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ed" sheetId="1" r:id="rId1"/>
    <sheet name="Closed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<sst xmlns="http://schemas.openxmlformats.org/spreadsheetml/2006/main" count="10868" uniqueCount="3183">
  <si>
    <t>Hyperlinked Case #</t>
  </si>
  <si>
    <t>DHCI Notes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</si>
  <si>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</si>
  <si>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</si>
  <si>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</si>
  <si>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</si>
  <si>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</si>
  <si>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</si>
  <si>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</si>
  <si>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</si>
  <si>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</si>
  <si>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</si>
  <si>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</si>
  <si>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</si>
  <si>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</si>
  <si>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</si>
  <si>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</si>
  <si>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</si>
  <si>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Real LOS</t>
  </si>
  <si>
    <t>Primary Funding Code</t>
  </si>
  <si>
    <t>Secondary Funding Codes</t>
  </si>
  <si>
    <t>Housing Building Case?</t>
  </si>
  <si>
    <t>Housing Posture of Case on Eligibility Date</t>
  </si>
  <si>
    <t>HAL Eligibility Date</t>
  </si>
  <si>
    <t>Housing Tenant’s Share Of Rent</t>
  </si>
  <si>
    <t>Housing Total Monthly Rent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</si>
  <si>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</si>
  <si>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</si>
  <si>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</si>
  <si>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</si>
  <si>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</si>
  <si>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</si>
  <si>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</si>
  <si>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</si>
  <si>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</si>
  <si>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</si>
  <si>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Subsidy Type</t>
  </si>
  <si>
    <t>Language</t>
  </si>
  <si>
    <t xml:space="preserve">Total Annual Income </t>
  </si>
  <si>
    <t>Housing Outcome</t>
  </si>
  <si>
    <t>Housing Outcome Date</t>
  </si>
  <si>
    <t>Housing Activity Indicators</t>
  </si>
  <si>
    <t>Housing Services Rendered to Client</t>
  </si>
  <si>
    <t>Income Types</t>
  </si>
  <si>
    <t>Service Day &amp; Month</t>
  </si>
  <si>
    <t>Service Date Year</t>
  </si>
  <si>
    <t>Housing Income Verification</t>
  </si>
  <si>
    <t>HRA Release?</t>
  </si>
  <si>
    <t>Housing Signed DHCI Form</t>
  </si>
  <si>
    <t>Group</t>
  </si>
  <si>
    <t>Legal Problem Code</t>
  </si>
  <si>
    <t>Total Time For Case</t>
  </si>
  <si>
    <t>Assigned Branch/CC</t>
  </si>
  <si>
    <t>Outcome</t>
  </si>
  <si>
    <t>Housing HPLP Household Category</t>
  </si>
  <si>
    <t>Housing Proof Public Assistance</t>
  </si>
  <si>
    <t>Housing Verification Of Income</t>
  </si>
  <si>
    <t>Housing Funding Note</t>
  </si>
  <si>
    <t>Caseworker Name</t>
  </si>
  <si>
    <t>Missing initials, relation, YOB of 1/3 household members</t>
  </si>
  <si>
    <t>Missing client signature</t>
  </si>
  <si>
    <t>No DHCI form uploaded</t>
  </si>
  <si>
    <t>Missing total annual household income calculation and missing staff signature</t>
  </si>
  <si>
    <t>Total annual household income calculation does not match Legal Server income</t>
  </si>
  <si>
    <t>Missing YOB of all household members; missing total annual household income calculation which should match Legal Server income</t>
  </si>
  <si>
    <t>Household member count (3A2C) does not match Legal Server count (4A1C)</t>
  </si>
  <si>
    <t>Caldwell-Kuru, Hazel</t>
  </si>
  <si>
    <t>Breakstone, Chelsea</t>
  </si>
  <si>
    <t>Cappellini, Bianca</t>
  </si>
  <si>
    <t>DeVolld, Angela</t>
  </si>
  <si>
    <t>Chew, Thomas</t>
  </si>
  <si>
    <t>Cruz-Perez, Javier</t>
  </si>
  <si>
    <t>Herrmann, Neil</t>
  </si>
  <si>
    <t>Mulles, Carlos</t>
  </si>
  <si>
    <t>Licharson, Tom</t>
  </si>
  <si>
    <t>Silliman, Stacey</t>
  </si>
  <si>
    <t>Greene, Janelle</t>
  </si>
  <si>
    <t>Alvarez, Adriana</t>
  </si>
  <si>
    <t>Ukegbu, Ezi</t>
  </si>
  <si>
    <t>Succop, Steven</t>
  </si>
  <si>
    <t>Osei, Dionne</t>
  </si>
  <si>
    <t>Kalum, Nicole</t>
  </si>
  <si>
    <t>Smith, Sara</t>
  </si>
  <si>
    <t>McDonald, John</t>
  </si>
  <si>
    <t>Taylor, Mark</t>
  </si>
  <si>
    <t>Mancias, Fernando</t>
  </si>
  <si>
    <t>Mbame, Etondi</t>
  </si>
  <si>
    <t>Ma, Chiansan</t>
  </si>
  <si>
    <t>Navarro, Norey</t>
  </si>
  <si>
    <t>Brutus, Jean-Pierre</t>
  </si>
  <si>
    <t>Nimis, Roland</t>
  </si>
  <si>
    <t>Price, Adriana</t>
  </si>
  <si>
    <t>Lowery, Liam</t>
  </si>
  <si>
    <t>Catuira, Rochelle</t>
  </si>
  <si>
    <t>Scott, Samuel</t>
  </si>
  <si>
    <t>Kellogg, Martha</t>
  </si>
  <si>
    <t>Massey, Randi</t>
  </si>
  <si>
    <t>Open</t>
  </si>
  <si>
    <t>04/25/2018</t>
  </si>
  <si>
    <t>11/21/2016</t>
  </si>
  <si>
    <t>05/25/2018</t>
  </si>
  <si>
    <t>05/01/2018</t>
  </si>
  <si>
    <t>04/19/2018</t>
  </si>
  <si>
    <t>08/01/2016</t>
  </si>
  <si>
    <t>05/02/2018</t>
  </si>
  <si>
    <t>05/07/2018</t>
  </si>
  <si>
    <t>10/16/2017</t>
  </si>
  <si>
    <t>12/26/2017</t>
  </si>
  <si>
    <t>12/12/2017</t>
  </si>
  <si>
    <t>05/30/2018</t>
  </si>
  <si>
    <t>12/19/2017</t>
  </si>
  <si>
    <t>12/10/2014</t>
  </si>
  <si>
    <t>02/22/2018</t>
  </si>
  <si>
    <t>06/26/2017</t>
  </si>
  <si>
    <t>06/13/2018</t>
  </si>
  <si>
    <t>04/16/2018</t>
  </si>
  <si>
    <t>03/20/2018</t>
  </si>
  <si>
    <t>01/29/2018</t>
  </si>
  <si>
    <t>03/05/2018</t>
  </si>
  <si>
    <t>03/06/2018</t>
  </si>
  <si>
    <t>03/07/2018</t>
  </si>
  <si>
    <t>06/06/2017</t>
  </si>
  <si>
    <t>12/28/2017</t>
  </si>
  <si>
    <t>06/27/2018</t>
  </si>
  <si>
    <t>08/29/2017</t>
  </si>
  <si>
    <t>06/04/2018</t>
  </si>
  <si>
    <t>04/26/2017</t>
  </si>
  <si>
    <t>04/04/2018</t>
  </si>
  <si>
    <t>09/06/2016</t>
  </si>
  <si>
    <t>06/20/2018</t>
  </si>
  <si>
    <t>08/11/2017</t>
  </si>
  <si>
    <t>04/27/2017</t>
  </si>
  <si>
    <t>01/09/2018</t>
  </si>
  <si>
    <t>04/03/2018</t>
  </si>
  <si>
    <t>04/11/2018</t>
  </si>
  <si>
    <t>03/14/2018</t>
  </si>
  <si>
    <t>06/25/2018</t>
  </si>
  <si>
    <t>03/16/2018</t>
  </si>
  <si>
    <t>11/22/2016</t>
  </si>
  <si>
    <t>03/27/2018</t>
  </si>
  <si>
    <t>05/17/2018</t>
  </si>
  <si>
    <t>03/09/2018</t>
  </si>
  <si>
    <t>12/04/2017</t>
  </si>
  <si>
    <t>06/07/2018</t>
  </si>
  <si>
    <t>08/22/2016</t>
  </si>
  <si>
    <t>05/09/2018</t>
  </si>
  <si>
    <t>04/20/2017</t>
  </si>
  <si>
    <t>05/16/2017</t>
  </si>
  <si>
    <t>12/01/2017</t>
  </si>
  <si>
    <t>06/15/2017</t>
  </si>
  <si>
    <t>04/02/2018</t>
  </si>
  <si>
    <t>02/13/2018</t>
  </si>
  <si>
    <t>06/06/2018</t>
  </si>
  <si>
    <t>03/30/2018</t>
  </si>
  <si>
    <t>05/16/2018</t>
  </si>
  <si>
    <t>03/28/2018</t>
  </si>
  <si>
    <t>11/10/2016</t>
  </si>
  <si>
    <t>06/12/2018</t>
  </si>
  <si>
    <t>05/21/2018</t>
  </si>
  <si>
    <t>04/05/2018</t>
  </si>
  <si>
    <t>03/19/2018</t>
  </si>
  <si>
    <t>04/10/2017</t>
  </si>
  <si>
    <t>03/23/2018</t>
  </si>
  <si>
    <t>05/18/2017</t>
  </si>
  <si>
    <t>04/18/2018</t>
  </si>
  <si>
    <t>11/03/2017</t>
  </si>
  <si>
    <t>04/24/2018</t>
  </si>
  <si>
    <t>02/20/2018</t>
  </si>
  <si>
    <t>03/23/2017</t>
  </si>
  <si>
    <t>04/23/2018</t>
  </si>
  <si>
    <t>09/19/2017</t>
  </si>
  <si>
    <t>03/15/2018</t>
  </si>
  <si>
    <t>05/18/2018</t>
  </si>
  <si>
    <t>03/28/2017</t>
  </si>
  <si>
    <t>11/16/2017</t>
  </si>
  <si>
    <t>01/30/2018</t>
  </si>
  <si>
    <t>05/03/2018</t>
  </si>
  <si>
    <t>06/02/2016</t>
  </si>
  <si>
    <t>06/19/2018</t>
  </si>
  <si>
    <t>05/24/2018</t>
  </si>
  <si>
    <t>02/27/2017</t>
  </si>
  <si>
    <t>05/14/2018</t>
  </si>
  <si>
    <t>09/22/2017</t>
  </si>
  <si>
    <t>09/13/2016</t>
  </si>
  <si>
    <t>01/23/2018</t>
  </si>
  <si>
    <t>06/08/2018</t>
  </si>
  <si>
    <t>02/15/2018</t>
  </si>
  <si>
    <t>04/26/2018</t>
  </si>
  <si>
    <t>06/28/2018</t>
  </si>
  <si>
    <t>12/08/2017</t>
  </si>
  <si>
    <t>03/08/2018</t>
  </si>
  <si>
    <t>04/09/2018</t>
  </si>
  <si>
    <t>04/06/2018</t>
  </si>
  <si>
    <t>Edith</t>
  </si>
  <si>
    <t>Fatima</t>
  </si>
  <si>
    <t>Stacey</t>
  </si>
  <si>
    <t>Pauline</t>
  </si>
  <si>
    <t>Desiree</t>
  </si>
  <si>
    <t>Leslie</t>
  </si>
  <si>
    <t>Jhoeldy</t>
  </si>
  <si>
    <t>Yazmin</t>
  </si>
  <si>
    <t>Alicia</t>
  </si>
  <si>
    <t>Sandra</t>
  </si>
  <si>
    <t>Maxima</t>
  </si>
  <si>
    <t>Clara</t>
  </si>
  <si>
    <t>Nicole</t>
  </si>
  <si>
    <t>Nadine</t>
  </si>
  <si>
    <t>Richard</t>
  </si>
  <si>
    <t>Dolores</t>
  </si>
  <si>
    <t>Giselle</t>
  </si>
  <si>
    <t>Curtis</t>
  </si>
  <si>
    <t>Luke</t>
  </si>
  <si>
    <t>Cherry</t>
  </si>
  <si>
    <t>Victor</t>
  </si>
  <si>
    <t>Shonette</t>
  </si>
  <si>
    <t>Robert</t>
  </si>
  <si>
    <t>Sharon</t>
  </si>
  <si>
    <t>Zachary</t>
  </si>
  <si>
    <t>Joy</t>
  </si>
  <si>
    <t>Mercedes</t>
  </si>
  <si>
    <t>Diana</t>
  </si>
  <si>
    <t>Laquana</t>
  </si>
  <si>
    <t>Antoine</t>
  </si>
  <si>
    <t>James</t>
  </si>
  <si>
    <t>Tiara</t>
  </si>
  <si>
    <t>Julian</t>
  </si>
  <si>
    <t>Susana</t>
  </si>
  <si>
    <t>Lydia</t>
  </si>
  <si>
    <t>Zoilo</t>
  </si>
  <si>
    <t>Maribel</t>
  </si>
  <si>
    <t>Judith</t>
  </si>
  <si>
    <t>Christina</t>
  </si>
  <si>
    <t>Thomas</t>
  </si>
  <si>
    <t>Maria</t>
  </si>
  <si>
    <t>Emani</t>
  </si>
  <si>
    <t>Brenda</t>
  </si>
  <si>
    <t>Sorida</t>
  </si>
  <si>
    <t>Lorraine</t>
  </si>
  <si>
    <t>Anthony</t>
  </si>
  <si>
    <t>Reshanni</t>
  </si>
  <si>
    <t>Emily</t>
  </si>
  <si>
    <t>Paulette</t>
  </si>
  <si>
    <t>Angel</t>
  </si>
  <si>
    <t>Roberto</t>
  </si>
  <si>
    <t>Damien</t>
  </si>
  <si>
    <t>Beverly</t>
  </si>
  <si>
    <t>Jeanean</t>
  </si>
  <si>
    <t>Rosa</t>
  </si>
  <si>
    <t>Ella</t>
  </si>
  <si>
    <t>Marcelina</t>
  </si>
  <si>
    <t>Lesly</t>
  </si>
  <si>
    <t>Dionicio</t>
  </si>
  <si>
    <t>Ellajoy</t>
  </si>
  <si>
    <t>Shakarish</t>
  </si>
  <si>
    <t>Gisell Antonia</t>
  </si>
  <si>
    <t>Leon</t>
  </si>
  <si>
    <t>Aimee</t>
  </si>
  <si>
    <t>Leila</t>
  </si>
  <si>
    <t>Awa</t>
  </si>
  <si>
    <t>Yesenia</t>
  </si>
  <si>
    <t>Jennet</t>
  </si>
  <si>
    <t>Cathy-Ann</t>
  </si>
  <si>
    <t>Hilda</t>
  </si>
  <si>
    <t>Rhonda</t>
  </si>
  <si>
    <t>Destiny</t>
  </si>
  <si>
    <t>Salah</t>
  </si>
  <si>
    <t>Ali M.</t>
  </si>
  <si>
    <t>Denise</t>
  </si>
  <si>
    <t>Ronald</t>
  </si>
  <si>
    <t>Willie</t>
  </si>
  <si>
    <t>Jason</t>
  </si>
  <si>
    <t>Aaron</t>
  </si>
  <si>
    <t>Damalie</t>
  </si>
  <si>
    <t>Veda</t>
  </si>
  <si>
    <t>Nadia</t>
  </si>
  <si>
    <t>Sabur</t>
  </si>
  <si>
    <t>Artisha</t>
  </si>
  <si>
    <t>Desna</t>
  </si>
  <si>
    <t>Barbara</t>
  </si>
  <si>
    <t>Shayla</t>
  </si>
  <si>
    <t>Orlando</t>
  </si>
  <si>
    <t>Miguel</t>
  </si>
  <si>
    <t>Saddiyah</t>
  </si>
  <si>
    <t>Debra</t>
  </si>
  <si>
    <t>Mohamed</t>
  </si>
  <si>
    <t>Rosemary</t>
  </si>
  <si>
    <t>Ray</t>
  </si>
  <si>
    <t>Stanley</t>
  </si>
  <si>
    <t>Andre</t>
  </si>
  <si>
    <t>Claudia</t>
  </si>
  <si>
    <t>Jean</t>
  </si>
  <si>
    <t>Henry</t>
  </si>
  <si>
    <t>Shenell</t>
  </si>
  <si>
    <t>Domingo</t>
  </si>
  <si>
    <t>Kenneth</t>
  </si>
  <si>
    <t>Niema</t>
  </si>
  <si>
    <t>Norayma</t>
  </si>
  <si>
    <t>Vanessa</t>
  </si>
  <si>
    <t>Veronica</t>
  </si>
  <si>
    <t>George</t>
  </si>
  <si>
    <t>Yadira</t>
  </si>
  <si>
    <t>Janette</t>
  </si>
  <si>
    <t>Carmen</t>
  </si>
  <si>
    <t>Tomas</t>
  </si>
  <si>
    <t>Margarita</t>
  </si>
  <si>
    <t>Wilfrido</t>
  </si>
  <si>
    <t>Manuel</t>
  </si>
  <si>
    <t>Altagracia</t>
  </si>
  <si>
    <t>Jholaine</t>
  </si>
  <si>
    <t>Ana</t>
  </si>
  <si>
    <t>Esmery</t>
  </si>
  <si>
    <t>Yoselin</t>
  </si>
  <si>
    <t>Berenice</t>
  </si>
  <si>
    <t>Alfredo</t>
  </si>
  <si>
    <t>Aida</t>
  </si>
  <si>
    <t>ROSALBA</t>
  </si>
  <si>
    <t>Evelyn</t>
  </si>
  <si>
    <t>Michele</t>
  </si>
  <si>
    <t>Jenny</t>
  </si>
  <si>
    <t>Zonia</t>
  </si>
  <si>
    <t>Edwin</t>
  </si>
  <si>
    <t>Samantha</t>
  </si>
  <si>
    <t>Taylor</t>
  </si>
  <si>
    <t>Tricia</t>
  </si>
  <si>
    <t>Polivio</t>
  </si>
  <si>
    <t>Darrell</t>
  </si>
  <si>
    <t>Lytza</t>
  </si>
  <si>
    <t>Dominique</t>
  </si>
  <si>
    <t>Artemio</t>
  </si>
  <si>
    <t>Stephanie</t>
  </si>
  <si>
    <t>MD</t>
  </si>
  <si>
    <t>Casandra</t>
  </si>
  <si>
    <t>YOJEIDY</t>
  </si>
  <si>
    <t>Eugenie</t>
  </si>
  <si>
    <t>Luis</t>
  </si>
  <si>
    <t>Ricardo</t>
  </si>
  <si>
    <t>Guide</t>
  </si>
  <si>
    <t>Francisco</t>
  </si>
  <si>
    <t>Damaris</t>
  </si>
  <si>
    <t>Johany</t>
  </si>
  <si>
    <t>Juan</t>
  </si>
  <si>
    <t>Ramos</t>
  </si>
  <si>
    <t>Bautista</t>
  </si>
  <si>
    <t>Nelson</t>
  </si>
  <si>
    <t>Francis</t>
  </si>
  <si>
    <t>Sanchez</t>
  </si>
  <si>
    <t>Downing</t>
  </si>
  <si>
    <t>Paulino</t>
  </si>
  <si>
    <t>Flores</t>
  </si>
  <si>
    <t>Varona</t>
  </si>
  <si>
    <t>Manzueta</t>
  </si>
  <si>
    <t>Delarosa</t>
  </si>
  <si>
    <t>Marte</t>
  </si>
  <si>
    <t>Millikens</t>
  </si>
  <si>
    <t>Dunbar</t>
  </si>
  <si>
    <t>Walker</t>
  </si>
  <si>
    <t>Lawrence</t>
  </si>
  <si>
    <t>Ortiz</t>
  </si>
  <si>
    <t>Jones</t>
  </si>
  <si>
    <t>Sierra</t>
  </si>
  <si>
    <t>Carcano</t>
  </si>
  <si>
    <t>Trotter</t>
  </si>
  <si>
    <t>Poole</t>
  </si>
  <si>
    <t>Velez</t>
  </si>
  <si>
    <t>Covert</t>
  </si>
  <si>
    <t>Jackson</t>
  </si>
  <si>
    <t>Maniram</t>
  </si>
  <si>
    <t>Diaz</t>
  </si>
  <si>
    <t>Clotter</t>
  </si>
  <si>
    <t>Kemp</t>
  </si>
  <si>
    <t>Edlow</t>
  </si>
  <si>
    <t>Peralta</t>
  </si>
  <si>
    <t>Aquino</t>
  </si>
  <si>
    <t>Ublies</t>
  </si>
  <si>
    <t>Mendez</t>
  </si>
  <si>
    <t>Cancel</t>
  </si>
  <si>
    <t>Gomez</t>
  </si>
  <si>
    <t>Rios</t>
  </si>
  <si>
    <t>Smith</t>
  </si>
  <si>
    <t>Torres</t>
  </si>
  <si>
    <t>Urbina</t>
  </si>
  <si>
    <t>Hodges</t>
  </si>
  <si>
    <t>Perez</t>
  </si>
  <si>
    <t>Saunders</t>
  </si>
  <si>
    <t>Palazzo</t>
  </si>
  <si>
    <t>Byrd</t>
  </si>
  <si>
    <t>Rice</t>
  </si>
  <si>
    <t>Golds</t>
  </si>
  <si>
    <t>Recabarren</t>
  </si>
  <si>
    <t>Wilson</t>
  </si>
  <si>
    <t>Heyward</t>
  </si>
  <si>
    <t>Green</t>
  </si>
  <si>
    <t>Tejada</t>
  </si>
  <si>
    <t>Hall</t>
  </si>
  <si>
    <t>Michael</t>
  </si>
  <si>
    <t>Vasquez</t>
  </si>
  <si>
    <t>Hernandez</t>
  </si>
  <si>
    <t>Aijibola</t>
  </si>
  <si>
    <t>Watson</t>
  </si>
  <si>
    <t>De La Cruz</t>
  </si>
  <si>
    <t>Bindoumou</t>
  </si>
  <si>
    <t>Murillo</t>
  </si>
  <si>
    <t>Holley</t>
  </si>
  <si>
    <t>Jankie Persaud</t>
  </si>
  <si>
    <t>Soumare</t>
  </si>
  <si>
    <t>Fernandez</t>
  </si>
  <si>
    <t>Posey</t>
  </si>
  <si>
    <t>Sore</t>
  </si>
  <si>
    <t>Kirby</t>
  </si>
  <si>
    <t>Brown</t>
  </si>
  <si>
    <t>Celestine</t>
  </si>
  <si>
    <t>Quinones</t>
  </si>
  <si>
    <t>Altairi</t>
  </si>
  <si>
    <t>Al Rahaimi</t>
  </si>
  <si>
    <t>Pagan</t>
  </si>
  <si>
    <t>Downes</t>
  </si>
  <si>
    <t>Pikard</t>
  </si>
  <si>
    <t>Samuels</t>
  </si>
  <si>
    <t>Bond</t>
  </si>
  <si>
    <t>Rolon</t>
  </si>
  <si>
    <t>Nolasco</t>
  </si>
  <si>
    <t>Dejesus</t>
  </si>
  <si>
    <t>Occean</t>
  </si>
  <si>
    <t>Khalifah</t>
  </si>
  <si>
    <t>Hale</t>
  </si>
  <si>
    <t>Neil</t>
  </si>
  <si>
    <t>Rosario</t>
  </si>
  <si>
    <t>Serrano</t>
  </si>
  <si>
    <t>Mouzon</t>
  </si>
  <si>
    <t>Trigueno</t>
  </si>
  <si>
    <t>Ali</t>
  </si>
  <si>
    <t>Kawalick</t>
  </si>
  <si>
    <t>Fofana</t>
  </si>
  <si>
    <t>Dialah</t>
  </si>
  <si>
    <t>Cabrera</t>
  </si>
  <si>
    <t>Simmons</t>
  </si>
  <si>
    <t>Stevens</t>
  </si>
  <si>
    <t>Cobbett</t>
  </si>
  <si>
    <t>Warren</t>
  </si>
  <si>
    <t>Gamble</t>
  </si>
  <si>
    <t>Pena</t>
  </si>
  <si>
    <t>Boyd</t>
  </si>
  <si>
    <t>Rodriguez</t>
  </si>
  <si>
    <t>Hill</t>
  </si>
  <si>
    <t>Alvarez</t>
  </si>
  <si>
    <t>Huertas</t>
  </si>
  <si>
    <t>Goodwin</t>
  </si>
  <si>
    <t>Nathan</t>
  </si>
  <si>
    <t>Padilla</t>
  </si>
  <si>
    <t>Jorge</t>
  </si>
  <si>
    <t>Lind</t>
  </si>
  <si>
    <t>Raldiris</t>
  </si>
  <si>
    <t>Delgado</t>
  </si>
  <si>
    <t>Cepeda</t>
  </si>
  <si>
    <t>Reynoso</t>
  </si>
  <si>
    <t>Genao</t>
  </si>
  <si>
    <t>Abreu</t>
  </si>
  <si>
    <t>Tejeda</t>
  </si>
  <si>
    <t>Cabral Castro</t>
  </si>
  <si>
    <t>Perea</t>
  </si>
  <si>
    <t>Nunez</t>
  </si>
  <si>
    <t>LOPEZ</t>
  </si>
  <si>
    <t>Dominguez</t>
  </si>
  <si>
    <t>Santos</t>
  </si>
  <si>
    <t>Almanzar</t>
  </si>
  <si>
    <t>Cadet</t>
  </si>
  <si>
    <t>Ganesh</t>
  </si>
  <si>
    <t>Thristino</t>
  </si>
  <si>
    <t>Alexander</t>
  </si>
  <si>
    <t>Harris</t>
  </si>
  <si>
    <t>Colon</t>
  </si>
  <si>
    <t>Crosby</t>
  </si>
  <si>
    <t>Pineiro</t>
  </si>
  <si>
    <t>Martinez</t>
  </si>
  <si>
    <t>Hossain</t>
  </si>
  <si>
    <t>Shuler</t>
  </si>
  <si>
    <t>Segarra</t>
  </si>
  <si>
    <t>FANA</t>
  </si>
  <si>
    <t>Arias</t>
  </si>
  <si>
    <t>Tounkara</t>
  </si>
  <si>
    <t>Santiago</t>
  </si>
  <si>
    <t>Pichardo</t>
  </si>
  <si>
    <t>Morillo</t>
  </si>
  <si>
    <t>Bradshaw</t>
  </si>
  <si>
    <t>545 E 144th St</t>
  </si>
  <si>
    <t>3166 Bainbridge Ave</t>
  </si>
  <si>
    <t>1945 Loring Pl S</t>
  </si>
  <si>
    <t>3036 Matthews Ave</t>
  </si>
  <si>
    <t>237 E 173rd St</t>
  </si>
  <si>
    <t>576 E 165th St</t>
  </si>
  <si>
    <t>391 E Mosholu Pkwy N</t>
  </si>
  <si>
    <t>3556 Rochambeau Ave</t>
  </si>
  <si>
    <t>1970 Univ Ave</t>
  </si>
  <si>
    <t>1504 Sheridan Ave</t>
  </si>
  <si>
    <t>1515 Macombs Rd</t>
  </si>
  <si>
    <t>240 E 175th St</t>
  </si>
  <si>
    <t>728 Courtlandt Ave</t>
  </si>
  <si>
    <t>4045 Wilder Ave</t>
  </si>
  <si>
    <t>2070 Clinton Ave</t>
  </si>
  <si>
    <t>825 Boynton Ave</t>
  </si>
  <si>
    <t>611 East 182nd Street</t>
  </si>
  <si>
    <t>714 E 215th St</t>
  </si>
  <si>
    <t>711 Magenta St</t>
  </si>
  <si>
    <t>3125 Park Ave</t>
  </si>
  <si>
    <t>1986 Belmont Ave</t>
  </si>
  <si>
    <t>520 Concord Ave</t>
  </si>
  <si>
    <t>799 E Gun Hill Rd</t>
  </si>
  <si>
    <t>558 E 181st St</t>
  </si>
  <si>
    <t>1715 Longfellow Ave</t>
  </si>
  <si>
    <t>266 E 169th St</t>
  </si>
  <si>
    <t>675 E 140th St</t>
  </si>
  <si>
    <t>372 E 173rd St</t>
  </si>
  <si>
    <t>2116 Bogart Ave</t>
  </si>
  <si>
    <t>2647 Sedgwick Ave</t>
  </si>
  <si>
    <t>365 E 197th St</t>
  </si>
  <si>
    <t>549 Commonwealth Ave</t>
  </si>
  <si>
    <t>875 Morris Ave</t>
  </si>
  <si>
    <t>234 E 178th St</t>
  </si>
  <si>
    <t>307 E Tremont Ave</t>
  </si>
  <si>
    <t>815 E 152nd St</t>
  </si>
  <si>
    <t>1350 Manor Ave</t>
  </si>
  <si>
    <t>2094 Boston Rd</t>
  </si>
  <si>
    <t>2112 Starling Ave</t>
  </si>
  <si>
    <t>2308 Morris Ave</t>
  </si>
  <si>
    <t>1049 Manor Ave</t>
  </si>
  <si>
    <t>811 Walton Ave</t>
  </si>
  <si>
    <t>949 Faile St</t>
  </si>
  <si>
    <t>2808 Parkview Ter</t>
  </si>
  <si>
    <t>729 E 211th St</t>
  </si>
  <si>
    <t>487 E 156th St</t>
  </si>
  <si>
    <t>2305 Holland Ave</t>
  </si>
  <si>
    <t>1557 Ohm Ave</t>
  </si>
  <si>
    <t>3114 Villa Ave</t>
  </si>
  <si>
    <t>2401 Davidson Ave</t>
  </si>
  <si>
    <t>655 E 233rd St</t>
  </si>
  <si>
    <t>388 E 141st St</t>
  </si>
  <si>
    <t>1170 Gerard Avenue</t>
  </si>
  <si>
    <t>2683 Morris Avenue</t>
  </si>
  <si>
    <t>320 E 160th St</t>
  </si>
  <si>
    <t>1900 Belmont Ave</t>
  </si>
  <si>
    <t>317 E 178th St</t>
  </si>
  <si>
    <t>624 E 220th St</t>
  </si>
  <si>
    <t>790 Concourse Vlg W</t>
  </si>
  <si>
    <t>2060 Grand Concourse</t>
  </si>
  <si>
    <t>1520 Sheridan Ave</t>
  </si>
  <si>
    <t>104 E 196th St</t>
  </si>
  <si>
    <t>2511 Westchester Ave</t>
  </si>
  <si>
    <t>635 Morris Ave</t>
  </si>
  <si>
    <t>2522 University Ave</t>
  </si>
  <si>
    <t>2115 Ryer Ave</t>
  </si>
  <si>
    <t>865 E 181st St</t>
  </si>
  <si>
    <t>2108 Ryer Ave</t>
  </si>
  <si>
    <t>66 West Gunhill Road</t>
  </si>
  <si>
    <t>2362 Webster Ave</t>
  </si>
  <si>
    <t>3505 Rochambeau Ave</t>
  </si>
  <si>
    <t>2097 Daly Ave</t>
  </si>
  <si>
    <t>2080 Lafontaine Ave</t>
  </si>
  <si>
    <t>3750 Bronx Blvd</t>
  </si>
  <si>
    <t>735 Garden St</t>
  </si>
  <si>
    <t>3506 Hull Ave</t>
  </si>
  <si>
    <t>1639 Fulton Ave</t>
  </si>
  <si>
    <t>701 E 175th St</t>
  </si>
  <si>
    <t>1901 Gleason Ave</t>
  </si>
  <si>
    <t>3165 Decatur Ave</t>
  </si>
  <si>
    <t>686 E 234th St</t>
  </si>
  <si>
    <t>955 EverGreen Ave</t>
  </si>
  <si>
    <t>40 W Mosholu Pkwy S</t>
  </si>
  <si>
    <t>888 Grand Concourse</t>
  </si>
  <si>
    <t>511 E 148th St</t>
  </si>
  <si>
    <t>855 E 217th St</t>
  </si>
  <si>
    <t>765 E 225th St</t>
  </si>
  <si>
    <t>2420 Bronx Park E</t>
  </si>
  <si>
    <t>482 E 167th St</t>
  </si>
  <si>
    <t>3560 Webster Ave</t>
  </si>
  <si>
    <t>663 East 222nd Street</t>
  </si>
  <si>
    <t>2185 Ryer Ave</t>
  </si>
  <si>
    <t>1005 E 179th St</t>
  </si>
  <si>
    <t>1982 Walton Avenue</t>
  </si>
  <si>
    <t>3890 Park Ave</t>
  </si>
  <si>
    <t>3128 Villa Ave</t>
  </si>
  <si>
    <t>2133 Daly Ave</t>
  </si>
  <si>
    <t>733 Arnow Ave</t>
  </si>
  <si>
    <t>900 Lydig Ave</t>
  </si>
  <si>
    <t>1511 Sheridan Ave</t>
  </si>
  <si>
    <t>770 E 221st St</t>
  </si>
  <si>
    <t>3525 Decatur Ave</t>
  </si>
  <si>
    <t>120 Aldrich St</t>
  </si>
  <si>
    <t>1345 Franklin Ave</t>
  </si>
  <si>
    <t>407 E 160th St</t>
  </si>
  <si>
    <t>2100 Tiebout Ave</t>
  </si>
  <si>
    <t>360 E 137th St</t>
  </si>
  <si>
    <t>2275 Washington Ave</t>
  </si>
  <si>
    <t>1946 Cruger Ave</t>
  </si>
  <si>
    <t>2103 Honeywell Ave</t>
  </si>
  <si>
    <t>712 Fox St</t>
  </si>
  <si>
    <t>514 East 163rd Street</t>
  </si>
  <si>
    <t>1290 Hoe Ave</t>
  </si>
  <si>
    <t>3112 Wilkinson Ave</t>
  </si>
  <si>
    <t>1058 Southern Blvd</t>
  </si>
  <si>
    <t>2409 Beaumont Ave</t>
  </si>
  <si>
    <t>750 E 137th St</t>
  </si>
  <si>
    <t>1560 Grand Concourse</t>
  </si>
  <si>
    <t>2307 Morris Ave</t>
  </si>
  <si>
    <t>1908 Belmont Ave</t>
  </si>
  <si>
    <t>3206 3rd Ave</t>
  </si>
  <si>
    <t>340 E 139th St</t>
  </si>
  <si>
    <t>1475 Wythe Place</t>
  </si>
  <si>
    <t>2487 Grand Ave</t>
  </si>
  <si>
    <t>1546 Selwyn Ave</t>
  </si>
  <si>
    <t>304 E 178th St</t>
  </si>
  <si>
    <t>2009 Cruger Ave</t>
  </si>
  <si>
    <t>1750 Grand Concourse</t>
  </si>
  <si>
    <t>574 E 138th St</t>
  </si>
  <si>
    <t>1112 Gerard Ave</t>
  </si>
  <si>
    <t>3505 Wayne Ave</t>
  </si>
  <si>
    <t>2039 Hughes Ave</t>
  </si>
  <si>
    <t>2235 Bassford Ave</t>
  </si>
  <si>
    <t>1818 Clay Ave</t>
  </si>
  <si>
    <t>670 Garden St</t>
  </si>
  <si>
    <t>3502 Hull Ave</t>
  </si>
  <si>
    <t>2269 Hampden Place</t>
  </si>
  <si>
    <t>2000 Anthony Ave</t>
  </si>
  <si>
    <t>3764 Bronx Blvd</t>
  </si>
  <si>
    <t>2805 University Ave</t>
  </si>
  <si>
    <t>660 Nereid Ave</t>
  </si>
  <si>
    <t>2410 Barker Ave</t>
  </si>
  <si>
    <t>1872 Bathgate Ave</t>
  </si>
  <si>
    <t>1 E 213th St</t>
  </si>
  <si>
    <t>2273 Tiebout Ave</t>
  </si>
  <si>
    <t>864 Southern BLVD</t>
  </si>
  <si>
    <t>1644 Anthony Ave</t>
  </si>
  <si>
    <t>85 Strong St</t>
  </si>
  <si>
    <t>3077 Hull Ave</t>
  </si>
  <si>
    <t>445 E 174th St</t>
  </si>
  <si>
    <t>2357 Crotona Ave</t>
  </si>
  <si>
    <t>2294 University Ave</t>
  </si>
  <si>
    <t>721 E 222nd St</t>
  </si>
  <si>
    <t>1409-11 Fulton Ave</t>
  </si>
  <si>
    <t>381 E 160th St</t>
  </si>
  <si>
    <t>2675 Morris Ave</t>
  </si>
  <si>
    <t>120 W 183rd St</t>
  </si>
  <si>
    <t>1707 Topping Ave</t>
  </si>
  <si>
    <t>1646 Anthony Ave</t>
  </si>
  <si>
    <t>2051 Webster Ave</t>
  </si>
  <si>
    <t>175 Alexander Ave</t>
  </si>
  <si>
    <t>238 W 238th St</t>
  </si>
  <si>
    <t>975 Union Ave</t>
  </si>
  <si>
    <t>8B</t>
  </si>
  <si>
    <t>1E</t>
  </si>
  <si>
    <t>2B</t>
  </si>
  <si>
    <t>R2</t>
  </si>
  <si>
    <t>1F</t>
  </si>
  <si>
    <t>6i</t>
  </si>
  <si>
    <t>3D</t>
  </si>
  <si>
    <t>5L</t>
  </si>
  <si>
    <t>4-0</t>
  </si>
  <si>
    <t>1L</t>
  </si>
  <si>
    <t>6-H</t>
  </si>
  <si>
    <t>12B</t>
  </si>
  <si>
    <t>3A</t>
  </si>
  <si>
    <t>28G</t>
  </si>
  <si>
    <t>3E</t>
  </si>
  <si>
    <t>Apt. 2N</t>
  </si>
  <si>
    <t>4M</t>
  </si>
  <si>
    <t>5A</t>
  </si>
  <si>
    <t>2BB</t>
  </si>
  <si>
    <t>1 floor</t>
  </si>
  <si>
    <t>5G</t>
  </si>
  <si>
    <t>Room 1 A</t>
  </si>
  <si>
    <t>0-51</t>
  </si>
  <si>
    <t>2D</t>
  </si>
  <si>
    <t>L4</t>
  </si>
  <si>
    <t>3B</t>
  </si>
  <si>
    <t>13G</t>
  </si>
  <si>
    <t>Apt.7J</t>
  </si>
  <si>
    <t>6N</t>
  </si>
  <si>
    <t>3ZI</t>
  </si>
  <si>
    <t>2R</t>
  </si>
  <si>
    <t>E9</t>
  </si>
  <si>
    <t>4B</t>
  </si>
  <si>
    <t>2H</t>
  </si>
  <si>
    <t>1K</t>
  </si>
  <si>
    <t>A12</t>
  </si>
  <si>
    <t>13F</t>
  </si>
  <si>
    <t>N52</t>
  </si>
  <si>
    <t>B</t>
  </si>
  <si>
    <t>2A</t>
  </si>
  <si>
    <t>4A</t>
  </si>
  <si>
    <t>4F</t>
  </si>
  <si>
    <t>1H</t>
  </si>
  <si>
    <t>3H</t>
  </si>
  <si>
    <t>1D</t>
  </si>
  <si>
    <t>A410</t>
  </si>
  <si>
    <t>4I</t>
  </si>
  <si>
    <t>A62</t>
  </si>
  <si>
    <t>6D</t>
  </si>
  <si>
    <t>1A</t>
  </si>
  <si>
    <t>2F</t>
  </si>
  <si>
    <t>1B</t>
  </si>
  <si>
    <t>3G</t>
  </si>
  <si>
    <t>7P</t>
  </si>
  <si>
    <t>5D</t>
  </si>
  <si>
    <t>6E</t>
  </si>
  <si>
    <t>B8</t>
  </si>
  <si>
    <t>20K</t>
  </si>
  <si>
    <t>4D</t>
  </si>
  <si>
    <t>3K</t>
  </si>
  <si>
    <t>Apt 3B</t>
  </si>
  <si>
    <t>9L</t>
  </si>
  <si>
    <t>1Fl.</t>
  </si>
  <si>
    <t>Apt.3</t>
  </si>
  <si>
    <t>2E</t>
  </si>
  <si>
    <t>5B</t>
  </si>
  <si>
    <t>1C</t>
  </si>
  <si>
    <t>4E</t>
  </si>
  <si>
    <t>5J</t>
  </si>
  <si>
    <t>A75</t>
  </si>
  <si>
    <t>3L</t>
  </si>
  <si>
    <t>19A</t>
  </si>
  <si>
    <t>3C</t>
  </si>
  <si>
    <t>Rear</t>
  </si>
  <si>
    <t>11B</t>
  </si>
  <si>
    <t>7A</t>
  </si>
  <si>
    <t>BSMT</t>
  </si>
  <si>
    <t>2C</t>
  </si>
  <si>
    <t>6F</t>
  </si>
  <si>
    <t>3S</t>
  </si>
  <si>
    <t>5F</t>
  </si>
  <si>
    <t>BB</t>
  </si>
  <si>
    <t>6c</t>
  </si>
  <si>
    <t>F 1</t>
  </si>
  <si>
    <t>4C</t>
  </si>
  <si>
    <t>6L</t>
  </si>
  <si>
    <t>A51</t>
  </si>
  <si>
    <t>6B</t>
  </si>
  <si>
    <t>Bsmt</t>
  </si>
  <si>
    <t>5C</t>
  </si>
  <si>
    <t>02J</t>
  </si>
  <si>
    <t>Apt 28</t>
  </si>
  <si>
    <t>Bronx</t>
  </si>
  <si>
    <t>In-House</t>
  </si>
  <si>
    <t>Returning Client</t>
  </si>
  <si>
    <t>Self-referred</t>
  </si>
  <si>
    <t>HRA ELS (Assigned Counsel)</t>
  </si>
  <si>
    <t>HRA</t>
  </si>
  <si>
    <t>Other City Agency</t>
  </si>
  <si>
    <t>Court</t>
  </si>
  <si>
    <t>Community Organization</t>
  </si>
  <si>
    <t>ADP Hotline</t>
  </si>
  <si>
    <t>Home base</t>
  </si>
  <si>
    <t>Other</t>
  </si>
  <si>
    <t>Outreach</t>
  </si>
  <si>
    <t>Word of mouth</t>
  </si>
  <si>
    <t>Friends/Family</t>
  </si>
  <si>
    <t>18-CV-6513</t>
  </si>
  <si>
    <t>SC-100210-17/NY</t>
  </si>
  <si>
    <t>GQ 610067 RV</t>
  </si>
  <si>
    <t>FU610012AD</t>
  </si>
  <si>
    <t>LT-023496-18/BX</t>
  </si>
  <si>
    <t>LT-014215-16/BX</t>
  </si>
  <si>
    <t>LT-020579-18/BX</t>
  </si>
  <si>
    <t>LT-019845-18/BX</t>
  </si>
  <si>
    <t>LT-048114-17/BX</t>
  </si>
  <si>
    <t>LT-055337-17/BX</t>
  </si>
  <si>
    <t>LT-068355-17/BX</t>
  </si>
  <si>
    <t>LT-068354-17/BX</t>
  </si>
  <si>
    <t>LT-026448-18/BX</t>
  </si>
  <si>
    <t>LT-068981-17/BX</t>
  </si>
  <si>
    <t>LT-804687-14/BX</t>
  </si>
  <si>
    <t>LT-002255-18/BX</t>
  </si>
  <si>
    <t>LT-031985-17/BX</t>
  </si>
  <si>
    <t>LT-028427-18/BX</t>
  </si>
  <si>
    <t>LT-803279-14/BX</t>
  </si>
  <si>
    <t>LT-803795-18/BX</t>
  </si>
  <si>
    <t>LT-012746-18/BX</t>
  </si>
  <si>
    <t>LT-000662-18/BX</t>
  </si>
  <si>
    <t>LT-900534-18/BX</t>
  </si>
  <si>
    <t>LT-801775-/BX18</t>
  </si>
  <si>
    <t>LT-009575-18/BX</t>
  </si>
  <si>
    <t>LT-19269-18/BX</t>
  </si>
  <si>
    <t>LT-041012-16/BX</t>
  </si>
  <si>
    <t>LT-029118-17/BX</t>
  </si>
  <si>
    <t>LT-070998-17/BX</t>
  </si>
  <si>
    <t>LT-030849-18/BX</t>
  </si>
  <si>
    <t>LT-044904-17/BX</t>
  </si>
  <si>
    <t>26743/18</t>
  </si>
  <si>
    <t>LT-019268-18/BX</t>
  </si>
  <si>
    <t>LT-026667-18/BX</t>
  </si>
  <si>
    <t>LT-018307-17/BX</t>
  </si>
  <si>
    <t>LT-805555-18/BX</t>
  </si>
  <si>
    <t>LT-804110-18/BX</t>
  </si>
  <si>
    <t>LT-047154-16/BX</t>
  </si>
  <si>
    <t>LT-028915-17/BX</t>
  </si>
  <si>
    <t>LT-029819-18/BX</t>
  </si>
  <si>
    <t>LT-031983-17/BX</t>
  </si>
  <si>
    <t>LT-018210-17/BX</t>
  </si>
  <si>
    <t>LT-072170-17/BX</t>
  </si>
  <si>
    <t>LT-046561-17/BX</t>
  </si>
  <si>
    <t>LT-025908-18/BX</t>
  </si>
  <si>
    <t>LT-017159-18/BX</t>
  </si>
  <si>
    <t>LT-026959-18/BX</t>
  </si>
  <si>
    <t>LT-012253-18/BX</t>
  </si>
  <si>
    <t>LT-029613-18/BX</t>
  </si>
  <si>
    <t>LT-019301-18/BX</t>
  </si>
  <si>
    <t>LT-031704-18/BX</t>
  </si>
  <si>
    <t>HP 811444-17/BX</t>
  </si>
  <si>
    <t>LT-005861-17/BX</t>
  </si>
  <si>
    <t>LT-803330-18/BX</t>
  </si>
  <si>
    <t>LT-004593-18/BX</t>
  </si>
  <si>
    <t>LT-031785-18/BX</t>
  </si>
  <si>
    <t>LT-013882-18/BX</t>
  </si>
  <si>
    <t>LT-009985-18/BX</t>
  </si>
  <si>
    <t>LT-016783-18/BX</t>
  </si>
  <si>
    <t>LT-066446-17/BX</t>
  </si>
  <si>
    <t>LT-069658-17/BX</t>
  </si>
  <si>
    <t>LT-022339-18/BX</t>
  </si>
  <si>
    <t>LT-043988-16/BX</t>
  </si>
  <si>
    <t>LT-063963-17/BX</t>
  </si>
  <si>
    <t>LT-021572-18/BX</t>
  </si>
  <si>
    <t>LT-023309-18/BX</t>
  </si>
  <si>
    <t>LT-015748-18/BX</t>
  </si>
  <si>
    <t>LT-023587-16/BX</t>
  </si>
  <si>
    <t>LT-024044-17/BX</t>
  </si>
  <si>
    <t>LT-033177-17/BX</t>
  </si>
  <si>
    <t>LT-031933-17/BX</t>
  </si>
  <si>
    <t>LT-020334-18/BX</t>
  </si>
  <si>
    <t>LT-020970-18/BX</t>
  </si>
  <si>
    <t>LT-030386-18/BX</t>
  </si>
  <si>
    <t>LT-016008-18/BX</t>
  </si>
  <si>
    <t>LT-000836-18/BX</t>
  </si>
  <si>
    <t>LT-017223-18/BX</t>
  </si>
  <si>
    <t>LT-006089-17/BX</t>
  </si>
  <si>
    <t>LT-028280-18/BX</t>
  </si>
  <si>
    <t>LT-015246-18/BX</t>
  </si>
  <si>
    <t>LT-003158-18/BX</t>
  </si>
  <si>
    <t>LT-015456-18/BX</t>
  </si>
  <si>
    <t>LT-030626-18/BX</t>
  </si>
  <si>
    <t>LT-019551-18/BX</t>
  </si>
  <si>
    <t>LT-014736-18/BX</t>
  </si>
  <si>
    <t>LT-064347-16/BX</t>
  </si>
  <si>
    <t>LT-069840-17/BX</t>
  </si>
  <si>
    <t>LT-026266-18/BX</t>
  </si>
  <si>
    <t>LT-026407-18/BX</t>
  </si>
  <si>
    <t>LT-008277-18/BX</t>
  </si>
  <si>
    <t>LT-006292-18/BX</t>
  </si>
  <si>
    <t>LT-012165-17/BX</t>
  </si>
  <si>
    <t>LT-014350-18/BX</t>
  </si>
  <si>
    <t>LT-028912-16/BX</t>
  </si>
  <si>
    <t>LT-026422-17/BX</t>
  </si>
  <si>
    <t>LT-018678-18/BX</t>
  </si>
  <si>
    <t>LT-007660-16/BX</t>
  </si>
  <si>
    <t>LT-011386-18/BX</t>
  </si>
  <si>
    <t>LT-021190-18/BX</t>
  </si>
  <si>
    <t>LT-032176-18/BX</t>
  </si>
  <si>
    <t>LT-011757-18/BX</t>
  </si>
  <si>
    <t>LT-000633-18/BX</t>
  </si>
  <si>
    <t>LT-058603-17/BX</t>
  </si>
  <si>
    <t>LT-005200-18/BX</t>
  </si>
  <si>
    <t>LT-011639-18/BX</t>
  </si>
  <si>
    <t>LT-015024-17/BX</t>
  </si>
  <si>
    <t>LT-803963-18/BX</t>
  </si>
  <si>
    <t>LT-048766-17/BX</t>
  </si>
  <si>
    <t>LT-066751-17/BX</t>
  </si>
  <si>
    <t>LT-023257-18/BX</t>
  </si>
  <si>
    <t>LT-000082-18/BX</t>
  </si>
  <si>
    <t>LT-023642-18/BX</t>
  </si>
  <si>
    <t>LT-058128-16/BX</t>
  </si>
  <si>
    <t>LT-037506-17/BX</t>
  </si>
  <si>
    <t>LT-069686-17/BX</t>
  </si>
  <si>
    <t>LT-011376-18/BX</t>
  </si>
  <si>
    <t>LT-008698-18/BX</t>
  </si>
  <si>
    <t>LT-021832-16/BX</t>
  </si>
  <si>
    <t>LT-024574-18/BX</t>
  </si>
  <si>
    <t>LT-029230-18/BX</t>
  </si>
  <si>
    <t>LT-017878-18/BX</t>
  </si>
  <si>
    <t>LT-016674-18/BX</t>
  </si>
  <si>
    <t>LT-036443-17/BX</t>
  </si>
  <si>
    <t>LT-072419-16/BX</t>
  </si>
  <si>
    <t>LT-06239-18/BX</t>
  </si>
  <si>
    <t>LT-026265-18/BX</t>
  </si>
  <si>
    <t>LT-029221-18/BX</t>
  </si>
  <si>
    <t>LT-030557-18/BX</t>
  </si>
  <si>
    <t>LT-053422-17/BX</t>
  </si>
  <si>
    <t>LT-022810-18/BX</t>
  </si>
  <si>
    <t>LT-044671-16/BX</t>
  </si>
  <si>
    <t>LT-021214-18/BX</t>
  </si>
  <si>
    <t>LT-017921-18/BX</t>
  </si>
  <si>
    <t>LT-014595-18/BX</t>
  </si>
  <si>
    <t>LT-074755-17/BX</t>
  </si>
  <si>
    <t>LT-015501-18/BX</t>
  </si>
  <si>
    <t>LT-026225-18/BX</t>
  </si>
  <si>
    <t>LT-063927-17/BX</t>
  </si>
  <si>
    <t>LT-004219-18/BX</t>
  </si>
  <si>
    <t>LT-012927-18/BX</t>
  </si>
  <si>
    <t>LT-067747-17/BX</t>
  </si>
  <si>
    <t>LT-027767-18/BX</t>
  </si>
  <si>
    <t>LT-027296-18/BX</t>
  </si>
  <si>
    <t>LT-023632-18/BX</t>
  </si>
  <si>
    <t>LT-024794-18/BX</t>
  </si>
  <si>
    <t>LT-015767-18/BX</t>
  </si>
  <si>
    <t>LT-022786-18/BX</t>
  </si>
  <si>
    <t>LT-018435-18/BX</t>
  </si>
  <si>
    <t>LT-030730-18/BX</t>
  </si>
  <si>
    <t>LT-018493-18/BX</t>
  </si>
  <si>
    <t>LT-022204-18/BX</t>
  </si>
  <si>
    <t>LT-027630-18/BX</t>
  </si>
  <si>
    <t>LT-053671-17/BX</t>
  </si>
  <si>
    <t>LT-011881-18/BX</t>
  </si>
  <si>
    <t>LT-010325-18/BX</t>
  </si>
  <si>
    <t>LT-028582-18/BX</t>
  </si>
  <si>
    <t>LT-013041-18/BX</t>
  </si>
  <si>
    <t>LT-027985-18/BX</t>
  </si>
  <si>
    <t>LT-013461-18/BX</t>
  </si>
  <si>
    <t>LT-028035-18/BX</t>
  </si>
  <si>
    <t>LT-019037-18/BX</t>
  </si>
  <si>
    <t>LT-030731-18/BX</t>
  </si>
  <si>
    <t>LT-020681-18/BX</t>
  </si>
  <si>
    <t>887739-NB-2017</t>
  </si>
  <si>
    <t>HPD termination - no hearing #</t>
  </si>
  <si>
    <t>LT-070715-17/BX</t>
  </si>
  <si>
    <t>Affirmative Litigation Federal</t>
  </si>
  <si>
    <t>Article 78</t>
  </si>
  <si>
    <t>DHCR Proceeding</t>
  </si>
  <si>
    <t>Holdover</t>
  </si>
  <si>
    <t>HP Action</t>
  </si>
  <si>
    <t>Illegal Lockout</t>
  </si>
  <si>
    <t>Non-payment</t>
  </si>
  <si>
    <t>NYCHA Housing Termination</t>
  </si>
  <si>
    <t>Sec. 8 Termination</t>
  </si>
  <si>
    <t>Representation - Federal Court</t>
  </si>
  <si>
    <t>Representation - State Court</t>
  </si>
  <si>
    <t>Representation - Admin. Agency</t>
  </si>
  <si>
    <t>Full Rep</t>
  </si>
  <si>
    <t>3114 HRA-HPLP-Homelessness Prevention Law Project</t>
  </si>
  <si>
    <t>3122 Universal Access to Counsel – (UAC)</t>
  </si>
  <si>
    <t>No</t>
  </si>
  <si>
    <t>No Stipulation; No Judgment</t>
  </si>
  <si>
    <t>Post-Judgment, Tenant in Possession-Judgment Due to Other</t>
  </si>
  <si>
    <t>06/26/2018</t>
  </si>
  <si>
    <t>06/30/2018</t>
  </si>
  <si>
    <t>06/24/2018</t>
  </si>
  <si>
    <t>02/02/2018</t>
  </si>
  <si>
    <t>01/01/2018</t>
  </si>
  <si>
    <t>07/02/2017</t>
  </si>
  <si>
    <t>06/21/2018</t>
  </si>
  <si>
    <t>06/05/2018</t>
  </si>
  <si>
    <t>03/01/2018</t>
  </si>
  <si>
    <t>04/10/2018</t>
  </si>
  <si>
    <t>08/03/2017</t>
  </si>
  <si>
    <t>06/01/2018</t>
  </si>
  <si>
    <t>09/08/2017</t>
  </si>
  <si>
    <t>09/01/2017</t>
  </si>
  <si>
    <t>09/21/2017</t>
  </si>
  <si>
    <t>04/28/2018</t>
  </si>
  <si>
    <t>04/20/2018</t>
  </si>
  <si>
    <t>03/02/2018</t>
  </si>
  <si>
    <t>04/01/2018</t>
  </si>
  <si>
    <t>06/03/2018</t>
  </si>
  <si>
    <t>08/26/2017</t>
  </si>
  <si>
    <t>04/21/2018</t>
  </si>
  <si>
    <t>06/15/2018</t>
  </si>
  <si>
    <t>08/25/2017</t>
  </si>
  <si>
    <t>05/19/2018</t>
  </si>
  <si>
    <t>05/11/2018</t>
  </si>
  <si>
    <t>06/29/2016</t>
  </si>
  <si>
    <t>05/22/2018</t>
  </si>
  <si>
    <t>11/01/2017</t>
  </si>
  <si>
    <t>10/19/2017</t>
  </si>
  <si>
    <t>01/31/2018</t>
  </si>
  <si>
    <t>05/17/1942</t>
  </si>
  <si>
    <t>06/15/1959</t>
  </si>
  <si>
    <t>12/04/1959</t>
  </si>
  <si>
    <t>08/15/1962</t>
  </si>
  <si>
    <t>03/18/1990</t>
  </si>
  <si>
    <t>11/03/1968</t>
  </si>
  <si>
    <t>02/05/1991</t>
  </si>
  <si>
    <t>11/01/1955</t>
  </si>
  <si>
    <t>06/10/1981</t>
  </si>
  <si>
    <t>10/06/1969</t>
  </si>
  <si>
    <t>03/05/1978</t>
  </si>
  <si>
    <t>08/12/1968</t>
  </si>
  <si>
    <t>05/24/1970</t>
  </si>
  <si>
    <t>12/22/1953</t>
  </si>
  <si>
    <t>10/17/1951</t>
  </si>
  <si>
    <t>07/27/1940</t>
  </si>
  <si>
    <t>07/15/1977</t>
  </si>
  <si>
    <t>07/26/1947</t>
  </si>
  <si>
    <t>01/19/1996</t>
  </si>
  <si>
    <t>07/26/1975</t>
  </si>
  <si>
    <t>01/22/1964</t>
  </si>
  <si>
    <t>03/01/1983</t>
  </si>
  <si>
    <t>10/20/1949</t>
  </si>
  <si>
    <t>12/26/1957</t>
  </si>
  <si>
    <t>12/01/1965</t>
  </si>
  <si>
    <t>08/25/1953</t>
  </si>
  <si>
    <t>12/24/1969</t>
  </si>
  <si>
    <t>09/17/1973</t>
  </si>
  <si>
    <t>08/11/1981</t>
  </si>
  <si>
    <t>06/08/1976</t>
  </si>
  <si>
    <t>07/26/1983</t>
  </si>
  <si>
    <t>04/04/1956</t>
  </si>
  <si>
    <t>01/25/1992</t>
  </si>
  <si>
    <t>01/09/1947</t>
  </si>
  <si>
    <t>01/16/1970</t>
  </si>
  <si>
    <t>04/06/1935</t>
  </si>
  <si>
    <t>03/07/1922</t>
  </si>
  <si>
    <t>02/12/1962</t>
  </si>
  <si>
    <t>02/01/1953</t>
  </si>
  <si>
    <t>12/21/1972</t>
  </si>
  <si>
    <t>05/07/1985</t>
  </si>
  <si>
    <t>07/17/1961</t>
  </si>
  <si>
    <t>03/16/1988</t>
  </si>
  <si>
    <t>10/15/1995</t>
  </si>
  <si>
    <t>04/27/1965</t>
  </si>
  <si>
    <t>02/07/1959</t>
  </si>
  <si>
    <t>08/22/1966</t>
  </si>
  <si>
    <t>02/27/1960</t>
  </si>
  <si>
    <t>05/24/1976</t>
  </si>
  <si>
    <t>08/22/1989</t>
  </si>
  <si>
    <t>01/01/1962</t>
  </si>
  <si>
    <t>10/13/1983</t>
  </si>
  <si>
    <t>06/26/1945</t>
  </si>
  <si>
    <t>11/11/1900</t>
  </si>
  <si>
    <t>01/28/1960</t>
  </si>
  <si>
    <t>09/24/1984</t>
  </si>
  <si>
    <t>06/07/1970</t>
  </si>
  <si>
    <t>02/13/1962</t>
  </si>
  <si>
    <t>04/08/1945</t>
  </si>
  <si>
    <t>11/18/1972</t>
  </si>
  <si>
    <t>03/23/1964</t>
  </si>
  <si>
    <t>10/10/1954</t>
  </si>
  <si>
    <t>06/24/1988</t>
  </si>
  <si>
    <t>02/25/1973</t>
  </si>
  <si>
    <t>12/07/1985</t>
  </si>
  <si>
    <t>10/15/1976</t>
  </si>
  <si>
    <t>01/08/1979</t>
  </si>
  <si>
    <t>12/23/1987</t>
  </si>
  <si>
    <t>12/10/1940</t>
  </si>
  <si>
    <t>02/19/1980</t>
  </si>
  <si>
    <t>11/11/1972</t>
  </si>
  <si>
    <t>01/16/1983</t>
  </si>
  <si>
    <t>06/08/1974</t>
  </si>
  <si>
    <t>05/13/1984</t>
  </si>
  <si>
    <t>02/06/1959</t>
  </si>
  <si>
    <t>12/20/1975</t>
  </si>
  <si>
    <t>08/03/1971</t>
  </si>
  <si>
    <t>12/07/1992</t>
  </si>
  <si>
    <t>08/10/1993</t>
  </si>
  <si>
    <t>04/29/1961</t>
  </si>
  <si>
    <t>08/28/1973</t>
  </si>
  <si>
    <t>03/14/1954</t>
  </si>
  <si>
    <t>05/18/1941</t>
  </si>
  <si>
    <t>07/14/1967</t>
  </si>
  <si>
    <t>02/23/1968</t>
  </si>
  <si>
    <t>03/30/1977</t>
  </si>
  <si>
    <t>07/02/1986</t>
  </si>
  <si>
    <t>11/23/1963</t>
  </si>
  <si>
    <t>08/12/1981</t>
  </si>
  <si>
    <t>06/16/1980</t>
  </si>
  <si>
    <t>11/23/1971</t>
  </si>
  <si>
    <t>03/20/1986</t>
  </si>
  <si>
    <t>05/02/1965</t>
  </si>
  <si>
    <t>06/27/1981</t>
  </si>
  <si>
    <t>08/19/1988</t>
  </si>
  <si>
    <t>01/16/1964</t>
  </si>
  <si>
    <t>05/31/1939</t>
  </si>
  <si>
    <t>04/02/1959</t>
  </si>
  <si>
    <t>12/20/1970</t>
  </si>
  <si>
    <t>05/25/1942</t>
  </si>
  <si>
    <t>06/06/1981</t>
  </si>
  <si>
    <t>08/14/1956</t>
  </si>
  <si>
    <t>12/16/1959</t>
  </si>
  <si>
    <t>07/21/1949</t>
  </si>
  <si>
    <t>08/26/1955</t>
  </si>
  <si>
    <t>03/19/1953</t>
  </si>
  <si>
    <t>08/30/1985</t>
  </si>
  <si>
    <t>12/28/1958</t>
  </si>
  <si>
    <t>10/19/1978</t>
  </si>
  <si>
    <t>03/21/1982</t>
  </si>
  <si>
    <t>10/24/1950</t>
  </si>
  <si>
    <t>11/21/1984</t>
  </si>
  <si>
    <t>02/10/1981</t>
  </si>
  <si>
    <t>11/24/1985</t>
  </si>
  <si>
    <t>07/11/1972</t>
  </si>
  <si>
    <t>05/21/1980</t>
  </si>
  <si>
    <t>06/06/1963</t>
  </si>
  <si>
    <t>03/20/1964</t>
  </si>
  <si>
    <t>12/23/1974</t>
  </si>
  <si>
    <t>05/10/1955</t>
  </si>
  <si>
    <t>06/17/1965</t>
  </si>
  <si>
    <t>06/25/1984</t>
  </si>
  <si>
    <t>06/11/1961</t>
  </si>
  <si>
    <t>08/10/1963</t>
  </si>
  <si>
    <t>09/11/1955</t>
  </si>
  <si>
    <t>10/06/1978</t>
  </si>
  <si>
    <t>02/21/1981</t>
  </si>
  <si>
    <t>01/01/1972</t>
  </si>
  <si>
    <t>02/04/1967</t>
  </si>
  <si>
    <t>08/03/1981</t>
  </si>
  <si>
    <t>04/09/1984</t>
  </si>
  <si>
    <t>02/14/1966</t>
  </si>
  <si>
    <t>06/29/1991</t>
  </si>
  <si>
    <t>04/02/1969</t>
  </si>
  <si>
    <t>04/01/1968</t>
  </si>
  <si>
    <t>10/21/1964</t>
  </si>
  <si>
    <t>12/11/1971</t>
  </si>
  <si>
    <t>08/02/1987</t>
  </si>
  <si>
    <t>04/26/1966</t>
  </si>
  <si>
    <t>08/04/1965</t>
  </si>
  <si>
    <t>01/06/1983</t>
  </si>
  <si>
    <t>04/03/1979</t>
  </si>
  <si>
    <t>11/15/1994</t>
  </si>
  <si>
    <t>12/11/1972</t>
  </si>
  <si>
    <t>08/07/1955</t>
  </si>
  <si>
    <t>04/02/1953</t>
  </si>
  <si>
    <t>11/18/1961</t>
  </si>
  <si>
    <t>07/29/1992</t>
  </si>
  <si>
    <t>06/06/1939</t>
  </si>
  <si>
    <t>05/05/1965</t>
  </si>
  <si>
    <t>02/14/1991</t>
  </si>
  <si>
    <t>06/07/1976</t>
  </si>
  <si>
    <t>04/05/1968</t>
  </si>
  <si>
    <t>04/02/1958</t>
  </si>
  <si>
    <t>09/21/1969</t>
  </si>
  <si>
    <t>01/08/1994</t>
  </si>
  <si>
    <t>02/07/1967</t>
  </si>
  <si>
    <t>06/21/1977</t>
  </si>
  <si>
    <t>07/02/1979</t>
  </si>
  <si>
    <t>01/01/1960</t>
  </si>
  <si>
    <t>12/27/1955</t>
  </si>
  <si>
    <t>12/17/1968</t>
  </si>
  <si>
    <t>02/15/1978</t>
  </si>
  <si>
    <t>12/26/1967</t>
  </si>
  <si>
    <t>08/26/1980</t>
  </si>
  <si>
    <t>018238343A</t>
  </si>
  <si>
    <t>4154327D</t>
  </si>
  <si>
    <t>036868713D</t>
  </si>
  <si>
    <t>008720458C</t>
  </si>
  <si>
    <t>003011205G</t>
  </si>
  <si>
    <t>004995634F</t>
  </si>
  <si>
    <t>036890548F</t>
  </si>
  <si>
    <t>014362715G</t>
  </si>
  <si>
    <t>013684525C</t>
  </si>
  <si>
    <t>000374567G</t>
  </si>
  <si>
    <t>4971203H</t>
  </si>
  <si>
    <t>017740829B</t>
  </si>
  <si>
    <t>018099577B</t>
  </si>
  <si>
    <t>014273887B</t>
  </si>
  <si>
    <t>016241513H</t>
  </si>
  <si>
    <t>01124716A</t>
  </si>
  <si>
    <t>1687869-01</t>
  </si>
  <si>
    <t>013475337F</t>
  </si>
  <si>
    <t>003951902A</t>
  </si>
  <si>
    <t>009397738H</t>
  </si>
  <si>
    <t>010217371D</t>
  </si>
  <si>
    <t>001347657H</t>
  </si>
  <si>
    <t>009137518I</t>
  </si>
  <si>
    <t>003285768C</t>
  </si>
  <si>
    <t>00008626291C</t>
  </si>
  <si>
    <t>017606438E</t>
  </si>
  <si>
    <t>033987788I</t>
  </si>
  <si>
    <t>010744445H</t>
  </si>
  <si>
    <t>009941433G</t>
  </si>
  <si>
    <t>012196512D</t>
  </si>
  <si>
    <t>015424225J</t>
  </si>
  <si>
    <t>001782945I</t>
  </si>
  <si>
    <t>003743226H</t>
  </si>
  <si>
    <t>005770882I</t>
  </si>
  <si>
    <t>0008680502F</t>
  </si>
  <si>
    <t>008778984I</t>
  </si>
  <si>
    <t>012142110B</t>
  </si>
  <si>
    <t>037237591F</t>
  </si>
  <si>
    <t>009750886F</t>
  </si>
  <si>
    <t>001509120A</t>
  </si>
  <si>
    <t>012991295C</t>
  </si>
  <si>
    <t>006280444I</t>
  </si>
  <si>
    <t>002611842C</t>
  </si>
  <si>
    <t>006373449F</t>
  </si>
  <si>
    <t>005235654A</t>
  </si>
  <si>
    <t>016771324H</t>
  </si>
  <si>
    <t>008625226J</t>
  </si>
  <si>
    <t>013185204I</t>
  </si>
  <si>
    <t>030780050I</t>
  </si>
  <si>
    <t>33450504H</t>
  </si>
  <si>
    <t>25711317F</t>
  </si>
  <si>
    <t>005098246B</t>
  </si>
  <si>
    <t>012778759G</t>
  </si>
  <si>
    <t>015169604E</t>
  </si>
  <si>
    <t>008373781H</t>
  </si>
  <si>
    <t>004100925J</t>
  </si>
  <si>
    <t>003398773G</t>
  </si>
  <si>
    <t>036496246E</t>
  </si>
  <si>
    <t>03122322F</t>
  </si>
  <si>
    <t>6558320F</t>
  </si>
  <si>
    <t>008828898A</t>
  </si>
  <si>
    <t>009328616J</t>
  </si>
  <si>
    <t>none</t>
  </si>
  <si>
    <t>032250366D</t>
  </si>
  <si>
    <t>001001005G</t>
  </si>
  <si>
    <t>037064026A</t>
  </si>
  <si>
    <t>006409834G</t>
  </si>
  <si>
    <t>003532503E</t>
  </si>
  <si>
    <t>167885355F</t>
  </si>
  <si>
    <t>017850693H</t>
  </si>
  <si>
    <t>017586246F</t>
  </si>
  <si>
    <t>018190588G</t>
  </si>
  <si>
    <t>036998492H</t>
  </si>
  <si>
    <t>032207338I</t>
  </si>
  <si>
    <t>001145782H</t>
  </si>
  <si>
    <t>009737098F</t>
  </si>
  <si>
    <t>016928286A</t>
  </si>
  <si>
    <t>004553353G</t>
  </si>
  <si>
    <t>000937306J</t>
  </si>
  <si>
    <t>018242720D</t>
  </si>
  <si>
    <t>018048950C</t>
  </si>
  <si>
    <t>012223170H</t>
  </si>
  <si>
    <t>035925565G</t>
  </si>
  <si>
    <t>37035965F</t>
  </si>
  <si>
    <t>001235202H</t>
  </si>
  <si>
    <t>38088145I</t>
  </si>
  <si>
    <t>013733248C</t>
  </si>
  <si>
    <t>015866779A</t>
  </si>
  <si>
    <t>002810842B</t>
  </si>
  <si>
    <t>031161403G</t>
  </si>
  <si>
    <t>009821880D</t>
  </si>
  <si>
    <t>018029861E</t>
  </si>
  <si>
    <t>002429608J</t>
  </si>
  <si>
    <t>034982357F</t>
  </si>
  <si>
    <t>007373951I</t>
  </si>
  <si>
    <t>033953744B</t>
  </si>
  <si>
    <t>018242586I</t>
  </si>
  <si>
    <t>034912555J</t>
  </si>
  <si>
    <t>034975802J</t>
  </si>
  <si>
    <t>00037773023J</t>
  </si>
  <si>
    <t>07317573J</t>
  </si>
  <si>
    <t>004277627I</t>
  </si>
  <si>
    <t>018201952B</t>
  </si>
  <si>
    <t>018319267D</t>
  </si>
  <si>
    <t>017864726J</t>
  </si>
  <si>
    <t>036877716F</t>
  </si>
  <si>
    <t>014183285H</t>
  </si>
  <si>
    <t>037178648E</t>
  </si>
  <si>
    <t>006137432I</t>
  </si>
  <si>
    <t>009772039F</t>
  </si>
  <si>
    <t>012364471I</t>
  </si>
  <si>
    <t>582-78-5395</t>
  </si>
  <si>
    <t>111-66-9129</t>
  </si>
  <si>
    <t>099-54-0009</t>
  </si>
  <si>
    <t>110-70-8041</t>
  </si>
  <si>
    <t>126-76-3499</t>
  </si>
  <si>
    <t>075-46-6790</t>
  </si>
  <si>
    <t>096-90-3150</t>
  </si>
  <si>
    <t>052-48-9057</t>
  </si>
  <si>
    <t>125-64-2652</t>
  </si>
  <si>
    <t>089-80-5922</t>
  </si>
  <si>
    <t>051-84-8164</t>
  </si>
  <si>
    <t>599-54-1807</t>
  </si>
  <si>
    <t>087-46-5663</t>
  </si>
  <si>
    <t>103-46-2671</t>
  </si>
  <si>
    <t>052-30-0063</t>
  </si>
  <si>
    <t>093-62-5360</t>
  </si>
  <si>
    <t>100-36-2516</t>
  </si>
  <si>
    <t>129-84-0593</t>
  </si>
  <si>
    <t>067-58-7926</t>
  </si>
  <si>
    <t>133-62-5528</t>
  </si>
  <si>
    <t>127-66-4492</t>
  </si>
  <si>
    <t>063-50-6858</t>
  </si>
  <si>
    <t>101-64-5055</t>
  </si>
  <si>
    <t>058-46-6910</t>
  </si>
  <si>
    <t>107-68-5092</t>
  </si>
  <si>
    <t>054-72-8363</t>
  </si>
  <si>
    <t>066-66-6660</t>
  </si>
  <si>
    <t>062-60-8573</t>
  </si>
  <si>
    <t>050-70-0366</t>
  </si>
  <si>
    <t>076-48-0219</t>
  </si>
  <si>
    <t>066-80-6174</t>
  </si>
  <si>
    <t>132-84-2038</t>
  </si>
  <si>
    <t>127-74-8982</t>
  </si>
  <si>
    <t>120-28-4418</t>
  </si>
  <si>
    <t>051-80-9492</t>
  </si>
  <si>
    <t>582-67-1804</t>
  </si>
  <si>
    <t>104-64-9630</t>
  </si>
  <si>
    <t>121-66-7530</t>
  </si>
  <si>
    <t>276-84-9536</t>
  </si>
  <si>
    <t>055-58-2547</t>
  </si>
  <si>
    <t>093-62-1045</t>
  </si>
  <si>
    <t>063-50-3356</t>
  </si>
  <si>
    <t>089-78-9004</t>
  </si>
  <si>
    <t>107-54-9589</t>
  </si>
  <si>
    <t>121-58-1678</t>
  </si>
  <si>
    <t>029-72-7021</t>
  </si>
  <si>
    <t>068-56-0549</t>
  </si>
  <si>
    <t>022-64-0303</t>
  </si>
  <si>
    <t>054-48-1528</t>
  </si>
  <si>
    <t>256-75-7559</t>
  </si>
  <si>
    <t>122-52-3542</t>
  </si>
  <si>
    <t>115-68-8884</t>
  </si>
  <si>
    <t>596-32-6330</t>
  </si>
  <si>
    <t>670-07-0119</t>
  </si>
  <si>
    <t>250-78-2218</t>
  </si>
  <si>
    <t>082-76-2644</t>
  </si>
  <si>
    <t>078-86-1390</t>
  </si>
  <si>
    <t>094-70-6835</t>
  </si>
  <si>
    <t>109-74-1901</t>
  </si>
  <si>
    <t>058-58-9676</t>
  </si>
  <si>
    <t>130-96-3196</t>
  </si>
  <si>
    <t>086-02-0685</t>
  </si>
  <si>
    <t>105-76-5768</t>
  </si>
  <si>
    <t>131-72-8165</t>
  </si>
  <si>
    <t>056-84-7278</t>
  </si>
  <si>
    <t>888-81-1785</t>
  </si>
  <si>
    <t>099-92-6287</t>
  </si>
  <si>
    <t>067-86-8614</t>
  </si>
  <si>
    <t>580-33-3321</t>
  </si>
  <si>
    <t>090-52-6948</t>
  </si>
  <si>
    <t>596-54-3085</t>
  </si>
  <si>
    <t>113-80-2467</t>
  </si>
  <si>
    <t>102-82-2436</t>
  </si>
  <si>
    <t>130-60-4021</t>
  </si>
  <si>
    <t>103-44-6606</t>
  </si>
  <si>
    <t>427-84-9940</t>
  </si>
  <si>
    <t>054-66-8490</t>
  </si>
  <si>
    <t>535-94-3688</t>
  </si>
  <si>
    <t>108-60-0252</t>
  </si>
  <si>
    <t>126-70-7653</t>
  </si>
  <si>
    <t>123-56-8917</t>
  </si>
  <si>
    <t>069-76-0562</t>
  </si>
  <si>
    <t>107-66-1652</t>
  </si>
  <si>
    <t>089-50-9196</t>
  </si>
  <si>
    <t>129-80-7430</t>
  </si>
  <si>
    <t>064-58-1700</t>
  </si>
  <si>
    <t>584-81-3350</t>
  </si>
  <si>
    <t>111-74-6234</t>
  </si>
  <si>
    <t>094-46-4028</t>
  </si>
  <si>
    <t>182-42-2988</t>
  </si>
  <si>
    <t>071-80-1372</t>
  </si>
  <si>
    <t>133-62-9816</t>
  </si>
  <si>
    <t>054-90-9434</t>
  </si>
  <si>
    <t>056-92-4428</t>
  </si>
  <si>
    <t>082-46-2389</t>
  </si>
  <si>
    <t>080-54-4735</t>
  </si>
  <si>
    <t>125-40-4771</t>
  </si>
  <si>
    <t>050-44-1786</t>
  </si>
  <si>
    <t>059-46-9263</t>
  </si>
  <si>
    <t>126-72-8039</t>
  </si>
  <si>
    <t>251-11-2676</t>
  </si>
  <si>
    <t>074-66-8596</t>
  </si>
  <si>
    <t>064-76-3413</t>
  </si>
  <si>
    <t>071-64-8438</t>
  </si>
  <si>
    <t>081-84-9492</t>
  </si>
  <si>
    <t>582-65-8950</t>
  </si>
  <si>
    <t>093-64-1617</t>
  </si>
  <si>
    <t>091-58-9904</t>
  </si>
  <si>
    <t>124-79-4646</t>
  </si>
  <si>
    <t>626-34-2955</t>
  </si>
  <si>
    <t>147-78-9661</t>
  </si>
  <si>
    <t>582-57-3838</t>
  </si>
  <si>
    <t>584-97-3257</t>
  </si>
  <si>
    <t>101-82-7827</t>
  </si>
  <si>
    <t>122-80-1988</t>
  </si>
  <si>
    <t>058-92-0317</t>
  </si>
  <si>
    <t>082-78-5157</t>
  </si>
  <si>
    <t>052-69-5423</t>
  </si>
  <si>
    <t>061-84-1503</t>
  </si>
  <si>
    <t>066-86-1986</t>
  </si>
  <si>
    <t>598-44-2220</t>
  </si>
  <si>
    <t>748-43-1451</t>
  </si>
  <si>
    <t>076-84-1439</t>
  </si>
  <si>
    <t>597-40-8747</t>
  </si>
  <si>
    <t>129-68-9390</t>
  </si>
  <si>
    <t>581-55-1671</t>
  </si>
  <si>
    <t>069-74-1549</t>
  </si>
  <si>
    <t>118-94-8059</t>
  </si>
  <si>
    <t>777-64-2633</t>
  </si>
  <si>
    <t>061-60-3112</t>
  </si>
  <si>
    <t>120-66-0134</t>
  </si>
  <si>
    <t>058-02-7047</t>
  </si>
  <si>
    <t>061-84-3056</t>
  </si>
  <si>
    <t>091-64-4506</t>
  </si>
  <si>
    <t>597-50-5783</t>
  </si>
  <si>
    <t>131-44-9926</t>
  </si>
  <si>
    <t>107-58-8230</t>
  </si>
  <si>
    <t>115-80-7357</t>
  </si>
  <si>
    <t>580-60-8880</t>
  </si>
  <si>
    <t>062-94-4344</t>
  </si>
  <si>
    <t>110-78-4680</t>
  </si>
  <si>
    <t>111-80-9061</t>
  </si>
  <si>
    <t>067-88-1435</t>
  </si>
  <si>
    <t>085-50-4357</t>
  </si>
  <si>
    <t>581-33-8771</t>
  </si>
  <si>
    <t>099-96-2028</t>
  </si>
  <si>
    <t>095-98-5824</t>
  </si>
  <si>
    <t>101-64-5784</t>
  </si>
  <si>
    <t>103-94-1537</t>
  </si>
  <si>
    <t>131-48-0830</t>
  </si>
  <si>
    <t>133-76-0729</t>
  </si>
  <si>
    <t>592-55-4683</t>
  </si>
  <si>
    <t>058-58-8248</t>
  </si>
  <si>
    <t>061-70-1191</t>
  </si>
  <si>
    <t>Project-based Sec. 8</t>
  </si>
  <si>
    <t>Unknown</t>
  </si>
  <si>
    <t>Rent Stabilized</t>
  </si>
  <si>
    <t>Unregulated</t>
  </si>
  <si>
    <t>Public Housing/NYCHA</t>
  </si>
  <si>
    <t>Public Housing</t>
  </si>
  <si>
    <t>Supportive Housing</t>
  </si>
  <si>
    <t>Rent Controlled</t>
  </si>
  <si>
    <t>Mitchell-Lama</t>
  </si>
  <si>
    <t>Other Subsidized Housing</t>
  </si>
  <si>
    <t>Unregulated – Co-Op</t>
  </si>
  <si>
    <t>07/10/2018</t>
  </si>
  <si>
    <t>01/05/2018</t>
  </si>
  <si>
    <t>CAT1: HRA Referral</t>
  </si>
  <si>
    <t>Section 8</t>
  </si>
  <si>
    <t>None</t>
  </si>
  <si>
    <t>FEPS</t>
  </si>
  <si>
    <t>LINC</t>
  </si>
  <si>
    <t>DRIE/SCRIE</t>
  </si>
  <si>
    <t>HASA</t>
  </si>
  <si>
    <t>SEPS</t>
  </si>
  <si>
    <t>City FEPS</t>
  </si>
  <si>
    <t>HUD VASH</t>
  </si>
  <si>
    <t>Spanish</t>
  </si>
  <si>
    <t>English</t>
  </si>
  <si>
    <t>Arabic</t>
  </si>
  <si>
    <t>Slovak</t>
  </si>
  <si>
    <t>Client Allowed to Remain in Residence</t>
  </si>
  <si>
    <t>Client Required to be Displaced from Residence</t>
  </si>
  <si>
    <t>2019-06-14</t>
  </si>
  <si>
    <t>2018-06-25</t>
  </si>
  <si>
    <t>2018-10-15</t>
  </si>
  <si>
    <t>2018-11-02</t>
  </si>
  <si>
    <t>2018-06-30</t>
  </si>
  <si>
    <t>2018-09-06</t>
  </si>
  <si>
    <t>2018-08-22</t>
  </si>
  <si>
    <t>2018-02-05</t>
  </si>
  <si>
    <t>2019-01-16</t>
  </si>
  <si>
    <t>2018-09-15</t>
  </si>
  <si>
    <t>2018-08-29</t>
  </si>
  <si>
    <t>2018-03-31</t>
  </si>
  <si>
    <t>2018-06-15</t>
  </si>
  <si>
    <t>2018-08-16</t>
  </si>
  <si>
    <t>2019-01-10</t>
  </si>
  <si>
    <t>2018-07-17</t>
  </si>
  <si>
    <t>2018-08-14</t>
  </si>
  <si>
    <t>2019-01-11</t>
  </si>
  <si>
    <t>2018-08-31</t>
  </si>
  <si>
    <t>2018-04-25</t>
  </si>
  <si>
    <t>2019-03-01</t>
  </si>
  <si>
    <t>2018-07-16</t>
  </si>
  <si>
    <t>2018-07-31</t>
  </si>
  <si>
    <t>2018-08-03</t>
  </si>
  <si>
    <t>2018-10-01</t>
  </si>
  <si>
    <t>2018-09-13</t>
  </si>
  <si>
    <t>2018-12-15</t>
  </si>
  <si>
    <t>2018-10-05</t>
  </si>
  <si>
    <t>2019-04-25</t>
  </si>
  <si>
    <t>2018-09-14</t>
  </si>
  <si>
    <t>2018-09-25</t>
  </si>
  <si>
    <t>2019-03-06</t>
  </si>
  <si>
    <t>2018-08-02</t>
  </si>
  <si>
    <t>2018-06-13</t>
  </si>
  <si>
    <t>2018-07-02</t>
  </si>
  <si>
    <t>2018-08-15</t>
  </si>
  <si>
    <t>2018-02-07</t>
  </si>
  <si>
    <t>2018-04-13</t>
  </si>
  <si>
    <t>2017-12-11</t>
  </si>
  <si>
    <t>2018-04-10</t>
  </si>
  <si>
    <t>Commenced Trial</t>
  </si>
  <si>
    <t>Filed/Argued/Supplemented Dispositive or other Substantive Motion</t>
  </si>
  <si>
    <t>Counsel Assisted in Filing or Refiling of Answer</t>
  </si>
  <si>
    <t>Counsel Assisted in Filing or Refiling of Answer, Filed/Argued/Supplemented Dispositive or other Substantive Motion</t>
  </si>
  <si>
    <t>Filed for an Emergency Order to Show Cause</t>
  </si>
  <si>
    <t>Counsel Assisted in Filing or Refiling of Answer, Filed/Argued/Supplemented Dispositive or other Substantive Motion, Filed for an Emergency Order to Show Cause</t>
  </si>
  <si>
    <t>Counsel Assisted in Filing or Refiling of Answer, Filed for an Emergency Order to Show Cause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</si>
  <si>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</si>
  <si>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Obtain Ongoing Rent Subsidy</t>
  </si>
  <si>
    <t>Case Resolved without Judgment of Eviction Against Client</t>
  </si>
  <si>
    <t>Obtain Ongoing Rent Subsidy</t>
  </si>
  <si>
    <t>Secured 6 Months or Longer in Residence</t>
  </si>
  <si>
    <t>Secured Order or Agreement for Repairs in Apartment/Building</t>
  </si>
  <si>
    <t>Case Discontinued/Dismissed/Landlord Fails to Prosecute</t>
  </si>
  <si>
    <t>Case Discontinued/Dismissed/Landlord Fails to Prosecute, Case Resolved without Judgment of Eviction Against Client, Obtained Renewal of Lease, Secured Rent Reduction</t>
  </si>
  <si>
    <t>Case Discontinued/Dismissed/Landlord Fails to Prosecute, Case Resolved without Judgment of Eviction Against Client, Secured Order or Agreement for Repairs in Apartment/Building</t>
  </si>
  <si>
    <t>Case Discontinued/Dismissed/Landlord Fails to Prosecute, Obtain Ongoing Rent Subsidy</t>
  </si>
  <si>
    <t>Case Discontinued/Dismissed/Landlord Fails to Prosecute, Obtain Ongoing Rent Subsidy, Other, Secured Order or Agreement for Repairs in Apartment/Building</t>
  </si>
  <si>
    <t>Case Discontinued/Dismissed/Landlord Fails to Prosecute, Obtain Ongoing Rent Subsidy, Secured Order or Agreement for Repairs in Apartment/Building</t>
  </si>
  <si>
    <t>Case Discontinued/Dismissed/Landlord Fails to Prosecute, Obtained Renewal of Lease, Returned Unit to Rent Regulation, Secured Order or Agreement for Repairs in Apartment/Building, Secured Rent Abatement, Secured Rent Reduction</t>
  </si>
  <si>
    <t>Case Discontinued/Dismissed/Landlord Fails to Prosecute, Other, Secured Order or Agreement for Repairs in Apartment/Building</t>
  </si>
  <si>
    <t>Case Resolved without Judgment of Eviction Against Client, Obtain Ongoing Rent Subsidy</t>
  </si>
  <si>
    <t>Case Resolved without Judgment of Eviction Against Client, Obtain Ongoing Rent Subsidy, Secured Order or Agreement for Repairs in Apartment/Building</t>
  </si>
  <si>
    <t>Case Resolved without Judgment of Eviction Against Client, Secured Order or Agreement for Repairs in Apartment/Building</t>
  </si>
  <si>
    <t>SSI</t>
  </si>
  <si>
    <t>Employment</t>
  </si>
  <si>
    <t>Other, SSI</t>
  </si>
  <si>
    <t>Employment, Food Stamps (SNAP), TANF</t>
  </si>
  <si>
    <t>Worker's Compensation</t>
  </si>
  <si>
    <t>Employment, Food Stamps (SNAP), Welfare</t>
  </si>
  <si>
    <t>Pension/Retirement (Not Soc. Sec.), Social Security Retirement</t>
  </si>
  <si>
    <t>Food Stamps (SNAP), Welfare</t>
  </si>
  <si>
    <t>Employment, Food Stamps (SNAP)</t>
  </si>
  <si>
    <t>Employment, SSI</t>
  </si>
  <si>
    <t>Both SSI and SSD</t>
  </si>
  <si>
    <t>Food Stamps (SNAP), Social Security Disability</t>
  </si>
  <si>
    <t>Food Stamps (SNAP), I, S, Social Security Retirement</t>
  </si>
  <si>
    <t>Food Stamps (SNAP), SSI</t>
  </si>
  <si>
    <t>Food Stamps (SNAP)</t>
  </si>
  <si>
    <t>Employment, Other</t>
  </si>
  <si>
    <t>Social Security</t>
  </si>
  <si>
    <t>Food Stamps (SNAP), Social Security Disability, SSI</t>
  </si>
  <si>
    <t>Child Support</t>
  </si>
  <si>
    <t>Veterans Benefits</t>
  </si>
  <si>
    <t>Child Support, Food Stamps (SNAP), Welfare</t>
  </si>
  <si>
    <t>Both SSI and SSD, Food Stamps (SNAP)</t>
  </si>
  <si>
    <t>Food Stamps (SNAP), Social Security</t>
  </si>
  <si>
    <t>Food Stamps (SNAP), Social Security, SSI</t>
  </si>
  <si>
    <t>Pension/Retirement (Not Soc. Sec.), Social Security</t>
  </si>
  <si>
    <t>Food Stamps (SNAP), Other, SSI</t>
  </si>
  <si>
    <t>SSI, Welfare</t>
  </si>
  <si>
    <t>Social Security Disability</t>
  </si>
  <si>
    <t>Employment, Social Security</t>
  </si>
  <si>
    <t>Unemployment Compensation</t>
  </si>
  <si>
    <t>Social Security Retirement, SSI</t>
  </si>
  <si>
    <t>Pension/Retirement (Not Soc. Sec.)</t>
  </si>
  <si>
    <t>Child Support, Food Stamps (SNAP)</t>
  </si>
  <si>
    <t>Employment, SSI, TANF</t>
  </si>
  <si>
    <t>Welfare</t>
  </si>
  <si>
    <t>Food Stamps (SNAP), Medicaid (MA), Welfare - Fam. Assis.</t>
  </si>
  <si>
    <t>Employment, Veterans Benefits</t>
  </si>
  <si>
    <t>Food Stamps (SNAP), SSI, Welfare - Fam. Assis.</t>
  </si>
  <si>
    <t>Food Stamps (SNAP), Welfare, Welfare - Fam. Assis.</t>
  </si>
  <si>
    <t>SSI, Welfare - Fam. Assis.</t>
  </si>
  <si>
    <t>Food Stamps (SNAP), SSI, Welfare</t>
  </si>
  <si>
    <t>Food Stamps (SNAP), Welfare - Fam. Assis.</t>
  </si>
  <si>
    <t>Child Support, Employment, SSI</t>
  </si>
  <si>
    <t>Employment, Food Stamps (SNAP), SSI</t>
  </si>
  <si>
    <t>No Income</t>
  </si>
  <si>
    <t>Food Stamps (SNAP), Welfare - Safety Net</t>
  </si>
  <si>
    <t>Food Stamps (SNAP), Social Security, Veterans Benefits</t>
  </si>
  <si>
    <t>Food Stamps (SNAP), Other, Rental Income</t>
  </si>
  <si>
    <t>Food Stamps (SNAP), Veterans Benefits</t>
  </si>
  <si>
    <t>Social Security Retirement</t>
  </si>
  <si>
    <t>Employment, Food Stamps (SNAP), SSI, TANF</t>
  </si>
  <si>
    <t>Food Stamps (SNAP), Other</t>
  </si>
  <si>
    <t>Employment, Social Security Retirement</t>
  </si>
  <si>
    <t>Child Support, Employment</t>
  </si>
  <si>
    <t>Employment, Food Stamps (SNAP), Medicaid (MA)</t>
  </si>
  <si>
    <t>Child Support, Food Stamps (SNAP), SSI</t>
  </si>
  <si>
    <t>Employment, Unemployment Compensation</t>
  </si>
  <si>
    <t>Social Security Disability, SSI, Workers Compensation</t>
  </si>
  <si>
    <t>Disability, Employment</t>
  </si>
  <si>
    <t>03/25/</t>
  </si>
  <si>
    <t>04/03/</t>
  </si>
  <si>
    <t>05/21/</t>
  </si>
  <si>
    <t>05/29/</t>
  </si>
  <si>
    <t>06/27/</t>
  </si>
  <si>
    <t>08/28/</t>
  </si>
  <si>
    <t>10/15/</t>
  </si>
  <si>
    <t>11/02/</t>
  </si>
  <si>
    <t>08/16/</t>
  </si>
  <si>
    <t>11/13/</t>
  </si>
  <si>
    <t>06/17/</t>
  </si>
  <si>
    <t>05/01/</t>
  </si>
  <si>
    <t>04/22/</t>
  </si>
  <si>
    <t>09/05/</t>
  </si>
  <si>
    <t>12/14/</t>
  </si>
  <si>
    <t>06/21/</t>
  </si>
  <si>
    <t>06/19/</t>
  </si>
  <si>
    <t>06/12/</t>
  </si>
  <si>
    <t>06/03/</t>
  </si>
  <si>
    <t>05/07/</t>
  </si>
  <si>
    <t>09/24/</t>
  </si>
  <si>
    <t>01/29/</t>
  </si>
  <si>
    <t>01/22/</t>
  </si>
  <si>
    <t>04/17/</t>
  </si>
  <si>
    <t>04/04/</t>
  </si>
  <si>
    <t>06/14/</t>
  </si>
  <si>
    <t>10/11/</t>
  </si>
  <si>
    <t>01/30/</t>
  </si>
  <si>
    <t>06/26/</t>
  </si>
  <si>
    <t>06/06/</t>
  </si>
  <si>
    <t>05/15/</t>
  </si>
  <si>
    <t>04/15/</t>
  </si>
  <si>
    <t>05/06/</t>
  </si>
  <si>
    <t>10/17/</t>
  </si>
  <si>
    <t>07/24/</t>
  </si>
  <si>
    <t>05/30/</t>
  </si>
  <si>
    <t>01/14/</t>
  </si>
  <si>
    <t>03/19/</t>
  </si>
  <si>
    <t>01/25/</t>
  </si>
  <si>
    <t>07/18/</t>
  </si>
  <si>
    <t>03/13/</t>
  </si>
  <si>
    <t>01/08/</t>
  </si>
  <si>
    <t>03/01/</t>
  </si>
  <si>
    <t>06/25/</t>
  </si>
  <si>
    <t>05/22/</t>
  </si>
  <si>
    <t>01/11/</t>
  </si>
  <si>
    <t>07/17/</t>
  </si>
  <si>
    <t>05/16/</t>
  </si>
  <si>
    <t>01/18/</t>
  </si>
  <si>
    <t>08/31/</t>
  </si>
  <si>
    <t>08/07/</t>
  </si>
  <si>
    <t>07/16/</t>
  </si>
  <si>
    <t>08/03/</t>
  </si>
  <si>
    <t>10/22/</t>
  </si>
  <si>
    <t>11/26/</t>
  </si>
  <si>
    <t>02/07/</t>
  </si>
  <si>
    <t>08/29/</t>
  </si>
  <si>
    <t>09/14/</t>
  </si>
  <si>
    <t>01/10/</t>
  </si>
  <si>
    <t>08/02/</t>
  </si>
  <si>
    <t>07/02/</t>
  </si>
  <si>
    <t>08/27/</t>
  </si>
  <si>
    <t>06/18/</t>
  </si>
  <si>
    <t>05/02/</t>
  </si>
  <si>
    <t>04/02/</t>
  </si>
  <si>
    <t>03/26/</t>
  </si>
  <si>
    <t>04/01/</t>
  </si>
  <si>
    <t>03/29/</t>
  </si>
  <si>
    <t>04/11/</t>
  </si>
  <si>
    <t>08/01/</t>
  </si>
  <si>
    <t>06/13/</t>
  </si>
  <si>
    <t>06/04/</t>
  </si>
  <si>
    <t>03/22/</t>
  </si>
  <si>
    <t>03/12/</t>
  </si>
  <si>
    <t>03/28/</t>
  </si>
  <si>
    <t>11/07/</t>
  </si>
  <si>
    <t>09/13/</t>
  </si>
  <si>
    <t>03/04/</t>
  </si>
  <si>
    <t>10/26/</t>
  </si>
  <si>
    <t>12/21/</t>
  </si>
  <si>
    <t>09/06/</t>
  </si>
  <si>
    <t>06/07/</t>
  </si>
  <si>
    <t>02/21/</t>
  </si>
  <si>
    <t>12/04/</t>
  </si>
  <si>
    <t>10/05/</t>
  </si>
  <si>
    <t>04/24/</t>
  </si>
  <si>
    <t>08/24/</t>
  </si>
  <si>
    <t>09/20/</t>
  </si>
  <si>
    <t>10/03/</t>
  </si>
  <si>
    <t>12/20/</t>
  </si>
  <si>
    <t>03/15/</t>
  </si>
  <si>
    <t>05/28/</t>
  </si>
  <si>
    <t>08/15/</t>
  </si>
  <si>
    <t>07/05/</t>
  </si>
  <si>
    <t>08/30/</t>
  </si>
  <si>
    <t>05/08/</t>
  </si>
  <si>
    <t>10/18/</t>
  </si>
  <si>
    <t>11/19/</t>
  </si>
  <si>
    <t>04/23/</t>
  </si>
  <si>
    <t>05/09/</t>
  </si>
  <si>
    <t>04/12/</t>
  </si>
  <si>
    <t>04/16/</t>
  </si>
  <si>
    <t>03/18/</t>
  </si>
  <si>
    <t>03/20/</t>
  </si>
  <si>
    <t>11/01/</t>
  </si>
  <si>
    <t>04/05/</t>
  </si>
  <si>
    <t>05/10/</t>
  </si>
  <si>
    <t>09/25/</t>
  </si>
  <si>
    <t>03/21/</t>
  </si>
  <si>
    <t>DHCI Form</t>
  </si>
  <si>
    <t>Active CA/SNAP</t>
  </si>
  <si>
    <t>Yes</t>
  </si>
  <si>
    <t xml:space="preserve"> </t>
  </si>
  <si>
    <t>66 Housing Discrimination</t>
  </si>
  <si>
    <t>61 Federally Subsidized Housing</t>
  </si>
  <si>
    <t>63 Private Landlord/Tenant</t>
  </si>
  <si>
    <t>64 Public Housing</t>
  </si>
  <si>
    <t>Bronx Legal Services</t>
  </si>
  <si>
    <t>6014-Obtained advice and counsel on a Housing matter</t>
  </si>
  <si>
    <t>6021-Provided full representation in a Housing matter, but no legal benefit achieved for the client</t>
  </si>
  <si>
    <t>Household with Minors with Eligible Benefit (Cash Assistance and/or SNAP)</t>
  </si>
  <si>
    <t>Childless Household</t>
  </si>
  <si>
    <t>Household with Minors with No Eligible Benefit</t>
  </si>
  <si>
    <t>PA case comp AP/SNAP 4/26/2018</t>
  </si>
  <si>
    <t>4/19/18 PA printout</t>
  </si>
  <si>
    <t>PA case comp AC 5/4/2018</t>
  </si>
  <si>
    <t>HRA verified AC 5/22/2018</t>
  </si>
  <si>
    <t>PA case comp AC 10/11/2017</t>
  </si>
  <si>
    <t>Budget summary AC 12/27/2017</t>
  </si>
  <si>
    <t>HRA verified active CA/SNAP 1/10/18</t>
  </si>
  <si>
    <t>HRA verified AC/SNAP 6/14/2018</t>
  </si>
  <si>
    <t>Budget summary AP 2/22/2018</t>
  </si>
  <si>
    <t>HRA verified active SNAP 7/3/17</t>
  </si>
  <si>
    <t>HRA verified AC/SNAP 6/22/2018</t>
  </si>
  <si>
    <t>PA case comp AC/SNAP 4/17/2018</t>
  </si>
  <si>
    <t>HRA budget summary AP 3/22/2018</t>
  </si>
  <si>
    <t>PA case comp AC/SNAP 2/5/2018</t>
  </si>
  <si>
    <t>not on WMS</t>
  </si>
  <si>
    <t>Budget summary AP 3/7/2018</t>
  </si>
  <si>
    <t>PA case comp 8/2/2016</t>
  </si>
  <si>
    <t>PA case comp 6/15/2017</t>
  </si>
  <si>
    <t>budget summary AP 1/2/2018</t>
  </si>
  <si>
    <t>HRA verified AC 7/10/2018</t>
  </si>
  <si>
    <t>HRA verified  9/14/2017</t>
  </si>
  <si>
    <t>HRA no benefits as of 6/18/2018</t>
  </si>
  <si>
    <t>PA case comp 7/14/2017</t>
  </si>
  <si>
    <t>HRA verified AC/SNAP 6/8/2018</t>
  </si>
  <si>
    <t>HRA verified 9/7/2016</t>
  </si>
  <si>
    <t>no benefit as of 9/14/2017</t>
  </si>
  <si>
    <t>HRA verified AC 7/17/2018</t>
  </si>
  <si>
    <t>PA case comp 8/14/2017</t>
  </si>
  <si>
    <t>HRA verified AC 6/12/2018</t>
  </si>
  <si>
    <t>PA case comp AC/SNAP 4/18/2018</t>
  </si>
  <si>
    <t>HRA budget summary AP 7/9/2018</t>
  </si>
  <si>
    <t>HRA budget summary AP 6/16/2018</t>
  </si>
  <si>
    <t>PA case comp AC 6/27/2018</t>
  </si>
  <si>
    <t>HRA no benefits as of 3/22/2018</t>
  </si>
  <si>
    <t>PA case comp AC 7/7/2018</t>
  </si>
  <si>
    <t>PA case comp AC 3/22/2018</t>
  </si>
  <si>
    <t>Budget summary AP 3/13/2018</t>
  </si>
  <si>
    <t>PA case comp AC 12/6/2017</t>
  </si>
  <si>
    <t>HRA Verified active SNAP 1/09/18</t>
  </si>
  <si>
    <t>PA case comp AP 6/8/2018</t>
  </si>
  <si>
    <t>HRA verified 8/25/2016</t>
  </si>
  <si>
    <t>Budge summary AP 3/10/2018</t>
  </si>
  <si>
    <t>PA case comp AC/SNAP  5/10/2018</t>
  </si>
  <si>
    <t>HRA no benefit as of 5/17/2018</t>
  </si>
  <si>
    <t>HRA verified AC 5/17/2018</t>
  </si>
  <si>
    <t>HRA verified 5/1/2017</t>
  </si>
  <si>
    <t>HRA verified active CA/SNAP 11/30/17</t>
  </si>
  <si>
    <t>HRA no benefits as of 6/15/2018</t>
  </si>
  <si>
    <t>PA case comp AC 7/5/2018</t>
  </si>
  <si>
    <t>PA case comp SI/SNAP 4/3/2018</t>
  </si>
  <si>
    <t>PA case comp AC 2/14/2018</t>
  </si>
  <si>
    <t>PA case comp AC/SNAP 4/20/2018</t>
  </si>
  <si>
    <t>HRA verified AC 6/15/2018</t>
  </si>
  <si>
    <t>HRA no benefits as of 4/3/2018</t>
  </si>
  <si>
    <t>PA Printout 6/1/18</t>
  </si>
  <si>
    <t>HRA budget summary AP 5/22/2018</t>
  </si>
  <si>
    <t>HRA verified AC/SNAP 5/17/2018</t>
  </si>
  <si>
    <t>HRA verified 11/21/2016</t>
  </si>
  <si>
    <t>PA case comp AC 6/25/2018</t>
  </si>
  <si>
    <t>HRA verified AC 6/13/2018</t>
  </si>
  <si>
    <t>HRA budget summary AP 4/6/2018</t>
  </si>
  <si>
    <t>HRA verified AC 3/29/2018</t>
  </si>
  <si>
    <t>PA case comp 4/5/2017</t>
  </si>
  <si>
    <t>HRA no benefits as of 6/12/2018</t>
  </si>
  <si>
    <t>HRA verified AC 6/8/2018</t>
  </si>
  <si>
    <t>HRA verified 5/31/2017</t>
  </si>
  <si>
    <t>No HRA Benefits as of 1/26/18</t>
  </si>
  <si>
    <t>PA case comp NO benefits as of 7/6/2018</t>
  </si>
  <si>
    <t>HRA budget summary AP 7/6/2018</t>
  </si>
  <si>
    <t>HRA verified AC/SNAP 3/12/2018</t>
  </si>
  <si>
    <t>PA case comp AC 3/29/2018</t>
  </si>
  <si>
    <t>PA case comp AC 3/1/2018</t>
  </si>
  <si>
    <t>PA case comp AC 9/21/2017</t>
  </si>
  <si>
    <t>HRA no benefits as of 6/5/2018</t>
  </si>
  <si>
    <t>PA case comp AC/SNAP 7/5/2018</t>
  </si>
  <si>
    <t>HRA budget summary AP 5/18/2018</t>
  </si>
  <si>
    <t>HRA verified AP 11/30/2017</t>
  </si>
  <si>
    <t>no benefit as of 3/1/2018</t>
  </si>
  <si>
    <t>HRA verified AC 6/14/2018</t>
  </si>
  <si>
    <t>HRA verified</t>
  </si>
  <si>
    <t>HRA verified AC/SNAP 5/22/2018</t>
  </si>
  <si>
    <t>PA case comp AC 4/24/2018</t>
  </si>
  <si>
    <t>HRA verified AC/SNAP 4/24/2018</t>
  </si>
  <si>
    <t>HRA budget summary AP 6/11/2018</t>
  </si>
  <si>
    <t>PA case comp SI 6/27/2018</t>
  </si>
  <si>
    <t>HRA budget summary AP 5/14/2018</t>
  </si>
  <si>
    <t>HRA verified 10/18/2016</t>
  </si>
  <si>
    <t>PA case comp AC/SNAP 5/4/2018</t>
  </si>
  <si>
    <t>PA budget summary AP 4/16/2018</t>
  </si>
  <si>
    <t>HRA Verified active CA  1/31/18</t>
  </si>
  <si>
    <t>HRA not on WMS 3/23/2018</t>
  </si>
  <si>
    <t>PA case comp AC/SNAP 4/3/2018</t>
  </si>
  <si>
    <t>HRA verified AC 1/9/2018</t>
  </si>
  <si>
    <t>PA case comp AC 6/12/2018</t>
  </si>
  <si>
    <t>PA case comp AC 6/5/2018</t>
  </si>
  <si>
    <t>PA case comp AC/SNAP 6/5/2018</t>
  </si>
  <si>
    <t>PA case comp no benefits as of 6/30/2018</t>
  </si>
  <si>
    <t>PA case comp AC 5/10/2018</t>
  </si>
  <si>
    <t>PA case comp SI 3/14/2018</t>
  </si>
  <si>
    <t>PA case comp AP 6/13/2018</t>
  </si>
  <si>
    <t>PA case comp AC/SNAP 4/6/2018</t>
  </si>
  <si>
    <t>HRA budget summary AP 6/22/2018</t>
  </si>
  <si>
    <t>PA case comp AC/SNAP 4/9/2018</t>
  </si>
  <si>
    <t>HRA no benefits as of 6/13/2018</t>
  </si>
  <si>
    <t>PA case comp AP 4/18/2018</t>
  </si>
  <si>
    <t>PA case comp AC 6/16/2018</t>
  </si>
  <si>
    <t>HRA verified AC 4/26/2018</t>
  </si>
  <si>
    <t>HRA no benefits as of 4/12/2018</t>
  </si>
  <si>
    <t>DHCI form done</t>
  </si>
  <si>
    <t>no benefits as of 1/9/17</t>
  </si>
  <si>
    <t>HRA Rollover case; DHCI form done</t>
  </si>
  <si>
    <t>DHCI form done HRA</t>
  </si>
  <si>
    <t>HPLP roll over</t>
  </si>
  <si>
    <t>HDCI form done HRA</t>
  </si>
  <si>
    <t>DHCI &amp; consent for this client in 18-1855902</t>
  </si>
  <si>
    <t>4 month issue, already reported NP case in November</t>
  </si>
  <si>
    <t>&gt;200%; requested income waiver</t>
  </si>
  <si>
    <t>income Waiver Needed?</t>
  </si>
  <si>
    <t>DHCI done</t>
  </si>
  <si>
    <t>HRA waiver approved</t>
  </si>
  <si>
    <t>&gt;200% FPL, received income waiver</t>
  </si>
  <si>
    <t>roll over</t>
  </si>
  <si>
    <t>Bateman, Steven</t>
  </si>
  <si>
    <t>Ramos, Yolanda</t>
  </si>
  <si>
    <t>Kassiano, Andrea</t>
  </si>
  <si>
    <t>Prado, Steven</t>
  </si>
  <si>
    <t>Morales-Robinson, Ana</t>
  </si>
  <si>
    <t>Tejada, Dennis</t>
  </si>
  <si>
    <t>Santana, Bridgette</t>
  </si>
  <si>
    <t>Guzman Velazquez, Leida</t>
  </si>
  <si>
    <t>Cunningham, Yvonne</t>
  </si>
  <si>
    <t>Mendez-Acosta, Maria</t>
  </si>
  <si>
    <t>Lebro-Lopez, Wanda</t>
  </si>
  <si>
    <t>Baez, Jeaneshia</t>
  </si>
  <si>
    <t>Villanueva, Anthony</t>
  </si>
  <si>
    <t>Vazquez, Angel</t>
  </si>
  <si>
    <t>Salcedo, Luciris</t>
  </si>
  <si>
    <t>Baldova, Maria</t>
  </si>
  <si>
    <t>Djourab, Atteib</t>
  </si>
  <si>
    <t>Medina, Marta</t>
  </si>
  <si>
    <t>Guzman, Michael</t>
  </si>
  <si>
    <t>Ortega, Luis</t>
  </si>
  <si>
    <t>Amponsah, Oheneba</t>
  </si>
  <si>
    <t>Service Date Month &amp;Day</t>
  </si>
  <si>
    <t>If PA Case, Case# is missing letter at end. If not, total annual household income calculation does not match Legal Server income</t>
  </si>
  <si>
    <t>Missing YOB of 2/5 household members</t>
  </si>
  <si>
    <t>Missing YOB of 1/2 household members; total annual household income calculation does not match Legal Server income (income must not include SNAP)</t>
  </si>
  <si>
    <t>If active PA Case, input complete PA Case # including letter into Legal Server; if not, missing updated DHCI form</t>
  </si>
  <si>
    <t>Missing last name of 1 household member; missing YOB of 2/3 household members; total annual household income calculation at bottom does not match Legal Server income; missing client signature</t>
  </si>
  <si>
    <t>Missing household member count in header; total annual household income calculation does not match Legal Server income</t>
  </si>
  <si>
    <t>Contreras, Gatsby</t>
  </si>
  <si>
    <t>Viets, Whitney</t>
  </si>
  <si>
    <t>Norton, Carolyn</t>
  </si>
  <si>
    <t>De Silva, Natasia</t>
  </si>
  <si>
    <t>Faliks, Sarah</t>
  </si>
  <si>
    <t>Lin, Evelyn</t>
  </si>
  <si>
    <t>Closed</t>
  </si>
  <si>
    <t>02/16/2017</t>
  </si>
  <si>
    <t>10/25/2017</t>
  </si>
  <si>
    <t>12/21/2017</t>
  </si>
  <si>
    <t>10/24/2017</t>
  </si>
  <si>
    <t>11/13/2017</t>
  </si>
  <si>
    <t>01/22/2018</t>
  </si>
  <si>
    <t>11/14/2017</t>
  </si>
  <si>
    <t>02/01/2017</t>
  </si>
  <si>
    <t>05/11/2017</t>
  </si>
  <si>
    <t>02/02/2017</t>
  </si>
  <si>
    <t>01/10/2018</t>
  </si>
  <si>
    <t>08/02/2017</t>
  </si>
  <si>
    <t>05/19/2017</t>
  </si>
  <si>
    <t>02/17/2017</t>
  </si>
  <si>
    <t>08/04/2017</t>
  </si>
  <si>
    <t>04/25/2016</t>
  </si>
  <si>
    <t>08/24/2017</t>
  </si>
  <si>
    <t>07/12/2017</t>
  </si>
  <si>
    <t>06/20/2017</t>
  </si>
  <si>
    <t>11/28/2017</t>
  </si>
  <si>
    <t>02/08/2018</t>
  </si>
  <si>
    <t>07/11/2016</t>
  </si>
  <si>
    <t>03/26/2018</t>
  </si>
  <si>
    <t>12/15/2016</t>
  </si>
  <si>
    <t>01/22/2016</t>
  </si>
  <si>
    <t>07/10/2017</t>
  </si>
  <si>
    <t>11/21/2017</t>
  </si>
  <si>
    <t>10/17/2017</t>
  </si>
  <si>
    <t>09/05/2017</t>
  </si>
  <si>
    <t>03/21/2017</t>
  </si>
  <si>
    <t>06/27/2017</t>
  </si>
  <si>
    <t>01/20/2017</t>
  </si>
  <si>
    <t>12/07/2016</t>
  </si>
  <si>
    <t>06/30/2017</t>
  </si>
  <si>
    <t>10/20/2017</t>
  </si>
  <si>
    <t>08/08/2017</t>
  </si>
  <si>
    <t>12/16/2016</t>
  </si>
  <si>
    <t>02/22/2017</t>
  </si>
  <si>
    <t>01/18/2018</t>
  </si>
  <si>
    <t>02/21/2017</t>
  </si>
  <si>
    <t>09/18/2017</t>
  </si>
  <si>
    <t>04/12/2017</t>
  </si>
  <si>
    <t>06/13/2017</t>
  </si>
  <si>
    <t>11/27/2017</t>
  </si>
  <si>
    <t>03/12/2018</t>
  </si>
  <si>
    <t>02/16/2018</t>
  </si>
  <si>
    <t>04/22/2016</t>
  </si>
  <si>
    <t>02/14/2018</t>
  </si>
  <si>
    <t>12/07/2017</t>
  </si>
  <si>
    <t>11/22/2017</t>
  </si>
  <si>
    <t>10/02/2017</t>
  </si>
  <si>
    <t>02/06/2018</t>
  </si>
  <si>
    <t>08/28/2017</t>
  </si>
  <si>
    <t>10/30/2017</t>
  </si>
  <si>
    <t>05/04/2018</t>
  </si>
  <si>
    <t>06/05/2017</t>
  </si>
  <si>
    <t>11/28/2016</t>
  </si>
  <si>
    <t>09/28/2017</t>
  </si>
  <si>
    <t>01/26/2018</t>
  </si>
  <si>
    <t>01/09/2017</t>
  </si>
  <si>
    <t>07/14/2017</t>
  </si>
  <si>
    <t>12/12/2016</t>
  </si>
  <si>
    <t>03/27/2017</t>
  </si>
  <si>
    <t>05/09/2017</t>
  </si>
  <si>
    <t>07/19/2017</t>
  </si>
  <si>
    <t>07/19/2016</t>
  </si>
  <si>
    <t>12/19/2016</t>
  </si>
  <si>
    <t>11/09/2016</t>
  </si>
  <si>
    <t>05/03/2017</t>
  </si>
  <si>
    <t>04/21/2017</t>
  </si>
  <si>
    <t>06/19/2017</t>
  </si>
  <si>
    <t>10/04/2017</t>
  </si>
  <si>
    <t>05/08/2017</t>
  </si>
  <si>
    <t>02/27/2018</t>
  </si>
  <si>
    <t>09/11/2017</t>
  </si>
  <si>
    <t>11/20/2017</t>
  </si>
  <si>
    <t>05/10/2017</t>
  </si>
  <si>
    <t>01/25/2018</t>
  </si>
  <si>
    <t>04/24/2017</t>
  </si>
  <si>
    <t>07/05/2017</t>
  </si>
  <si>
    <t>08/30/2017</t>
  </si>
  <si>
    <t>01/16/2018</t>
  </si>
  <si>
    <t>06/21/2019</t>
  </si>
  <si>
    <t>05/08/2019</t>
  </si>
  <si>
    <t>12/24/2018</t>
  </si>
  <si>
    <t>01/18/2019</t>
  </si>
  <si>
    <t>11/21/2018</t>
  </si>
  <si>
    <t>06/14/2019</t>
  </si>
  <si>
    <t>12/08/2018</t>
  </si>
  <si>
    <t>03/08/2019</t>
  </si>
  <si>
    <t>11/03/2018</t>
  </si>
  <si>
    <t>10/25/2018</t>
  </si>
  <si>
    <t>11/30/2018</t>
  </si>
  <si>
    <t>09/13/2018</t>
  </si>
  <si>
    <t>12/10/2018</t>
  </si>
  <si>
    <t>11/07/2018</t>
  </si>
  <si>
    <t>06/07/2019</t>
  </si>
  <si>
    <t>04/17/2019</t>
  </si>
  <si>
    <t>05/17/2019</t>
  </si>
  <si>
    <t>06/11/2019</t>
  </si>
  <si>
    <t>11/20/2018</t>
  </si>
  <si>
    <t>01/01/2019</t>
  </si>
  <si>
    <t>10/05/2018</t>
  </si>
  <si>
    <t>02/06/2019</t>
  </si>
  <si>
    <t>06/12/2019</t>
  </si>
  <si>
    <t>07/17/2018</t>
  </si>
  <si>
    <t>12/31/2018</t>
  </si>
  <si>
    <t>06/13/2019</t>
  </si>
  <si>
    <t>12/14/2018</t>
  </si>
  <si>
    <t>06/24/2019</t>
  </si>
  <si>
    <t>06/26/2019</t>
  </si>
  <si>
    <t>12/04/2018</t>
  </si>
  <si>
    <t>11/02/2018</t>
  </si>
  <si>
    <t>03/29/2019</t>
  </si>
  <si>
    <t>12/17/2018</t>
  </si>
  <si>
    <t>10/03/2018</t>
  </si>
  <si>
    <t>07/27/2018</t>
  </si>
  <si>
    <t>05/28/2019</t>
  </si>
  <si>
    <t>11/05/2018</t>
  </si>
  <si>
    <t>09/10/2018</t>
  </si>
  <si>
    <t>04/03/2019</t>
  </si>
  <si>
    <t>02/11/2019</t>
  </si>
  <si>
    <t>04/19/2019</t>
  </si>
  <si>
    <t>05/20/2019</t>
  </si>
  <si>
    <t>03/18/2019</t>
  </si>
  <si>
    <t>11/08/2018</t>
  </si>
  <si>
    <t>09/19/2018</t>
  </si>
  <si>
    <t>07/03/2018</t>
  </si>
  <si>
    <t>08/24/2018</t>
  </si>
  <si>
    <t>08/23/2018</t>
  </si>
  <si>
    <t>04/16/2019</t>
  </si>
  <si>
    <t>03/20/2019</t>
  </si>
  <si>
    <t>12/12/2018</t>
  </si>
  <si>
    <t>02/21/2019</t>
  </si>
  <si>
    <t>09/18/2018</t>
  </si>
  <si>
    <t>03/01/2019</t>
  </si>
  <si>
    <t>12/28/2018</t>
  </si>
  <si>
    <t>05/23/2019</t>
  </si>
  <si>
    <t>10/24/2018</t>
  </si>
  <si>
    <t>10/10/2018</t>
  </si>
  <si>
    <t>12/07/2018</t>
  </si>
  <si>
    <t>07/16/2018</t>
  </si>
  <si>
    <t>09/25/2018</t>
  </si>
  <si>
    <t>12/21/2018</t>
  </si>
  <si>
    <t>05/30/2019</t>
  </si>
  <si>
    <t>12/11/2018</t>
  </si>
  <si>
    <t>09/28/2018</t>
  </si>
  <si>
    <t>02/27/2019</t>
  </si>
  <si>
    <t>04/05/2019</t>
  </si>
  <si>
    <t>11/15/2018</t>
  </si>
  <si>
    <t>05/22/2019</t>
  </si>
  <si>
    <t>Bienvenida</t>
  </si>
  <si>
    <t>Regina</t>
  </si>
  <si>
    <t>Segundo</t>
  </si>
  <si>
    <t>Danielle</t>
  </si>
  <si>
    <t>Letisha</t>
  </si>
  <si>
    <t>Hareatou</t>
  </si>
  <si>
    <t>Elba</t>
  </si>
  <si>
    <t>Jessica</t>
  </si>
  <si>
    <t>Vercie</t>
  </si>
  <si>
    <t>Eric</t>
  </si>
  <si>
    <t>CELINA</t>
  </si>
  <si>
    <t>Gloria</t>
  </si>
  <si>
    <t>Matilde</t>
  </si>
  <si>
    <t>Wilfredo</t>
  </si>
  <si>
    <t>Earnest</t>
  </si>
  <si>
    <t>Mildred</t>
  </si>
  <si>
    <t>Roxanne</t>
  </si>
  <si>
    <t>Annabella</t>
  </si>
  <si>
    <t>Donnell</t>
  </si>
  <si>
    <t>Tyrone</t>
  </si>
  <si>
    <t>Minnawattie</t>
  </si>
  <si>
    <t>Alberto</t>
  </si>
  <si>
    <t>Nyasia</t>
  </si>
  <si>
    <t>Millicent</t>
  </si>
  <si>
    <t>Gilbert</t>
  </si>
  <si>
    <t>Jennifer</t>
  </si>
  <si>
    <t>Charlayne</t>
  </si>
  <si>
    <t>D'Juan</t>
  </si>
  <si>
    <t>Bianca</t>
  </si>
  <si>
    <t>Pedro</t>
  </si>
  <si>
    <t>Wendy</t>
  </si>
  <si>
    <t>Leron</t>
  </si>
  <si>
    <t>Kira</t>
  </si>
  <si>
    <t>Maricela</t>
  </si>
  <si>
    <t>Alice</t>
  </si>
  <si>
    <t>DIANA</t>
  </si>
  <si>
    <t>Fernando</t>
  </si>
  <si>
    <t>Miledy</t>
  </si>
  <si>
    <t>Maureen</t>
  </si>
  <si>
    <t>Issaly</t>
  </si>
  <si>
    <t>DORIN</t>
  </si>
  <si>
    <t>KEREECKA</t>
  </si>
  <si>
    <t>Lucila</t>
  </si>
  <si>
    <t>Christian</t>
  </si>
  <si>
    <t>Adalberto</t>
  </si>
  <si>
    <t>Kechia</t>
  </si>
  <si>
    <t>Donovon</t>
  </si>
  <si>
    <t>Valerie</t>
  </si>
  <si>
    <t>Ivette</t>
  </si>
  <si>
    <t>JALESSA</t>
  </si>
  <si>
    <t>Lee</t>
  </si>
  <si>
    <t>Ivan</t>
  </si>
  <si>
    <t>Arelis</t>
  </si>
  <si>
    <t>Monique</t>
  </si>
  <si>
    <t>Delmi</t>
  </si>
  <si>
    <t>Susanna</t>
  </si>
  <si>
    <t>Carolyn</t>
  </si>
  <si>
    <t>Natasha</t>
  </si>
  <si>
    <t>Ann</t>
  </si>
  <si>
    <t>Howard</t>
  </si>
  <si>
    <t>Juana</t>
  </si>
  <si>
    <t>Brunilda</t>
  </si>
  <si>
    <t>Olga</t>
  </si>
  <si>
    <t>Delilah</t>
  </si>
  <si>
    <t>Hassatou</t>
  </si>
  <si>
    <t>Lameekah</t>
  </si>
  <si>
    <t>Zavidan</t>
  </si>
  <si>
    <t>Dennis</t>
  </si>
  <si>
    <t>Zulma</t>
  </si>
  <si>
    <t>Irving</t>
  </si>
  <si>
    <t>Niaja</t>
  </si>
  <si>
    <t>Ruschell</t>
  </si>
  <si>
    <t>Jamel</t>
  </si>
  <si>
    <t>Juanita</t>
  </si>
  <si>
    <t>Sheajoy</t>
  </si>
  <si>
    <t>Andrea</t>
  </si>
  <si>
    <t>Yary</t>
  </si>
  <si>
    <t>Hector</t>
  </si>
  <si>
    <t>Ariana</t>
  </si>
  <si>
    <t>Terry</t>
  </si>
  <si>
    <t>Gardenia</t>
  </si>
  <si>
    <t>Mahmoud</t>
  </si>
  <si>
    <t>Abdul</t>
  </si>
  <si>
    <t>Nolan</t>
  </si>
  <si>
    <t>Martha</t>
  </si>
  <si>
    <t>Melissa</t>
  </si>
  <si>
    <t>Ellen</t>
  </si>
  <si>
    <t>Rosanna</t>
  </si>
  <si>
    <t>Jacoya</t>
  </si>
  <si>
    <t>Debie Ann</t>
  </si>
  <si>
    <t>Umecca</t>
  </si>
  <si>
    <t>Eleanor</t>
  </si>
  <si>
    <t>Sean</t>
  </si>
  <si>
    <t>Timothy</t>
  </si>
  <si>
    <t>Carla</t>
  </si>
  <si>
    <t>Tameka</t>
  </si>
  <si>
    <t>Doreen</t>
  </si>
  <si>
    <t>Cristal</t>
  </si>
  <si>
    <t>Antonio</t>
  </si>
  <si>
    <t>Janna</t>
  </si>
  <si>
    <t>Mayra</t>
  </si>
  <si>
    <t>Suhuey</t>
  </si>
  <si>
    <t>Betty</t>
  </si>
  <si>
    <t>Dennise</t>
  </si>
  <si>
    <t>Alexandra</t>
  </si>
  <si>
    <t>Yojany</t>
  </si>
  <si>
    <t>Odaniel</t>
  </si>
  <si>
    <t>Tanya</t>
  </si>
  <si>
    <t>Patricia</t>
  </si>
  <si>
    <t>Don Yuan</t>
  </si>
  <si>
    <t>ANGEL</t>
  </si>
  <si>
    <t>Christopher</t>
  </si>
  <si>
    <t>Heather</t>
  </si>
  <si>
    <t>Hugo</t>
  </si>
  <si>
    <t>Fatou</t>
  </si>
  <si>
    <t>Valleyin</t>
  </si>
  <si>
    <t>De Jesus</t>
  </si>
  <si>
    <t>Rivera</t>
  </si>
  <si>
    <t>Fortune</t>
  </si>
  <si>
    <t>Haygood</t>
  </si>
  <si>
    <t>Stewart</t>
  </si>
  <si>
    <t>Jallow</t>
  </si>
  <si>
    <t>Irizarry</t>
  </si>
  <si>
    <t>Pope</t>
  </si>
  <si>
    <t>Cataquet</t>
  </si>
  <si>
    <t>WILLIAMS</t>
  </si>
  <si>
    <t>Lajara</t>
  </si>
  <si>
    <t>Hinds</t>
  </si>
  <si>
    <t>Cruz</t>
  </si>
  <si>
    <t>Richardson</t>
  </si>
  <si>
    <t>Benavides</t>
  </si>
  <si>
    <t>Najjar-Almonte</t>
  </si>
  <si>
    <t>Kareem</t>
  </si>
  <si>
    <t>Hargave</t>
  </si>
  <si>
    <t>Mederos</t>
  </si>
  <si>
    <t>Kalap</t>
  </si>
  <si>
    <t>Paniagua</t>
  </si>
  <si>
    <t>Dobson</t>
  </si>
  <si>
    <t>Lopez</t>
  </si>
  <si>
    <t>Dixon Royes</t>
  </si>
  <si>
    <t>Collins</t>
  </si>
  <si>
    <t>Jusino</t>
  </si>
  <si>
    <t>Reyes</t>
  </si>
  <si>
    <t>Lora</t>
  </si>
  <si>
    <t>Lewis</t>
  </si>
  <si>
    <t>Lockery</t>
  </si>
  <si>
    <t>Tepi</t>
  </si>
  <si>
    <t>Canales</t>
  </si>
  <si>
    <t>VELASQUEZ</t>
  </si>
  <si>
    <t>Lluberes</t>
  </si>
  <si>
    <t>Alburqerque</t>
  </si>
  <si>
    <t>Vargas</t>
  </si>
  <si>
    <t>Sarpong</t>
  </si>
  <si>
    <t>Burrell</t>
  </si>
  <si>
    <t>BURGOS</t>
  </si>
  <si>
    <t>DUNKLEY</t>
  </si>
  <si>
    <t>Ventura-Moreno</t>
  </si>
  <si>
    <t>Pellot</t>
  </si>
  <si>
    <t>Cox</t>
  </si>
  <si>
    <t>Buckham</t>
  </si>
  <si>
    <t>Alers</t>
  </si>
  <si>
    <t>Rivera-Reyes</t>
  </si>
  <si>
    <t>Liberato</t>
  </si>
  <si>
    <t>Eleby</t>
  </si>
  <si>
    <t>Barrera</t>
  </si>
  <si>
    <t>Wright</t>
  </si>
  <si>
    <t>Footman</t>
  </si>
  <si>
    <t>Polanco</t>
  </si>
  <si>
    <t>Sutherland</t>
  </si>
  <si>
    <t>Monterrey Garcia</t>
  </si>
  <si>
    <t>Pena Rosario</t>
  </si>
  <si>
    <t>Quintero</t>
  </si>
  <si>
    <t>Fleming</t>
  </si>
  <si>
    <t>Barry</t>
  </si>
  <si>
    <t>Darlington</t>
  </si>
  <si>
    <t>Gafur</t>
  </si>
  <si>
    <t>Cerrato</t>
  </si>
  <si>
    <t>Durango</t>
  </si>
  <si>
    <t>Salazar</t>
  </si>
  <si>
    <t>Payano</t>
  </si>
  <si>
    <t>Guzman</t>
  </si>
  <si>
    <t>Tucker</t>
  </si>
  <si>
    <t>Hardwick</t>
  </si>
  <si>
    <t>Boone</t>
  </si>
  <si>
    <t>Taveras</t>
  </si>
  <si>
    <t>Olmo</t>
  </si>
  <si>
    <t>Payne</t>
  </si>
  <si>
    <t>Jarvis</t>
  </si>
  <si>
    <t>Marei</t>
  </si>
  <si>
    <t>Maiga</t>
  </si>
  <si>
    <t>Washington</t>
  </si>
  <si>
    <t>Bracero</t>
  </si>
  <si>
    <t>Chupko</t>
  </si>
  <si>
    <t>Flynn</t>
  </si>
  <si>
    <t>Major</t>
  </si>
  <si>
    <t>Blackwood</t>
  </si>
  <si>
    <t>Nixon</t>
  </si>
  <si>
    <t>Fuentes</t>
  </si>
  <si>
    <t>Murray</t>
  </si>
  <si>
    <t>Fleet</t>
  </si>
  <si>
    <t>Cordero</t>
  </si>
  <si>
    <t>Peavy</t>
  </si>
  <si>
    <t>Oduro</t>
  </si>
  <si>
    <t>Garcia</t>
  </si>
  <si>
    <t>Silvero</t>
  </si>
  <si>
    <t>Cabreja</t>
  </si>
  <si>
    <t>Leonardo Giraldo</t>
  </si>
  <si>
    <t>Bracamontes</t>
  </si>
  <si>
    <t>Nicasio</t>
  </si>
  <si>
    <t>Baez</t>
  </si>
  <si>
    <t>Marrero</t>
  </si>
  <si>
    <t>Cholmondeley</t>
  </si>
  <si>
    <t>QUINTANA</t>
  </si>
  <si>
    <t>Perkins</t>
  </si>
  <si>
    <t>Holsborough</t>
  </si>
  <si>
    <t>Ramirez</t>
  </si>
  <si>
    <t>Conway</t>
  </si>
  <si>
    <t>Goumbala</t>
  </si>
  <si>
    <t>Benjamin</t>
  </si>
  <si>
    <t>645 Prospect Ave</t>
  </si>
  <si>
    <t>765 Southern Blvd</t>
  </si>
  <si>
    <t>675 e 140th st</t>
  </si>
  <si>
    <t>472 East 138th Street</t>
  </si>
  <si>
    <t>3053 Hull Ave</t>
  </si>
  <si>
    <t>3221 Bruner Ave</t>
  </si>
  <si>
    <t>333 E 181st St</t>
  </si>
  <si>
    <t>255 E 176th St</t>
  </si>
  <si>
    <t>805 adee ave</t>
  </si>
  <si>
    <t>2178 Tiebout Ave</t>
  </si>
  <si>
    <t>345 Cypress Ave</t>
  </si>
  <si>
    <t>1916 Crotona Ave</t>
  </si>
  <si>
    <t>425 Claremont Pkwy</t>
  </si>
  <si>
    <t>1940 Andrews Ave</t>
  </si>
  <si>
    <t>800 Fox St</t>
  </si>
  <si>
    <t>1670 Boston Rd</t>
  </si>
  <si>
    <t>3535 Rochambeau Ave</t>
  </si>
  <si>
    <t>2454 E Tremont Ave</t>
  </si>
  <si>
    <t>1115 Harding Park</t>
  </si>
  <si>
    <t>3345 Decatur Ave</t>
  </si>
  <si>
    <t>1444 Taylor Ave</t>
  </si>
  <si>
    <t>2050 Davidson Ave</t>
  </si>
  <si>
    <t>1875 Carter Ave</t>
  </si>
  <si>
    <t>315 E 187th St</t>
  </si>
  <si>
    <t>3546 Corsa Ave</t>
  </si>
  <si>
    <t>550 E 182nd St</t>
  </si>
  <si>
    <t>731 Gerard Ave</t>
  </si>
  <si>
    <t>3539 Decatur Ave</t>
  </si>
  <si>
    <t>1777 Grand Concourse</t>
  </si>
  <si>
    <t>1581 Fulton Ave</t>
  </si>
  <si>
    <t>761 E 214th St</t>
  </si>
  <si>
    <t>1775 Fulton Ave</t>
  </si>
  <si>
    <t>2125 Cruger Ave</t>
  </si>
  <si>
    <t>2601 Bainbridge Ave</t>
  </si>
  <si>
    <t>225 Cross Bronx Expy</t>
  </si>
  <si>
    <t>2162 Valentine Avenue</t>
  </si>
  <si>
    <t>382 E 199th St</t>
  </si>
  <si>
    <t>2160 Anthony Ave</t>
  </si>
  <si>
    <t>1738 Weeks Ave</t>
  </si>
  <si>
    <t>128 E Clarke Pl</t>
  </si>
  <si>
    <t>2000 Valentine Ave</t>
  </si>
  <si>
    <t>4040 Carpenter ave</t>
  </si>
  <si>
    <t>2179 Washington Ave</t>
  </si>
  <si>
    <t>2754 Bronx Park E</t>
  </si>
  <si>
    <t>2917 Grand Concourse</t>
  </si>
  <si>
    <t>2176 Tiebout Ave</t>
  </si>
  <si>
    <t>2723 Barnes Ave</t>
  </si>
  <si>
    <t>2030 Valentine Ave</t>
  </si>
  <si>
    <t>3216 Kossuth Ave</t>
  </si>
  <si>
    <t>250 E Gun Hill Rd</t>
  </si>
  <si>
    <t>1660 Topping Ave</t>
  </si>
  <si>
    <t>3441 Fish Ave</t>
  </si>
  <si>
    <t>536 E 168th St</t>
  </si>
  <si>
    <t>2110 Arthur Ave</t>
  </si>
  <si>
    <t>3212 Cruger Ave</t>
  </si>
  <si>
    <t>1665 Monroe Ave</t>
  </si>
  <si>
    <t>1815 Monroe</t>
  </si>
  <si>
    <t>2112 Hughes Ave</t>
  </si>
  <si>
    <t>521 E 145th St</t>
  </si>
  <si>
    <t>1564 Taylor Ave</t>
  </si>
  <si>
    <t>408 E 152nd St</t>
  </si>
  <si>
    <t>270 E Burnside Ave</t>
  </si>
  <si>
    <t>2800 Bailey Ave</t>
  </si>
  <si>
    <t>2301 Creston Avenue</t>
  </si>
  <si>
    <t>1815 Monroe Ave</t>
  </si>
  <si>
    <t>2031 Ryer Ave</t>
  </si>
  <si>
    <t>1775 Clay Ave</t>
  </si>
  <si>
    <t>2544 White Plains Rd</t>
  </si>
  <si>
    <t>1876 Arthur Ave</t>
  </si>
  <si>
    <t>825 Gerard Ave</t>
  </si>
  <si>
    <t>3204 Holland Ave</t>
  </si>
  <si>
    <t>827 Home St</t>
  </si>
  <si>
    <t>653 E 182nd St</t>
  </si>
  <si>
    <t>2812 Bronx Park E</t>
  </si>
  <si>
    <t>2260 University Ave</t>
  </si>
  <si>
    <t>2378 Hoffman St</t>
  </si>
  <si>
    <t>340 E 146th St</t>
  </si>
  <si>
    <t>3190 Rochambeau Ave</t>
  </si>
  <si>
    <t>4426 Park Ave</t>
  </si>
  <si>
    <t>2115 Vyse Ave</t>
  </si>
  <si>
    <t>3204 Park Ave</t>
  </si>
  <si>
    <t>1368 Webster Ave</t>
  </si>
  <si>
    <t>1555 Morris Ave</t>
  </si>
  <si>
    <t>2434 Prospect Ave</t>
  </si>
  <si>
    <t>55 E 210th St</t>
  </si>
  <si>
    <t>446 E 176th St</t>
  </si>
  <si>
    <t>385 White Plains Rd</t>
  </si>
  <si>
    <t>2055 Anthony Ave</t>
  </si>
  <si>
    <t>3524 Hull Ave</t>
  </si>
  <si>
    <t>2206 Valentine Ave</t>
  </si>
  <si>
    <t>2160 Bronx Park E</t>
  </si>
  <si>
    <t>443 E 184th St</t>
  </si>
  <si>
    <t>921 E 180th St</t>
  </si>
  <si>
    <t>2277 Bathgate Ave</t>
  </si>
  <si>
    <t>1590 E 172nd St</t>
  </si>
  <si>
    <t>3059 Olinville Ave</t>
  </si>
  <si>
    <t>3435 Gates Pl</t>
  </si>
  <si>
    <t>2081 Morris Ave</t>
  </si>
  <si>
    <t>3510 Bainbridge Ave</t>
  </si>
  <si>
    <t>1580 Pelham Pkwy S</t>
  </si>
  <si>
    <t>1685 Selwyn Ave</t>
  </si>
  <si>
    <t>1701 Eastburn Ave</t>
  </si>
  <si>
    <t>3477 Knox Pl</t>
  </si>
  <si>
    <t>2275 Barker Ave</t>
  </si>
  <si>
    <t>1916 Grand Concourse</t>
  </si>
  <si>
    <t>938 Intervale Ave</t>
  </si>
  <si>
    <t>14 E 208th St</t>
  </si>
  <si>
    <t>3426 Dekalb Ave</t>
  </si>
  <si>
    <t>2840 Sedgwick Ave</t>
  </si>
  <si>
    <t>301 E Gun Hill Rd</t>
  </si>
  <si>
    <t>80 Featherbed Ln</t>
  </si>
  <si>
    <t>611 E 182nd St</t>
  </si>
  <si>
    <t>3525 Bainbridge Ave</t>
  </si>
  <si>
    <t>3634 Olinville Ave</t>
  </si>
  <si>
    <t>3279 Hull Ave</t>
  </si>
  <si>
    <t>3511 Hull Ave</t>
  </si>
  <si>
    <t>2782 Sampson Ave</t>
  </si>
  <si>
    <t>716 Penfield St</t>
  </si>
  <si>
    <t>1G</t>
  </si>
  <si>
    <t>2AA</t>
  </si>
  <si>
    <t>Room 18</t>
  </si>
  <si>
    <t>4N</t>
  </si>
  <si>
    <t>10T</t>
  </si>
  <si>
    <t>1R</t>
  </si>
  <si>
    <t>2G</t>
  </si>
  <si>
    <t>4G</t>
  </si>
  <si>
    <t>3F</t>
  </si>
  <si>
    <t>1N</t>
  </si>
  <si>
    <t>2L</t>
  </si>
  <si>
    <t>2nd Floor</t>
  </si>
  <si>
    <t>1M</t>
  </si>
  <si>
    <t>5S</t>
  </si>
  <si>
    <t>9B</t>
  </si>
  <si>
    <t>7F</t>
  </si>
  <si>
    <t>Apt.C42</t>
  </si>
  <si>
    <t>Apt. 4ES</t>
  </si>
  <si>
    <t>4L</t>
  </si>
  <si>
    <t>9D</t>
  </si>
  <si>
    <t>H</t>
  </si>
  <si>
    <t>6G</t>
  </si>
  <si>
    <t>A-5</t>
  </si>
  <si>
    <t>53A</t>
  </si>
  <si>
    <t>2K</t>
  </si>
  <si>
    <t>6C</t>
  </si>
  <si>
    <t>C</t>
  </si>
  <si>
    <t>4-D</t>
  </si>
  <si>
    <t>D</t>
  </si>
  <si>
    <t>A42</t>
  </si>
  <si>
    <t>5H</t>
  </si>
  <si>
    <t>Basement</t>
  </si>
  <si>
    <t>10B</t>
  </si>
  <si>
    <t>2d</t>
  </si>
  <si>
    <t>B32</t>
  </si>
  <si>
    <t>F3</t>
  </si>
  <si>
    <t>4d</t>
  </si>
  <si>
    <t>Apt. 4L</t>
  </si>
  <si>
    <t>3R</t>
  </si>
  <si>
    <t>D2</t>
  </si>
  <si>
    <t>5-D</t>
  </si>
  <si>
    <t>4V</t>
  </si>
  <si>
    <t>5E</t>
  </si>
  <si>
    <t>9A</t>
  </si>
  <si>
    <t>3I</t>
  </si>
  <si>
    <t>Tenant Support Unit</t>
  </si>
  <si>
    <t>570838/2016</t>
  </si>
  <si>
    <t>LT-016562-18/BX</t>
  </si>
  <si>
    <t>LT-058348-17/BX</t>
  </si>
  <si>
    <t>LT-023214-17/BX</t>
  </si>
  <si>
    <t>LT-043972-17/BX</t>
  </si>
  <si>
    <t>LT-013670-18/BX</t>
  </si>
  <si>
    <t>LT-061156-17/BX</t>
  </si>
  <si>
    <t>LT-066149-17/BX</t>
  </si>
  <si>
    <t>LT-019253-17/BX</t>
  </si>
  <si>
    <t>LT-031990-17/BX</t>
  </si>
  <si>
    <t>LT-061157-17/BX</t>
  </si>
  <si>
    <t>LT-005564-17/BX</t>
  </si>
  <si>
    <t>LT-020184-17/BX</t>
  </si>
  <si>
    <t>LT-023705-17/BX</t>
  </si>
  <si>
    <t>LT-001321-17/BX</t>
  </si>
  <si>
    <t>LT-005416-18/BX</t>
  </si>
  <si>
    <t>LT-072174-17/BX</t>
  </si>
  <si>
    <t>LT-069581-17/BX</t>
  </si>
  <si>
    <t>LT-067524-17/BX</t>
  </si>
  <si>
    <t>LT-056966-17/BX</t>
  </si>
  <si>
    <t>LT-025027-17/BX</t>
  </si>
  <si>
    <t>LT-003910-17/BX</t>
  </si>
  <si>
    <t>LT-042082-17/BX</t>
  </si>
  <si>
    <t>LT-022966-16/BX</t>
  </si>
  <si>
    <t>LT-046006-17/BX</t>
  </si>
  <si>
    <t>LT-031898-17/BX</t>
  </si>
  <si>
    <t>LT-047467-17/BX</t>
  </si>
  <si>
    <t>LT-030474-17/BX</t>
  </si>
  <si>
    <t>LT-050573-17/BX</t>
  </si>
  <si>
    <t>LT-057180-17/BX</t>
  </si>
  <si>
    <t>LT-065247-17/BX</t>
  </si>
  <si>
    <t>LT-022956-18/BX</t>
  </si>
  <si>
    <t>LT-016684-18/BX</t>
  </si>
  <si>
    <t>LT-033297-16/BX</t>
  </si>
  <si>
    <t>LT-028428-18/BX</t>
  </si>
  <si>
    <t>LT-013925-18/BX</t>
  </si>
  <si>
    <t>LT-049468-16/BX</t>
  </si>
  <si>
    <t>LT-042474-15/BX</t>
  </si>
  <si>
    <t>LT-034576-17/BX</t>
  </si>
  <si>
    <t>LT-055231-17/BX</t>
  </si>
  <si>
    <t>LT-053635-17/BX</t>
  </si>
  <si>
    <t>LT-030633-17/BX</t>
  </si>
  <si>
    <t>LT-021800-17/BX</t>
  </si>
  <si>
    <t>LT-013164-17/BX</t>
  </si>
  <si>
    <t>LT-031754-17/BX</t>
  </si>
  <si>
    <t>LT-006913-16/BX</t>
  </si>
  <si>
    <t>LT-072087-17/BX</t>
  </si>
  <si>
    <t>LT- 055030-17/BX</t>
  </si>
  <si>
    <t>LT-044085-17/BX</t>
  </si>
  <si>
    <t>LT-011637-17/BX</t>
  </si>
  <si>
    <t>LT-067673-16/BX</t>
  </si>
  <si>
    <t>LT-004984-18/BX</t>
  </si>
  <si>
    <t>LT-033943-17/BX</t>
  </si>
  <si>
    <t>LT-013909-18/BX</t>
  </si>
  <si>
    <t>LT-009228-18/BX</t>
  </si>
  <si>
    <t>LT-009246-18/BX</t>
  </si>
  <si>
    <t>LT-055471-17/BX</t>
  </si>
  <si>
    <t>LT-049740-17/BX</t>
  </si>
  <si>
    <t>LT-040150-17/BX</t>
  </si>
  <si>
    <t>LT-057217-16/BX</t>
  </si>
  <si>
    <t>LT-004255-17/BX</t>
  </si>
  <si>
    <t>LT-056564-17/BX</t>
  </si>
  <si>
    <t>LT-019183-15/BX</t>
  </si>
  <si>
    <t>LT-047759-17/BX</t>
  </si>
  <si>
    <t>LT-048841-17/BX</t>
  </si>
  <si>
    <t>LT-073294-17/BX</t>
  </si>
  <si>
    <t>LT-071318-17/BX</t>
  </si>
  <si>
    <t>LT-19056-17/BX</t>
  </si>
  <si>
    <t>LT-029504-17/BX</t>
  </si>
  <si>
    <t>LT-808437-17/BX</t>
  </si>
  <si>
    <t>LT-063110-17/BX</t>
  </si>
  <si>
    <t>LT-045497-17/BX</t>
  </si>
  <si>
    <t>LT-002065-18/BX</t>
  </si>
  <si>
    <t>LT-010279-18/BX</t>
  </si>
  <si>
    <t>LT-000011-16/BX</t>
  </si>
  <si>
    <t>LT-046304-16/BX</t>
  </si>
  <si>
    <t>LT-061625-17/BX</t>
  </si>
  <si>
    <t>LT-003394-18/BX</t>
  </si>
  <si>
    <t>LT-062734-17/BX</t>
  </si>
  <si>
    <t>LT-045015-17/BX</t>
  </si>
  <si>
    <t>LT-050736-17/BX</t>
  </si>
  <si>
    <t>LT-003718-18/BX</t>
  </si>
  <si>
    <t>LT-049218-17/BX</t>
  </si>
  <si>
    <t>LT-43323-17/BX</t>
  </si>
  <si>
    <t>LT-056599-17BX</t>
  </si>
  <si>
    <t>LT-050114-17/BX</t>
  </si>
  <si>
    <t>LT-044963-17/BX</t>
  </si>
  <si>
    <t>LT-031487-17/BX</t>
  </si>
  <si>
    <t>LT-025415-17/BX</t>
  </si>
  <si>
    <t>LT-062345-16/BX</t>
  </si>
  <si>
    <t>LT-059587-17/BX</t>
  </si>
  <si>
    <t>LT-004279-17/BX</t>
  </si>
  <si>
    <t>LT-056336-17/BX</t>
  </si>
  <si>
    <t>LT-034901-17/BX</t>
  </si>
  <si>
    <t>LT-807028-17/BX</t>
  </si>
  <si>
    <t>LT-811024-17/BX</t>
  </si>
  <si>
    <t>LT-064556-16/BX</t>
  </si>
  <si>
    <t>LT-040383-17/BX</t>
  </si>
  <si>
    <t>LT-035247-17/BX</t>
  </si>
  <si>
    <t>LT-057521-16/BX</t>
  </si>
  <si>
    <t>LT-000156-17/BX</t>
  </si>
  <si>
    <t>LT-003540-17/BX</t>
  </si>
  <si>
    <t>LT-023816-17/BX</t>
  </si>
  <si>
    <t>LT-058254-17/BX</t>
  </si>
  <si>
    <t>LT-033653-17/BX</t>
  </si>
  <si>
    <t>LT-33018-16/BX</t>
  </si>
  <si>
    <t>LT-073132-17/BX</t>
  </si>
  <si>
    <t>LT-018982-16/BX</t>
  </si>
  <si>
    <t>LT-062582-16/BX</t>
  </si>
  <si>
    <t>LT-010857-18/BX</t>
  </si>
  <si>
    <t>LT-024037-17/BX</t>
  </si>
  <si>
    <t>LT-074093-17/BX</t>
  </si>
  <si>
    <t>LT-050690-17/BX</t>
  </si>
  <si>
    <t>LT-012452-18/BX</t>
  </si>
  <si>
    <t>LT-017137-17/BX</t>
  </si>
  <si>
    <t>LT-031527-17/BX</t>
  </si>
  <si>
    <t>LT-053313-16/BX</t>
  </si>
  <si>
    <t>LT-044747-17/BX</t>
  </si>
  <si>
    <t>LT-023233-17/BX</t>
  </si>
  <si>
    <t>LT-008151-18/BX</t>
  </si>
  <si>
    <t>LT-043603-17/BX</t>
  </si>
  <si>
    <t>LT-061379-17/BX</t>
  </si>
  <si>
    <t>LT-059263-17/BX</t>
  </si>
  <si>
    <t>LT-034729-17/BX</t>
  </si>
  <si>
    <t>LT-064806-17/BX</t>
  </si>
  <si>
    <t>LT-024760-17/BX</t>
  </si>
  <si>
    <t>LT-000551-18/BX</t>
  </si>
  <si>
    <t>LT-024091-17/BX</t>
  </si>
  <si>
    <t>LT-074186-17/BX</t>
  </si>
  <si>
    <t>LT-000553-18/BX</t>
  </si>
  <si>
    <t>LT-041542-18/BX</t>
  </si>
  <si>
    <t>LT-020448-17/BX</t>
  </si>
  <si>
    <t>LT-032749-17/BX</t>
  </si>
  <si>
    <t>LT-062236-17/BX</t>
  </si>
  <si>
    <t>LT-038581-17/BX</t>
  </si>
  <si>
    <t>LT-059032-16/BX</t>
  </si>
  <si>
    <t>LT-069505-17/BX</t>
  </si>
  <si>
    <t>LT-029580-18/BX</t>
  </si>
  <si>
    <t>LT-074234-17/BX</t>
  </si>
  <si>
    <t>850424-TD-16</t>
  </si>
  <si>
    <t>NONE</t>
  </si>
  <si>
    <t>Appeal Supreme</t>
  </si>
  <si>
    <t>Tenant Rights</t>
  </si>
  <si>
    <t>Advice</t>
  </si>
  <si>
    <t>IB - Contested Court Decision</t>
  </si>
  <si>
    <t>F - Negotiated Settlement w/out Litigation</t>
  </si>
  <si>
    <t>G - Negotiated Settlement with Litigation</t>
  </si>
  <si>
    <t>IA - Uncontested Court Decision</t>
  </si>
  <si>
    <t>L - Extensive Service (not resulting in Settlement of Court or Administrative Action)</t>
  </si>
  <si>
    <t>H - Administrative Agency Decision</t>
  </si>
  <si>
    <t>A - Counsel and Advice</t>
  </si>
  <si>
    <t>Prefer Not To Answer</t>
  </si>
  <si>
    <t>Post-Stipulation, No Judgment</t>
  </si>
  <si>
    <t>Post-Judgment, Tenant in Possession-Judgment Due to Default</t>
  </si>
  <si>
    <t>On for Trial</t>
  </si>
  <si>
    <t>02/17/2018</t>
  </si>
  <si>
    <t>02/03/2018</t>
  </si>
  <si>
    <t>01/08/2018</t>
  </si>
  <si>
    <t>02/12/2018</t>
  </si>
  <si>
    <t>09/09/2016</t>
  </si>
  <si>
    <t>05/18/2016</t>
  </si>
  <si>
    <t>08/01/2017</t>
  </si>
  <si>
    <t>09/14/2017</t>
  </si>
  <si>
    <t>03/22/2018</t>
  </si>
  <si>
    <t>12/20/2017</t>
  </si>
  <si>
    <t>12/16/2017</t>
  </si>
  <si>
    <t>04/14/2018</t>
  </si>
  <si>
    <t>04/13/2017</t>
  </si>
  <si>
    <t>09/27/2017</t>
  </si>
  <si>
    <t>01/02/2018</t>
  </si>
  <si>
    <t>02/18/2018</t>
  </si>
  <si>
    <t>03/29/2018</t>
  </si>
  <si>
    <t>05/10/2018</t>
  </si>
  <si>
    <t>02/26/2018</t>
  </si>
  <si>
    <t>11/10/2017</t>
  </si>
  <si>
    <t>06/01/2017</t>
  </si>
  <si>
    <t>10/01/2017</t>
  </si>
  <si>
    <t>07/21/1964</t>
  </si>
  <si>
    <t>07/30/1963</t>
  </si>
  <si>
    <t>11/22/1976</t>
  </si>
  <si>
    <t>07/30/1947</t>
  </si>
  <si>
    <t>01/13/1976</t>
  </si>
  <si>
    <t>02/05/1978</t>
  </si>
  <si>
    <t>04/22/1982</t>
  </si>
  <si>
    <t>01/13/1944</t>
  </si>
  <si>
    <t>05/10/1982</t>
  </si>
  <si>
    <t>11/24/1974</t>
  </si>
  <si>
    <t>02/23/1967</t>
  </si>
  <si>
    <t>03/25/1993</t>
  </si>
  <si>
    <t>08/13/1969</t>
  </si>
  <si>
    <t>02/13/1986</t>
  </si>
  <si>
    <t>03/07/1967</t>
  </si>
  <si>
    <t>05/19/1951</t>
  </si>
  <si>
    <t>10/04/1967</t>
  </si>
  <si>
    <t>08/09/1960</t>
  </si>
  <si>
    <t>04/08/1940</t>
  </si>
  <si>
    <t>06/15/1952</t>
  </si>
  <si>
    <t>05/17/1973</t>
  </si>
  <si>
    <t>06/20/1986</t>
  </si>
  <si>
    <t>07/22/1971</t>
  </si>
  <si>
    <t>11/26/1971</t>
  </si>
  <si>
    <t>05/08/1960</t>
  </si>
  <si>
    <t>09/05/1964</t>
  </si>
  <si>
    <t>02/05/1985</t>
  </si>
  <si>
    <t>04/04/1972</t>
  </si>
  <si>
    <t>08/24/1980</t>
  </si>
  <si>
    <t>11/21/1965</t>
  </si>
  <si>
    <t>08/27/1964</t>
  </si>
  <si>
    <t>09/28/1987</t>
  </si>
  <si>
    <t>11/03/1989</t>
  </si>
  <si>
    <t>07/16/1970</t>
  </si>
  <si>
    <t>07/14/1991</t>
  </si>
  <si>
    <t>10/19/1965</t>
  </si>
  <si>
    <t>09/02/1980</t>
  </si>
  <si>
    <t>09/28/1953</t>
  </si>
  <si>
    <t>02/15/1991</t>
  </si>
  <si>
    <t>11/17/1993</t>
  </si>
  <si>
    <t>08/05/1975</t>
  </si>
  <si>
    <t>01/11/1987</t>
  </si>
  <si>
    <t>04/13/1981</t>
  </si>
  <si>
    <t>09/28/1965</t>
  </si>
  <si>
    <t>09/01/1958</t>
  </si>
  <si>
    <t>08/25/1974</t>
  </si>
  <si>
    <t>03/30/1974</t>
  </si>
  <si>
    <t>02/29/1972</t>
  </si>
  <si>
    <t>02/16/1960</t>
  </si>
  <si>
    <t>09/21/1960</t>
  </si>
  <si>
    <t>11/11/1992</t>
  </si>
  <si>
    <t>07/29/1967</t>
  </si>
  <si>
    <t>03/27/1984</t>
  </si>
  <si>
    <t>11/05/1960</t>
  </si>
  <si>
    <t>05/18/1967</t>
  </si>
  <si>
    <t>07/01/1986</t>
  </si>
  <si>
    <t>07/03/1960</t>
  </si>
  <si>
    <t>02/12/1963</t>
  </si>
  <si>
    <t>06/09/1989</t>
  </si>
  <si>
    <t>07/13/1969</t>
  </si>
  <si>
    <t>04/01/1989</t>
  </si>
  <si>
    <t>09/11/1978</t>
  </si>
  <si>
    <t>07/21/1968</t>
  </si>
  <si>
    <t>06/23/1958</t>
  </si>
  <si>
    <t>08/11/1976</t>
  </si>
  <si>
    <t>06/22/1971</t>
  </si>
  <si>
    <t>12/28/1985</t>
  </si>
  <si>
    <t>04/23/1952</t>
  </si>
  <si>
    <t>12/23/1986</t>
  </si>
  <si>
    <t>01/23/1987</t>
  </si>
  <si>
    <t>05/11/1964</t>
  </si>
  <si>
    <t>10/01/1979</t>
  </si>
  <si>
    <t>01/25/1960</t>
  </si>
  <si>
    <t>11/01/1970</t>
  </si>
  <si>
    <t>01/31/1981</t>
  </si>
  <si>
    <t>09/16/1989</t>
  </si>
  <si>
    <t>06/01/1981</t>
  </si>
  <si>
    <t>06/16/1984</t>
  </si>
  <si>
    <t>08/05/1950</t>
  </si>
  <si>
    <t>12/11/1929</t>
  </si>
  <si>
    <t>08/11/1948</t>
  </si>
  <si>
    <t>12/12/1978</t>
  </si>
  <si>
    <t>05/15/1992</t>
  </si>
  <si>
    <t>01/29/1952</t>
  </si>
  <si>
    <t>11/22/1987</t>
  </si>
  <si>
    <t>09/17/1980</t>
  </si>
  <si>
    <t>06/06/1982</t>
  </si>
  <si>
    <t>07/06/1966</t>
  </si>
  <si>
    <t>09/08/1972</t>
  </si>
  <si>
    <t>05/20/1982</t>
  </si>
  <si>
    <t>04/20/1984</t>
  </si>
  <si>
    <t>11/24/1967</t>
  </si>
  <si>
    <t>01/10/1973</t>
  </si>
  <si>
    <t>04/21/1964</t>
  </si>
  <si>
    <t>01/03/1991</t>
  </si>
  <si>
    <t>08/12/1958</t>
  </si>
  <si>
    <t>01/25/1966</t>
  </si>
  <si>
    <t>03/16/1975</t>
  </si>
  <si>
    <t>09/22/1970</t>
  </si>
  <si>
    <t>04/24/1983</t>
  </si>
  <si>
    <t>12/15/1952</t>
  </si>
  <si>
    <t>01/22/1985</t>
  </si>
  <si>
    <t>02/19/1953</t>
  </si>
  <si>
    <t>11/12/1955</t>
  </si>
  <si>
    <t>07/01/1983</t>
  </si>
  <si>
    <t>11/07/1979</t>
  </si>
  <si>
    <t>12/15/1985</t>
  </si>
  <si>
    <t>09/03/1978</t>
  </si>
  <si>
    <t>01/02/1941</t>
  </si>
  <si>
    <t>01/27/1968</t>
  </si>
  <si>
    <t>06/18/1977</t>
  </si>
  <si>
    <t>07/06/1988</t>
  </si>
  <si>
    <t>01/18/1988</t>
  </si>
  <si>
    <t>10/09/1977</t>
  </si>
  <si>
    <t>02/05/1969</t>
  </si>
  <si>
    <t>02/08/1989</t>
  </si>
  <si>
    <t>03/18/1944</t>
  </si>
  <si>
    <t>01/19/1978</t>
  </si>
  <si>
    <t>07/04/1975</t>
  </si>
  <si>
    <t>02/20/1955</t>
  </si>
  <si>
    <t>05/02/1985</t>
  </si>
  <si>
    <t>09/20/1976</t>
  </si>
  <si>
    <t>02/21/1964</t>
  </si>
  <si>
    <t>03/18/1978</t>
  </si>
  <si>
    <t>06/03/1951</t>
  </si>
  <si>
    <t>03/10/1976</t>
  </si>
  <si>
    <t>05/02/1982</t>
  </si>
  <si>
    <t>11/24/1971</t>
  </si>
  <si>
    <t>07/26/1974</t>
  </si>
  <si>
    <t>05/28/1991</t>
  </si>
  <si>
    <t>11/14/1970</t>
  </si>
  <si>
    <t>01/13/1951</t>
  </si>
  <si>
    <t>02/08/1973</t>
  </si>
  <si>
    <t>09/18/1964</t>
  </si>
  <si>
    <t>04/01/1986</t>
  </si>
  <si>
    <t>09/19/1984</t>
  </si>
  <si>
    <t>09/01/1965</t>
  </si>
  <si>
    <t>34452524B</t>
  </si>
  <si>
    <t>016256157F</t>
  </si>
  <si>
    <t>012559622B</t>
  </si>
  <si>
    <t>037145132J</t>
  </si>
  <si>
    <t>017090038F</t>
  </si>
  <si>
    <t>07049461C</t>
  </si>
  <si>
    <t>002323309B</t>
  </si>
  <si>
    <t>6426652B</t>
  </si>
  <si>
    <t>2219675C</t>
  </si>
  <si>
    <t>000336513H</t>
  </si>
  <si>
    <t>002432198G</t>
  </si>
  <si>
    <t>036831285G</t>
  </si>
  <si>
    <t>011597553E</t>
  </si>
  <si>
    <t>010464587E</t>
  </si>
  <si>
    <t>001660384H</t>
  </si>
  <si>
    <t>003124200B</t>
  </si>
  <si>
    <t>006503011G</t>
  </si>
  <si>
    <t>004385781C</t>
  </si>
  <si>
    <t>000373160B</t>
  </si>
  <si>
    <t>036701157E</t>
  </si>
  <si>
    <t>011647483E</t>
  </si>
  <si>
    <t>030293002J</t>
  </si>
  <si>
    <t>006325610B</t>
  </si>
  <si>
    <t>015272039H</t>
  </si>
  <si>
    <t>030818982I</t>
  </si>
  <si>
    <t>010531180H</t>
  </si>
  <si>
    <t>004829107E</t>
  </si>
  <si>
    <t>037258416J</t>
  </si>
  <si>
    <t>37323444C</t>
  </si>
  <si>
    <t>8968651D</t>
  </si>
  <si>
    <t>002341250F</t>
  </si>
  <si>
    <t>34663842c</t>
  </si>
  <si>
    <t>001297213J</t>
  </si>
  <si>
    <t>021615924E</t>
  </si>
  <si>
    <t>001963278F</t>
  </si>
  <si>
    <t>037316698C</t>
  </si>
  <si>
    <t>015337211F</t>
  </si>
  <si>
    <t>004582091H</t>
  </si>
  <si>
    <t>YJ28187V</t>
  </si>
  <si>
    <t>05191984D</t>
  </si>
  <si>
    <t>009754454I</t>
  </si>
  <si>
    <t>036912678E</t>
  </si>
  <si>
    <t>35214520F</t>
  </si>
  <si>
    <t>015149213J</t>
  </si>
  <si>
    <t>037216650E</t>
  </si>
  <si>
    <t>008944795H</t>
  </si>
  <si>
    <t>008028925J</t>
  </si>
  <si>
    <t>013673234E</t>
  </si>
  <si>
    <t>010892347F</t>
  </si>
  <si>
    <t>009151293J</t>
  </si>
  <si>
    <t>003830604J</t>
  </si>
  <si>
    <t>030057161J</t>
  </si>
  <si>
    <t>001163617C</t>
  </si>
  <si>
    <t>005829099A</t>
  </si>
  <si>
    <t>08425584D</t>
  </si>
  <si>
    <t>008710335E</t>
  </si>
  <si>
    <t>01215277D</t>
  </si>
  <si>
    <t>036448448F</t>
  </si>
  <si>
    <t>007286137A</t>
  </si>
  <si>
    <t>003197720A</t>
  </si>
  <si>
    <t>036828791I</t>
  </si>
  <si>
    <t>035097782D</t>
  </si>
  <si>
    <t>036318322J</t>
  </si>
  <si>
    <t>004503995F</t>
  </si>
  <si>
    <t>002526543A</t>
  </si>
  <si>
    <t>015341842B</t>
  </si>
  <si>
    <t>000133613A</t>
  </si>
  <si>
    <t>006965580B</t>
  </si>
  <si>
    <t>037113029F</t>
  </si>
  <si>
    <t>036804804H</t>
  </si>
  <si>
    <t>014909165E</t>
  </si>
  <si>
    <t>002277549I</t>
  </si>
  <si>
    <t>NO CASE # NO PA NO SNAP</t>
  </si>
  <si>
    <t>036933290D</t>
  </si>
  <si>
    <t>009051747F</t>
  </si>
  <si>
    <t>6529102D</t>
  </si>
  <si>
    <t>036874649B</t>
  </si>
  <si>
    <t>006363100G</t>
  </si>
  <si>
    <t>004735754G</t>
  </si>
  <si>
    <t>004580360I</t>
  </si>
  <si>
    <t>014925293E</t>
  </si>
  <si>
    <t>010612793J</t>
  </si>
  <si>
    <t>033322700H</t>
  </si>
  <si>
    <t>037381193E</t>
  </si>
  <si>
    <t>014027193D</t>
  </si>
  <si>
    <t>006997468B</t>
  </si>
  <si>
    <t>036736862I</t>
  </si>
  <si>
    <t>036970201E</t>
  </si>
  <si>
    <t>004104031C</t>
  </si>
  <si>
    <t>016250873D</t>
  </si>
  <si>
    <t>008651748J</t>
  </si>
  <si>
    <t>5502326B</t>
  </si>
  <si>
    <t>130-80-6243</t>
  </si>
  <si>
    <t>062-56-9018</t>
  </si>
  <si>
    <t>055-60-6384</t>
  </si>
  <si>
    <t>584-05-3715</t>
  </si>
  <si>
    <t>078-58-7939</t>
  </si>
  <si>
    <t>214-92-9257</t>
  </si>
  <si>
    <t>830-11-9582</t>
  </si>
  <si>
    <t>156-98-6916</t>
  </si>
  <si>
    <t>583-85-5370</t>
  </si>
  <si>
    <t>055-60-9851</t>
  </si>
  <si>
    <t>582-63-5855</t>
  </si>
  <si>
    <t>052-82-4065</t>
  </si>
  <si>
    <t>069-58-2284</t>
  </si>
  <si>
    <t>134-70-9609</t>
  </si>
  <si>
    <t>102-56-4823</t>
  </si>
  <si>
    <t>130-40-4240</t>
  </si>
  <si>
    <t>071-62-5098</t>
  </si>
  <si>
    <t>067-54-7561</t>
  </si>
  <si>
    <t>230-48-1487</t>
  </si>
  <si>
    <t>129-42-4630</t>
  </si>
  <si>
    <t>583-79-0790</t>
  </si>
  <si>
    <t>111-70-1181</t>
  </si>
  <si>
    <t>069-96-0602</t>
  </si>
  <si>
    <t>334-70-6995</t>
  </si>
  <si>
    <t>124-54-1373</t>
  </si>
  <si>
    <t>106-72-5549</t>
  </si>
  <si>
    <t>096-84-0366</t>
  </si>
  <si>
    <t>128-82-1350</t>
  </si>
  <si>
    <t>115-64-7629</t>
  </si>
  <si>
    <t>100-50-3008</t>
  </si>
  <si>
    <t>150-21-4836</t>
  </si>
  <si>
    <t>328-74-8154</t>
  </si>
  <si>
    <t>114-78-7560</t>
  </si>
  <si>
    <t>598-16-7837</t>
  </si>
  <si>
    <t>103-80-2216</t>
  </si>
  <si>
    <t>062-46-9555</t>
  </si>
  <si>
    <t>105-78-7325</t>
  </si>
  <si>
    <t>094-82-8435</t>
  </si>
  <si>
    <t>058-58-6727</t>
  </si>
  <si>
    <t>068-72-7067</t>
  </si>
  <si>
    <t>084-86-0526</t>
  </si>
  <si>
    <t>101-86-0662</t>
  </si>
  <si>
    <t>098-98-5330</t>
  </si>
  <si>
    <t>059-80-3749</t>
  </si>
  <si>
    <t>062-68-0726</t>
  </si>
  <si>
    <t>057-98-0915</t>
  </si>
  <si>
    <t>581-95-3012</t>
  </si>
  <si>
    <t>091-54-5496</t>
  </si>
  <si>
    <t>075-56-8090</t>
  </si>
  <si>
    <t>636-34-9599</t>
  </si>
  <si>
    <t>395-65-9747</t>
  </si>
  <si>
    <t>120-68-3466</t>
  </si>
  <si>
    <t>584-13-5448</t>
  </si>
  <si>
    <t>077-60-1748</t>
  </si>
  <si>
    <t>059-72-3069</t>
  </si>
  <si>
    <t>127-98-9797</t>
  </si>
  <si>
    <t>061-72-9232</t>
  </si>
  <si>
    <t>688-56-8667</t>
  </si>
  <si>
    <t>582-53-9551</t>
  </si>
  <si>
    <t>064-78-3570</t>
  </si>
  <si>
    <t>131-66-2287</t>
  </si>
  <si>
    <t>152-17-6087</t>
  </si>
  <si>
    <t>083-86-4510</t>
  </si>
  <si>
    <t>084-84-8405</t>
  </si>
  <si>
    <t>000-00-1847</t>
  </si>
  <si>
    <t>908-71-4937</t>
  </si>
  <si>
    <t>108-70-5499</t>
  </si>
  <si>
    <t>071-44-2411</t>
  </si>
  <si>
    <t>398-12-7709</t>
  </si>
  <si>
    <t>112-74-6986</t>
  </si>
  <si>
    <t>104-58-3873</t>
  </si>
  <si>
    <t>786-41-0072</t>
  </si>
  <si>
    <t>068-78-2089</t>
  </si>
  <si>
    <t>112-56-4577</t>
  </si>
  <si>
    <t>086-76-2601</t>
  </si>
  <si>
    <t>107-98-6020</t>
  </si>
  <si>
    <t>074-70-3566</t>
  </si>
  <si>
    <t>252-82-6728</t>
  </si>
  <si>
    <t>071-82-1848</t>
  </si>
  <si>
    <t>130-36-5062</t>
  </si>
  <si>
    <t>582-63-1811</t>
  </si>
  <si>
    <t>091-80-9213</t>
  </si>
  <si>
    <t>095-64-2674</t>
  </si>
  <si>
    <t>120-76-3230</t>
  </si>
  <si>
    <t>106-64-3802</t>
  </si>
  <si>
    <t>054-68-8906</t>
  </si>
  <si>
    <t>061-56-1341</t>
  </si>
  <si>
    <t>072-72-3749</t>
  </si>
  <si>
    <t>071-70-4140</t>
  </si>
  <si>
    <t>100-68-4826</t>
  </si>
  <si>
    <t>117-56-1774</t>
  </si>
  <si>
    <t>053-78-0828</t>
  </si>
  <si>
    <t>090-88-3948</t>
  </si>
  <si>
    <t>082-78-8849</t>
  </si>
  <si>
    <t>088-52-1843</t>
  </si>
  <si>
    <t>093-58-7403</t>
  </si>
  <si>
    <t>823-06-9666</t>
  </si>
  <si>
    <t>887-47-8479</t>
  </si>
  <si>
    <t>086-72-2248</t>
  </si>
  <si>
    <t>087-40-8479</t>
  </si>
  <si>
    <t>055-90-6790</t>
  </si>
  <si>
    <t>054-68-6413</t>
  </si>
  <si>
    <t>100-90-1931</t>
  </si>
  <si>
    <t>279-84-6135</t>
  </si>
  <si>
    <t>127-62-3053</t>
  </si>
  <si>
    <t>216-38-7256</t>
  </si>
  <si>
    <t>061-66-9828</t>
  </si>
  <si>
    <t>094-70-1584</t>
  </si>
  <si>
    <t>104-74-9839</t>
  </si>
  <si>
    <t>247-69-2341</t>
  </si>
  <si>
    <t>116-82-4791</t>
  </si>
  <si>
    <t>145-86-1203</t>
  </si>
  <si>
    <t>087-48-1625</t>
  </si>
  <si>
    <t>055-62-9939</t>
  </si>
  <si>
    <t>599-16-5194</t>
  </si>
  <si>
    <t>115-72-9580</t>
  </si>
  <si>
    <t>052-96-1200</t>
  </si>
  <si>
    <t>055-74-9927</t>
  </si>
  <si>
    <t>090-74-4927</t>
  </si>
  <si>
    <t>088-42-7013</t>
  </si>
  <si>
    <t>062-82-0436</t>
  </si>
  <si>
    <t>099-96-7903</t>
  </si>
  <si>
    <t>092-62-8542</t>
  </si>
  <si>
    <t>596-68-0258</t>
  </si>
  <si>
    <t>053-94-5101</t>
  </si>
  <si>
    <t>127-64-1149</t>
  </si>
  <si>
    <t>103-44-5063</t>
  </si>
  <si>
    <t>064-58-6377</t>
  </si>
  <si>
    <t>100-96-0815</t>
  </si>
  <si>
    <t>087-84-2634</t>
  </si>
  <si>
    <t>580-33-0448</t>
  </si>
  <si>
    <t>Unregulated – Other</t>
  </si>
  <si>
    <t>05/23/2017</t>
  </si>
  <si>
    <t>CAT2: Housing Court Referral</t>
  </si>
  <si>
    <t>Amer. Sign Lang.</t>
  </si>
  <si>
    <t>Filed/Argued/Supplemented Dispositive or other Substantive Motion, Filed for an Emergency Order to Show Cause</t>
  </si>
  <si>
    <t>2019-05-05</t>
  </si>
  <si>
    <t>2018-07-11</t>
  </si>
  <si>
    <t>2018-12-31</t>
  </si>
  <si>
    <t>2018-08-27</t>
  </si>
  <si>
    <t>2018-11-15</t>
  </si>
  <si>
    <t>2018-11-13</t>
  </si>
  <si>
    <t>2018-07-13</t>
  </si>
  <si>
    <t>2018-10-25</t>
  </si>
  <si>
    <t>2018-09-27</t>
  </si>
  <si>
    <t>2018-07-24</t>
  </si>
  <si>
    <t>2018-11-04</t>
  </si>
  <si>
    <t>2018-08-23</t>
  </si>
  <si>
    <t>2018-07-30</t>
  </si>
  <si>
    <t>2019-01-22</t>
  </si>
  <si>
    <t>2018-09-24</t>
  </si>
  <si>
    <t>2017-06-30</t>
  </si>
  <si>
    <t>2018-11-07</t>
  </si>
  <si>
    <t>2019-03-31</t>
  </si>
  <si>
    <t>2018-01-31</t>
  </si>
  <si>
    <t>2018-04-05</t>
  </si>
  <si>
    <t>2018-07-10</t>
  </si>
  <si>
    <t>2018-08-30</t>
  </si>
  <si>
    <t>2018-07-21</t>
  </si>
  <si>
    <t>2018-05-31</t>
  </si>
  <si>
    <t>2019-04-21</t>
  </si>
  <si>
    <t>2019-02-06</t>
  </si>
  <si>
    <t>2018-02-20</t>
  </si>
  <si>
    <t>2019-03-27</t>
  </si>
  <si>
    <t>2019-04-16</t>
  </si>
  <si>
    <t>2019-05-01</t>
  </si>
  <si>
    <t>2019-01-15</t>
  </si>
  <si>
    <t>2017-12-18</t>
  </si>
  <si>
    <t>2018-08-24</t>
  </si>
  <si>
    <t>2018-09-07</t>
  </si>
  <si>
    <t>2018-05-18</t>
  </si>
  <si>
    <t>2018-06-29</t>
  </si>
  <si>
    <t>2018-03-23</t>
  </si>
  <si>
    <t>2018-08-21</t>
  </si>
  <si>
    <t>2019-03-20</t>
  </si>
  <si>
    <t>2018-02-16</t>
  </si>
  <si>
    <t>2018-09-26</t>
  </si>
  <si>
    <t>2017-11-27</t>
  </si>
  <si>
    <t>2018-04-27</t>
  </si>
  <si>
    <t>2016-05-04</t>
  </si>
  <si>
    <t>2017-09-07</t>
  </si>
  <si>
    <t>2018-05-07</t>
  </si>
  <si>
    <t>2018-07-22</t>
  </si>
  <si>
    <t>2018-03-01</t>
  </si>
  <si>
    <t>2018-03-18</t>
  </si>
  <si>
    <t>2018-06-20</t>
  </si>
  <si>
    <t>2019-05-30</t>
  </si>
  <si>
    <t>2018-10-02</t>
  </si>
  <si>
    <t>2019-03-18</t>
  </si>
  <si>
    <t>2018-04-04</t>
  </si>
  <si>
    <t>2019-04-17</t>
  </si>
  <si>
    <t>2017-10-03</t>
  </si>
  <si>
    <t>2019-05-28</t>
  </si>
  <si>
    <t>2018-05-15</t>
  </si>
  <si>
    <t>2018-11-21</t>
  </si>
  <si>
    <t>Case Discontinued/Dismissed/Landlord Fails to Prosecute, Case Resolved without Judgment of Eviction Against Client, Obtain Ongoing Rent Subsidy, Other</t>
  </si>
  <si>
    <t>Case Discontinued/Dismissed/Landlord Fails to Prosecute, Case Resolved without Judgment of Eviction Against Client, Obtained Renewal of Lease</t>
  </si>
  <si>
    <t>Case Discontinued/Dismissed/Landlord Fails to Prosecute, Case Resolved without Judgment of Eviction Against Client, Obtained Succession Rights to Residence</t>
  </si>
  <si>
    <t>Case Discontinued/Dismissed/Landlord Fails to Prosecute, Case Resolved without Judgment of Eviction Against Client, Other</t>
  </si>
  <si>
    <t>Case Discontinued/Dismissed/Landlord Fails to Prosecute, Returned Unit to Rent Regulation</t>
  </si>
  <si>
    <t>Case Resolved without Judgment of Eviction Against Client, Overcame Housing Discrimination</t>
  </si>
  <si>
    <t>Secured Rent Reduction</t>
  </si>
  <si>
    <t>Secured Order or Agreement for Repairs in Apartment/Building, Secured Rent Abatement</t>
  </si>
  <si>
    <t>Case Discontinued/Dismissed/Landlord Fails to Prosecute, Case Resolved without Judgment of Eviction Against Client, Obtain Ongoing Rent Subsidy, Secured Order or Agreement for Repairs in Apartment/Building, Secured Rent Abatement, Secured Rent Reduction</t>
  </si>
  <si>
    <t>Case Discontinued/Dismissed/Landlord Fails to Prosecute, Case Resolved without Judgment of Eviction Against Client, Obtained Renewal of Lease, Secured Order or Agreement for Repairs in Apartment/Building</t>
  </si>
  <si>
    <t>Case Discontinued/Dismissed/Landlord Fails to Prosecute, Case Resolved without Judgment of Eviction Against Client, Other, Restored Access to Personal Property, Secured Order or Agreement for Repairs in Apartment/Building</t>
  </si>
  <si>
    <t>Case Discontinued/Dismissed/Landlord Fails to Prosecute, Case Resolved without Judgment of Eviction Against Client, Secured Order or Agreement for Repairs in Apartment/Building, Secured Rent Abatement, Secured Rent Reduction</t>
  </si>
  <si>
    <t>Case Discontinued/Dismissed/Landlord Fails to Prosecute, Obtain Ongoing Rent Subsidy, Secured Rent Abatement, Secured Rent Reduction</t>
  </si>
  <si>
    <t>Case Discontinued/Dismissed/Landlord Fails to Prosecute, Obtained Renewal of Lease, Obtain Ongoing Rent Subsidy, Secured Order or Agreement for Repairs in Apartment/Building, Secured Rent Reduction</t>
  </si>
  <si>
    <t>Case Discontinued/Dismissed/Landlord Fails to Prosecute, Obtained Renewal of Lease, Obtain Ongoing Rent Subsidy, Secured Rent Reduction</t>
  </si>
  <si>
    <t>Case Discontinued/Dismissed/Landlord Fails to Prosecute, Obtained Renewal of Lease, Secured Rent Abatement</t>
  </si>
  <si>
    <t>Case Discontinued/Dismissed/Landlord Fails to Prosecute, Other</t>
  </si>
  <si>
    <t>Case Discontinued/Dismissed/Landlord Fails to Prosecute, Secured Order or Agreement for Repairs in Apartment/Building</t>
  </si>
  <si>
    <t>Case Discontinued/Dismissed/Landlord Fails to Prosecute, Secured Order or Agreement for Repairs in Apartment/Building, Secured Rent Abatement</t>
  </si>
  <si>
    <t>Case Discontinued/Dismissed/Landlord Fails to Prosecute, Secured Rent Abatement</t>
  </si>
  <si>
    <t>Case Resolved without Judgment of Eviction Against Client, Secured Rent Reduction</t>
  </si>
  <si>
    <t>Child Support, Food Stamps (SNAP), Other</t>
  </si>
  <si>
    <t>Both SSI and SSD, Disability, Food Stamps (SNAP), TANF</t>
  </si>
  <si>
    <t>Employment, Food Stamps (SNAP), Social Security</t>
  </si>
  <si>
    <t>Employment, Employment (Self-Employed), Food Stamps (SNAP)</t>
  </si>
  <si>
    <t>E, Food Stamps (SNAP), Welfare</t>
  </si>
  <si>
    <t>Other, Social Security Disability, SSI</t>
  </si>
  <si>
    <t>Social Security Disability, SSI</t>
  </si>
  <si>
    <t>Food Stamps (SNAP), Unemployment Compensation</t>
  </si>
  <si>
    <t>Social Security Disability, Workers Compensation</t>
  </si>
  <si>
    <t>TANF</t>
  </si>
  <si>
    <t>Food Stamps (SNAP), Medicaid (MA), Welfare</t>
  </si>
  <si>
    <t>Welfare - Fam. Assis.</t>
  </si>
  <si>
    <t>Food Stamps (SNAP), Social Security Disability, Welfare</t>
  </si>
  <si>
    <t>Employment, Food Stamps (SNAP), Medicaid (MA), Welfare</t>
  </si>
  <si>
    <t>E, Employment</t>
  </si>
  <si>
    <t>Food Stamps (SNAP), Social Security Retirement, SSI, Welfare</t>
  </si>
  <si>
    <t>Food Stamps (SNAP), Social Security, Unemployment Compensation</t>
  </si>
  <si>
    <t>Disability, Food Stamps (SNAP)</t>
  </si>
  <si>
    <t>Food Stamps (SNAP), SSI, TANF</t>
  </si>
  <si>
    <t>Food Stamps (SNAP), SN/HASA</t>
  </si>
  <si>
    <t>Employment, Veterans Benefits, Welfare</t>
  </si>
  <si>
    <t>Disability, Welfare</t>
  </si>
  <si>
    <t>Employment, Workers Compensation</t>
  </si>
  <si>
    <t>Food Stamps (SNAP), SSI, Veterans Benefits</t>
  </si>
  <si>
    <t>Child Support, Welfare</t>
  </si>
  <si>
    <t>Income Not Provided</t>
  </si>
  <si>
    <t>Both SSI and SSD, Food Stamps (SNAP), Welfare</t>
  </si>
  <si>
    <t>Food Stamps (SNAP), Other, Social Security</t>
  </si>
  <si>
    <t>SSI, Unemployment Compensation, Welfare - Fam. Assis.</t>
  </si>
  <si>
    <t>Social Security Disability, SSI, Welfare</t>
  </si>
  <si>
    <t>Social Security, Welfare</t>
  </si>
  <si>
    <t>Employment (Self-Employed)</t>
  </si>
  <si>
    <t>01/09/</t>
  </si>
  <si>
    <t>10/31/</t>
  </si>
  <si>
    <t>07/09/</t>
  </si>
  <si>
    <t>12/08/</t>
  </si>
  <si>
    <t>09/12/</t>
  </si>
  <si>
    <t>09/26/</t>
  </si>
  <si>
    <t>09/27/</t>
  </si>
  <si>
    <t>08/10/</t>
  </si>
  <si>
    <t>07/19/</t>
  </si>
  <si>
    <t>03/14/</t>
  </si>
  <si>
    <t>06/11/</t>
  </si>
  <si>
    <t>10/02/</t>
  </si>
  <si>
    <t>10/01/</t>
  </si>
  <si>
    <t>07/12/</t>
  </si>
  <si>
    <t>09/21/</t>
  </si>
  <si>
    <t>07/27/</t>
  </si>
  <si>
    <t>11/16/</t>
  </si>
  <si>
    <t>07/31/</t>
  </si>
  <si>
    <t>09/10/</t>
  </si>
  <si>
    <t>12/13/</t>
  </si>
  <si>
    <t>02/08/</t>
  </si>
  <si>
    <t>05/14/</t>
  </si>
  <si>
    <t>01/02/</t>
  </si>
  <si>
    <t>08/08/</t>
  </si>
  <si>
    <t>07/03/</t>
  </si>
  <si>
    <t>09/19/</t>
  </si>
  <si>
    <t>01/31/</t>
  </si>
  <si>
    <t>08/21/</t>
  </si>
  <si>
    <t>10/23/</t>
  </si>
  <si>
    <t>11/05/</t>
  </si>
  <si>
    <t>07/06/</t>
  </si>
  <si>
    <t>03/27/</t>
  </si>
  <si>
    <t>01/23/</t>
  </si>
  <si>
    <t>09/28/</t>
  </si>
  <si>
    <t>10/24/</t>
  </si>
  <si>
    <t>08/23/</t>
  </si>
  <si>
    <t>10/12/</t>
  </si>
  <si>
    <t>12/18/</t>
  </si>
  <si>
    <t>11/29/</t>
  </si>
  <si>
    <t>06/10/</t>
  </si>
  <si>
    <t>11/21/</t>
  </si>
  <si>
    <t>02/27/</t>
  </si>
  <si>
    <t>01/06/</t>
  </si>
  <si>
    <t>6018-Prevented eviction from subsidized housing</t>
  </si>
  <si>
    <t>6002-Prevented eviction from private housing</t>
  </si>
  <si>
    <t>6003-Delayed eviction providing time to seek alternative housing</t>
  </si>
  <si>
    <t>6006-Prevented denial of public housing tenant's rights</t>
  </si>
  <si>
    <t>6001-Prevented eviction from public housing</t>
  </si>
  <si>
    <t>6009-Obtained repairs, Improved housing conditions or otherwise enforced rights to decent, habitable housing</t>
  </si>
  <si>
    <t>6017-Obtained other benefit on a Housing matter</t>
  </si>
  <si>
    <t>RAU 12/27/16</t>
  </si>
  <si>
    <t>PA budget summary AP 4/9/2018</t>
  </si>
  <si>
    <t>PA case comp AC 10/31/2017</t>
  </si>
  <si>
    <t>HRA Verified active SNAP 1/26/18</t>
  </si>
  <si>
    <t>no benefit as of 11/8/2017</t>
  </si>
  <si>
    <t>PA case comp AP 3/16/2018</t>
  </si>
  <si>
    <t>Budget summary AP 11/15/2017</t>
  </si>
  <si>
    <t>HRA verified active CA/SNAP 7/3/17</t>
  </si>
  <si>
    <t>HRA verified 5/16/2017</t>
  </si>
  <si>
    <t>PA budget summary AP 3/28/2018</t>
  </si>
  <si>
    <t>HRA budget summary AP 4/9/2018</t>
  </si>
  <si>
    <t>PA case comp AC 2/28/2018</t>
  </si>
  <si>
    <t>HRA verified active SNAP 9/12/17</t>
  </si>
  <si>
    <t>PA case comp 5/19/2017</t>
  </si>
  <si>
    <t>HRA verified active SNAP in batch 3/29 #1</t>
  </si>
  <si>
    <t>ELS case - no benefit as of 10/11/2016</t>
  </si>
  <si>
    <t>PA case comp 8/25/2017</t>
  </si>
  <si>
    <t>no benefit as of 12/4/17</t>
  </si>
  <si>
    <t>PA case composition 2/12/2018</t>
  </si>
  <si>
    <t>no benefit as of 12/5/17</t>
  </si>
  <si>
    <t>HRA verified AC 4/24/2018</t>
  </si>
  <si>
    <t>HRA verified  9/9/2016</t>
  </si>
  <si>
    <t>PA case comp 6/22/2017</t>
  </si>
  <si>
    <t>HRA verified 8/11/2017</t>
  </si>
  <si>
    <t>PA case comp AC 11/22/2017</t>
  </si>
  <si>
    <t>PA case comp AC 10/19/2017</t>
  </si>
  <si>
    <t>PA case comp 9/6/2017</t>
  </si>
  <si>
    <t>PA case comp AC 11/1/2017</t>
  </si>
  <si>
    <t>HRA Referral 3/15/2017</t>
  </si>
  <si>
    <t>PA case comp 6/28/2017</t>
  </si>
  <si>
    <t>BVR verified active CA/SNAP under Jamilet</t>
  </si>
  <si>
    <t>PA budget summary AP 3/16/2018</t>
  </si>
  <si>
    <t>PA case comp  10/19/2017</t>
  </si>
  <si>
    <t>no benefit as of 9/21/2017</t>
  </si>
  <si>
    <t>HRA verified 12/19/2016</t>
  </si>
  <si>
    <t>PA case comp AC 3/6/2018</t>
  </si>
  <si>
    <t>Hra N/A as of 3/23/2018</t>
  </si>
  <si>
    <t>PA case comp AC 10/24/2017</t>
  </si>
  <si>
    <t>no benefit as of 9/28/2017 MA only</t>
  </si>
  <si>
    <t>PA printout 12/16/16</t>
  </si>
  <si>
    <t>No PA as of 2/27/17, may need one-shot</t>
  </si>
  <si>
    <t>HRA Verified SI 01/29/2018</t>
  </si>
  <si>
    <t>PA case comp 3/3/2017</t>
  </si>
  <si>
    <t>HRA verified 10/3/2017</t>
  </si>
  <si>
    <t>PA case comp AC 1/10/2018</t>
  </si>
  <si>
    <t>no benefit as of 11/28/2017</t>
  </si>
  <si>
    <t>HRA verified AC/SNAP 3/27/2018</t>
  </si>
  <si>
    <t>Buget Summary AP 9/5/2017</t>
  </si>
  <si>
    <t>HRA N/A as of 2/20/2018</t>
  </si>
  <si>
    <t>RAU Approval 4/25/16</t>
  </si>
  <si>
    <t>HRA verified 9/26/2016</t>
  </si>
  <si>
    <t>PA case comp AC/SNAP 2/20/2018</t>
  </si>
  <si>
    <t>HRA Referral</t>
  </si>
  <si>
    <t>HRA verified AC/SNAP 1/9/2018</t>
  </si>
  <si>
    <t>HRA verified active CA/SNAP 1/26/18</t>
  </si>
  <si>
    <t>PA case comp AC 10/3/2017</t>
  </si>
  <si>
    <t>NO benefits as of 2/7/2018</t>
  </si>
  <si>
    <t>PA case comp AC 9/22/2017</t>
  </si>
  <si>
    <t>PA case comp 8/30/2017</t>
  </si>
  <si>
    <t>PA case comp 7/3/2017</t>
  </si>
  <si>
    <t>HRA verification batch #2 1-24-17</t>
  </si>
  <si>
    <t>PA case comp AC 11/6/2017</t>
  </si>
  <si>
    <t>PA case comp 2/27/2017</t>
  </si>
  <si>
    <t>PA case comp AC 12/21/2017</t>
  </si>
  <si>
    <t>Budget summary AP 1/30/2018</t>
  </si>
  <si>
    <t>PA case comp 8/29/2017</t>
  </si>
  <si>
    <t>PA case comp 7/17/2017</t>
  </si>
  <si>
    <t>PA case comp 3/28/2017</t>
  </si>
  <si>
    <t>no benefit as of 3/28/2017</t>
  </si>
  <si>
    <t>no benefit as of 8/17/2017</t>
  </si>
  <si>
    <t>HRA referral 6/22/16</t>
  </si>
  <si>
    <t>HRA not on WMS</t>
  </si>
  <si>
    <t>HRA verification 1/3/17</t>
  </si>
  <si>
    <t>PA case comp AP 3/6/2018</t>
  </si>
  <si>
    <t>PA case com AC/SNAP 1/22/2018</t>
  </si>
  <si>
    <t>PA case comp AC 4/23/2018</t>
  </si>
  <si>
    <t>EBT Card only (need to verify benefits)</t>
  </si>
  <si>
    <t>PA case comp AP 10/3/2017</t>
  </si>
  <si>
    <t>Buget Summary AP 5/9/2017</t>
  </si>
  <si>
    <t>HRA verified AC 3/1/2018</t>
  </si>
  <si>
    <t>PA case comp AC 9/12/2017</t>
  </si>
  <si>
    <t>PA case comp AC 11/21/2017</t>
  </si>
  <si>
    <t>PA case comp AC 12/4/2017</t>
  </si>
  <si>
    <t>PA case comp AC/SNAP 2/2/2018</t>
  </si>
  <si>
    <t>HRA verified 10/5/2017</t>
  </si>
  <si>
    <t>PA case comp MA only 4/9/2018</t>
  </si>
  <si>
    <t>PA case comp AC/SNAP 1/30/2018</t>
  </si>
  <si>
    <t>HRA no benefits as of 4/24/2018</t>
  </si>
  <si>
    <t>HRA verified 5/8/2017</t>
  </si>
  <si>
    <t>PA case comp 7/6/2017</t>
  </si>
  <si>
    <t>PA case comp AP SI 11/16/2017</t>
  </si>
  <si>
    <t>no benefit as of 10/27/2017</t>
  </si>
  <si>
    <t>PA case comp 8/31/2017</t>
  </si>
  <si>
    <t>budget summary AP 1/17/2018</t>
  </si>
  <si>
    <t>PA no benefits as of 6/16/2018</t>
  </si>
  <si>
    <t>PA case comp AC 1/19/2018</t>
  </si>
  <si>
    <t>PA case comp 12/27/2016</t>
  </si>
  <si>
    <t>can bill as HPLP if/when case is filed</t>
  </si>
  <si>
    <t>ELS case -- may need RAU?</t>
  </si>
  <si>
    <t>Can't be rolled over (less than 1 yr); DHCI form done</t>
  </si>
  <si>
    <t>4 month issue, made this case HPLP eligible b/c already reported NP case</t>
  </si>
  <si>
    <t>DHCI  form done</t>
  </si>
  <si>
    <t>ELS</t>
  </si>
  <si>
    <t>&gt;200% FPL, requested income waiver</t>
  </si>
  <si>
    <t>can't be rolled over (less than 1 yr); DHCI form done</t>
  </si>
  <si>
    <t>DHCI form done; need billing consent</t>
  </si>
  <si>
    <t>Sequeira, Sofia</t>
  </si>
  <si>
    <t>Pujols, Isabel</t>
  </si>
  <si>
    <t>Deolarte, Stephanie</t>
  </si>
  <si>
    <t>Neilson, Kathryn</t>
  </si>
  <si>
    <t>Lee, Soo Hyun</t>
  </si>
  <si>
    <t>Dong, Sean</t>
  </si>
  <si>
    <t>Allums, Kenneshea</t>
  </si>
  <si>
    <t>Figueroa, Sylvia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</si>
</sst>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67"/>
  <sheetViews>
    <sheetView tabSelected="1" workbookViewId="0"/>
  </sheetViews>
  <sheetFormatPr defaultRowHeight="15"/>
  <cols>
    <col min="1" max="1" width="20.7109375" style="1" customWidth="1"/>
  </cols>
  <sheetData>
    <row r="1" spans="1:5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>
      <c r="A2" s="1">
        <f>HYPERLINK("https://lsnyc.legalserver.org/matter/dynamic-profile/view/1865668","18-1865668")</f>
        <v>0</v>
      </c>
      <c r="C2" t="s">
        <v>66</v>
      </c>
      <c r="D2" t="s">
        <v>97</v>
      </c>
      <c r="E2" t="s">
        <v>98</v>
      </c>
      <c r="G2" t="s">
        <v>193</v>
      </c>
      <c r="H2" t="s">
        <v>341</v>
      </c>
      <c r="I2" t="s">
        <v>484</v>
      </c>
      <c r="J2" t="s">
        <v>647</v>
      </c>
      <c r="K2" t="s">
        <v>739</v>
      </c>
      <c r="L2">
        <v>10454</v>
      </c>
      <c r="M2" t="s">
        <v>740</v>
      </c>
      <c r="N2" t="s">
        <v>754</v>
      </c>
      <c r="O2">
        <v>6</v>
      </c>
      <c r="P2" t="s">
        <v>920</v>
      </c>
      <c r="Q2" t="s">
        <v>929</v>
      </c>
      <c r="S2" t="s">
        <v>932</v>
      </c>
      <c r="T2" t="s">
        <v>933</v>
      </c>
      <c r="V2" t="s">
        <v>935</v>
      </c>
      <c r="X2" t="s">
        <v>98</v>
      </c>
      <c r="Y2">
        <v>193</v>
      </c>
      <c r="Z2">
        <v>798</v>
      </c>
      <c r="AA2" t="s">
        <v>969</v>
      </c>
      <c r="AB2" t="s">
        <v>1134</v>
      </c>
      <c r="AC2" t="s">
        <v>1245</v>
      </c>
      <c r="AD2">
        <v>0</v>
      </c>
      <c r="AE2" t="s">
        <v>1399</v>
      </c>
      <c r="AF2">
        <v>3</v>
      </c>
      <c r="AG2">
        <v>3</v>
      </c>
      <c r="AH2">
        <v>26.96</v>
      </c>
      <c r="AK2" t="s">
        <v>1413</v>
      </c>
      <c r="AL2" t="s">
        <v>1422</v>
      </c>
      <c r="AM2">
        <v>9096</v>
      </c>
      <c r="AR2" t="s">
        <v>1492</v>
      </c>
      <c r="AS2" t="s">
        <v>1551</v>
      </c>
      <c r="AT2">
        <v>2019</v>
      </c>
      <c r="AV2" t="s">
        <v>1662</v>
      </c>
      <c r="AW2" t="s">
        <v>1663</v>
      </c>
      <c r="AX2" t="s">
        <v>935</v>
      </c>
      <c r="AY2" t="s">
        <v>1664</v>
      </c>
      <c r="AZ2">
        <v>167.6</v>
      </c>
      <c r="BA2" t="s">
        <v>1668</v>
      </c>
      <c r="BC2" t="s">
        <v>1671</v>
      </c>
      <c r="BD2" t="s">
        <v>1674</v>
      </c>
      <c r="BE2" t="s">
        <v>1662</v>
      </c>
      <c r="BF2" t="s">
        <v>1782</v>
      </c>
      <c r="BG2" t="s">
        <v>1796</v>
      </c>
    </row>
    <row r="3" spans="1:59">
      <c r="A3" s="1">
        <f>HYPERLINK("https://lsnyc.legalserver.org/matter/dynamic-profile/view/0820355","16-0820355")</f>
        <v>0</v>
      </c>
      <c r="C3" t="s">
        <v>67</v>
      </c>
      <c r="D3" t="s">
        <v>97</v>
      </c>
      <c r="E3" t="s">
        <v>99</v>
      </c>
      <c r="G3" t="s">
        <v>194</v>
      </c>
      <c r="H3" t="s">
        <v>342</v>
      </c>
      <c r="I3" t="s">
        <v>485</v>
      </c>
      <c r="J3" t="s">
        <v>648</v>
      </c>
      <c r="K3" t="s">
        <v>739</v>
      </c>
      <c r="L3">
        <v>10467</v>
      </c>
      <c r="M3" t="s">
        <v>741</v>
      </c>
      <c r="N3" t="s">
        <v>755</v>
      </c>
      <c r="O3">
        <v>18</v>
      </c>
      <c r="P3" t="s">
        <v>921</v>
      </c>
      <c r="Q3" t="s">
        <v>930</v>
      </c>
      <c r="S3" t="s">
        <v>932</v>
      </c>
      <c r="T3" t="s">
        <v>933</v>
      </c>
      <c r="X3" t="s">
        <v>137</v>
      </c>
      <c r="Y3">
        <v>346</v>
      </c>
      <c r="Z3">
        <v>1270</v>
      </c>
      <c r="AA3" t="s">
        <v>970</v>
      </c>
      <c r="AC3" t="s">
        <v>1246</v>
      </c>
      <c r="AD3">
        <v>0</v>
      </c>
      <c r="AE3" t="s">
        <v>1400</v>
      </c>
      <c r="AF3">
        <v>1</v>
      </c>
      <c r="AG3">
        <v>0</v>
      </c>
      <c r="AH3">
        <v>105.05</v>
      </c>
      <c r="AK3" t="s">
        <v>1413</v>
      </c>
      <c r="AL3" t="s">
        <v>1422</v>
      </c>
      <c r="AM3">
        <v>12480</v>
      </c>
      <c r="AR3" t="s">
        <v>1493</v>
      </c>
      <c r="AS3" t="s">
        <v>1552</v>
      </c>
      <c r="AT3">
        <v>2019</v>
      </c>
      <c r="AV3" t="s">
        <v>1662</v>
      </c>
      <c r="AW3" t="s">
        <v>1663</v>
      </c>
      <c r="AX3" t="s">
        <v>935</v>
      </c>
      <c r="AY3" t="s">
        <v>1665</v>
      </c>
      <c r="AZ3">
        <v>189.8</v>
      </c>
      <c r="BA3" t="s">
        <v>1668</v>
      </c>
      <c r="BC3" t="s">
        <v>1672</v>
      </c>
      <c r="BE3" t="s">
        <v>1662</v>
      </c>
      <c r="BG3" t="s">
        <v>1797</v>
      </c>
    </row>
    <row r="4" spans="1:59">
      <c r="A4" s="1">
        <f>HYPERLINK("https://lsnyc.legalserver.org/matter/dynamic-profile/view/1868355","18-1868355")</f>
        <v>0</v>
      </c>
      <c r="C4" t="s">
        <v>68</v>
      </c>
      <c r="D4" t="s">
        <v>97</v>
      </c>
      <c r="E4" t="s">
        <v>100</v>
      </c>
      <c r="G4" t="s">
        <v>195</v>
      </c>
      <c r="H4" t="s">
        <v>343</v>
      </c>
      <c r="I4" t="s">
        <v>486</v>
      </c>
      <c r="J4" t="s">
        <v>649</v>
      </c>
      <c r="K4" t="s">
        <v>739</v>
      </c>
      <c r="L4">
        <v>10453</v>
      </c>
      <c r="M4" t="s">
        <v>740</v>
      </c>
      <c r="N4" t="s">
        <v>756</v>
      </c>
      <c r="O4">
        <v>40</v>
      </c>
      <c r="P4" t="s">
        <v>922</v>
      </c>
      <c r="Q4" t="s">
        <v>931</v>
      </c>
      <c r="S4" t="s">
        <v>932</v>
      </c>
      <c r="T4" t="s">
        <v>933</v>
      </c>
      <c r="V4" t="s">
        <v>935</v>
      </c>
      <c r="X4" t="s">
        <v>938</v>
      </c>
      <c r="Y4">
        <v>1000</v>
      </c>
      <c r="Z4">
        <v>1000</v>
      </c>
      <c r="AA4" t="s">
        <v>971</v>
      </c>
      <c r="AC4" t="s">
        <v>1247</v>
      </c>
      <c r="AD4">
        <v>0</v>
      </c>
      <c r="AE4" t="s">
        <v>1401</v>
      </c>
      <c r="AF4">
        <v>2</v>
      </c>
      <c r="AG4">
        <v>0</v>
      </c>
      <c r="AH4">
        <v>89.89</v>
      </c>
      <c r="AK4" t="s">
        <v>1414</v>
      </c>
      <c r="AL4" t="s">
        <v>1423</v>
      </c>
      <c r="AM4">
        <v>14796</v>
      </c>
      <c r="AR4" t="s">
        <v>1494</v>
      </c>
      <c r="AS4" t="s">
        <v>1553</v>
      </c>
      <c r="AT4">
        <v>2019</v>
      </c>
      <c r="AV4" t="s">
        <v>1662</v>
      </c>
      <c r="AW4" t="s">
        <v>1663</v>
      </c>
      <c r="AX4" t="s">
        <v>935</v>
      </c>
      <c r="AY4" t="s">
        <v>1666</v>
      </c>
      <c r="AZ4">
        <v>19</v>
      </c>
      <c r="BA4" t="s">
        <v>1668</v>
      </c>
      <c r="BC4" t="s">
        <v>1671</v>
      </c>
      <c r="BE4" t="s">
        <v>1662</v>
      </c>
      <c r="BG4" t="s">
        <v>1798</v>
      </c>
    </row>
    <row r="5" spans="1:59">
      <c r="A5" s="1">
        <f>HYPERLINK("https://lsnyc.legalserver.org/matter/dynamic-profile/view/1866065","18-1866065")</f>
        <v>0</v>
      </c>
      <c r="C5" t="s">
        <v>69</v>
      </c>
      <c r="D5" t="s">
        <v>97</v>
      </c>
      <c r="E5" t="s">
        <v>101</v>
      </c>
      <c r="G5" t="s">
        <v>196</v>
      </c>
      <c r="H5" t="s">
        <v>344</v>
      </c>
      <c r="I5" t="s">
        <v>487</v>
      </c>
      <c r="J5" t="s">
        <v>650</v>
      </c>
      <c r="K5" t="s">
        <v>739</v>
      </c>
      <c r="L5">
        <v>10467</v>
      </c>
      <c r="M5" t="s">
        <v>741</v>
      </c>
      <c r="N5" t="s">
        <v>757</v>
      </c>
      <c r="O5">
        <v>10</v>
      </c>
      <c r="P5" t="s">
        <v>922</v>
      </c>
      <c r="Q5" t="s">
        <v>930</v>
      </c>
      <c r="S5" t="s">
        <v>932</v>
      </c>
      <c r="T5" t="s">
        <v>933</v>
      </c>
      <c r="X5" t="s">
        <v>939</v>
      </c>
      <c r="Y5">
        <v>1267</v>
      </c>
      <c r="Z5">
        <v>1267</v>
      </c>
      <c r="AA5" t="s">
        <v>972</v>
      </c>
      <c r="AC5" t="s">
        <v>1248</v>
      </c>
      <c r="AD5">
        <v>0</v>
      </c>
      <c r="AE5" t="s">
        <v>1401</v>
      </c>
      <c r="AF5">
        <v>2</v>
      </c>
      <c r="AG5">
        <v>0</v>
      </c>
      <c r="AH5">
        <v>140.58</v>
      </c>
      <c r="AK5" t="s">
        <v>1414</v>
      </c>
      <c r="AL5" t="s">
        <v>1423</v>
      </c>
      <c r="AM5">
        <v>23140</v>
      </c>
      <c r="AR5" t="s">
        <v>1493</v>
      </c>
      <c r="AS5" t="s">
        <v>1554</v>
      </c>
      <c r="AT5">
        <v>2019</v>
      </c>
      <c r="AV5" t="s">
        <v>1662</v>
      </c>
      <c r="AW5" t="s">
        <v>1663</v>
      </c>
      <c r="AX5" t="s">
        <v>935</v>
      </c>
      <c r="AY5" t="s">
        <v>1666</v>
      </c>
      <c r="AZ5">
        <v>5</v>
      </c>
      <c r="BA5" t="s">
        <v>1668</v>
      </c>
      <c r="BC5" t="s">
        <v>1672</v>
      </c>
      <c r="BE5" t="s">
        <v>1662</v>
      </c>
      <c r="BG5" t="s">
        <v>1798</v>
      </c>
    </row>
    <row r="6" spans="1:59">
      <c r="A6" s="1">
        <f>HYPERLINK("https://lsnyc.legalserver.org/matter/dynamic-profile/view/1865054","18-1865054")</f>
        <v>0</v>
      </c>
      <c r="C6" t="s">
        <v>70</v>
      </c>
      <c r="D6" t="s">
        <v>97</v>
      </c>
      <c r="E6" t="s">
        <v>102</v>
      </c>
      <c r="G6" t="s">
        <v>197</v>
      </c>
      <c r="H6" t="s">
        <v>345</v>
      </c>
      <c r="I6" t="s">
        <v>488</v>
      </c>
      <c r="J6" t="s">
        <v>651</v>
      </c>
      <c r="K6" t="s">
        <v>739</v>
      </c>
      <c r="L6">
        <v>10457</v>
      </c>
      <c r="M6" t="s">
        <v>741</v>
      </c>
      <c r="N6" t="s">
        <v>758</v>
      </c>
      <c r="O6">
        <v>4</v>
      </c>
      <c r="P6" t="s">
        <v>923</v>
      </c>
      <c r="Q6" t="s">
        <v>930</v>
      </c>
      <c r="S6" t="s">
        <v>932</v>
      </c>
      <c r="T6" t="s">
        <v>934</v>
      </c>
      <c r="V6" t="s">
        <v>935</v>
      </c>
      <c r="W6" t="s">
        <v>936</v>
      </c>
      <c r="X6" t="s">
        <v>940</v>
      </c>
      <c r="Y6">
        <v>400</v>
      </c>
      <c r="Z6">
        <v>1250</v>
      </c>
      <c r="AA6" t="s">
        <v>973</v>
      </c>
      <c r="AB6" t="s">
        <v>1135</v>
      </c>
      <c r="AC6" t="s">
        <v>1249</v>
      </c>
      <c r="AD6">
        <v>0</v>
      </c>
      <c r="AE6" t="s">
        <v>1401</v>
      </c>
      <c r="AF6">
        <v>1</v>
      </c>
      <c r="AG6">
        <v>2</v>
      </c>
      <c r="AH6">
        <v>174.21</v>
      </c>
      <c r="AK6" t="s">
        <v>1415</v>
      </c>
      <c r="AL6" t="s">
        <v>1423</v>
      </c>
      <c r="AM6">
        <v>36200</v>
      </c>
      <c r="AN6" t="s">
        <v>1426</v>
      </c>
      <c r="AO6" t="s">
        <v>1428</v>
      </c>
      <c r="AP6" t="s">
        <v>1468</v>
      </c>
      <c r="AQ6" t="s">
        <v>1475</v>
      </c>
      <c r="AR6" t="s">
        <v>1495</v>
      </c>
      <c r="AS6" t="s">
        <v>1555</v>
      </c>
      <c r="AT6">
        <v>2019</v>
      </c>
      <c r="AU6" t="s">
        <v>1660</v>
      </c>
      <c r="AV6" t="s">
        <v>1662</v>
      </c>
      <c r="AW6" t="s">
        <v>1663</v>
      </c>
      <c r="AX6" t="s">
        <v>935</v>
      </c>
      <c r="AY6" t="s">
        <v>1666</v>
      </c>
      <c r="AZ6">
        <v>45.55</v>
      </c>
      <c r="BA6" t="s">
        <v>1668</v>
      </c>
      <c r="BC6" t="s">
        <v>1671</v>
      </c>
      <c r="BD6" t="s">
        <v>1675</v>
      </c>
      <c r="BE6" t="s">
        <v>1662</v>
      </c>
      <c r="BG6" t="s">
        <v>1799</v>
      </c>
    </row>
    <row r="7" spans="1:59">
      <c r="A7" s="1">
        <f>HYPERLINK("https://lsnyc.legalserver.org/matter/dynamic-profile/view/0811443","16-0811443")</f>
        <v>0</v>
      </c>
      <c r="B7" t="s">
        <v>59</v>
      </c>
      <c r="C7" t="s">
        <v>67</v>
      </c>
      <c r="D7" t="s">
        <v>97</v>
      </c>
      <c r="E7" t="s">
        <v>103</v>
      </c>
      <c r="G7" t="s">
        <v>198</v>
      </c>
      <c r="H7" t="s">
        <v>346</v>
      </c>
      <c r="I7" t="s">
        <v>489</v>
      </c>
      <c r="J7" t="s">
        <v>652</v>
      </c>
      <c r="K7" t="s">
        <v>739</v>
      </c>
      <c r="L7">
        <v>10456</v>
      </c>
      <c r="M7" t="s">
        <v>742</v>
      </c>
      <c r="N7" t="s">
        <v>759</v>
      </c>
      <c r="O7">
        <v>23</v>
      </c>
      <c r="P7" t="s">
        <v>923</v>
      </c>
      <c r="Q7" t="s">
        <v>930</v>
      </c>
      <c r="S7" t="s">
        <v>932</v>
      </c>
      <c r="T7" t="s">
        <v>933</v>
      </c>
      <c r="V7" t="s">
        <v>935</v>
      </c>
      <c r="W7" t="s">
        <v>936</v>
      </c>
      <c r="X7" t="s">
        <v>941</v>
      </c>
      <c r="Y7">
        <v>1230</v>
      </c>
      <c r="Z7">
        <v>1230</v>
      </c>
      <c r="AA7" t="s">
        <v>974</v>
      </c>
      <c r="AC7" t="s">
        <v>1250</v>
      </c>
      <c r="AD7">
        <v>36</v>
      </c>
      <c r="AE7" t="s">
        <v>1401</v>
      </c>
      <c r="AF7">
        <v>1</v>
      </c>
      <c r="AG7">
        <v>2</v>
      </c>
      <c r="AH7">
        <v>154.76</v>
      </c>
      <c r="AK7" t="s">
        <v>1414</v>
      </c>
      <c r="AL7" t="s">
        <v>1423</v>
      </c>
      <c r="AM7">
        <v>31200</v>
      </c>
      <c r="AN7" t="s">
        <v>1426</v>
      </c>
      <c r="AO7" t="s">
        <v>1429</v>
      </c>
      <c r="AP7" t="s">
        <v>1469</v>
      </c>
      <c r="AQ7" t="s">
        <v>1475</v>
      </c>
      <c r="AR7" t="s">
        <v>1496</v>
      </c>
      <c r="AS7" t="s">
        <v>1556</v>
      </c>
      <c r="AT7">
        <v>2018</v>
      </c>
      <c r="AV7" t="s">
        <v>1662</v>
      </c>
      <c r="AW7" t="s">
        <v>1663</v>
      </c>
      <c r="AX7" t="s">
        <v>935</v>
      </c>
      <c r="AY7" t="s">
        <v>1666</v>
      </c>
      <c r="AZ7">
        <v>68.45</v>
      </c>
      <c r="BA7" t="s">
        <v>1668</v>
      </c>
      <c r="BC7" t="s">
        <v>1673</v>
      </c>
      <c r="BE7" t="s">
        <v>1662</v>
      </c>
      <c r="BF7" t="s">
        <v>1783</v>
      </c>
      <c r="BG7" t="s">
        <v>1800</v>
      </c>
    </row>
    <row r="8" spans="1:59">
      <c r="A8" s="1">
        <f>HYPERLINK("https://lsnyc.legalserver.org/matter/dynamic-profile/view/1866101","18-1866101")</f>
        <v>0</v>
      </c>
      <c r="C8" t="s">
        <v>71</v>
      </c>
      <c r="D8" t="s">
        <v>97</v>
      </c>
      <c r="E8" t="s">
        <v>98</v>
      </c>
      <c r="G8" t="s">
        <v>199</v>
      </c>
      <c r="H8" t="s">
        <v>347</v>
      </c>
      <c r="I8" t="s">
        <v>490</v>
      </c>
      <c r="J8" t="s">
        <v>653</v>
      </c>
      <c r="K8" t="s">
        <v>739</v>
      </c>
      <c r="L8">
        <v>10467</v>
      </c>
      <c r="M8" t="s">
        <v>743</v>
      </c>
      <c r="N8" t="s">
        <v>760</v>
      </c>
      <c r="O8">
        <v>0</v>
      </c>
      <c r="P8" t="s">
        <v>923</v>
      </c>
      <c r="Q8" t="s">
        <v>930</v>
      </c>
      <c r="S8" t="s">
        <v>932</v>
      </c>
      <c r="T8" t="s">
        <v>934</v>
      </c>
      <c r="U8" t="s">
        <v>934</v>
      </c>
      <c r="V8" t="s">
        <v>935</v>
      </c>
      <c r="X8" t="s">
        <v>98</v>
      </c>
      <c r="Y8">
        <v>0</v>
      </c>
      <c r="Z8">
        <v>0</v>
      </c>
      <c r="AA8" t="s">
        <v>975</v>
      </c>
      <c r="AB8" t="s">
        <v>1136</v>
      </c>
      <c r="AC8" t="s">
        <v>1251</v>
      </c>
      <c r="AD8">
        <v>0</v>
      </c>
      <c r="AF8">
        <v>1</v>
      </c>
      <c r="AG8">
        <v>1</v>
      </c>
      <c r="AH8">
        <v>88.36</v>
      </c>
      <c r="AL8" t="s">
        <v>1422</v>
      </c>
      <c r="AM8">
        <v>14544</v>
      </c>
      <c r="AN8" t="s">
        <v>1427</v>
      </c>
      <c r="AO8" t="s">
        <v>1430</v>
      </c>
      <c r="AP8" t="s">
        <v>1470</v>
      </c>
      <c r="AQ8" t="s">
        <v>1475</v>
      </c>
      <c r="AR8" t="s">
        <v>1497</v>
      </c>
      <c r="AS8" t="s">
        <v>1557</v>
      </c>
      <c r="AT8">
        <v>2018</v>
      </c>
      <c r="AV8" t="s">
        <v>1662</v>
      </c>
      <c r="AW8" t="s">
        <v>1663</v>
      </c>
      <c r="AX8" t="s">
        <v>935</v>
      </c>
      <c r="AY8" t="s">
        <v>1666</v>
      </c>
      <c r="AZ8">
        <v>25.6</v>
      </c>
      <c r="BA8" t="s">
        <v>1668</v>
      </c>
      <c r="BC8" t="s">
        <v>1671</v>
      </c>
      <c r="BD8" t="s">
        <v>1676</v>
      </c>
      <c r="BE8" t="s">
        <v>1662</v>
      </c>
      <c r="BF8" t="s">
        <v>1782</v>
      </c>
      <c r="BG8" t="s">
        <v>1801</v>
      </c>
    </row>
    <row r="9" spans="1:59">
      <c r="A9" s="1">
        <f>HYPERLINK("https://lsnyc.legalserver.org/matter/dynamic-profile/view/1866668","18-1866668")</f>
        <v>0</v>
      </c>
      <c r="C9" t="s">
        <v>67</v>
      </c>
      <c r="D9" t="s">
        <v>97</v>
      </c>
      <c r="E9" t="s">
        <v>104</v>
      </c>
      <c r="G9" t="s">
        <v>200</v>
      </c>
      <c r="H9" t="s">
        <v>348</v>
      </c>
      <c r="I9" t="s">
        <v>491</v>
      </c>
      <c r="J9" t="s">
        <v>654</v>
      </c>
      <c r="K9" t="s">
        <v>739</v>
      </c>
      <c r="L9">
        <v>10467</v>
      </c>
      <c r="M9" t="s">
        <v>744</v>
      </c>
      <c r="N9" t="s">
        <v>761</v>
      </c>
      <c r="O9">
        <v>28</v>
      </c>
      <c r="P9" t="s">
        <v>923</v>
      </c>
      <c r="Q9" t="s">
        <v>930</v>
      </c>
      <c r="S9" t="s">
        <v>932</v>
      </c>
      <c r="T9" t="s">
        <v>934</v>
      </c>
      <c r="X9" t="s">
        <v>129</v>
      </c>
      <c r="Y9">
        <v>0</v>
      </c>
      <c r="Z9">
        <v>971.85</v>
      </c>
      <c r="AA9" t="s">
        <v>976</v>
      </c>
      <c r="AC9" t="s">
        <v>1252</v>
      </c>
      <c r="AD9">
        <v>60</v>
      </c>
      <c r="AE9" t="s">
        <v>1401</v>
      </c>
      <c r="AF9">
        <v>1</v>
      </c>
      <c r="AG9">
        <v>0</v>
      </c>
      <c r="AH9">
        <v>143.92</v>
      </c>
      <c r="AK9" t="s">
        <v>1414</v>
      </c>
      <c r="AL9" t="s">
        <v>1423</v>
      </c>
      <c r="AM9">
        <v>17472</v>
      </c>
      <c r="AN9" t="s">
        <v>1426</v>
      </c>
      <c r="AO9" t="s">
        <v>1431</v>
      </c>
      <c r="AQ9" t="s">
        <v>1476</v>
      </c>
      <c r="AR9" t="s">
        <v>1498</v>
      </c>
      <c r="AS9" t="s">
        <v>1558</v>
      </c>
      <c r="AT9">
        <v>2018</v>
      </c>
      <c r="AV9" t="s">
        <v>1662</v>
      </c>
      <c r="AW9" t="s">
        <v>1662</v>
      </c>
      <c r="AX9" t="s">
        <v>935</v>
      </c>
      <c r="AY9" t="s">
        <v>1666</v>
      </c>
      <c r="AZ9">
        <v>14.03</v>
      </c>
      <c r="BA9" t="s">
        <v>1668</v>
      </c>
      <c r="BC9" t="s">
        <v>1672</v>
      </c>
      <c r="BE9" t="s">
        <v>1662</v>
      </c>
      <c r="BG9" t="s">
        <v>1802</v>
      </c>
    </row>
    <row r="10" spans="1:59">
      <c r="A10" s="1">
        <f>HYPERLINK("https://lsnyc.legalserver.org/matter/dynamic-profile/view/1866590","18-1866590")</f>
        <v>0</v>
      </c>
      <c r="C10" t="s">
        <v>72</v>
      </c>
      <c r="D10" t="s">
        <v>97</v>
      </c>
      <c r="E10" t="s">
        <v>105</v>
      </c>
      <c r="G10" t="s">
        <v>201</v>
      </c>
      <c r="H10" t="s">
        <v>349</v>
      </c>
      <c r="I10" t="s">
        <v>492</v>
      </c>
      <c r="J10" t="s">
        <v>649</v>
      </c>
      <c r="K10" t="s">
        <v>739</v>
      </c>
      <c r="L10">
        <v>10453</v>
      </c>
      <c r="M10" t="s">
        <v>745</v>
      </c>
      <c r="N10" t="s">
        <v>762</v>
      </c>
      <c r="O10">
        <v>10</v>
      </c>
      <c r="P10" t="s">
        <v>923</v>
      </c>
      <c r="Q10" t="s">
        <v>930</v>
      </c>
      <c r="S10" t="s">
        <v>932</v>
      </c>
      <c r="T10" t="s">
        <v>933</v>
      </c>
      <c r="X10" t="s">
        <v>105</v>
      </c>
      <c r="Y10">
        <v>200</v>
      </c>
      <c r="Z10">
        <v>1386</v>
      </c>
      <c r="AA10" t="s">
        <v>977</v>
      </c>
      <c r="AB10" t="s">
        <v>1137</v>
      </c>
      <c r="AC10" t="s">
        <v>1253</v>
      </c>
      <c r="AD10">
        <v>12</v>
      </c>
      <c r="AF10">
        <v>1</v>
      </c>
      <c r="AG10">
        <v>3</v>
      </c>
      <c r="AH10">
        <v>20.72</v>
      </c>
      <c r="AL10" t="s">
        <v>1423</v>
      </c>
      <c r="AM10">
        <v>5200</v>
      </c>
      <c r="AN10" t="s">
        <v>1426</v>
      </c>
      <c r="AO10" t="s">
        <v>1432</v>
      </c>
      <c r="AQ10" t="s">
        <v>1477</v>
      </c>
      <c r="AR10" t="s">
        <v>1499</v>
      </c>
      <c r="AS10" t="s">
        <v>1559</v>
      </c>
      <c r="AT10">
        <v>2018</v>
      </c>
      <c r="AU10" t="s">
        <v>1660</v>
      </c>
      <c r="AV10" t="s">
        <v>1662</v>
      </c>
      <c r="AW10" t="s">
        <v>1663</v>
      </c>
      <c r="AX10" t="s">
        <v>935</v>
      </c>
      <c r="AY10" t="s">
        <v>1666</v>
      </c>
      <c r="AZ10">
        <v>13.7</v>
      </c>
      <c r="BA10" t="s">
        <v>1668</v>
      </c>
      <c r="BC10" t="s">
        <v>1671</v>
      </c>
      <c r="BD10" t="s">
        <v>1677</v>
      </c>
      <c r="BE10" t="s">
        <v>1662</v>
      </c>
      <c r="BG10" t="s">
        <v>1803</v>
      </c>
    </row>
    <row r="11" spans="1:59">
      <c r="A11" s="1">
        <f>HYPERLINK("https://lsnyc.legalserver.org/matter/dynamic-profile/view/1848736","17-1848736")</f>
        <v>0</v>
      </c>
      <c r="C11" t="s">
        <v>73</v>
      </c>
      <c r="D11" t="s">
        <v>97</v>
      </c>
      <c r="E11" t="s">
        <v>106</v>
      </c>
      <c r="G11" t="s">
        <v>202</v>
      </c>
      <c r="H11" t="s">
        <v>350</v>
      </c>
      <c r="I11" t="s">
        <v>493</v>
      </c>
      <c r="J11" t="s">
        <v>655</v>
      </c>
      <c r="K11" t="s">
        <v>739</v>
      </c>
      <c r="L11">
        <v>10457</v>
      </c>
      <c r="M11" t="s">
        <v>743</v>
      </c>
      <c r="N11" t="s">
        <v>763</v>
      </c>
      <c r="O11">
        <v>18</v>
      </c>
      <c r="P11" t="s">
        <v>923</v>
      </c>
      <c r="Q11" t="s">
        <v>930</v>
      </c>
      <c r="S11" t="s">
        <v>932</v>
      </c>
      <c r="T11" t="s">
        <v>934</v>
      </c>
      <c r="W11" t="s">
        <v>936</v>
      </c>
      <c r="X11" t="s">
        <v>106</v>
      </c>
      <c r="Y11">
        <v>291</v>
      </c>
      <c r="Z11">
        <v>1141</v>
      </c>
      <c r="AA11" t="s">
        <v>978</v>
      </c>
      <c r="AB11" t="s">
        <v>1138</v>
      </c>
      <c r="AC11" t="s">
        <v>1254</v>
      </c>
      <c r="AD11">
        <v>0</v>
      </c>
      <c r="AE11" t="s">
        <v>1401</v>
      </c>
      <c r="AF11">
        <v>2</v>
      </c>
      <c r="AG11">
        <v>1</v>
      </c>
      <c r="AH11">
        <v>103.43</v>
      </c>
      <c r="AK11" t="s">
        <v>1415</v>
      </c>
      <c r="AL11" t="s">
        <v>1422</v>
      </c>
      <c r="AM11">
        <v>21120</v>
      </c>
      <c r="AN11" t="s">
        <v>1426</v>
      </c>
      <c r="AO11" t="s">
        <v>1433</v>
      </c>
      <c r="AP11" t="s">
        <v>1471</v>
      </c>
      <c r="AQ11" t="s">
        <v>1477</v>
      </c>
      <c r="AR11" t="s">
        <v>1500</v>
      </c>
      <c r="AS11" t="s">
        <v>1560</v>
      </c>
      <c r="AT11">
        <v>2018</v>
      </c>
      <c r="AV11" t="s">
        <v>1662</v>
      </c>
      <c r="AW11" t="s">
        <v>1663</v>
      </c>
      <c r="AX11" t="s">
        <v>935</v>
      </c>
      <c r="AY11" t="s">
        <v>1666</v>
      </c>
      <c r="AZ11">
        <v>130.1</v>
      </c>
      <c r="BA11" t="s">
        <v>1668</v>
      </c>
      <c r="BC11" t="s">
        <v>1671</v>
      </c>
      <c r="BD11" t="s">
        <v>1678</v>
      </c>
      <c r="BE11" t="s">
        <v>1662</v>
      </c>
      <c r="BF11" t="s">
        <v>1782</v>
      </c>
      <c r="BG11" t="s">
        <v>1801</v>
      </c>
    </row>
    <row r="12" spans="1:59">
      <c r="A12" s="1">
        <f>HYPERLINK("https://lsnyc.legalserver.org/matter/dynamic-profile/view/1854549","17-1854549")</f>
        <v>0</v>
      </c>
      <c r="C12" t="s">
        <v>74</v>
      </c>
      <c r="D12" t="s">
        <v>97</v>
      </c>
      <c r="E12" t="s">
        <v>107</v>
      </c>
      <c r="G12" t="s">
        <v>203</v>
      </c>
      <c r="H12" t="s">
        <v>351</v>
      </c>
      <c r="I12" t="s">
        <v>494</v>
      </c>
      <c r="J12">
        <v>420</v>
      </c>
      <c r="K12" t="s">
        <v>739</v>
      </c>
      <c r="L12">
        <v>10452</v>
      </c>
      <c r="M12" t="s">
        <v>746</v>
      </c>
      <c r="N12" t="s">
        <v>764</v>
      </c>
      <c r="O12">
        <v>15</v>
      </c>
      <c r="P12" t="s">
        <v>923</v>
      </c>
      <c r="Q12" t="s">
        <v>930</v>
      </c>
      <c r="S12" t="s">
        <v>932</v>
      </c>
      <c r="T12" t="s">
        <v>933</v>
      </c>
      <c r="V12" t="s">
        <v>935</v>
      </c>
      <c r="X12" t="s">
        <v>107</v>
      </c>
      <c r="Y12">
        <v>780</v>
      </c>
      <c r="Z12">
        <v>780</v>
      </c>
      <c r="AA12" t="s">
        <v>979</v>
      </c>
      <c r="AB12" t="s">
        <v>1139</v>
      </c>
      <c r="AC12" t="s">
        <v>1255</v>
      </c>
      <c r="AD12">
        <v>109</v>
      </c>
      <c r="AE12" t="s">
        <v>1401</v>
      </c>
      <c r="AF12">
        <v>2</v>
      </c>
      <c r="AG12">
        <v>1</v>
      </c>
      <c r="AH12">
        <v>71.3</v>
      </c>
      <c r="AK12" t="s">
        <v>1414</v>
      </c>
      <c r="AL12" t="s">
        <v>1422</v>
      </c>
      <c r="AM12">
        <v>14560</v>
      </c>
      <c r="AN12" t="s">
        <v>1426</v>
      </c>
      <c r="AO12" t="s">
        <v>1434</v>
      </c>
      <c r="AP12" t="s">
        <v>1469</v>
      </c>
      <c r="AQ12" t="s">
        <v>1477</v>
      </c>
      <c r="AR12" t="s">
        <v>1493</v>
      </c>
      <c r="AS12" t="s">
        <v>1561</v>
      </c>
      <c r="AT12">
        <v>2019</v>
      </c>
      <c r="AU12" t="s">
        <v>1660</v>
      </c>
      <c r="AV12" t="s">
        <v>1662</v>
      </c>
      <c r="AW12" t="s">
        <v>1663</v>
      </c>
      <c r="AX12" t="s">
        <v>935</v>
      </c>
      <c r="AY12" t="s">
        <v>1666</v>
      </c>
      <c r="AZ12">
        <v>26.7</v>
      </c>
      <c r="BA12" t="s">
        <v>1668</v>
      </c>
      <c r="BC12" t="s">
        <v>1671</v>
      </c>
      <c r="BD12" t="s">
        <v>1679</v>
      </c>
      <c r="BE12" t="s">
        <v>1662</v>
      </c>
      <c r="BF12" t="s">
        <v>1782</v>
      </c>
      <c r="BG12" t="s">
        <v>1801</v>
      </c>
    </row>
    <row r="13" spans="1:59">
      <c r="A13" s="1">
        <f>HYPERLINK("https://lsnyc.legalserver.org/matter/dynamic-profile/view/1853398","17-1853398")</f>
        <v>0</v>
      </c>
      <c r="C13" t="s">
        <v>75</v>
      </c>
      <c r="D13" t="s">
        <v>97</v>
      </c>
      <c r="E13" t="s">
        <v>108</v>
      </c>
      <c r="G13" t="s">
        <v>204</v>
      </c>
      <c r="H13" t="s">
        <v>352</v>
      </c>
      <c r="I13" t="s">
        <v>495</v>
      </c>
      <c r="J13">
        <v>612</v>
      </c>
      <c r="K13" t="s">
        <v>739</v>
      </c>
      <c r="L13">
        <v>10457</v>
      </c>
      <c r="M13" t="s">
        <v>741</v>
      </c>
      <c r="N13" t="s">
        <v>765</v>
      </c>
      <c r="O13">
        <v>19</v>
      </c>
      <c r="P13" t="s">
        <v>923</v>
      </c>
      <c r="Q13" t="s">
        <v>930</v>
      </c>
      <c r="S13" t="s">
        <v>932</v>
      </c>
      <c r="T13" t="s">
        <v>934</v>
      </c>
      <c r="V13" t="s">
        <v>935</v>
      </c>
      <c r="W13" t="s">
        <v>936</v>
      </c>
      <c r="X13" t="s">
        <v>942</v>
      </c>
      <c r="Y13">
        <v>500</v>
      </c>
      <c r="Z13">
        <v>770.12</v>
      </c>
      <c r="AA13" t="s">
        <v>980</v>
      </c>
      <c r="AB13" t="s">
        <v>1140</v>
      </c>
      <c r="AC13" t="s">
        <v>1256</v>
      </c>
      <c r="AD13">
        <v>119</v>
      </c>
      <c r="AE13" t="s">
        <v>1401</v>
      </c>
      <c r="AF13">
        <v>1</v>
      </c>
      <c r="AG13">
        <v>2</v>
      </c>
      <c r="AH13">
        <v>78.45</v>
      </c>
      <c r="AK13" t="s">
        <v>1414</v>
      </c>
      <c r="AL13" t="s">
        <v>1422</v>
      </c>
      <c r="AM13">
        <v>16020</v>
      </c>
      <c r="AN13" t="s">
        <v>1426</v>
      </c>
      <c r="AO13" t="s">
        <v>1435</v>
      </c>
      <c r="AP13" t="s">
        <v>1469</v>
      </c>
      <c r="AQ13" t="s">
        <v>1477</v>
      </c>
      <c r="AR13" t="s">
        <v>1501</v>
      </c>
      <c r="AS13" t="s">
        <v>1562</v>
      </c>
      <c r="AT13">
        <v>2019</v>
      </c>
      <c r="AU13" t="s">
        <v>1661</v>
      </c>
      <c r="AV13" t="s">
        <v>1662</v>
      </c>
      <c r="AW13" t="s">
        <v>1662</v>
      </c>
      <c r="AX13" t="s">
        <v>935</v>
      </c>
      <c r="AY13" t="s">
        <v>1666</v>
      </c>
      <c r="AZ13">
        <v>101.45</v>
      </c>
      <c r="BA13" t="s">
        <v>1668</v>
      </c>
      <c r="BC13" t="s">
        <v>1671</v>
      </c>
      <c r="BD13" t="s">
        <v>1680</v>
      </c>
      <c r="BE13" t="s">
        <v>1662</v>
      </c>
      <c r="BF13" t="s">
        <v>1784</v>
      </c>
      <c r="BG13" t="s">
        <v>1799</v>
      </c>
    </row>
    <row r="14" spans="1:59">
      <c r="A14" s="1">
        <f>HYPERLINK("https://lsnyc.legalserver.org/matter/dynamic-profile/view/1868724","18-1868724")</f>
        <v>0</v>
      </c>
      <c r="C14" t="s">
        <v>76</v>
      </c>
      <c r="D14" t="s">
        <v>97</v>
      </c>
      <c r="E14" t="s">
        <v>109</v>
      </c>
      <c r="G14" t="s">
        <v>205</v>
      </c>
      <c r="H14" t="s">
        <v>353</v>
      </c>
      <c r="I14" t="s">
        <v>496</v>
      </c>
      <c r="J14" t="s">
        <v>656</v>
      </c>
      <c r="K14" t="s">
        <v>739</v>
      </c>
      <c r="L14">
        <v>10451</v>
      </c>
      <c r="M14" t="s">
        <v>743</v>
      </c>
      <c r="N14" t="s">
        <v>766</v>
      </c>
      <c r="O14">
        <v>10</v>
      </c>
      <c r="P14" t="s">
        <v>923</v>
      </c>
      <c r="Q14" t="s">
        <v>930</v>
      </c>
      <c r="S14" t="s">
        <v>932</v>
      </c>
      <c r="T14" t="s">
        <v>933</v>
      </c>
      <c r="V14" t="s">
        <v>935</v>
      </c>
      <c r="X14" t="s">
        <v>188</v>
      </c>
      <c r="Y14">
        <v>200</v>
      </c>
      <c r="Z14">
        <v>1750</v>
      </c>
      <c r="AA14" t="s">
        <v>981</v>
      </c>
      <c r="AB14" t="s">
        <v>1141</v>
      </c>
      <c r="AD14">
        <v>4</v>
      </c>
      <c r="AE14" t="s">
        <v>1402</v>
      </c>
      <c r="AF14">
        <v>2</v>
      </c>
      <c r="AG14">
        <v>2</v>
      </c>
      <c r="AH14">
        <v>38.25</v>
      </c>
      <c r="AK14" t="s">
        <v>1413</v>
      </c>
      <c r="AL14" t="s">
        <v>1423</v>
      </c>
      <c r="AM14">
        <v>9600</v>
      </c>
      <c r="AN14" t="s">
        <v>1427</v>
      </c>
      <c r="AO14" t="s">
        <v>1436</v>
      </c>
      <c r="AQ14" t="s">
        <v>1478</v>
      </c>
      <c r="AR14" t="s">
        <v>1500</v>
      </c>
      <c r="AS14" t="s">
        <v>1563</v>
      </c>
      <c r="AT14">
        <v>2019</v>
      </c>
      <c r="AV14" t="s">
        <v>1662</v>
      </c>
      <c r="AW14" t="s">
        <v>1663</v>
      </c>
      <c r="AX14" t="s">
        <v>935</v>
      </c>
      <c r="AY14" t="s">
        <v>1666</v>
      </c>
      <c r="AZ14">
        <v>25.3</v>
      </c>
      <c r="BA14" t="s">
        <v>1668</v>
      </c>
      <c r="BC14" t="s">
        <v>1671</v>
      </c>
      <c r="BD14" t="s">
        <v>1681</v>
      </c>
      <c r="BE14" t="s">
        <v>1662</v>
      </c>
      <c r="BF14" t="s">
        <v>1785</v>
      </c>
      <c r="BG14" t="s">
        <v>1802</v>
      </c>
    </row>
    <row r="15" spans="1:59">
      <c r="A15" s="1">
        <f>HYPERLINK("https://lsnyc.legalserver.org/matter/dynamic-profile/view/1853969","17-1853969")</f>
        <v>0</v>
      </c>
      <c r="C15" t="s">
        <v>77</v>
      </c>
      <c r="D15" t="s">
        <v>97</v>
      </c>
      <c r="E15" t="s">
        <v>110</v>
      </c>
      <c r="G15" t="s">
        <v>206</v>
      </c>
      <c r="H15" t="s">
        <v>354</v>
      </c>
      <c r="I15" t="s">
        <v>497</v>
      </c>
      <c r="J15">
        <v>1</v>
      </c>
      <c r="K15" t="s">
        <v>739</v>
      </c>
      <c r="L15">
        <v>10466</v>
      </c>
      <c r="M15" t="s">
        <v>744</v>
      </c>
      <c r="N15" t="s">
        <v>767</v>
      </c>
      <c r="O15">
        <v>2</v>
      </c>
      <c r="P15" t="s">
        <v>923</v>
      </c>
      <c r="Q15" t="s">
        <v>930</v>
      </c>
      <c r="S15" t="s">
        <v>932</v>
      </c>
      <c r="T15" t="s">
        <v>933</v>
      </c>
      <c r="X15" t="s">
        <v>110</v>
      </c>
      <c r="Y15">
        <v>388.5</v>
      </c>
      <c r="Z15">
        <v>800</v>
      </c>
      <c r="AA15" t="s">
        <v>982</v>
      </c>
      <c r="AC15" t="s">
        <v>1257</v>
      </c>
      <c r="AD15">
        <v>0</v>
      </c>
      <c r="AE15" t="s">
        <v>1402</v>
      </c>
      <c r="AF15">
        <v>1</v>
      </c>
      <c r="AG15">
        <v>0</v>
      </c>
      <c r="AH15">
        <v>128.86</v>
      </c>
      <c r="AK15" t="s">
        <v>1416</v>
      </c>
      <c r="AL15" t="s">
        <v>1423</v>
      </c>
      <c r="AM15">
        <v>15540</v>
      </c>
      <c r="AN15" t="s">
        <v>1427</v>
      </c>
      <c r="AO15" t="s">
        <v>1437</v>
      </c>
      <c r="AQ15" t="s">
        <v>750</v>
      </c>
      <c r="AR15" t="s">
        <v>1502</v>
      </c>
      <c r="AS15" t="s">
        <v>1564</v>
      </c>
      <c r="AT15">
        <v>2018</v>
      </c>
      <c r="AV15" t="s">
        <v>1662</v>
      </c>
      <c r="AW15" t="s">
        <v>1663</v>
      </c>
      <c r="AX15" t="s">
        <v>935</v>
      </c>
      <c r="AY15" t="s">
        <v>1666</v>
      </c>
      <c r="AZ15">
        <v>13.47</v>
      </c>
      <c r="BA15" t="s">
        <v>1668</v>
      </c>
      <c r="BC15" t="s">
        <v>1672</v>
      </c>
      <c r="BE15" t="s">
        <v>1662</v>
      </c>
      <c r="BF15" t="s">
        <v>1785</v>
      </c>
      <c r="BG15" t="s">
        <v>1801</v>
      </c>
    </row>
    <row r="16" spans="1:59">
      <c r="A16" s="1">
        <f>HYPERLINK("https://lsnyc.legalserver.org/matter/dynamic-profile/view/0766931","14-0766931")</f>
        <v>0</v>
      </c>
      <c r="C16" t="s">
        <v>78</v>
      </c>
      <c r="D16" t="s">
        <v>97</v>
      </c>
      <c r="E16" t="s">
        <v>111</v>
      </c>
      <c r="G16" t="s">
        <v>207</v>
      </c>
      <c r="H16" t="s">
        <v>355</v>
      </c>
      <c r="I16" t="s">
        <v>498</v>
      </c>
      <c r="J16" t="s">
        <v>657</v>
      </c>
      <c r="K16" t="s">
        <v>739</v>
      </c>
      <c r="L16">
        <v>10457</v>
      </c>
      <c r="M16" t="s">
        <v>743</v>
      </c>
      <c r="N16" t="s">
        <v>768</v>
      </c>
      <c r="O16">
        <v>0</v>
      </c>
      <c r="P16" t="s">
        <v>923</v>
      </c>
      <c r="Q16" t="s">
        <v>930</v>
      </c>
      <c r="S16" t="s">
        <v>932</v>
      </c>
      <c r="T16" t="s">
        <v>934</v>
      </c>
      <c r="U16" t="s">
        <v>934</v>
      </c>
      <c r="X16" t="s">
        <v>943</v>
      </c>
      <c r="Y16">
        <v>0</v>
      </c>
      <c r="Z16">
        <v>0</v>
      </c>
      <c r="AA16" t="s">
        <v>983</v>
      </c>
      <c r="AB16" t="s">
        <v>1142</v>
      </c>
      <c r="AC16" t="s">
        <v>1258</v>
      </c>
      <c r="AD16">
        <v>0</v>
      </c>
      <c r="AF16">
        <v>1</v>
      </c>
      <c r="AG16">
        <v>0</v>
      </c>
      <c r="AH16">
        <v>75.06</v>
      </c>
      <c r="AL16" t="s">
        <v>1423</v>
      </c>
      <c r="AM16">
        <v>8760</v>
      </c>
      <c r="AN16" t="s">
        <v>1427</v>
      </c>
      <c r="AO16" t="s">
        <v>1432</v>
      </c>
      <c r="AP16" t="s">
        <v>1472</v>
      </c>
      <c r="AQ16" t="s">
        <v>1479</v>
      </c>
      <c r="AR16" t="s">
        <v>1503</v>
      </c>
      <c r="AS16" t="s">
        <v>1565</v>
      </c>
      <c r="AT16">
        <v>2018</v>
      </c>
      <c r="AV16" t="s">
        <v>1662</v>
      </c>
      <c r="AW16" t="s">
        <v>1663</v>
      </c>
      <c r="AX16" t="s">
        <v>935</v>
      </c>
      <c r="AY16" t="s">
        <v>1667</v>
      </c>
      <c r="AZ16">
        <v>66.92</v>
      </c>
      <c r="BA16" t="s">
        <v>1668</v>
      </c>
      <c r="BC16" t="s">
        <v>1672</v>
      </c>
      <c r="BE16" t="s">
        <v>1662</v>
      </c>
      <c r="BF16" t="s">
        <v>1786</v>
      </c>
      <c r="BG16" t="s">
        <v>1804</v>
      </c>
    </row>
    <row r="17" spans="1:59">
      <c r="A17" s="1">
        <f>HYPERLINK("https://lsnyc.legalserver.org/matter/dynamic-profile/view/1859638","18-1859638")</f>
        <v>0</v>
      </c>
      <c r="C17" t="s">
        <v>68</v>
      </c>
      <c r="D17" t="s">
        <v>97</v>
      </c>
      <c r="E17" t="s">
        <v>112</v>
      </c>
      <c r="G17" t="s">
        <v>208</v>
      </c>
      <c r="H17" t="s">
        <v>356</v>
      </c>
      <c r="I17" t="s">
        <v>499</v>
      </c>
      <c r="J17" t="s">
        <v>658</v>
      </c>
      <c r="K17" t="s">
        <v>739</v>
      </c>
      <c r="L17">
        <v>10473</v>
      </c>
      <c r="M17" t="s">
        <v>741</v>
      </c>
      <c r="N17" t="s">
        <v>769</v>
      </c>
      <c r="O17">
        <v>46</v>
      </c>
      <c r="P17" t="s">
        <v>923</v>
      </c>
      <c r="Q17" t="s">
        <v>930</v>
      </c>
      <c r="S17" t="s">
        <v>932</v>
      </c>
      <c r="T17" t="s">
        <v>933</v>
      </c>
      <c r="V17" t="s">
        <v>935</v>
      </c>
      <c r="X17" t="s">
        <v>112</v>
      </c>
      <c r="Y17">
        <v>958</v>
      </c>
      <c r="Z17">
        <v>958</v>
      </c>
      <c r="AA17" t="s">
        <v>984</v>
      </c>
      <c r="AB17" t="s">
        <v>1143</v>
      </c>
      <c r="AC17" t="s">
        <v>1259</v>
      </c>
      <c r="AD17">
        <v>484</v>
      </c>
      <c r="AE17" t="s">
        <v>1401</v>
      </c>
      <c r="AF17">
        <v>1</v>
      </c>
      <c r="AG17">
        <v>0</v>
      </c>
      <c r="AH17">
        <v>80.59999999999999</v>
      </c>
      <c r="AK17" t="s">
        <v>1417</v>
      </c>
      <c r="AL17" t="s">
        <v>1423</v>
      </c>
      <c r="AM17">
        <v>9720</v>
      </c>
      <c r="AR17" t="s">
        <v>1504</v>
      </c>
      <c r="AS17" t="s">
        <v>1566</v>
      </c>
      <c r="AT17">
        <v>2019</v>
      </c>
      <c r="AV17" t="s">
        <v>1662</v>
      </c>
      <c r="AW17" t="s">
        <v>1662</v>
      </c>
      <c r="AX17" t="s">
        <v>935</v>
      </c>
      <c r="AY17" t="s">
        <v>1666</v>
      </c>
      <c r="AZ17">
        <v>29.2</v>
      </c>
      <c r="BA17" t="s">
        <v>1668</v>
      </c>
      <c r="BC17" t="s">
        <v>1672</v>
      </c>
      <c r="BD17" t="s">
        <v>1682</v>
      </c>
      <c r="BE17" t="s">
        <v>1662</v>
      </c>
      <c r="BF17" t="s">
        <v>1782</v>
      </c>
      <c r="BG17" t="s">
        <v>1802</v>
      </c>
    </row>
    <row r="18" spans="1:59">
      <c r="A18" s="1">
        <f>HYPERLINK("https://lsnyc.legalserver.org/matter/dynamic-profile/view/1839184","17-1839184")</f>
        <v>0</v>
      </c>
      <c r="C18" t="s">
        <v>79</v>
      </c>
      <c r="D18" t="s">
        <v>97</v>
      </c>
      <c r="E18" t="s">
        <v>113</v>
      </c>
      <c r="G18" t="s">
        <v>209</v>
      </c>
      <c r="H18" t="s">
        <v>357</v>
      </c>
      <c r="I18" t="s">
        <v>500</v>
      </c>
      <c r="J18">
        <v>28</v>
      </c>
      <c r="K18" t="s">
        <v>739</v>
      </c>
      <c r="L18">
        <v>10457</v>
      </c>
      <c r="M18" t="s">
        <v>743</v>
      </c>
      <c r="N18" t="s">
        <v>770</v>
      </c>
      <c r="O18">
        <v>3</v>
      </c>
      <c r="P18" t="s">
        <v>923</v>
      </c>
      <c r="Q18" t="s">
        <v>930</v>
      </c>
      <c r="S18" t="s">
        <v>932</v>
      </c>
      <c r="T18" t="s">
        <v>934</v>
      </c>
      <c r="V18" t="s">
        <v>935</v>
      </c>
      <c r="W18" t="s">
        <v>936</v>
      </c>
      <c r="X18" t="s">
        <v>939</v>
      </c>
      <c r="Y18">
        <v>420</v>
      </c>
      <c r="Z18">
        <v>1388</v>
      </c>
      <c r="AA18" t="s">
        <v>985</v>
      </c>
      <c r="AB18" t="s">
        <v>1144</v>
      </c>
      <c r="AC18" t="s">
        <v>1260</v>
      </c>
      <c r="AD18">
        <v>27</v>
      </c>
      <c r="AE18" t="s">
        <v>1401</v>
      </c>
      <c r="AF18">
        <v>2</v>
      </c>
      <c r="AG18">
        <v>5</v>
      </c>
      <c r="AH18">
        <v>43.62</v>
      </c>
      <c r="AK18" t="s">
        <v>1415</v>
      </c>
      <c r="AL18" t="s">
        <v>1423</v>
      </c>
      <c r="AM18">
        <v>16200</v>
      </c>
      <c r="AR18" t="s">
        <v>1492</v>
      </c>
      <c r="AS18" t="s">
        <v>1567</v>
      </c>
      <c r="AT18">
        <v>2019</v>
      </c>
      <c r="AV18" t="s">
        <v>1662</v>
      </c>
      <c r="AW18" t="s">
        <v>1663</v>
      </c>
      <c r="AX18" t="s">
        <v>935</v>
      </c>
      <c r="AY18" t="s">
        <v>1666</v>
      </c>
      <c r="AZ18">
        <v>104.55</v>
      </c>
      <c r="BA18" t="s">
        <v>1668</v>
      </c>
      <c r="BC18" t="s">
        <v>1671</v>
      </c>
      <c r="BD18" t="s">
        <v>1683</v>
      </c>
      <c r="BE18" t="s">
        <v>1662</v>
      </c>
      <c r="BF18" t="s">
        <v>1782</v>
      </c>
      <c r="BG18" t="s">
        <v>1805</v>
      </c>
    </row>
    <row r="19" spans="1:59">
      <c r="A19" s="1">
        <f>HYPERLINK("https://lsnyc.legalserver.org/matter/dynamic-profile/view/1870058","18-1870058")</f>
        <v>0</v>
      </c>
      <c r="C19" t="s">
        <v>67</v>
      </c>
      <c r="D19" t="s">
        <v>97</v>
      </c>
      <c r="E19" t="s">
        <v>114</v>
      </c>
      <c r="G19" t="s">
        <v>210</v>
      </c>
      <c r="H19" t="s">
        <v>358</v>
      </c>
      <c r="I19" t="s">
        <v>501</v>
      </c>
      <c r="J19">
        <v>1</v>
      </c>
      <c r="K19" t="s">
        <v>739</v>
      </c>
      <c r="L19">
        <v>10467</v>
      </c>
      <c r="M19" t="s">
        <v>746</v>
      </c>
      <c r="N19" t="s">
        <v>771</v>
      </c>
      <c r="O19">
        <v>7</v>
      </c>
      <c r="P19" t="s">
        <v>923</v>
      </c>
      <c r="Q19" t="s">
        <v>930</v>
      </c>
      <c r="S19" t="s">
        <v>932</v>
      </c>
      <c r="T19" t="s">
        <v>934</v>
      </c>
      <c r="W19" t="s">
        <v>936</v>
      </c>
      <c r="X19" t="s">
        <v>114</v>
      </c>
      <c r="Y19">
        <v>300</v>
      </c>
      <c r="Z19">
        <v>1050</v>
      </c>
      <c r="AA19" t="s">
        <v>986</v>
      </c>
      <c r="AB19" t="s">
        <v>1145</v>
      </c>
      <c r="AC19" t="s">
        <v>1261</v>
      </c>
      <c r="AD19">
        <v>0</v>
      </c>
      <c r="AE19" t="s">
        <v>1402</v>
      </c>
      <c r="AF19">
        <v>1</v>
      </c>
      <c r="AG19">
        <v>0</v>
      </c>
      <c r="AH19">
        <v>79.08</v>
      </c>
      <c r="AK19" t="s">
        <v>1418</v>
      </c>
      <c r="AL19" t="s">
        <v>1423</v>
      </c>
      <c r="AM19">
        <v>9600</v>
      </c>
      <c r="AR19" t="s">
        <v>1505</v>
      </c>
      <c r="AS19" t="s">
        <v>1568</v>
      </c>
      <c r="AT19">
        <v>2019</v>
      </c>
      <c r="AV19" t="s">
        <v>1662</v>
      </c>
      <c r="AW19" t="s">
        <v>1663</v>
      </c>
      <c r="AX19" t="s">
        <v>935</v>
      </c>
      <c r="AY19" t="s">
        <v>1666</v>
      </c>
      <c r="AZ19">
        <v>21.55</v>
      </c>
      <c r="BA19" t="s">
        <v>1668</v>
      </c>
      <c r="BC19" t="s">
        <v>1672</v>
      </c>
      <c r="BD19" t="s">
        <v>1684</v>
      </c>
      <c r="BE19" t="s">
        <v>1662</v>
      </c>
      <c r="BG19" t="s">
        <v>1802</v>
      </c>
    </row>
    <row r="20" spans="1:59">
      <c r="A20" s="1">
        <f>HYPERLINK("https://lsnyc.legalserver.org/matter/dynamic-profile/view/1870167","18-1870167")</f>
        <v>0</v>
      </c>
      <c r="C20" t="s">
        <v>80</v>
      </c>
      <c r="D20" t="s">
        <v>97</v>
      </c>
      <c r="E20" t="s">
        <v>114</v>
      </c>
      <c r="G20" t="s">
        <v>211</v>
      </c>
      <c r="H20" t="s">
        <v>355</v>
      </c>
      <c r="I20" t="s">
        <v>502</v>
      </c>
      <c r="J20" t="s">
        <v>659</v>
      </c>
      <c r="K20" t="s">
        <v>739</v>
      </c>
      <c r="L20">
        <v>10467</v>
      </c>
      <c r="M20" t="s">
        <v>743</v>
      </c>
      <c r="N20" t="s">
        <v>772</v>
      </c>
      <c r="O20">
        <v>22</v>
      </c>
      <c r="P20" t="s">
        <v>923</v>
      </c>
      <c r="Q20" t="s">
        <v>930</v>
      </c>
      <c r="S20" t="s">
        <v>932</v>
      </c>
      <c r="T20" t="s">
        <v>934</v>
      </c>
      <c r="V20" t="s">
        <v>935</v>
      </c>
      <c r="X20" t="s">
        <v>944</v>
      </c>
      <c r="Y20">
        <v>397</v>
      </c>
      <c r="Z20">
        <v>397</v>
      </c>
      <c r="AA20" t="s">
        <v>987</v>
      </c>
      <c r="AC20" t="s">
        <v>1262</v>
      </c>
      <c r="AD20">
        <v>733</v>
      </c>
      <c r="AE20" t="s">
        <v>1403</v>
      </c>
      <c r="AF20">
        <v>1</v>
      </c>
      <c r="AG20">
        <v>0</v>
      </c>
      <c r="AH20">
        <v>180.98</v>
      </c>
      <c r="AK20" t="s">
        <v>1414</v>
      </c>
      <c r="AL20" t="s">
        <v>1423</v>
      </c>
      <c r="AM20">
        <v>21970.84</v>
      </c>
      <c r="AR20" t="s">
        <v>1501</v>
      </c>
      <c r="AS20" t="s">
        <v>1569</v>
      </c>
      <c r="AT20">
        <v>2019</v>
      </c>
      <c r="AV20" t="s">
        <v>1662</v>
      </c>
      <c r="AW20" t="s">
        <v>1663</v>
      </c>
      <c r="AX20" t="s">
        <v>935</v>
      </c>
      <c r="AY20" t="s">
        <v>1666</v>
      </c>
      <c r="AZ20">
        <v>39.05</v>
      </c>
      <c r="BA20" t="s">
        <v>1668</v>
      </c>
      <c r="BC20" t="s">
        <v>1672</v>
      </c>
      <c r="BE20" t="s">
        <v>1662</v>
      </c>
      <c r="BF20" t="s">
        <v>1782</v>
      </c>
      <c r="BG20" t="s">
        <v>1802</v>
      </c>
    </row>
    <row r="21" spans="1:59">
      <c r="A21" s="1">
        <f>HYPERLINK("https://lsnyc.legalserver.org/matter/dynamic-profile/view/1864654","18-1864654")</f>
        <v>0</v>
      </c>
      <c r="C21" t="s">
        <v>71</v>
      </c>
      <c r="D21" t="s">
        <v>97</v>
      </c>
      <c r="E21" t="s">
        <v>115</v>
      </c>
      <c r="G21" t="s">
        <v>212</v>
      </c>
      <c r="H21" t="s">
        <v>359</v>
      </c>
      <c r="I21" t="s">
        <v>503</v>
      </c>
      <c r="J21" t="s">
        <v>660</v>
      </c>
      <c r="K21" t="s">
        <v>739</v>
      </c>
      <c r="L21">
        <v>10451</v>
      </c>
      <c r="M21" t="s">
        <v>746</v>
      </c>
      <c r="N21" t="s">
        <v>773</v>
      </c>
      <c r="O21">
        <v>15</v>
      </c>
      <c r="P21" t="s">
        <v>923</v>
      </c>
      <c r="Q21" t="s">
        <v>930</v>
      </c>
      <c r="S21" t="s">
        <v>932</v>
      </c>
      <c r="T21" t="s">
        <v>933</v>
      </c>
      <c r="V21" t="s">
        <v>935</v>
      </c>
      <c r="W21" t="s">
        <v>936</v>
      </c>
      <c r="X21" t="s">
        <v>115</v>
      </c>
      <c r="Y21">
        <v>172</v>
      </c>
      <c r="Z21">
        <v>430.6</v>
      </c>
      <c r="AA21" t="s">
        <v>988</v>
      </c>
      <c r="AB21" t="s">
        <v>1146</v>
      </c>
      <c r="AC21" t="s">
        <v>1263</v>
      </c>
      <c r="AD21">
        <v>843</v>
      </c>
      <c r="AE21" t="s">
        <v>1403</v>
      </c>
      <c r="AF21">
        <v>1</v>
      </c>
      <c r="AG21">
        <v>2</v>
      </c>
      <c r="AH21">
        <v>0</v>
      </c>
      <c r="AK21" t="s">
        <v>1414</v>
      </c>
      <c r="AL21" t="s">
        <v>1423</v>
      </c>
      <c r="AM21">
        <v>0</v>
      </c>
      <c r="AR21" t="s">
        <v>1506</v>
      </c>
      <c r="AS21" t="s">
        <v>1570</v>
      </c>
      <c r="AT21">
        <v>2019</v>
      </c>
      <c r="AV21" t="s">
        <v>1662</v>
      </c>
      <c r="AW21" t="s">
        <v>1663</v>
      </c>
      <c r="AX21" t="s">
        <v>935</v>
      </c>
      <c r="AY21" t="s">
        <v>1666</v>
      </c>
      <c r="AZ21">
        <v>24.5</v>
      </c>
      <c r="BA21" t="s">
        <v>1668</v>
      </c>
      <c r="BC21" t="s">
        <v>1671</v>
      </c>
      <c r="BD21" t="s">
        <v>1685</v>
      </c>
      <c r="BE21" t="s">
        <v>1662</v>
      </c>
      <c r="BF21" t="s">
        <v>1782</v>
      </c>
      <c r="BG21" t="s">
        <v>1801</v>
      </c>
    </row>
    <row r="22" spans="1:59">
      <c r="A22" s="1">
        <f>HYPERLINK("https://lsnyc.legalserver.org/matter/dynamic-profile/view/1862147","18-1862147")</f>
        <v>0</v>
      </c>
      <c r="C22" t="s">
        <v>71</v>
      </c>
      <c r="D22" t="s">
        <v>97</v>
      </c>
      <c r="E22" t="s">
        <v>116</v>
      </c>
      <c r="G22" t="s">
        <v>213</v>
      </c>
      <c r="H22" t="s">
        <v>360</v>
      </c>
      <c r="I22" t="s">
        <v>504</v>
      </c>
      <c r="J22">
        <v>3</v>
      </c>
      <c r="K22" t="s">
        <v>739</v>
      </c>
      <c r="L22">
        <v>10457</v>
      </c>
      <c r="M22" t="s">
        <v>743</v>
      </c>
      <c r="N22" t="s">
        <v>774</v>
      </c>
      <c r="O22">
        <v>4</v>
      </c>
      <c r="P22" t="s">
        <v>923</v>
      </c>
      <c r="Q22" t="s">
        <v>930</v>
      </c>
      <c r="S22" t="s">
        <v>932</v>
      </c>
      <c r="T22" t="s">
        <v>934</v>
      </c>
      <c r="V22" t="s">
        <v>935</v>
      </c>
      <c r="X22" t="s">
        <v>945</v>
      </c>
      <c r="Y22">
        <v>400</v>
      </c>
      <c r="Z22">
        <v>400</v>
      </c>
      <c r="AA22" t="s">
        <v>989</v>
      </c>
      <c r="AB22" t="s">
        <v>1147</v>
      </c>
      <c r="AC22" t="s">
        <v>1264</v>
      </c>
      <c r="AD22">
        <v>7</v>
      </c>
      <c r="AE22" t="s">
        <v>1401</v>
      </c>
      <c r="AF22">
        <v>1</v>
      </c>
      <c r="AG22">
        <v>0</v>
      </c>
      <c r="AH22">
        <v>64.25</v>
      </c>
      <c r="AK22" t="s">
        <v>1414</v>
      </c>
      <c r="AL22" t="s">
        <v>1423</v>
      </c>
      <c r="AM22">
        <v>7800</v>
      </c>
      <c r="AR22" t="s">
        <v>1493</v>
      </c>
      <c r="AS22" t="s">
        <v>1571</v>
      </c>
      <c r="AT22">
        <v>2018</v>
      </c>
      <c r="AV22" t="s">
        <v>1662</v>
      </c>
      <c r="AW22" t="s">
        <v>1663</v>
      </c>
      <c r="AX22" t="s">
        <v>935</v>
      </c>
      <c r="AY22" t="s">
        <v>1666</v>
      </c>
      <c r="AZ22">
        <v>42.3</v>
      </c>
      <c r="BA22" t="s">
        <v>1668</v>
      </c>
      <c r="BC22" t="s">
        <v>1672</v>
      </c>
      <c r="BD22" t="s">
        <v>1686</v>
      </c>
      <c r="BE22" t="s">
        <v>1662</v>
      </c>
      <c r="BG22" t="s">
        <v>1806</v>
      </c>
    </row>
    <row r="23" spans="1:59">
      <c r="A23" s="1">
        <f>HYPERLINK("https://lsnyc.legalserver.org/matter/dynamic-profile/view/1857451","18-1857451")</f>
        <v>0</v>
      </c>
      <c r="C23" t="s">
        <v>76</v>
      </c>
      <c r="D23" t="s">
        <v>97</v>
      </c>
      <c r="E23" t="s">
        <v>117</v>
      </c>
      <c r="G23" t="s">
        <v>214</v>
      </c>
      <c r="H23" t="s">
        <v>361</v>
      </c>
      <c r="I23" t="s">
        <v>505</v>
      </c>
      <c r="J23" t="s">
        <v>661</v>
      </c>
      <c r="K23" t="s">
        <v>739</v>
      </c>
      <c r="L23">
        <v>10455</v>
      </c>
      <c r="M23" t="s">
        <v>746</v>
      </c>
      <c r="N23" t="s">
        <v>775</v>
      </c>
      <c r="O23">
        <v>10</v>
      </c>
      <c r="P23" t="s">
        <v>923</v>
      </c>
      <c r="Q23" t="s">
        <v>930</v>
      </c>
      <c r="S23" t="s">
        <v>932</v>
      </c>
      <c r="T23" t="s">
        <v>933</v>
      </c>
      <c r="V23" t="s">
        <v>935</v>
      </c>
      <c r="X23" t="s">
        <v>946</v>
      </c>
      <c r="Y23">
        <v>0</v>
      </c>
      <c r="Z23">
        <v>976</v>
      </c>
      <c r="AA23" t="s">
        <v>990</v>
      </c>
      <c r="AB23" t="s">
        <v>1148</v>
      </c>
      <c r="AC23" t="s">
        <v>1265</v>
      </c>
      <c r="AD23">
        <v>110</v>
      </c>
      <c r="AE23" t="s">
        <v>1401</v>
      </c>
      <c r="AF23">
        <v>1</v>
      </c>
      <c r="AG23">
        <v>4</v>
      </c>
      <c r="AH23">
        <v>123.42</v>
      </c>
      <c r="AK23" t="s">
        <v>1414</v>
      </c>
      <c r="AL23" t="s">
        <v>1423</v>
      </c>
      <c r="AM23">
        <v>35520</v>
      </c>
      <c r="AR23" t="s">
        <v>1507</v>
      </c>
      <c r="AS23" t="s">
        <v>1572</v>
      </c>
      <c r="AT23">
        <v>2019</v>
      </c>
      <c r="AV23" t="s">
        <v>1662</v>
      </c>
      <c r="AW23" t="s">
        <v>1663</v>
      </c>
      <c r="AX23" t="s">
        <v>935</v>
      </c>
      <c r="AY23" t="s">
        <v>1666</v>
      </c>
      <c r="AZ23">
        <v>25.6</v>
      </c>
      <c r="BA23" t="s">
        <v>1668</v>
      </c>
      <c r="BC23" t="s">
        <v>1671</v>
      </c>
      <c r="BD23" t="s">
        <v>1687</v>
      </c>
      <c r="BE23" t="s">
        <v>1662</v>
      </c>
      <c r="BF23" t="s">
        <v>1782</v>
      </c>
      <c r="BG23" t="s">
        <v>1801</v>
      </c>
    </row>
    <row r="24" spans="1:59">
      <c r="A24" s="1">
        <f>HYPERLINK("https://lsnyc.legalserver.org/matter/dynamic-profile/view/1868294","18-1868294")</f>
        <v>0</v>
      </c>
      <c r="C24" t="s">
        <v>81</v>
      </c>
      <c r="D24" t="s">
        <v>97</v>
      </c>
      <c r="E24" t="s">
        <v>100</v>
      </c>
      <c r="G24" t="s">
        <v>215</v>
      </c>
      <c r="H24" t="s">
        <v>362</v>
      </c>
      <c r="I24" t="s">
        <v>506</v>
      </c>
      <c r="J24">
        <v>504</v>
      </c>
      <c r="K24" t="s">
        <v>739</v>
      </c>
      <c r="L24">
        <v>10467</v>
      </c>
      <c r="M24" t="s">
        <v>747</v>
      </c>
      <c r="N24" t="s">
        <v>776</v>
      </c>
      <c r="O24">
        <v>1</v>
      </c>
      <c r="P24" t="s">
        <v>923</v>
      </c>
      <c r="Q24" t="s">
        <v>930</v>
      </c>
      <c r="S24" t="s">
        <v>932</v>
      </c>
      <c r="T24" t="s">
        <v>934</v>
      </c>
      <c r="V24" t="s">
        <v>935</v>
      </c>
      <c r="X24" t="s">
        <v>100</v>
      </c>
      <c r="Y24">
        <v>1247</v>
      </c>
      <c r="Z24">
        <v>1247</v>
      </c>
      <c r="AA24" t="s">
        <v>991</v>
      </c>
      <c r="AD24">
        <v>0</v>
      </c>
      <c r="AE24" t="s">
        <v>1402</v>
      </c>
      <c r="AF24">
        <v>1</v>
      </c>
      <c r="AG24">
        <v>0</v>
      </c>
      <c r="AH24">
        <v>138.39</v>
      </c>
      <c r="AK24" t="s">
        <v>1414</v>
      </c>
      <c r="AL24" t="s">
        <v>1423</v>
      </c>
      <c r="AM24">
        <v>16800</v>
      </c>
      <c r="AR24" t="s">
        <v>1508</v>
      </c>
      <c r="AS24" t="s">
        <v>1566</v>
      </c>
      <c r="AT24">
        <v>2019</v>
      </c>
      <c r="AV24" t="s">
        <v>1662</v>
      </c>
      <c r="AW24" t="s">
        <v>1662</v>
      </c>
      <c r="AX24" t="s">
        <v>935</v>
      </c>
      <c r="AY24" t="s">
        <v>1666</v>
      </c>
      <c r="AZ24">
        <v>38.95</v>
      </c>
      <c r="BA24" t="s">
        <v>1668</v>
      </c>
      <c r="BC24" t="s">
        <v>1672</v>
      </c>
      <c r="BE24" t="s">
        <v>1662</v>
      </c>
      <c r="BF24" t="s">
        <v>1782</v>
      </c>
      <c r="BG24" t="s">
        <v>1798</v>
      </c>
    </row>
    <row r="25" spans="1:59">
      <c r="A25" s="1">
        <f>HYPERLINK("https://lsnyc.legalserver.org/matter/dynamic-profile/view/1860629","18-1860629")</f>
        <v>0</v>
      </c>
      <c r="C25" t="s">
        <v>68</v>
      </c>
      <c r="D25" t="s">
        <v>97</v>
      </c>
      <c r="E25" t="s">
        <v>118</v>
      </c>
      <c r="G25" t="s">
        <v>215</v>
      </c>
      <c r="H25" t="s">
        <v>363</v>
      </c>
      <c r="I25" t="s">
        <v>507</v>
      </c>
      <c r="J25" t="s">
        <v>662</v>
      </c>
      <c r="K25" t="s">
        <v>739</v>
      </c>
      <c r="L25">
        <v>10457</v>
      </c>
      <c r="M25" t="s">
        <v>742</v>
      </c>
      <c r="N25" t="s">
        <v>777</v>
      </c>
      <c r="O25">
        <v>10</v>
      </c>
      <c r="P25" t="s">
        <v>923</v>
      </c>
      <c r="Q25" t="s">
        <v>930</v>
      </c>
      <c r="S25" t="s">
        <v>932</v>
      </c>
      <c r="T25" t="s">
        <v>934</v>
      </c>
      <c r="X25" t="s">
        <v>118</v>
      </c>
      <c r="Y25">
        <v>227</v>
      </c>
      <c r="Z25">
        <v>227</v>
      </c>
      <c r="AA25" t="s">
        <v>992</v>
      </c>
      <c r="AC25" t="s">
        <v>1266</v>
      </c>
      <c r="AD25">
        <v>0</v>
      </c>
      <c r="AE25" t="s">
        <v>1403</v>
      </c>
      <c r="AF25">
        <v>1</v>
      </c>
      <c r="AG25">
        <v>0</v>
      </c>
      <c r="AH25">
        <v>78.09</v>
      </c>
      <c r="AK25" t="s">
        <v>750</v>
      </c>
      <c r="AL25" t="s">
        <v>1423</v>
      </c>
      <c r="AM25">
        <v>9480</v>
      </c>
      <c r="AR25" t="s">
        <v>1509</v>
      </c>
      <c r="AS25" t="s">
        <v>1568</v>
      </c>
      <c r="AT25">
        <v>2019</v>
      </c>
      <c r="AV25" t="s">
        <v>1662</v>
      </c>
      <c r="AW25" t="s">
        <v>1663</v>
      </c>
      <c r="AX25" t="s">
        <v>935</v>
      </c>
      <c r="AY25" t="s">
        <v>1667</v>
      </c>
      <c r="AZ25">
        <v>35.95</v>
      </c>
      <c r="BA25" t="s">
        <v>1668</v>
      </c>
      <c r="BC25" t="s">
        <v>1672</v>
      </c>
      <c r="BD25" t="s">
        <v>1688</v>
      </c>
      <c r="BE25" t="s">
        <v>1662</v>
      </c>
      <c r="BF25" t="s">
        <v>1782</v>
      </c>
      <c r="BG25" t="s">
        <v>1807</v>
      </c>
    </row>
    <row r="26" spans="1:59">
      <c r="A26" s="1">
        <f>HYPERLINK("https://lsnyc.legalserver.org/matter/dynamic-profile/view/1860817","18-1860817")</f>
        <v>0</v>
      </c>
      <c r="C26" t="s">
        <v>71</v>
      </c>
      <c r="D26" t="s">
        <v>97</v>
      </c>
      <c r="E26" t="s">
        <v>119</v>
      </c>
      <c r="G26" t="s">
        <v>216</v>
      </c>
      <c r="H26" t="s">
        <v>364</v>
      </c>
      <c r="I26" t="s">
        <v>508</v>
      </c>
      <c r="J26" t="s">
        <v>663</v>
      </c>
      <c r="K26" t="s">
        <v>739</v>
      </c>
      <c r="L26">
        <v>10460</v>
      </c>
      <c r="M26" t="s">
        <v>746</v>
      </c>
      <c r="N26" t="s">
        <v>778</v>
      </c>
      <c r="O26">
        <v>27</v>
      </c>
      <c r="P26" t="s">
        <v>923</v>
      </c>
      <c r="Q26" t="s">
        <v>930</v>
      </c>
      <c r="S26" t="s">
        <v>932</v>
      </c>
      <c r="T26" t="s">
        <v>933</v>
      </c>
      <c r="V26" t="s">
        <v>935</v>
      </c>
      <c r="X26" t="s">
        <v>119</v>
      </c>
      <c r="Y26">
        <v>195</v>
      </c>
      <c r="Z26">
        <v>195</v>
      </c>
      <c r="AA26" t="s">
        <v>993</v>
      </c>
      <c r="AB26" t="s">
        <v>1149</v>
      </c>
      <c r="AC26" t="s">
        <v>1267</v>
      </c>
      <c r="AD26">
        <v>67</v>
      </c>
      <c r="AE26" t="s">
        <v>1399</v>
      </c>
      <c r="AF26">
        <v>2</v>
      </c>
      <c r="AG26">
        <v>1</v>
      </c>
      <c r="AH26">
        <v>43.79</v>
      </c>
      <c r="AK26" t="s">
        <v>1413</v>
      </c>
      <c r="AL26" t="s">
        <v>1423</v>
      </c>
      <c r="AM26">
        <v>9100</v>
      </c>
      <c r="AR26" t="s">
        <v>1510</v>
      </c>
      <c r="AS26" t="s">
        <v>1573</v>
      </c>
      <c r="AT26">
        <v>2019</v>
      </c>
      <c r="AV26" t="s">
        <v>1662</v>
      </c>
      <c r="AW26" t="s">
        <v>1663</v>
      </c>
      <c r="AX26" t="s">
        <v>935</v>
      </c>
      <c r="AY26" t="s">
        <v>1665</v>
      </c>
      <c r="AZ26">
        <v>50.2</v>
      </c>
      <c r="BA26" t="s">
        <v>1668</v>
      </c>
      <c r="BC26" t="s">
        <v>1673</v>
      </c>
      <c r="BD26" t="s">
        <v>1689</v>
      </c>
      <c r="BE26" t="s">
        <v>1662</v>
      </c>
      <c r="BG26" t="s">
        <v>1796</v>
      </c>
    </row>
    <row r="27" spans="1:59">
      <c r="A27" s="1">
        <f>HYPERLINK("https://lsnyc.legalserver.org/matter/dynamic-profile/view/1860885","18-1860885")</f>
        <v>0</v>
      </c>
      <c r="C27" t="s">
        <v>82</v>
      </c>
      <c r="D27" t="s">
        <v>97</v>
      </c>
      <c r="E27" t="s">
        <v>120</v>
      </c>
      <c r="G27" t="s">
        <v>217</v>
      </c>
      <c r="H27" t="s">
        <v>365</v>
      </c>
      <c r="I27" t="s">
        <v>509</v>
      </c>
      <c r="J27" t="s">
        <v>664</v>
      </c>
      <c r="K27" t="s">
        <v>739</v>
      </c>
      <c r="L27">
        <v>10456</v>
      </c>
      <c r="M27" t="s">
        <v>741</v>
      </c>
      <c r="N27" t="s">
        <v>779</v>
      </c>
      <c r="O27">
        <v>24</v>
      </c>
      <c r="P27" t="s">
        <v>923</v>
      </c>
      <c r="Q27" t="s">
        <v>930</v>
      </c>
      <c r="S27" t="s">
        <v>932</v>
      </c>
      <c r="T27" t="s">
        <v>933</v>
      </c>
      <c r="V27" t="s">
        <v>935</v>
      </c>
      <c r="X27" t="s">
        <v>947</v>
      </c>
      <c r="Y27">
        <v>31</v>
      </c>
      <c r="Z27">
        <v>31</v>
      </c>
      <c r="AA27" t="s">
        <v>994</v>
      </c>
      <c r="AC27" t="s">
        <v>1268</v>
      </c>
      <c r="AD27">
        <v>0</v>
      </c>
      <c r="AE27" t="s">
        <v>1401</v>
      </c>
      <c r="AF27">
        <v>1</v>
      </c>
      <c r="AG27">
        <v>0</v>
      </c>
      <c r="AH27">
        <v>13.54</v>
      </c>
      <c r="AK27" t="s">
        <v>1413</v>
      </c>
      <c r="AL27" t="s">
        <v>1423</v>
      </c>
      <c r="AM27">
        <v>1644</v>
      </c>
      <c r="AR27" t="s">
        <v>1511</v>
      </c>
      <c r="AS27" t="s">
        <v>1574</v>
      </c>
      <c r="AT27">
        <v>2019</v>
      </c>
      <c r="AV27" t="s">
        <v>1662</v>
      </c>
      <c r="AW27" t="s">
        <v>1663</v>
      </c>
      <c r="AX27" t="s">
        <v>935</v>
      </c>
      <c r="AY27" t="s">
        <v>1666</v>
      </c>
      <c r="AZ27">
        <v>47.2</v>
      </c>
      <c r="BA27" t="s">
        <v>1668</v>
      </c>
      <c r="BC27" t="s">
        <v>1672</v>
      </c>
      <c r="BE27" t="s">
        <v>1662</v>
      </c>
      <c r="BG27" t="s">
        <v>1808</v>
      </c>
    </row>
    <row r="28" spans="1:59">
      <c r="A28" s="1">
        <f>HYPERLINK("https://lsnyc.legalserver.org/matter/dynamic-profile/view/0811328","16-0811328")</f>
        <v>0</v>
      </c>
      <c r="C28" t="s">
        <v>69</v>
      </c>
      <c r="D28" t="s">
        <v>97</v>
      </c>
      <c r="E28" t="s">
        <v>103</v>
      </c>
      <c r="G28" t="s">
        <v>218</v>
      </c>
      <c r="H28" t="s">
        <v>366</v>
      </c>
      <c r="I28" t="s">
        <v>510</v>
      </c>
      <c r="J28" t="s">
        <v>665</v>
      </c>
      <c r="K28" t="s">
        <v>739</v>
      </c>
      <c r="L28">
        <v>10454</v>
      </c>
      <c r="M28" t="s">
        <v>744</v>
      </c>
      <c r="N28" t="s">
        <v>780</v>
      </c>
      <c r="O28">
        <v>10</v>
      </c>
      <c r="P28" t="s">
        <v>923</v>
      </c>
      <c r="Q28" t="s">
        <v>930</v>
      </c>
      <c r="S28" t="s">
        <v>932</v>
      </c>
      <c r="T28" t="s">
        <v>933</v>
      </c>
      <c r="X28" t="s">
        <v>948</v>
      </c>
      <c r="Y28">
        <v>124</v>
      </c>
      <c r="Z28">
        <v>1499.35</v>
      </c>
      <c r="AA28" t="s">
        <v>995</v>
      </c>
      <c r="AB28" t="s">
        <v>1150</v>
      </c>
      <c r="AC28" t="s">
        <v>1269</v>
      </c>
      <c r="AD28">
        <v>0</v>
      </c>
      <c r="AE28" t="s">
        <v>1401</v>
      </c>
      <c r="AF28">
        <v>3</v>
      </c>
      <c r="AG28">
        <v>0</v>
      </c>
      <c r="AH28">
        <v>16.67</v>
      </c>
      <c r="AK28" t="s">
        <v>1413</v>
      </c>
      <c r="AL28" t="s">
        <v>1423</v>
      </c>
      <c r="AM28">
        <v>3360</v>
      </c>
      <c r="AR28" t="s">
        <v>1499</v>
      </c>
      <c r="AS28" t="s">
        <v>1575</v>
      </c>
      <c r="AT28">
        <v>2019</v>
      </c>
      <c r="AV28" t="s">
        <v>1662</v>
      </c>
      <c r="AW28" t="s">
        <v>1663</v>
      </c>
      <c r="AX28" t="s">
        <v>935</v>
      </c>
      <c r="AY28" t="s">
        <v>1666</v>
      </c>
      <c r="AZ28">
        <v>72</v>
      </c>
      <c r="BA28" t="s">
        <v>1668</v>
      </c>
      <c r="BC28" t="s">
        <v>1672</v>
      </c>
      <c r="BD28" t="s">
        <v>1690</v>
      </c>
      <c r="BE28" t="s">
        <v>1662</v>
      </c>
      <c r="BG28" t="s">
        <v>1809</v>
      </c>
    </row>
    <row r="29" spans="1:59">
      <c r="A29" s="1">
        <f>HYPERLINK("https://lsnyc.legalserver.org/matter/dynamic-profile/view/1837332","17-1837332")</f>
        <v>0</v>
      </c>
      <c r="C29" t="s">
        <v>83</v>
      </c>
      <c r="D29" t="s">
        <v>97</v>
      </c>
      <c r="E29" t="s">
        <v>121</v>
      </c>
      <c r="G29" t="s">
        <v>219</v>
      </c>
      <c r="H29" t="s">
        <v>367</v>
      </c>
      <c r="I29" t="s">
        <v>511</v>
      </c>
      <c r="J29">
        <v>1</v>
      </c>
      <c r="K29" t="s">
        <v>739</v>
      </c>
      <c r="L29">
        <v>10457</v>
      </c>
      <c r="M29" t="s">
        <v>743</v>
      </c>
      <c r="N29" t="s">
        <v>781</v>
      </c>
      <c r="O29">
        <v>2</v>
      </c>
      <c r="P29" t="s">
        <v>923</v>
      </c>
      <c r="Q29" t="s">
        <v>930</v>
      </c>
      <c r="S29" t="s">
        <v>932</v>
      </c>
      <c r="T29" t="s">
        <v>934</v>
      </c>
      <c r="V29" t="s">
        <v>935</v>
      </c>
      <c r="X29" t="s">
        <v>152</v>
      </c>
      <c r="Y29">
        <v>749</v>
      </c>
      <c r="Z29">
        <v>1684</v>
      </c>
      <c r="AA29" t="s">
        <v>996</v>
      </c>
      <c r="AC29" t="s">
        <v>1270</v>
      </c>
      <c r="AD29">
        <v>3</v>
      </c>
      <c r="AE29" t="s">
        <v>1402</v>
      </c>
      <c r="AF29">
        <v>4</v>
      </c>
      <c r="AG29">
        <v>2</v>
      </c>
      <c r="AH29">
        <v>95.20999999999999</v>
      </c>
      <c r="AK29" t="s">
        <v>1413</v>
      </c>
      <c r="AL29" t="s">
        <v>1423</v>
      </c>
      <c r="AM29">
        <v>31382</v>
      </c>
      <c r="AR29" t="s">
        <v>1493</v>
      </c>
      <c r="AS29" t="s">
        <v>1576</v>
      </c>
      <c r="AT29">
        <v>2019</v>
      </c>
      <c r="AV29" t="s">
        <v>1662</v>
      </c>
      <c r="AW29" t="s">
        <v>1663</v>
      </c>
      <c r="AX29" t="s">
        <v>935</v>
      </c>
      <c r="AY29" t="s">
        <v>1666</v>
      </c>
      <c r="AZ29">
        <v>42.45</v>
      </c>
      <c r="BA29" t="s">
        <v>1668</v>
      </c>
      <c r="BC29" t="s">
        <v>1671</v>
      </c>
      <c r="BD29" t="s">
        <v>1691</v>
      </c>
      <c r="BE29" t="s">
        <v>1662</v>
      </c>
      <c r="BF29" t="s">
        <v>1782</v>
      </c>
      <c r="BG29" t="s">
        <v>1810</v>
      </c>
    </row>
    <row r="30" spans="1:59">
      <c r="A30" s="1">
        <f>HYPERLINK("https://lsnyc.legalserver.org/matter/dynamic-profile/view/1854714","17-1854714")</f>
        <v>0</v>
      </c>
      <c r="C30" t="s">
        <v>77</v>
      </c>
      <c r="D30" t="s">
        <v>97</v>
      </c>
      <c r="E30" t="s">
        <v>122</v>
      </c>
      <c r="G30" t="s">
        <v>220</v>
      </c>
      <c r="H30" t="s">
        <v>341</v>
      </c>
      <c r="I30" t="s">
        <v>512</v>
      </c>
      <c r="J30" t="s">
        <v>666</v>
      </c>
      <c r="K30" t="s">
        <v>739</v>
      </c>
      <c r="L30">
        <v>10462</v>
      </c>
      <c r="M30" t="s">
        <v>748</v>
      </c>
      <c r="N30" t="s">
        <v>782</v>
      </c>
      <c r="O30">
        <v>7</v>
      </c>
      <c r="P30" t="s">
        <v>923</v>
      </c>
      <c r="Q30" t="s">
        <v>930</v>
      </c>
      <c r="S30" t="s">
        <v>932</v>
      </c>
      <c r="T30" t="s">
        <v>933</v>
      </c>
      <c r="V30" t="s">
        <v>935</v>
      </c>
      <c r="X30" t="s">
        <v>122</v>
      </c>
      <c r="Y30">
        <v>211</v>
      </c>
      <c r="Z30">
        <v>1700</v>
      </c>
      <c r="AA30" t="s">
        <v>997</v>
      </c>
      <c r="AB30" t="s">
        <v>1151</v>
      </c>
      <c r="AC30" t="s">
        <v>1271</v>
      </c>
      <c r="AD30">
        <v>3</v>
      </c>
      <c r="AE30" t="s">
        <v>1402</v>
      </c>
      <c r="AF30">
        <v>1</v>
      </c>
      <c r="AG30">
        <v>7</v>
      </c>
      <c r="AH30">
        <v>42.69</v>
      </c>
      <c r="AK30" t="s">
        <v>1413</v>
      </c>
      <c r="AL30" t="s">
        <v>1423</v>
      </c>
      <c r="AM30">
        <v>17640</v>
      </c>
      <c r="AR30" t="s">
        <v>1505</v>
      </c>
      <c r="AS30" t="s">
        <v>1577</v>
      </c>
      <c r="AT30">
        <v>2018</v>
      </c>
      <c r="AV30" t="s">
        <v>1662</v>
      </c>
      <c r="AW30" t="s">
        <v>1663</v>
      </c>
      <c r="AX30" t="s">
        <v>935</v>
      </c>
      <c r="AY30" t="s">
        <v>1666</v>
      </c>
      <c r="AZ30">
        <v>23.75</v>
      </c>
      <c r="BA30" t="s">
        <v>1668</v>
      </c>
      <c r="BC30" t="s">
        <v>1671</v>
      </c>
      <c r="BD30" t="s">
        <v>1692</v>
      </c>
      <c r="BE30" t="s">
        <v>1662</v>
      </c>
      <c r="BF30" t="s">
        <v>1782</v>
      </c>
      <c r="BG30" t="s">
        <v>1811</v>
      </c>
    </row>
    <row r="31" spans="1:59">
      <c r="A31" s="1">
        <f>HYPERLINK("https://lsnyc.legalserver.org/matter/dynamic-profile/view/1871167","18-1871167")</f>
        <v>0</v>
      </c>
      <c r="C31" t="s">
        <v>76</v>
      </c>
      <c r="D31" t="s">
        <v>97</v>
      </c>
      <c r="E31" t="s">
        <v>123</v>
      </c>
      <c r="G31" t="s">
        <v>221</v>
      </c>
      <c r="H31" t="s">
        <v>368</v>
      </c>
      <c r="I31" t="s">
        <v>513</v>
      </c>
      <c r="J31" t="s">
        <v>667</v>
      </c>
      <c r="K31" t="s">
        <v>739</v>
      </c>
      <c r="L31">
        <v>10468</v>
      </c>
      <c r="N31" t="s">
        <v>783</v>
      </c>
      <c r="O31">
        <v>1</v>
      </c>
      <c r="P31" t="s">
        <v>923</v>
      </c>
      <c r="Q31" t="s">
        <v>930</v>
      </c>
      <c r="S31" t="s">
        <v>932</v>
      </c>
      <c r="T31" t="s">
        <v>934</v>
      </c>
      <c r="X31" t="s">
        <v>123</v>
      </c>
      <c r="Y31">
        <v>119</v>
      </c>
      <c r="Z31">
        <v>2177</v>
      </c>
      <c r="AA31" t="s">
        <v>998</v>
      </c>
      <c r="AB31" t="s">
        <v>1152</v>
      </c>
      <c r="AC31" t="s">
        <v>1272</v>
      </c>
      <c r="AD31">
        <v>0</v>
      </c>
      <c r="AF31">
        <v>2</v>
      </c>
      <c r="AG31">
        <v>3</v>
      </c>
      <c r="AH31">
        <v>24.47</v>
      </c>
      <c r="AK31" t="s">
        <v>1413</v>
      </c>
      <c r="AL31" t="s">
        <v>1423</v>
      </c>
      <c r="AM31">
        <v>7200</v>
      </c>
      <c r="AR31" t="s">
        <v>1512</v>
      </c>
      <c r="AS31" t="s">
        <v>1578</v>
      </c>
      <c r="AT31">
        <v>2019</v>
      </c>
      <c r="AV31" t="s">
        <v>1662</v>
      </c>
      <c r="AW31" t="s">
        <v>1662</v>
      </c>
      <c r="AX31" t="s">
        <v>935</v>
      </c>
      <c r="AY31" t="s">
        <v>1666</v>
      </c>
      <c r="AZ31">
        <v>9.83</v>
      </c>
      <c r="BA31" t="s">
        <v>1668</v>
      </c>
      <c r="BC31" t="s">
        <v>1671</v>
      </c>
      <c r="BD31" t="s">
        <v>1693</v>
      </c>
      <c r="BE31" t="s">
        <v>1662</v>
      </c>
      <c r="BG31" t="s">
        <v>1799</v>
      </c>
    </row>
    <row r="32" spans="1:59">
      <c r="A32" s="1">
        <f>HYPERLINK("https://lsnyc.legalserver.org/matter/dynamic-profile/view/1844730","17-1844730")</f>
        <v>0</v>
      </c>
      <c r="C32" t="s">
        <v>84</v>
      </c>
      <c r="D32" t="s">
        <v>97</v>
      </c>
      <c r="E32" t="s">
        <v>124</v>
      </c>
      <c r="G32" t="s">
        <v>222</v>
      </c>
      <c r="H32" t="s">
        <v>369</v>
      </c>
      <c r="I32" t="s">
        <v>514</v>
      </c>
      <c r="J32" t="s">
        <v>668</v>
      </c>
      <c r="K32" t="s">
        <v>739</v>
      </c>
      <c r="L32">
        <v>10458</v>
      </c>
      <c r="M32" t="s">
        <v>749</v>
      </c>
      <c r="N32" t="s">
        <v>784</v>
      </c>
      <c r="O32">
        <v>1</v>
      </c>
      <c r="P32" t="s">
        <v>923</v>
      </c>
      <c r="Q32" t="s">
        <v>930</v>
      </c>
      <c r="S32" t="s">
        <v>932</v>
      </c>
      <c r="T32" t="s">
        <v>933</v>
      </c>
      <c r="V32" t="s">
        <v>935</v>
      </c>
      <c r="X32" t="s">
        <v>124</v>
      </c>
      <c r="Y32">
        <v>246</v>
      </c>
      <c r="Z32">
        <v>800</v>
      </c>
      <c r="AA32" t="s">
        <v>999</v>
      </c>
      <c r="AB32" t="s">
        <v>1153</v>
      </c>
      <c r="AC32" t="s">
        <v>1273</v>
      </c>
      <c r="AD32">
        <v>6</v>
      </c>
      <c r="AE32" t="s">
        <v>1401</v>
      </c>
      <c r="AF32">
        <v>1</v>
      </c>
      <c r="AG32">
        <v>0</v>
      </c>
      <c r="AH32">
        <v>82.79000000000001</v>
      </c>
      <c r="AK32" t="s">
        <v>1419</v>
      </c>
      <c r="AL32" t="s">
        <v>1423</v>
      </c>
      <c r="AM32">
        <v>9984</v>
      </c>
      <c r="AR32" t="s">
        <v>1505</v>
      </c>
      <c r="AS32" t="s">
        <v>1559</v>
      </c>
      <c r="AT32">
        <v>2018</v>
      </c>
      <c r="AV32" t="s">
        <v>1662</v>
      </c>
      <c r="AW32" t="s">
        <v>1662</v>
      </c>
      <c r="AX32" t="s">
        <v>935</v>
      </c>
      <c r="AY32" t="s">
        <v>1666</v>
      </c>
      <c r="AZ32">
        <v>39.1</v>
      </c>
      <c r="BA32" t="s">
        <v>1668</v>
      </c>
      <c r="BC32" t="s">
        <v>1672</v>
      </c>
      <c r="BD32" t="s">
        <v>1694</v>
      </c>
      <c r="BE32" t="s">
        <v>1662</v>
      </c>
      <c r="BF32" t="s">
        <v>1782</v>
      </c>
      <c r="BG32" t="s">
        <v>1801</v>
      </c>
    </row>
    <row r="33" spans="1:59">
      <c r="A33" s="1">
        <f>HYPERLINK("https://lsnyc.legalserver.org/matter/dynamic-profile/view/1868936","18-1868936")</f>
        <v>0</v>
      </c>
      <c r="C33" t="s">
        <v>83</v>
      </c>
      <c r="D33" t="s">
        <v>97</v>
      </c>
      <c r="E33" t="s">
        <v>125</v>
      </c>
      <c r="G33" t="s">
        <v>223</v>
      </c>
      <c r="H33" t="s">
        <v>322</v>
      </c>
      <c r="I33" t="s">
        <v>515</v>
      </c>
      <c r="J33" t="s">
        <v>669</v>
      </c>
      <c r="K33" t="s">
        <v>739</v>
      </c>
      <c r="L33">
        <v>10473</v>
      </c>
      <c r="M33" t="s">
        <v>741</v>
      </c>
      <c r="N33" t="s">
        <v>785</v>
      </c>
      <c r="O33">
        <v>8</v>
      </c>
      <c r="P33" t="s">
        <v>923</v>
      </c>
      <c r="Q33" t="s">
        <v>930</v>
      </c>
      <c r="S33" t="s">
        <v>932</v>
      </c>
      <c r="T33" t="s">
        <v>933</v>
      </c>
      <c r="V33" t="s">
        <v>935</v>
      </c>
      <c r="X33" t="s">
        <v>188</v>
      </c>
      <c r="Y33">
        <v>138</v>
      </c>
      <c r="Z33">
        <v>971</v>
      </c>
      <c r="AA33" t="s">
        <v>1000</v>
      </c>
      <c r="AB33" t="s">
        <v>1154</v>
      </c>
      <c r="AC33" t="s">
        <v>1274</v>
      </c>
      <c r="AD33">
        <v>59</v>
      </c>
      <c r="AE33" t="s">
        <v>1399</v>
      </c>
      <c r="AF33">
        <v>2</v>
      </c>
      <c r="AG33">
        <v>0</v>
      </c>
      <c r="AH33">
        <v>54.02</v>
      </c>
      <c r="AL33" t="s">
        <v>1423</v>
      </c>
      <c r="AM33">
        <v>8892</v>
      </c>
      <c r="AR33" t="s">
        <v>1513</v>
      </c>
      <c r="AS33" t="s">
        <v>1579</v>
      </c>
      <c r="AT33">
        <v>2019</v>
      </c>
      <c r="AV33" t="s">
        <v>1662</v>
      </c>
      <c r="AW33" t="s">
        <v>1663</v>
      </c>
      <c r="AX33" t="s">
        <v>935</v>
      </c>
      <c r="AY33" t="s">
        <v>1666</v>
      </c>
      <c r="AZ33">
        <v>47.75</v>
      </c>
      <c r="BA33" t="s">
        <v>1668</v>
      </c>
      <c r="BC33" t="s">
        <v>1672</v>
      </c>
      <c r="BE33" t="s">
        <v>1662</v>
      </c>
      <c r="BG33" t="s">
        <v>1810</v>
      </c>
    </row>
    <row r="34" spans="1:59">
      <c r="A34" s="1">
        <f>HYPERLINK("https://lsnyc.legalserver.org/matter/dynamic-profile/view/1869037","18-1869037")</f>
        <v>0</v>
      </c>
      <c r="C34" t="s">
        <v>72</v>
      </c>
      <c r="D34" t="s">
        <v>97</v>
      </c>
      <c r="E34" t="s">
        <v>125</v>
      </c>
      <c r="G34" t="s">
        <v>224</v>
      </c>
      <c r="H34" t="s">
        <v>370</v>
      </c>
      <c r="I34" t="s">
        <v>516</v>
      </c>
      <c r="J34" t="s">
        <v>670</v>
      </c>
      <c r="K34" t="s">
        <v>739</v>
      </c>
      <c r="L34">
        <v>10451</v>
      </c>
      <c r="M34" t="s">
        <v>742</v>
      </c>
      <c r="N34" t="s">
        <v>786</v>
      </c>
      <c r="O34">
        <v>26</v>
      </c>
      <c r="P34" t="s">
        <v>923</v>
      </c>
      <c r="Q34" t="s">
        <v>930</v>
      </c>
      <c r="S34" t="s">
        <v>932</v>
      </c>
      <c r="T34" t="s">
        <v>933</v>
      </c>
      <c r="X34" t="s">
        <v>125</v>
      </c>
      <c r="Y34">
        <v>1075</v>
      </c>
      <c r="Z34">
        <v>1075</v>
      </c>
      <c r="AA34" t="s">
        <v>1001</v>
      </c>
      <c r="AC34" t="s">
        <v>1275</v>
      </c>
      <c r="AD34">
        <v>0</v>
      </c>
      <c r="AE34" t="s">
        <v>1401</v>
      </c>
      <c r="AF34">
        <v>1</v>
      </c>
      <c r="AG34">
        <v>1</v>
      </c>
      <c r="AH34">
        <v>173.75</v>
      </c>
      <c r="AL34" t="s">
        <v>1423</v>
      </c>
      <c r="AM34">
        <v>28600</v>
      </c>
      <c r="AR34" t="s">
        <v>1493</v>
      </c>
      <c r="AS34" t="s">
        <v>1580</v>
      </c>
      <c r="AT34">
        <v>2019</v>
      </c>
      <c r="AV34" t="s">
        <v>1662</v>
      </c>
      <c r="AW34" t="s">
        <v>1663</v>
      </c>
      <c r="AX34" t="s">
        <v>935</v>
      </c>
      <c r="AY34" t="s">
        <v>1666</v>
      </c>
      <c r="AZ34">
        <v>44.9</v>
      </c>
      <c r="BA34" t="s">
        <v>1668</v>
      </c>
      <c r="BC34" t="s">
        <v>1673</v>
      </c>
      <c r="BD34" t="s">
        <v>1695</v>
      </c>
      <c r="BE34" t="s">
        <v>1662</v>
      </c>
      <c r="BF34" t="s">
        <v>1782</v>
      </c>
      <c r="BG34" t="s">
        <v>1798</v>
      </c>
    </row>
    <row r="35" spans="1:59">
      <c r="A35" s="1">
        <f>HYPERLINK("https://lsnyc.legalserver.org/matter/dynamic-profile/view/1869153","18-1869153")</f>
        <v>0</v>
      </c>
      <c r="C35" t="s">
        <v>85</v>
      </c>
      <c r="D35" t="s">
        <v>97</v>
      </c>
      <c r="E35" t="s">
        <v>109</v>
      </c>
      <c r="G35" t="s">
        <v>225</v>
      </c>
      <c r="H35" t="s">
        <v>371</v>
      </c>
      <c r="I35" t="s">
        <v>517</v>
      </c>
      <c r="J35" t="s">
        <v>671</v>
      </c>
      <c r="K35" t="s">
        <v>739</v>
      </c>
      <c r="L35">
        <v>10457</v>
      </c>
      <c r="M35" t="s">
        <v>743</v>
      </c>
      <c r="N35" t="s">
        <v>787</v>
      </c>
      <c r="O35">
        <v>18</v>
      </c>
      <c r="P35" t="s">
        <v>923</v>
      </c>
      <c r="Q35" t="s">
        <v>930</v>
      </c>
      <c r="S35" t="s">
        <v>932</v>
      </c>
      <c r="T35" t="s">
        <v>934</v>
      </c>
      <c r="V35" t="s">
        <v>935</v>
      </c>
      <c r="X35" t="s">
        <v>109</v>
      </c>
      <c r="Y35">
        <v>1285.99</v>
      </c>
      <c r="Z35">
        <v>1311.71</v>
      </c>
      <c r="AA35" t="s">
        <v>1002</v>
      </c>
      <c r="AC35" t="s">
        <v>1276</v>
      </c>
      <c r="AD35">
        <v>0</v>
      </c>
      <c r="AE35" t="s">
        <v>1401</v>
      </c>
      <c r="AF35">
        <v>2</v>
      </c>
      <c r="AG35">
        <v>0</v>
      </c>
      <c r="AH35">
        <v>76.55</v>
      </c>
      <c r="AK35" t="s">
        <v>1417</v>
      </c>
      <c r="AL35" t="s">
        <v>1422</v>
      </c>
      <c r="AM35">
        <v>12600</v>
      </c>
      <c r="AR35" t="s">
        <v>1508</v>
      </c>
      <c r="AS35" t="s">
        <v>1581</v>
      </c>
      <c r="AT35">
        <v>2019</v>
      </c>
      <c r="AV35" t="s">
        <v>1662</v>
      </c>
      <c r="AW35" t="s">
        <v>1663</v>
      </c>
      <c r="AX35" t="s">
        <v>935</v>
      </c>
      <c r="AY35" t="s">
        <v>1666</v>
      </c>
      <c r="AZ35">
        <v>8.75</v>
      </c>
      <c r="BA35" t="s">
        <v>1668</v>
      </c>
      <c r="BC35" t="s">
        <v>1672</v>
      </c>
      <c r="BE35" t="s">
        <v>1662</v>
      </c>
      <c r="BF35" t="s">
        <v>1785</v>
      </c>
      <c r="BG35" t="s">
        <v>1801</v>
      </c>
    </row>
    <row r="36" spans="1:59">
      <c r="A36" s="1">
        <f>HYPERLINK("https://lsnyc.legalserver.org/matter/dynamic-profile/view/1833804","17-1833804")</f>
        <v>0</v>
      </c>
      <c r="C36" t="s">
        <v>83</v>
      </c>
      <c r="D36" t="s">
        <v>97</v>
      </c>
      <c r="E36" t="s">
        <v>126</v>
      </c>
      <c r="G36" t="s">
        <v>226</v>
      </c>
      <c r="H36" t="s">
        <v>372</v>
      </c>
      <c r="I36" t="s">
        <v>518</v>
      </c>
      <c r="J36" t="s">
        <v>672</v>
      </c>
      <c r="K36" t="s">
        <v>739</v>
      </c>
      <c r="L36">
        <v>10457</v>
      </c>
      <c r="M36" t="s">
        <v>743</v>
      </c>
      <c r="N36" t="s">
        <v>788</v>
      </c>
      <c r="O36">
        <v>16</v>
      </c>
      <c r="P36" t="s">
        <v>923</v>
      </c>
      <c r="Q36" t="s">
        <v>930</v>
      </c>
      <c r="S36" t="s">
        <v>932</v>
      </c>
      <c r="T36" t="s">
        <v>934</v>
      </c>
      <c r="V36" t="s">
        <v>935</v>
      </c>
      <c r="X36" t="s">
        <v>949</v>
      </c>
      <c r="Y36">
        <v>23</v>
      </c>
      <c r="Z36">
        <v>1404</v>
      </c>
      <c r="AA36" t="s">
        <v>1003</v>
      </c>
      <c r="AB36" t="s">
        <v>1155</v>
      </c>
      <c r="AC36" t="s">
        <v>1277</v>
      </c>
      <c r="AD36">
        <v>62</v>
      </c>
      <c r="AE36" t="s">
        <v>1401</v>
      </c>
      <c r="AF36">
        <v>3</v>
      </c>
      <c r="AG36">
        <v>0</v>
      </c>
      <c r="AH36">
        <v>0</v>
      </c>
      <c r="AK36" t="s">
        <v>1418</v>
      </c>
      <c r="AL36" t="s">
        <v>1422</v>
      </c>
      <c r="AM36">
        <v>0</v>
      </c>
      <c r="AR36" t="s">
        <v>1506</v>
      </c>
      <c r="AS36" t="s">
        <v>1582</v>
      </c>
      <c r="AT36">
        <v>2019</v>
      </c>
      <c r="AV36" t="s">
        <v>1662</v>
      </c>
      <c r="AW36" t="s">
        <v>1663</v>
      </c>
      <c r="AX36" t="s">
        <v>935</v>
      </c>
      <c r="AY36" t="s">
        <v>1666</v>
      </c>
      <c r="AZ36">
        <v>29.5</v>
      </c>
      <c r="BA36" t="s">
        <v>1668</v>
      </c>
      <c r="BC36" t="s">
        <v>1672</v>
      </c>
      <c r="BD36" t="s">
        <v>1696</v>
      </c>
      <c r="BE36" t="s">
        <v>1662</v>
      </c>
      <c r="BG36" t="s">
        <v>1810</v>
      </c>
    </row>
    <row r="37" spans="1:59">
      <c r="A37" s="1">
        <f>HYPERLINK("https://lsnyc.legalserver.org/matter/dynamic-profile/view/1868790","18-1868790")</f>
        <v>0</v>
      </c>
      <c r="C37" t="s">
        <v>72</v>
      </c>
      <c r="D37" t="s">
        <v>97</v>
      </c>
      <c r="E37" t="s">
        <v>109</v>
      </c>
      <c r="G37" t="s">
        <v>227</v>
      </c>
      <c r="H37" t="s">
        <v>373</v>
      </c>
      <c r="I37" t="s">
        <v>519</v>
      </c>
      <c r="J37" t="s">
        <v>673</v>
      </c>
      <c r="K37" t="s">
        <v>739</v>
      </c>
      <c r="L37">
        <v>10455</v>
      </c>
      <c r="M37" t="s">
        <v>746</v>
      </c>
      <c r="N37" t="s">
        <v>789</v>
      </c>
      <c r="O37">
        <v>10</v>
      </c>
      <c r="P37" t="s">
        <v>923</v>
      </c>
      <c r="Q37" t="s">
        <v>930</v>
      </c>
      <c r="S37" t="s">
        <v>932</v>
      </c>
      <c r="T37" t="s">
        <v>933</v>
      </c>
      <c r="X37" t="s">
        <v>109</v>
      </c>
      <c r="Y37">
        <v>244</v>
      </c>
      <c r="Z37">
        <v>244</v>
      </c>
      <c r="AA37" t="s">
        <v>1004</v>
      </c>
      <c r="AB37" t="s">
        <v>1156</v>
      </c>
      <c r="AC37" t="s">
        <v>1278</v>
      </c>
      <c r="AD37">
        <v>0</v>
      </c>
      <c r="AE37" t="s">
        <v>1404</v>
      </c>
      <c r="AF37">
        <v>1</v>
      </c>
      <c r="AG37">
        <v>0</v>
      </c>
      <c r="AH37">
        <v>81.05</v>
      </c>
      <c r="AK37" t="s">
        <v>1414</v>
      </c>
      <c r="AL37" t="s">
        <v>1422</v>
      </c>
      <c r="AM37">
        <v>9840</v>
      </c>
      <c r="AR37" t="s">
        <v>1514</v>
      </c>
      <c r="AS37" t="s">
        <v>1583</v>
      </c>
      <c r="AT37">
        <v>2019</v>
      </c>
      <c r="AV37" t="s">
        <v>1662</v>
      </c>
      <c r="AW37" t="s">
        <v>1663</v>
      </c>
      <c r="AX37" t="s">
        <v>935</v>
      </c>
      <c r="AY37" t="s">
        <v>1667</v>
      </c>
      <c r="AZ37">
        <v>24.6</v>
      </c>
      <c r="BA37" t="s">
        <v>1668</v>
      </c>
      <c r="BC37" t="s">
        <v>1672</v>
      </c>
      <c r="BD37" t="s">
        <v>1697</v>
      </c>
      <c r="BE37" t="s">
        <v>1662</v>
      </c>
      <c r="BF37" t="s">
        <v>1782</v>
      </c>
      <c r="BG37" t="s">
        <v>1801</v>
      </c>
    </row>
    <row r="38" spans="1:59">
      <c r="A38" s="1">
        <f>HYPERLINK("https://lsnyc.legalserver.org/matter/dynamic-profile/view/1863584","18-1863584")</f>
        <v>0</v>
      </c>
      <c r="C38" t="s">
        <v>86</v>
      </c>
      <c r="D38" t="s">
        <v>97</v>
      </c>
      <c r="E38" t="s">
        <v>127</v>
      </c>
      <c r="G38" t="s">
        <v>228</v>
      </c>
      <c r="H38" t="s">
        <v>374</v>
      </c>
      <c r="I38" t="s">
        <v>520</v>
      </c>
      <c r="J38" t="s">
        <v>674</v>
      </c>
      <c r="K38" t="s">
        <v>739</v>
      </c>
      <c r="L38">
        <v>10472</v>
      </c>
      <c r="M38" t="s">
        <v>746</v>
      </c>
      <c r="N38" t="s">
        <v>790</v>
      </c>
      <c r="O38">
        <v>3</v>
      </c>
      <c r="P38" t="s">
        <v>923</v>
      </c>
      <c r="Q38" t="s">
        <v>930</v>
      </c>
      <c r="S38" t="s">
        <v>932</v>
      </c>
      <c r="T38" t="s">
        <v>933</v>
      </c>
      <c r="V38" t="s">
        <v>935</v>
      </c>
      <c r="W38" t="s">
        <v>936</v>
      </c>
      <c r="X38" t="s">
        <v>127</v>
      </c>
      <c r="Y38">
        <v>241</v>
      </c>
      <c r="Z38">
        <v>241</v>
      </c>
      <c r="AA38" t="s">
        <v>1005</v>
      </c>
      <c r="AC38" t="s">
        <v>1279</v>
      </c>
      <c r="AD38">
        <v>161</v>
      </c>
      <c r="AE38" t="s">
        <v>1403</v>
      </c>
      <c r="AF38">
        <v>1</v>
      </c>
      <c r="AG38">
        <v>0</v>
      </c>
      <c r="AH38">
        <v>74.14</v>
      </c>
      <c r="AK38" t="s">
        <v>750</v>
      </c>
      <c r="AL38" t="s">
        <v>1422</v>
      </c>
      <c r="AM38">
        <v>9000</v>
      </c>
      <c r="AR38" t="s">
        <v>1492</v>
      </c>
      <c r="AS38" t="s">
        <v>1576</v>
      </c>
      <c r="AT38">
        <v>2019</v>
      </c>
      <c r="AV38" t="s">
        <v>1662</v>
      </c>
      <c r="AW38" t="s">
        <v>1663</v>
      </c>
      <c r="AX38" t="s">
        <v>935</v>
      </c>
      <c r="AY38" t="s">
        <v>1666</v>
      </c>
      <c r="AZ38">
        <v>31.35</v>
      </c>
      <c r="BA38" t="s">
        <v>1668</v>
      </c>
      <c r="BC38" t="s">
        <v>1672</v>
      </c>
      <c r="BE38" t="s">
        <v>1662</v>
      </c>
      <c r="BF38" t="s">
        <v>1782</v>
      </c>
      <c r="BG38" t="s">
        <v>1807</v>
      </c>
    </row>
    <row r="39" spans="1:59">
      <c r="A39" s="1">
        <f>HYPERLINK("https://lsnyc.legalserver.org/matter/dynamic-profile/view/0814176","16-0814176")</f>
        <v>0</v>
      </c>
      <c r="C39" t="s">
        <v>87</v>
      </c>
      <c r="D39" t="s">
        <v>97</v>
      </c>
      <c r="E39" t="s">
        <v>128</v>
      </c>
      <c r="G39" t="s">
        <v>229</v>
      </c>
      <c r="H39" t="s">
        <v>375</v>
      </c>
      <c r="I39" t="s">
        <v>521</v>
      </c>
      <c r="J39" t="s">
        <v>675</v>
      </c>
      <c r="K39" t="s">
        <v>739</v>
      </c>
      <c r="L39">
        <v>10460</v>
      </c>
      <c r="M39" t="s">
        <v>744</v>
      </c>
      <c r="N39" t="s">
        <v>791</v>
      </c>
      <c r="O39">
        <v>18</v>
      </c>
      <c r="P39" t="s">
        <v>923</v>
      </c>
      <c r="Q39" t="s">
        <v>930</v>
      </c>
      <c r="S39" t="s">
        <v>932</v>
      </c>
      <c r="T39" t="s">
        <v>933</v>
      </c>
      <c r="X39" t="s">
        <v>950</v>
      </c>
      <c r="Y39">
        <v>462</v>
      </c>
      <c r="Z39">
        <v>1646</v>
      </c>
      <c r="AA39" t="s">
        <v>1006</v>
      </c>
      <c r="AB39" t="s">
        <v>1157</v>
      </c>
      <c r="AC39" t="s">
        <v>1280</v>
      </c>
      <c r="AD39">
        <v>0</v>
      </c>
      <c r="AE39" t="s">
        <v>1399</v>
      </c>
      <c r="AF39">
        <v>3</v>
      </c>
      <c r="AG39">
        <v>2</v>
      </c>
      <c r="AH39">
        <v>32.03</v>
      </c>
      <c r="AK39" t="s">
        <v>1413</v>
      </c>
      <c r="AL39" t="s">
        <v>1422</v>
      </c>
      <c r="AM39">
        <v>9108</v>
      </c>
      <c r="AO39" t="s">
        <v>1438</v>
      </c>
      <c r="AR39" t="s">
        <v>1515</v>
      </c>
      <c r="AS39" t="s">
        <v>1584</v>
      </c>
      <c r="AT39">
        <v>2018</v>
      </c>
      <c r="AV39" t="s">
        <v>1662</v>
      </c>
      <c r="AW39" t="s">
        <v>1663</v>
      </c>
      <c r="AX39" t="s">
        <v>935</v>
      </c>
      <c r="AY39" t="s">
        <v>1666</v>
      </c>
      <c r="AZ39">
        <v>73.34999999999999</v>
      </c>
      <c r="BA39" t="s">
        <v>1668</v>
      </c>
      <c r="BC39" t="s">
        <v>1671</v>
      </c>
      <c r="BD39" t="s">
        <v>1698</v>
      </c>
      <c r="BE39" t="s">
        <v>1662</v>
      </c>
      <c r="BG39" t="s">
        <v>1809</v>
      </c>
    </row>
    <row r="40" spans="1:59">
      <c r="A40" s="1">
        <f>HYPERLINK("https://lsnyc.legalserver.org/matter/dynamic-profile/view/1844676","17-1844676")</f>
        <v>0</v>
      </c>
      <c r="C40" t="s">
        <v>73</v>
      </c>
      <c r="D40" t="s">
        <v>97</v>
      </c>
      <c r="E40" t="s">
        <v>124</v>
      </c>
      <c r="G40" t="s">
        <v>230</v>
      </c>
      <c r="H40" t="s">
        <v>367</v>
      </c>
      <c r="I40" t="s">
        <v>522</v>
      </c>
      <c r="J40" t="s">
        <v>676</v>
      </c>
      <c r="K40" t="s">
        <v>739</v>
      </c>
      <c r="L40">
        <v>10462</v>
      </c>
      <c r="M40" t="s">
        <v>746</v>
      </c>
      <c r="N40" t="s">
        <v>792</v>
      </c>
      <c r="O40">
        <v>10</v>
      </c>
      <c r="P40" t="s">
        <v>923</v>
      </c>
      <c r="Q40" t="s">
        <v>930</v>
      </c>
      <c r="S40" t="s">
        <v>932</v>
      </c>
      <c r="T40" t="s">
        <v>933</v>
      </c>
      <c r="X40" t="s">
        <v>951</v>
      </c>
      <c r="Y40">
        <v>475</v>
      </c>
      <c r="Z40">
        <v>1300</v>
      </c>
      <c r="AA40" t="s">
        <v>1007</v>
      </c>
      <c r="AC40" t="s">
        <v>1281</v>
      </c>
      <c r="AD40">
        <v>76</v>
      </c>
      <c r="AE40" t="s">
        <v>1401</v>
      </c>
      <c r="AF40">
        <v>1</v>
      </c>
      <c r="AG40">
        <v>0</v>
      </c>
      <c r="AH40">
        <v>169.55</v>
      </c>
      <c r="AK40" t="s">
        <v>1413</v>
      </c>
      <c r="AL40" t="s">
        <v>1422</v>
      </c>
      <c r="AM40">
        <v>20448</v>
      </c>
      <c r="AR40" t="s">
        <v>1516</v>
      </c>
      <c r="AS40" t="s">
        <v>1554</v>
      </c>
      <c r="AT40">
        <v>2019</v>
      </c>
      <c r="AV40" t="s">
        <v>1662</v>
      </c>
      <c r="AW40" t="s">
        <v>1663</v>
      </c>
      <c r="AX40" t="s">
        <v>935</v>
      </c>
      <c r="AY40" t="s">
        <v>1666</v>
      </c>
      <c r="AZ40">
        <v>55.9</v>
      </c>
      <c r="BA40" t="s">
        <v>1668</v>
      </c>
      <c r="BC40" t="s">
        <v>1672</v>
      </c>
      <c r="BD40" t="s">
        <v>1699</v>
      </c>
      <c r="BE40" t="s">
        <v>1662</v>
      </c>
      <c r="BF40" t="s">
        <v>1782</v>
      </c>
      <c r="BG40" t="s">
        <v>1801</v>
      </c>
    </row>
    <row r="41" spans="1:59">
      <c r="A41" s="1">
        <f>HYPERLINK("https://lsnyc.legalserver.org/matter/dynamic-profile/view/1870860","18-1870860")</f>
        <v>0</v>
      </c>
      <c r="C41" t="s">
        <v>71</v>
      </c>
      <c r="D41" t="s">
        <v>97</v>
      </c>
      <c r="E41" t="s">
        <v>129</v>
      </c>
      <c r="G41" t="s">
        <v>230</v>
      </c>
      <c r="H41" t="s">
        <v>376</v>
      </c>
      <c r="I41" t="s">
        <v>523</v>
      </c>
      <c r="J41">
        <v>3</v>
      </c>
      <c r="K41" t="s">
        <v>739</v>
      </c>
      <c r="L41">
        <v>10468</v>
      </c>
      <c r="M41" t="s">
        <v>743</v>
      </c>
      <c r="N41" t="s">
        <v>793</v>
      </c>
      <c r="O41">
        <v>1</v>
      </c>
      <c r="P41" t="s">
        <v>923</v>
      </c>
      <c r="Q41" t="s">
        <v>930</v>
      </c>
      <c r="S41" t="s">
        <v>932</v>
      </c>
      <c r="T41" t="s">
        <v>934</v>
      </c>
      <c r="X41" t="s">
        <v>129</v>
      </c>
      <c r="Y41">
        <v>320</v>
      </c>
      <c r="Z41">
        <v>1800</v>
      </c>
      <c r="AA41" t="s">
        <v>1008</v>
      </c>
      <c r="AB41" t="s">
        <v>1158</v>
      </c>
      <c r="AC41" t="s">
        <v>1282</v>
      </c>
      <c r="AD41">
        <v>4</v>
      </c>
      <c r="AE41" t="s">
        <v>1402</v>
      </c>
      <c r="AF41">
        <v>3</v>
      </c>
      <c r="AG41">
        <v>3</v>
      </c>
      <c r="AH41">
        <v>46.24</v>
      </c>
      <c r="AK41" t="s">
        <v>1413</v>
      </c>
      <c r="AL41" t="s">
        <v>1422</v>
      </c>
      <c r="AM41">
        <v>15600</v>
      </c>
      <c r="AR41" t="s">
        <v>1517</v>
      </c>
      <c r="AS41" t="s">
        <v>1567</v>
      </c>
      <c r="AT41">
        <v>2019</v>
      </c>
      <c r="AV41" t="s">
        <v>1662</v>
      </c>
      <c r="AW41" t="s">
        <v>1663</v>
      </c>
      <c r="AX41" t="s">
        <v>935</v>
      </c>
      <c r="AY41" t="s">
        <v>1666</v>
      </c>
      <c r="AZ41">
        <v>36.6</v>
      </c>
      <c r="BA41" t="s">
        <v>1668</v>
      </c>
      <c r="BC41" t="s">
        <v>1671</v>
      </c>
      <c r="BD41" t="s">
        <v>1700</v>
      </c>
      <c r="BE41" t="s">
        <v>1662</v>
      </c>
      <c r="BF41" t="s">
        <v>1782</v>
      </c>
      <c r="BG41" t="s">
        <v>1801</v>
      </c>
    </row>
    <row r="42" spans="1:59">
      <c r="A42" s="1">
        <f>HYPERLINK("https://lsnyc.legalserver.org/matter/dynamic-profile/view/1843176","17-1843176")</f>
        <v>0</v>
      </c>
      <c r="C42" t="s">
        <v>77</v>
      </c>
      <c r="D42" t="s">
        <v>97</v>
      </c>
      <c r="E42" t="s">
        <v>130</v>
      </c>
      <c r="G42" t="s">
        <v>231</v>
      </c>
      <c r="H42" t="s">
        <v>377</v>
      </c>
      <c r="I42" t="s">
        <v>524</v>
      </c>
      <c r="J42" t="s">
        <v>677</v>
      </c>
      <c r="K42" t="s">
        <v>739</v>
      </c>
      <c r="L42">
        <v>10472</v>
      </c>
      <c r="M42" t="s">
        <v>746</v>
      </c>
      <c r="N42" t="s">
        <v>794</v>
      </c>
      <c r="O42">
        <v>3</v>
      </c>
      <c r="P42" t="s">
        <v>923</v>
      </c>
      <c r="Q42" t="s">
        <v>930</v>
      </c>
      <c r="S42" t="s">
        <v>932</v>
      </c>
      <c r="T42" t="s">
        <v>933</v>
      </c>
      <c r="X42" t="s">
        <v>952</v>
      </c>
      <c r="Y42">
        <v>9</v>
      </c>
      <c r="Z42">
        <v>1550</v>
      </c>
      <c r="AA42" t="s">
        <v>1009</v>
      </c>
      <c r="AB42" t="s">
        <v>1159</v>
      </c>
      <c r="AC42" t="s">
        <v>1283</v>
      </c>
      <c r="AD42">
        <v>4</v>
      </c>
      <c r="AE42" t="s">
        <v>1402</v>
      </c>
      <c r="AF42">
        <v>2</v>
      </c>
      <c r="AG42">
        <v>2</v>
      </c>
      <c r="AH42">
        <v>9.31</v>
      </c>
      <c r="AK42" t="s">
        <v>1416</v>
      </c>
      <c r="AM42">
        <v>2290</v>
      </c>
      <c r="AO42" t="s">
        <v>1439</v>
      </c>
      <c r="AR42" t="s">
        <v>1518</v>
      </c>
      <c r="AS42" t="s">
        <v>1585</v>
      </c>
      <c r="AT42">
        <v>2018</v>
      </c>
      <c r="AV42" t="s">
        <v>1662</v>
      </c>
      <c r="AW42" t="s">
        <v>1663</v>
      </c>
      <c r="AX42" t="s">
        <v>935</v>
      </c>
      <c r="AY42" t="s">
        <v>1666</v>
      </c>
      <c r="AZ42">
        <v>20.1</v>
      </c>
      <c r="BA42" t="s">
        <v>1668</v>
      </c>
      <c r="BC42" t="s">
        <v>1671</v>
      </c>
      <c r="BD42" t="s">
        <v>1701</v>
      </c>
      <c r="BE42" t="s">
        <v>1662</v>
      </c>
      <c r="BF42" t="s">
        <v>1782</v>
      </c>
      <c r="BG42" t="s">
        <v>1801</v>
      </c>
    </row>
    <row r="43" spans="1:59">
      <c r="A43" s="1">
        <f>HYPERLINK("https://lsnyc.legalserver.org/matter/dynamic-profile/view/1833948","17-1833948")</f>
        <v>0</v>
      </c>
      <c r="B43" t="s">
        <v>60</v>
      </c>
      <c r="C43" t="s">
        <v>88</v>
      </c>
      <c r="D43" t="s">
        <v>97</v>
      </c>
      <c r="E43" t="s">
        <v>131</v>
      </c>
      <c r="G43" t="s">
        <v>232</v>
      </c>
      <c r="H43" t="s">
        <v>378</v>
      </c>
      <c r="I43" t="s">
        <v>525</v>
      </c>
      <c r="J43" t="s">
        <v>678</v>
      </c>
      <c r="K43" t="s">
        <v>739</v>
      </c>
      <c r="L43">
        <v>10451</v>
      </c>
      <c r="M43" t="s">
        <v>741</v>
      </c>
      <c r="N43" t="s">
        <v>795</v>
      </c>
      <c r="O43">
        <v>40</v>
      </c>
      <c r="P43" t="s">
        <v>923</v>
      </c>
      <c r="Q43" t="s">
        <v>930</v>
      </c>
      <c r="S43" t="s">
        <v>932</v>
      </c>
      <c r="T43" t="s">
        <v>933</v>
      </c>
      <c r="X43" t="s">
        <v>953</v>
      </c>
      <c r="Y43">
        <v>861.28</v>
      </c>
      <c r="Z43">
        <v>861.28</v>
      </c>
      <c r="AA43" t="s">
        <v>1010</v>
      </c>
      <c r="AC43" t="s">
        <v>1284</v>
      </c>
      <c r="AD43">
        <v>156</v>
      </c>
      <c r="AE43" t="s">
        <v>1401</v>
      </c>
      <c r="AF43">
        <v>1</v>
      </c>
      <c r="AG43">
        <v>1</v>
      </c>
      <c r="AH43">
        <v>80.09999999999999</v>
      </c>
      <c r="AK43" t="s">
        <v>1414</v>
      </c>
      <c r="AM43">
        <v>13008</v>
      </c>
      <c r="AR43" t="s">
        <v>1519</v>
      </c>
      <c r="AS43" t="s">
        <v>1576</v>
      </c>
      <c r="AT43">
        <v>2019</v>
      </c>
      <c r="AV43" t="s">
        <v>1662</v>
      </c>
      <c r="AW43" t="s">
        <v>1663</v>
      </c>
      <c r="AX43" t="s">
        <v>935</v>
      </c>
      <c r="AY43" t="s">
        <v>1666</v>
      </c>
      <c r="AZ43">
        <v>90.2</v>
      </c>
      <c r="BA43" t="s">
        <v>1668</v>
      </c>
      <c r="BC43" t="s">
        <v>1673</v>
      </c>
      <c r="BE43" t="s">
        <v>1662</v>
      </c>
      <c r="BF43" t="s">
        <v>1782</v>
      </c>
      <c r="BG43" t="s">
        <v>1805</v>
      </c>
    </row>
    <row r="44" spans="1:59">
      <c r="A44" s="1">
        <f>HYPERLINK("https://lsnyc.legalserver.org/matter/dynamic-profile/view/1855529","18-1855529")</f>
        <v>0</v>
      </c>
      <c r="B44" t="s">
        <v>61</v>
      </c>
      <c r="C44" t="s">
        <v>66</v>
      </c>
      <c r="D44" t="s">
        <v>97</v>
      </c>
      <c r="E44" t="s">
        <v>132</v>
      </c>
      <c r="G44" t="s">
        <v>233</v>
      </c>
      <c r="H44" t="s">
        <v>379</v>
      </c>
      <c r="I44" t="s">
        <v>526</v>
      </c>
      <c r="J44" t="s">
        <v>664</v>
      </c>
      <c r="K44" t="s">
        <v>739</v>
      </c>
      <c r="L44">
        <v>10459</v>
      </c>
      <c r="M44" t="s">
        <v>746</v>
      </c>
      <c r="N44" t="s">
        <v>796</v>
      </c>
      <c r="O44">
        <v>9</v>
      </c>
      <c r="P44" t="s">
        <v>923</v>
      </c>
      <c r="Q44" t="s">
        <v>930</v>
      </c>
      <c r="S44" t="s">
        <v>932</v>
      </c>
      <c r="T44" t="s">
        <v>933</v>
      </c>
      <c r="V44" t="s">
        <v>935</v>
      </c>
      <c r="X44" t="s">
        <v>117</v>
      </c>
      <c r="Y44">
        <v>140</v>
      </c>
      <c r="Z44">
        <v>140</v>
      </c>
      <c r="AA44" t="s">
        <v>1011</v>
      </c>
      <c r="AD44">
        <v>42</v>
      </c>
      <c r="AE44" t="s">
        <v>1399</v>
      </c>
      <c r="AF44">
        <v>1</v>
      </c>
      <c r="AG44">
        <v>1</v>
      </c>
      <c r="AH44">
        <v>11.31</v>
      </c>
      <c r="AK44" t="s">
        <v>1413</v>
      </c>
      <c r="AM44">
        <v>1836</v>
      </c>
      <c r="AR44" t="s">
        <v>1492</v>
      </c>
      <c r="AS44" t="s">
        <v>1586</v>
      </c>
      <c r="AT44">
        <v>2019</v>
      </c>
      <c r="AV44" t="s">
        <v>1662</v>
      </c>
      <c r="AW44" t="s">
        <v>1663</v>
      </c>
      <c r="AX44" t="s">
        <v>935</v>
      </c>
      <c r="AY44" t="s">
        <v>1666</v>
      </c>
      <c r="AZ44">
        <v>32.5</v>
      </c>
      <c r="BA44" t="s">
        <v>1668</v>
      </c>
      <c r="BC44" t="s">
        <v>1671</v>
      </c>
      <c r="BE44" t="s">
        <v>1662</v>
      </c>
      <c r="BG44" t="s">
        <v>1799</v>
      </c>
    </row>
    <row r="45" spans="1:59">
      <c r="A45" s="1">
        <f>HYPERLINK("https://lsnyc.legalserver.org/matter/dynamic-profile/view/1863399","18-1863399")</f>
        <v>0</v>
      </c>
      <c r="C45" t="s">
        <v>89</v>
      </c>
      <c r="D45" t="s">
        <v>97</v>
      </c>
      <c r="E45" t="s">
        <v>133</v>
      </c>
      <c r="G45" t="s">
        <v>234</v>
      </c>
      <c r="H45" t="s">
        <v>380</v>
      </c>
      <c r="I45" t="s">
        <v>527</v>
      </c>
      <c r="J45" t="s">
        <v>679</v>
      </c>
      <c r="K45" t="s">
        <v>739</v>
      </c>
      <c r="L45">
        <v>10468</v>
      </c>
      <c r="M45" t="s">
        <v>743</v>
      </c>
      <c r="N45" t="s">
        <v>797</v>
      </c>
      <c r="O45">
        <v>2</v>
      </c>
      <c r="P45" t="s">
        <v>923</v>
      </c>
      <c r="Q45" t="s">
        <v>930</v>
      </c>
      <c r="S45" t="s">
        <v>932</v>
      </c>
      <c r="T45" t="s">
        <v>934</v>
      </c>
      <c r="X45" t="s">
        <v>949</v>
      </c>
      <c r="Y45">
        <v>160</v>
      </c>
      <c r="Z45">
        <v>160</v>
      </c>
      <c r="AA45" t="s">
        <v>1012</v>
      </c>
      <c r="AB45" t="s">
        <v>1160</v>
      </c>
      <c r="AD45">
        <v>0</v>
      </c>
      <c r="AE45" t="s">
        <v>1405</v>
      </c>
      <c r="AF45">
        <v>1</v>
      </c>
      <c r="AG45">
        <v>1</v>
      </c>
      <c r="AH45">
        <v>10.29</v>
      </c>
      <c r="AK45" t="s">
        <v>1413</v>
      </c>
      <c r="AM45">
        <v>1693</v>
      </c>
      <c r="AR45" t="s">
        <v>1499</v>
      </c>
      <c r="AS45" t="s">
        <v>1587</v>
      </c>
      <c r="AT45">
        <v>2019</v>
      </c>
      <c r="AV45" t="s">
        <v>1662</v>
      </c>
      <c r="AW45" t="s">
        <v>1663</v>
      </c>
      <c r="AX45" t="s">
        <v>935</v>
      </c>
      <c r="AY45" t="s">
        <v>1666</v>
      </c>
      <c r="AZ45">
        <v>77.15000000000001</v>
      </c>
      <c r="BA45" t="s">
        <v>1668</v>
      </c>
      <c r="BC45" t="s">
        <v>1671</v>
      </c>
      <c r="BD45" t="s">
        <v>1702</v>
      </c>
      <c r="BE45" t="s">
        <v>1662</v>
      </c>
      <c r="BF45" t="s">
        <v>1782</v>
      </c>
      <c r="BG45" t="s">
        <v>1801</v>
      </c>
    </row>
    <row r="46" spans="1:59">
      <c r="A46" s="1">
        <f>HYPERLINK("https://lsnyc.legalserver.org/matter/dynamic-profile/view/1868851","18-1868851")</f>
        <v>0</v>
      </c>
      <c r="C46" t="s">
        <v>77</v>
      </c>
      <c r="D46" t="s">
        <v>97</v>
      </c>
      <c r="E46" t="s">
        <v>109</v>
      </c>
      <c r="G46" t="s">
        <v>235</v>
      </c>
      <c r="H46" t="s">
        <v>381</v>
      </c>
      <c r="I46" t="s">
        <v>528</v>
      </c>
      <c r="J46" t="s">
        <v>680</v>
      </c>
      <c r="K46" t="s">
        <v>739</v>
      </c>
      <c r="L46">
        <v>10467</v>
      </c>
      <c r="M46" t="s">
        <v>743</v>
      </c>
      <c r="N46" t="s">
        <v>798</v>
      </c>
      <c r="O46">
        <v>8</v>
      </c>
      <c r="P46" t="s">
        <v>923</v>
      </c>
      <c r="Q46" t="s">
        <v>930</v>
      </c>
      <c r="S46" t="s">
        <v>932</v>
      </c>
      <c r="T46" t="s">
        <v>934</v>
      </c>
      <c r="X46" t="s">
        <v>109</v>
      </c>
      <c r="Y46">
        <v>1332</v>
      </c>
      <c r="Z46">
        <v>1755</v>
      </c>
      <c r="AA46" t="s">
        <v>1013</v>
      </c>
      <c r="AB46" t="s">
        <v>1161</v>
      </c>
      <c r="AC46" t="s">
        <v>1285</v>
      </c>
      <c r="AD46">
        <v>2</v>
      </c>
      <c r="AE46" t="s">
        <v>1402</v>
      </c>
      <c r="AF46">
        <v>3</v>
      </c>
      <c r="AG46">
        <v>2</v>
      </c>
      <c r="AH46">
        <v>169.95</v>
      </c>
      <c r="AK46" t="s">
        <v>1413</v>
      </c>
      <c r="AM46">
        <v>50000</v>
      </c>
      <c r="AR46" t="s">
        <v>1493</v>
      </c>
      <c r="AS46" t="s">
        <v>1588</v>
      </c>
      <c r="AT46">
        <v>2019</v>
      </c>
      <c r="AV46" t="s">
        <v>1662</v>
      </c>
      <c r="AW46" t="s">
        <v>1663</v>
      </c>
      <c r="AX46" t="s">
        <v>935</v>
      </c>
      <c r="AY46" t="s">
        <v>1666</v>
      </c>
      <c r="AZ46">
        <v>35.95</v>
      </c>
      <c r="BA46" t="s">
        <v>1668</v>
      </c>
      <c r="BC46" t="s">
        <v>1673</v>
      </c>
      <c r="BE46" t="s">
        <v>1662</v>
      </c>
      <c r="BF46" t="s">
        <v>1785</v>
      </c>
      <c r="BG46" t="s">
        <v>1801</v>
      </c>
    </row>
    <row r="47" spans="1:59">
      <c r="A47" s="1">
        <f>HYPERLINK("https://lsnyc.legalserver.org/matter/dynamic-profile/view/1864777","18-1864777")</f>
        <v>0</v>
      </c>
      <c r="C47" t="s">
        <v>89</v>
      </c>
      <c r="D47" t="s">
        <v>97</v>
      </c>
      <c r="E47" t="s">
        <v>134</v>
      </c>
      <c r="G47" t="s">
        <v>236</v>
      </c>
      <c r="H47" t="s">
        <v>382</v>
      </c>
      <c r="I47" t="s">
        <v>529</v>
      </c>
      <c r="J47" t="s">
        <v>649</v>
      </c>
      <c r="K47" t="s">
        <v>739</v>
      </c>
      <c r="L47">
        <v>10455</v>
      </c>
      <c r="M47" t="s">
        <v>743</v>
      </c>
      <c r="N47" t="s">
        <v>799</v>
      </c>
      <c r="O47">
        <v>41</v>
      </c>
      <c r="P47" t="s">
        <v>923</v>
      </c>
      <c r="Q47" t="s">
        <v>930</v>
      </c>
      <c r="S47" t="s">
        <v>932</v>
      </c>
      <c r="T47" t="s">
        <v>933</v>
      </c>
      <c r="X47" t="s">
        <v>954</v>
      </c>
      <c r="Y47">
        <v>0</v>
      </c>
      <c r="Z47">
        <v>623.65</v>
      </c>
      <c r="AA47" t="s">
        <v>1014</v>
      </c>
      <c r="AB47" t="s">
        <v>1162</v>
      </c>
      <c r="AC47" t="s">
        <v>1286</v>
      </c>
      <c r="AD47">
        <v>5</v>
      </c>
      <c r="AF47">
        <v>2</v>
      </c>
      <c r="AG47">
        <v>2</v>
      </c>
      <c r="AH47">
        <v>0</v>
      </c>
      <c r="AM47">
        <v>0</v>
      </c>
      <c r="AR47" t="s">
        <v>1506</v>
      </c>
      <c r="AS47" t="s">
        <v>1567</v>
      </c>
      <c r="AT47">
        <v>2019</v>
      </c>
      <c r="AV47" t="s">
        <v>1662</v>
      </c>
      <c r="AW47" t="s">
        <v>1663</v>
      </c>
      <c r="AX47" t="s">
        <v>935</v>
      </c>
      <c r="AY47" t="s">
        <v>1666</v>
      </c>
      <c r="AZ47">
        <v>62.5</v>
      </c>
      <c r="BA47" t="s">
        <v>1668</v>
      </c>
      <c r="BC47" t="s">
        <v>1671</v>
      </c>
      <c r="BD47" t="s">
        <v>1703</v>
      </c>
      <c r="BE47" t="s">
        <v>1662</v>
      </c>
      <c r="BF47" t="s">
        <v>1782</v>
      </c>
      <c r="BG47" t="s">
        <v>1801</v>
      </c>
    </row>
    <row r="48" spans="1:59">
      <c r="A48" s="1">
        <f>HYPERLINK("https://lsnyc.legalserver.org/matter/dynamic-profile/view/1871259","18-1871259")</f>
        <v>0</v>
      </c>
      <c r="C48" t="s">
        <v>77</v>
      </c>
      <c r="D48" t="s">
        <v>97</v>
      </c>
      <c r="E48" t="s">
        <v>123</v>
      </c>
      <c r="G48" t="s">
        <v>237</v>
      </c>
      <c r="H48" t="s">
        <v>383</v>
      </c>
      <c r="I48" t="s">
        <v>530</v>
      </c>
      <c r="J48" t="s">
        <v>681</v>
      </c>
      <c r="K48" t="s">
        <v>739</v>
      </c>
      <c r="L48">
        <v>10467</v>
      </c>
      <c r="M48" t="s">
        <v>743</v>
      </c>
      <c r="N48" t="s">
        <v>800</v>
      </c>
      <c r="O48">
        <v>21</v>
      </c>
      <c r="P48" t="s">
        <v>923</v>
      </c>
      <c r="Q48" t="s">
        <v>930</v>
      </c>
      <c r="S48" t="s">
        <v>932</v>
      </c>
      <c r="T48" t="s">
        <v>934</v>
      </c>
      <c r="W48" t="s">
        <v>936</v>
      </c>
      <c r="X48" t="s">
        <v>939</v>
      </c>
      <c r="Y48">
        <v>0</v>
      </c>
      <c r="Z48">
        <v>0</v>
      </c>
      <c r="AA48" t="s">
        <v>1015</v>
      </c>
      <c r="AB48" t="s">
        <v>1163</v>
      </c>
      <c r="AC48" t="s">
        <v>1287</v>
      </c>
      <c r="AD48">
        <v>0</v>
      </c>
      <c r="AF48">
        <v>2</v>
      </c>
      <c r="AG48">
        <v>2</v>
      </c>
      <c r="AH48">
        <v>62.68</v>
      </c>
      <c r="AM48">
        <v>15732</v>
      </c>
      <c r="AR48" t="s">
        <v>1520</v>
      </c>
      <c r="AS48" t="s">
        <v>1589</v>
      </c>
      <c r="AT48">
        <v>2019</v>
      </c>
      <c r="AV48" t="s">
        <v>1662</v>
      </c>
      <c r="AW48" t="s">
        <v>1663</v>
      </c>
      <c r="AX48" t="s">
        <v>935</v>
      </c>
      <c r="AY48" t="s">
        <v>1666</v>
      </c>
      <c r="AZ48">
        <v>15.1</v>
      </c>
      <c r="BA48" t="s">
        <v>1668</v>
      </c>
      <c r="BC48" t="s">
        <v>1671</v>
      </c>
      <c r="BD48" t="s">
        <v>1704</v>
      </c>
      <c r="BE48" t="s">
        <v>1662</v>
      </c>
      <c r="BF48" t="s">
        <v>1785</v>
      </c>
      <c r="BG48" t="s">
        <v>1801</v>
      </c>
    </row>
    <row r="49" spans="1:59">
      <c r="A49" s="1">
        <f>HYPERLINK("https://lsnyc.legalserver.org/matter/dynamic-profile/view/1870092","18-1870092")</f>
        <v>0</v>
      </c>
      <c r="C49" t="s">
        <v>72</v>
      </c>
      <c r="D49" t="s">
        <v>97</v>
      </c>
      <c r="E49" t="s">
        <v>114</v>
      </c>
      <c r="G49" t="s">
        <v>238</v>
      </c>
      <c r="H49" t="s">
        <v>384</v>
      </c>
      <c r="I49" t="s">
        <v>531</v>
      </c>
      <c r="J49" t="s">
        <v>656</v>
      </c>
      <c r="K49" t="s">
        <v>739</v>
      </c>
      <c r="L49">
        <v>10465</v>
      </c>
      <c r="M49" t="s">
        <v>743</v>
      </c>
      <c r="N49" t="s">
        <v>801</v>
      </c>
      <c r="O49">
        <v>5</v>
      </c>
      <c r="P49" t="s">
        <v>923</v>
      </c>
      <c r="Q49" t="s">
        <v>930</v>
      </c>
      <c r="S49" t="s">
        <v>932</v>
      </c>
      <c r="T49" t="s">
        <v>933</v>
      </c>
      <c r="X49" t="s">
        <v>114</v>
      </c>
      <c r="Y49">
        <v>0</v>
      </c>
      <c r="Z49">
        <v>0</v>
      </c>
      <c r="AA49" t="s">
        <v>1016</v>
      </c>
      <c r="AB49" t="s">
        <v>1164</v>
      </c>
      <c r="AC49" t="s">
        <v>1288</v>
      </c>
      <c r="AD49">
        <v>0</v>
      </c>
      <c r="AF49">
        <v>1</v>
      </c>
      <c r="AG49">
        <v>0</v>
      </c>
      <c r="AH49">
        <v>131.27</v>
      </c>
      <c r="AM49">
        <v>15936</v>
      </c>
      <c r="AR49" t="s">
        <v>1519</v>
      </c>
      <c r="AS49" t="s">
        <v>1590</v>
      </c>
      <c r="AT49">
        <v>2018</v>
      </c>
      <c r="AV49" t="s">
        <v>1662</v>
      </c>
      <c r="AW49" t="s">
        <v>1663</v>
      </c>
      <c r="AX49" t="s">
        <v>935</v>
      </c>
      <c r="AY49" t="s">
        <v>1666</v>
      </c>
      <c r="AZ49">
        <v>6.5</v>
      </c>
      <c r="BA49" t="s">
        <v>1668</v>
      </c>
      <c r="BC49" t="s">
        <v>1672</v>
      </c>
      <c r="BD49" t="s">
        <v>1705</v>
      </c>
      <c r="BE49" t="s">
        <v>1662</v>
      </c>
      <c r="BF49" t="s">
        <v>1787</v>
      </c>
      <c r="BG49" t="s">
        <v>1801</v>
      </c>
    </row>
    <row r="50" spans="1:59">
      <c r="A50" s="1">
        <f>HYPERLINK("https://lsnyc.legalserver.org/matter/dynamic-profile/view/1870727","18-1870727")</f>
        <v>0</v>
      </c>
      <c r="C50" t="s">
        <v>75</v>
      </c>
      <c r="D50" t="s">
        <v>97</v>
      </c>
      <c r="E50" t="s">
        <v>129</v>
      </c>
      <c r="G50" t="s">
        <v>239</v>
      </c>
      <c r="H50" t="s">
        <v>385</v>
      </c>
      <c r="I50" t="s">
        <v>532</v>
      </c>
      <c r="J50">
        <v>804</v>
      </c>
      <c r="K50" t="s">
        <v>739</v>
      </c>
      <c r="L50">
        <v>10468</v>
      </c>
      <c r="M50" t="s">
        <v>743</v>
      </c>
      <c r="N50" t="s">
        <v>802</v>
      </c>
      <c r="O50">
        <v>3</v>
      </c>
      <c r="P50" t="s">
        <v>923</v>
      </c>
      <c r="Q50" t="s">
        <v>930</v>
      </c>
      <c r="S50" t="s">
        <v>932</v>
      </c>
      <c r="T50" t="s">
        <v>934</v>
      </c>
      <c r="V50" t="s">
        <v>935</v>
      </c>
      <c r="X50" t="s">
        <v>129</v>
      </c>
      <c r="Y50">
        <v>0</v>
      </c>
      <c r="Z50">
        <v>1147</v>
      </c>
      <c r="AA50" t="s">
        <v>1017</v>
      </c>
      <c r="AB50" t="s">
        <v>1165</v>
      </c>
      <c r="AC50" t="s">
        <v>1289</v>
      </c>
      <c r="AD50">
        <v>0</v>
      </c>
      <c r="AF50">
        <v>1</v>
      </c>
      <c r="AG50">
        <v>0</v>
      </c>
      <c r="AH50">
        <v>23.34</v>
      </c>
      <c r="AM50">
        <v>2834</v>
      </c>
      <c r="AR50" t="s">
        <v>1499</v>
      </c>
      <c r="AS50" t="s">
        <v>1591</v>
      </c>
      <c r="AT50">
        <v>2019</v>
      </c>
      <c r="AV50" t="s">
        <v>1662</v>
      </c>
      <c r="AW50" t="s">
        <v>1663</v>
      </c>
      <c r="AX50" t="s">
        <v>935</v>
      </c>
      <c r="AY50" t="s">
        <v>1666</v>
      </c>
      <c r="AZ50">
        <v>23.9</v>
      </c>
      <c r="BA50" t="s">
        <v>1668</v>
      </c>
      <c r="BC50" t="s">
        <v>1672</v>
      </c>
      <c r="BD50" t="s">
        <v>1706</v>
      </c>
      <c r="BE50" t="s">
        <v>1662</v>
      </c>
      <c r="BF50" t="s">
        <v>1782</v>
      </c>
      <c r="BG50" t="s">
        <v>1801</v>
      </c>
    </row>
    <row r="51" spans="1:59">
      <c r="A51" s="1">
        <f>HYPERLINK("https://lsnyc.legalserver.org/matter/dynamic-profile/view/1861562","18-1861562")</f>
        <v>0</v>
      </c>
      <c r="C51" t="s">
        <v>66</v>
      </c>
      <c r="D51" t="s">
        <v>97</v>
      </c>
      <c r="E51" t="s">
        <v>135</v>
      </c>
      <c r="G51" t="s">
        <v>240</v>
      </c>
      <c r="H51" t="s">
        <v>386</v>
      </c>
      <c r="I51" t="s">
        <v>533</v>
      </c>
      <c r="J51" t="s">
        <v>648</v>
      </c>
      <c r="K51" t="s">
        <v>739</v>
      </c>
      <c r="L51">
        <v>10468</v>
      </c>
      <c r="M51" t="s">
        <v>741</v>
      </c>
      <c r="N51" t="s">
        <v>803</v>
      </c>
      <c r="O51">
        <v>1</v>
      </c>
      <c r="P51" t="s">
        <v>924</v>
      </c>
      <c r="Q51" t="s">
        <v>930</v>
      </c>
      <c r="S51" t="s">
        <v>932</v>
      </c>
      <c r="T51" t="s">
        <v>933</v>
      </c>
      <c r="V51" t="s">
        <v>935</v>
      </c>
      <c r="X51" t="s">
        <v>101</v>
      </c>
      <c r="Y51">
        <v>1300</v>
      </c>
      <c r="Z51">
        <v>1300</v>
      </c>
      <c r="AA51" t="s">
        <v>1018</v>
      </c>
      <c r="AC51" t="s">
        <v>1290</v>
      </c>
      <c r="AD51">
        <v>0</v>
      </c>
      <c r="AE51" t="s">
        <v>1401</v>
      </c>
      <c r="AF51">
        <v>2</v>
      </c>
      <c r="AG51">
        <v>0</v>
      </c>
      <c r="AH51">
        <v>137.42</v>
      </c>
      <c r="AK51" t="s">
        <v>1414</v>
      </c>
      <c r="AM51">
        <v>22620</v>
      </c>
      <c r="AN51" t="s">
        <v>1426</v>
      </c>
      <c r="AO51" t="s">
        <v>1440</v>
      </c>
      <c r="AQ51" t="s">
        <v>1480</v>
      </c>
      <c r="AR51" t="s">
        <v>1521</v>
      </c>
      <c r="AS51" t="s">
        <v>1592</v>
      </c>
      <c r="AT51">
        <v>2019</v>
      </c>
      <c r="AU51" t="s">
        <v>1660</v>
      </c>
      <c r="AV51" t="s">
        <v>1662</v>
      </c>
      <c r="AW51" t="s">
        <v>1663</v>
      </c>
      <c r="AX51" t="s">
        <v>935</v>
      </c>
      <c r="AY51" t="s">
        <v>1666</v>
      </c>
      <c r="AZ51">
        <v>7.7</v>
      </c>
      <c r="BA51" t="s">
        <v>1668</v>
      </c>
      <c r="BC51" t="s">
        <v>1672</v>
      </c>
      <c r="BE51" t="s">
        <v>1662</v>
      </c>
      <c r="BF51" t="s">
        <v>1788</v>
      </c>
      <c r="BG51" t="s">
        <v>66</v>
      </c>
    </row>
    <row r="52" spans="1:59">
      <c r="A52" s="1">
        <f>HYPERLINK("https://lsnyc.legalserver.org/matter/dynamic-profile/view/1870858","18-1870858")</f>
        <v>0</v>
      </c>
      <c r="B52" t="s">
        <v>62</v>
      </c>
      <c r="C52" t="s">
        <v>75</v>
      </c>
      <c r="D52" t="s">
        <v>97</v>
      </c>
      <c r="E52" t="s">
        <v>136</v>
      </c>
      <c r="G52" t="s">
        <v>241</v>
      </c>
      <c r="H52" t="s">
        <v>322</v>
      </c>
      <c r="I52" t="s">
        <v>534</v>
      </c>
      <c r="J52" t="s">
        <v>682</v>
      </c>
      <c r="K52" t="s">
        <v>739</v>
      </c>
      <c r="L52">
        <v>10466</v>
      </c>
      <c r="M52" t="s">
        <v>741</v>
      </c>
      <c r="N52" t="s">
        <v>804</v>
      </c>
      <c r="O52">
        <v>4</v>
      </c>
      <c r="P52" t="s">
        <v>924</v>
      </c>
      <c r="Q52" t="s">
        <v>930</v>
      </c>
      <c r="S52" t="s">
        <v>932</v>
      </c>
      <c r="T52" t="s">
        <v>933</v>
      </c>
      <c r="V52" t="s">
        <v>935</v>
      </c>
      <c r="X52" t="s">
        <v>136</v>
      </c>
      <c r="Y52">
        <v>1571</v>
      </c>
      <c r="Z52">
        <v>1571</v>
      </c>
      <c r="AA52" t="s">
        <v>1019</v>
      </c>
      <c r="AC52" t="s">
        <v>1291</v>
      </c>
      <c r="AD52">
        <v>0</v>
      </c>
      <c r="AE52" t="s">
        <v>1401</v>
      </c>
      <c r="AF52">
        <v>2</v>
      </c>
      <c r="AG52">
        <v>1</v>
      </c>
      <c r="AH52">
        <v>100.1</v>
      </c>
      <c r="AK52" t="s">
        <v>1414</v>
      </c>
      <c r="AL52" t="s">
        <v>1423</v>
      </c>
      <c r="AM52">
        <v>20800</v>
      </c>
      <c r="AR52" t="s">
        <v>1493</v>
      </c>
      <c r="AS52" t="s">
        <v>1593</v>
      </c>
      <c r="AT52">
        <v>2019</v>
      </c>
      <c r="AV52" t="s">
        <v>1662</v>
      </c>
      <c r="AW52" t="s">
        <v>1663</v>
      </c>
      <c r="AX52" t="s">
        <v>935</v>
      </c>
      <c r="AY52" t="s">
        <v>1666</v>
      </c>
      <c r="AZ52">
        <v>9.15</v>
      </c>
      <c r="BA52" t="s">
        <v>1668</v>
      </c>
      <c r="BC52" t="s">
        <v>1671</v>
      </c>
      <c r="BE52" t="s">
        <v>1662</v>
      </c>
      <c r="BG52" t="s">
        <v>1805</v>
      </c>
    </row>
    <row r="53" spans="1:59">
      <c r="A53" s="1">
        <f>HYPERLINK("https://lsnyc.legalserver.org/matter/dynamic-profile/view/1861819","18-1861819")</f>
        <v>0</v>
      </c>
      <c r="C53" t="s">
        <v>66</v>
      </c>
      <c r="D53" t="s">
        <v>97</v>
      </c>
      <c r="E53" t="s">
        <v>137</v>
      </c>
      <c r="G53" t="s">
        <v>242</v>
      </c>
      <c r="H53" t="s">
        <v>387</v>
      </c>
      <c r="I53" t="s">
        <v>535</v>
      </c>
      <c r="J53" t="s">
        <v>683</v>
      </c>
      <c r="K53" t="s">
        <v>739</v>
      </c>
      <c r="L53">
        <v>10454</v>
      </c>
      <c r="M53" t="s">
        <v>741</v>
      </c>
      <c r="N53" t="s">
        <v>805</v>
      </c>
      <c r="O53">
        <v>4</v>
      </c>
      <c r="P53" t="s">
        <v>924</v>
      </c>
      <c r="Q53" t="s">
        <v>930</v>
      </c>
      <c r="S53" t="s">
        <v>932</v>
      </c>
      <c r="T53" t="s">
        <v>933</v>
      </c>
      <c r="V53" t="s">
        <v>935</v>
      </c>
      <c r="X53" t="s">
        <v>137</v>
      </c>
      <c r="Y53">
        <v>443</v>
      </c>
      <c r="Z53">
        <v>1206</v>
      </c>
      <c r="AA53" t="s">
        <v>1020</v>
      </c>
      <c r="AC53" t="s">
        <v>1292</v>
      </c>
      <c r="AD53">
        <v>0</v>
      </c>
      <c r="AE53" t="s">
        <v>1403</v>
      </c>
      <c r="AF53">
        <v>2</v>
      </c>
      <c r="AG53">
        <v>0</v>
      </c>
      <c r="AH53">
        <v>110.23</v>
      </c>
      <c r="AK53" t="s">
        <v>1413</v>
      </c>
      <c r="AL53" t="s">
        <v>1423</v>
      </c>
      <c r="AM53">
        <v>18144</v>
      </c>
      <c r="AR53" t="s">
        <v>1505</v>
      </c>
      <c r="AS53" t="s">
        <v>1594</v>
      </c>
      <c r="AT53">
        <v>2019</v>
      </c>
      <c r="AV53" t="s">
        <v>1662</v>
      </c>
      <c r="AW53" t="s">
        <v>1663</v>
      </c>
      <c r="AX53" t="s">
        <v>935</v>
      </c>
      <c r="AY53" t="s">
        <v>1667</v>
      </c>
      <c r="AZ53">
        <v>74.7</v>
      </c>
      <c r="BA53" t="s">
        <v>1668</v>
      </c>
      <c r="BB53" t="s">
        <v>1669</v>
      </c>
      <c r="BC53" t="s">
        <v>1672</v>
      </c>
      <c r="BD53" t="s">
        <v>1707</v>
      </c>
      <c r="BE53" t="s">
        <v>1662</v>
      </c>
      <c r="BF53" t="s">
        <v>1782</v>
      </c>
      <c r="BG53" t="s">
        <v>1796</v>
      </c>
    </row>
    <row r="54" spans="1:59">
      <c r="A54" s="1">
        <f>HYPERLINK("https://lsnyc.legalserver.org/matter/dynamic-profile/view/0820556","16-0820556")</f>
        <v>0</v>
      </c>
      <c r="C54" t="s">
        <v>87</v>
      </c>
      <c r="D54" t="s">
        <v>97</v>
      </c>
      <c r="E54" t="s">
        <v>138</v>
      </c>
      <c r="G54" t="s">
        <v>243</v>
      </c>
      <c r="H54" t="s">
        <v>388</v>
      </c>
      <c r="I54" t="s">
        <v>536</v>
      </c>
      <c r="J54" t="s">
        <v>684</v>
      </c>
      <c r="K54" t="s">
        <v>739</v>
      </c>
      <c r="L54">
        <v>10452</v>
      </c>
      <c r="M54" t="s">
        <v>746</v>
      </c>
      <c r="N54" t="s">
        <v>806</v>
      </c>
      <c r="O54">
        <v>15</v>
      </c>
      <c r="P54" t="s">
        <v>924</v>
      </c>
      <c r="Q54" t="s">
        <v>930</v>
      </c>
      <c r="S54" t="s">
        <v>932</v>
      </c>
      <c r="T54" t="s">
        <v>933</v>
      </c>
      <c r="V54" t="s">
        <v>935</v>
      </c>
      <c r="X54" t="s">
        <v>955</v>
      </c>
      <c r="Y54">
        <v>187</v>
      </c>
      <c r="Z54">
        <v>1005.05</v>
      </c>
      <c r="AA54" t="s">
        <v>1021</v>
      </c>
      <c r="AB54" t="s">
        <v>1166</v>
      </c>
      <c r="AC54" t="s">
        <v>1293</v>
      </c>
      <c r="AD54">
        <v>54</v>
      </c>
      <c r="AE54" t="s">
        <v>1401</v>
      </c>
      <c r="AF54">
        <v>1</v>
      </c>
      <c r="AG54">
        <v>0</v>
      </c>
      <c r="AH54">
        <v>76.06</v>
      </c>
      <c r="AK54" t="s">
        <v>1413</v>
      </c>
      <c r="AL54" t="s">
        <v>1422</v>
      </c>
      <c r="AM54">
        <v>9036</v>
      </c>
      <c r="AR54" t="s">
        <v>1505</v>
      </c>
      <c r="AS54" t="s">
        <v>1555</v>
      </c>
      <c r="AT54">
        <v>2019</v>
      </c>
      <c r="AV54" t="s">
        <v>1662</v>
      </c>
      <c r="AW54" t="s">
        <v>1662</v>
      </c>
      <c r="AX54" t="s">
        <v>935</v>
      </c>
      <c r="AY54" t="s">
        <v>1666</v>
      </c>
      <c r="AZ54">
        <v>162.5</v>
      </c>
      <c r="BA54" t="s">
        <v>1668</v>
      </c>
      <c r="BC54" t="s">
        <v>1672</v>
      </c>
      <c r="BE54" t="s">
        <v>1662</v>
      </c>
      <c r="BF54" t="s">
        <v>1789</v>
      </c>
      <c r="BG54" t="s">
        <v>1797</v>
      </c>
    </row>
    <row r="55" spans="1:59">
      <c r="A55" s="1">
        <f>HYPERLINK("https://lsnyc.legalserver.org/matter/dynamic-profile/view/1862727","18-1862727")</f>
        <v>0</v>
      </c>
      <c r="C55" t="s">
        <v>72</v>
      </c>
      <c r="D55" t="s">
        <v>97</v>
      </c>
      <c r="E55" t="s">
        <v>139</v>
      </c>
      <c r="G55" t="s">
        <v>244</v>
      </c>
      <c r="H55" t="s">
        <v>389</v>
      </c>
      <c r="I55" t="s">
        <v>537</v>
      </c>
      <c r="J55" t="s">
        <v>685</v>
      </c>
      <c r="K55" t="s">
        <v>739</v>
      </c>
      <c r="L55">
        <v>10468</v>
      </c>
      <c r="M55" t="s">
        <v>742</v>
      </c>
      <c r="N55" t="s">
        <v>807</v>
      </c>
      <c r="O55">
        <v>2</v>
      </c>
      <c r="P55" t="s">
        <v>925</v>
      </c>
      <c r="Q55" t="s">
        <v>930</v>
      </c>
      <c r="S55" t="s">
        <v>932</v>
      </c>
      <c r="T55" t="s">
        <v>934</v>
      </c>
      <c r="X55" t="s">
        <v>956</v>
      </c>
      <c r="Y55">
        <v>1100</v>
      </c>
      <c r="Z55">
        <v>1100</v>
      </c>
      <c r="AA55" t="s">
        <v>1022</v>
      </c>
      <c r="AC55" t="s">
        <v>1294</v>
      </c>
      <c r="AD55">
        <v>0</v>
      </c>
      <c r="AE55" t="s">
        <v>1401</v>
      </c>
      <c r="AF55">
        <v>3</v>
      </c>
      <c r="AG55">
        <v>0</v>
      </c>
      <c r="AH55">
        <v>0</v>
      </c>
      <c r="AL55" t="s">
        <v>1423</v>
      </c>
      <c r="AM55">
        <v>0</v>
      </c>
      <c r="AR55" t="s">
        <v>1522</v>
      </c>
      <c r="AS55" t="s">
        <v>1561</v>
      </c>
      <c r="AT55">
        <v>2019</v>
      </c>
      <c r="AV55" t="s">
        <v>1662</v>
      </c>
      <c r="AW55" t="s">
        <v>1663</v>
      </c>
      <c r="AX55" t="s">
        <v>935</v>
      </c>
      <c r="AY55" t="s">
        <v>1666</v>
      </c>
      <c r="AZ55">
        <v>47.8</v>
      </c>
      <c r="BA55" t="s">
        <v>1668</v>
      </c>
      <c r="BC55" t="s">
        <v>1672</v>
      </c>
      <c r="BE55" t="s">
        <v>1662</v>
      </c>
      <c r="BG55" t="s">
        <v>1805</v>
      </c>
    </row>
    <row r="56" spans="1:59">
      <c r="A56" s="1">
        <f>HYPERLINK("https://lsnyc.legalserver.org/matter/dynamic-profile/view/1867623","18-1867623")</f>
        <v>0</v>
      </c>
      <c r="C56" t="s">
        <v>72</v>
      </c>
      <c r="D56" t="s">
        <v>97</v>
      </c>
      <c r="E56" t="s">
        <v>140</v>
      </c>
      <c r="G56" t="s">
        <v>245</v>
      </c>
      <c r="H56" t="s">
        <v>390</v>
      </c>
      <c r="I56" t="s">
        <v>538</v>
      </c>
      <c r="J56" t="s">
        <v>686</v>
      </c>
      <c r="K56" t="s">
        <v>739</v>
      </c>
      <c r="L56">
        <v>10451</v>
      </c>
      <c r="M56" t="s">
        <v>749</v>
      </c>
      <c r="N56" t="s">
        <v>808</v>
      </c>
      <c r="O56">
        <v>20</v>
      </c>
      <c r="P56" t="s">
        <v>926</v>
      </c>
      <c r="Q56" t="s">
        <v>930</v>
      </c>
      <c r="S56" t="s">
        <v>932</v>
      </c>
      <c r="T56" t="s">
        <v>933</v>
      </c>
      <c r="V56" t="s">
        <v>935</v>
      </c>
      <c r="X56" t="s">
        <v>140</v>
      </c>
      <c r="Y56">
        <v>856.49</v>
      </c>
      <c r="Z56">
        <v>856.49</v>
      </c>
      <c r="AA56" t="s">
        <v>1023</v>
      </c>
      <c r="AC56" t="s">
        <v>1295</v>
      </c>
      <c r="AD56">
        <v>8</v>
      </c>
      <c r="AE56" t="s">
        <v>1406</v>
      </c>
      <c r="AF56">
        <v>1</v>
      </c>
      <c r="AG56">
        <v>0</v>
      </c>
      <c r="AH56">
        <v>152.03</v>
      </c>
      <c r="AK56" t="s">
        <v>1414</v>
      </c>
      <c r="AL56" t="s">
        <v>1423</v>
      </c>
      <c r="AM56">
        <v>18456</v>
      </c>
      <c r="AN56" t="s">
        <v>1426</v>
      </c>
      <c r="AO56" t="s">
        <v>1441</v>
      </c>
      <c r="AP56" t="s">
        <v>1472</v>
      </c>
      <c r="AQ56" t="s">
        <v>1481</v>
      </c>
      <c r="AR56" t="s">
        <v>1523</v>
      </c>
      <c r="AS56" t="s">
        <v>1595</v>
      </c>
      <c r="AT56">
        <v>2019</v>
      </c>
      <c r="AV56" t="s">
        <v>1662</v>
      </c>
      <c r="AW56" t="s">
        <v>1663</v>
      </c>
      <c r="AX56" t="s">
        <v>935</v>
      </c>
      <c r="AY56" t="s">
        <v>1666</v>
      </c>
      <c r="AZ56">
        <v>10.8</v>
      </c>
      <c r="BA56" t="s">
        <v>1668</v>
      </c>
      <c r="BC56" t="s">
        <v>1672</v>
      </c>
      <c r="BE56" t="s">
        <v>1662</v>
      </c>
      <c r="BF56" t="s">
        <v>1782</v>
      </c>
      <c r="BG56" t="s">
        <v>1812</v>
      </c>
    </row>
    <row r="57" spans="1:59">
      <c r="A57" s="1">
        <f>HYPERLINK("https://lsnyc.legalserver.org/matter/dynamic-profile/view/1871333","18-1871333")</f>
        <v>0</v>
      </c>
      <c r="C57" t="s">
        <v>77</v>
      </c>
      <c r="D57" t="s">
        <v>97</v>
      </c>
      <c r="E57" t="s">
        <v>123</v>
      </c>
      <c r="G57" t="s">
        <v>246</v>
      </c>
      <c r="H57" t="s">
        <v>391</v>
      </c>
      <c r="I57" t="s">
        <v>539</v>
      </c>
      <c r="J57" t="s">
        <v>687</v>
      </c>
      <c r="K57" t="s">
        <v>739</v>
      </c>
      <c r="L57">
        <v>10457</v>
      </c>
      <c r="M57" t="s">
        <v>743</v>
      </c>
      <c r="N57" t="s">
        <v>809</v>
      </c>
      <c r="O57">
        <v>5</v>
      </c>
      <c r="P57" t="s">
        <v>926</v>
      </c>
      <c r="Q57" t="s">
        <v>930</v>
      </c>
      <c r="S57" t="s">
        <v>932</v>
      </c>
      <c r="T57" t="s">
        <v>934</v>
      </c>
      <c r="V57" t="s">
        <v>935</v>
      </c>
      <c r="W57" t="s">
        <v>936</v>
      </c>
      <c r="X57" t="s">
        <v>123</v>
      </c>
      <c r="Y57">
        <v>507</v>
      </c>
      <c r="Z57">
        <v>1755</v>
      </c>
      <c r="AA57" t="s">
        <v>1024</v>
      </c>
      <c r="AB57" t="s">
        <v>1167</v>
      </c>
      <c r="AC57" t="s">
        <v>1296</v>
      </c>
      <c r="AD57">
        <v>45</v>
      </c>
      <c r="AE57" t="s">
        <v>1401</v>
      </c>
      <c r="AF57">
        <v>1</v>
      </c>
      <c r="AG57">
        <v>3</v>
      </c>
      <c r="AH57">
        <v>18.93</v>
      </c>
      <c r="AK57" t="s">
        <v>1420</v>
      </c>
      <c r="AM57">
        <v>4752</v>
      </c>
      <c r="AN57" t="s">
        <v>1426</v>
      </c>
      <c r="AO57" t="s">
        <v>1442</v>
      </c>
      <c r="AP57" t="s">
        <v>1471</v>
      </c>
      <c r="AQ57" t="s">
        <v>1481</v>
      </c>
      <c r="AR57" t="s">
        <v>1499</v>
      </c>
      <c r="AS57" t="s">
        <v>1596</v>
      </c>
      <c r="AT57">
        <v>2019</v>
      </c>
      <c r="AV57" t="s">
        <v>1662</v>
      </c>
      <c r="AW57" t="s">
        <v>1663</v>
      </c>
      <c r="AX57" t="s">
        <v>935</v>
      </c>
      <c r="AY57" t="s">
        <v>1666</v>
      </c>
      <c r="AZ57">
        <v>16.1</v>
      </c>
      <c r="BA57" t="s">
        <v>1668</v>
      </c>
      <c r="BC57" t="s">
        <v>1671</v>
      </c>
      <c r="BD57" t="s">
        <v>1708</v>
      </c>
      <c r="BE57" t="s">
        <v>1662</v>
      </c>
      <c r="BF57" t="s">
        <v>1782</v>
      </c>
      <c r="BG57" t="s">
        <v>1801</v>
      </c>
    </row>
    <row r="58" spans="1:59">
      <c r="A58" s="1">
        <f>HYPERLINK("https://lsnyc.legalserver.org/matter/dynamic-profile/view/1862129","18-1862129")</f>
        <v>0</v>
      </c>
      <c r="C58" t="s">
        <v>71</v>
      </c>
      <c r="D58" t="s">
        <v>97</v>
      </c>
      <c r="E58" t="s">
        <v>116</v>
      </c>
      <c r="G58" t="s">
        <v>247</v>
      </c>
      <c r="H58" t="s">
        <v>392</v>
      </c>
      <c r="I58" t="s">
        <v>540</v>
      </c>
      <c r="J58" t="s">
        <v>654</v>
      </c>
      <c r="K58" t="s">
        <v>739</v>
      </c>
      <c r="L58">
        <v>10457</v>
      </c>
      <c r="M58" t="s">
        <v>743</v>
      </c>
      <c r="N58" t="s">
        <v>810</v>
      </c>
      <c r="O58">
        <v>17</v>
      </c>
      <c r="P58" t="s">
        <v>926</v>
      </c>
      <c r="Q58" t="s">
        <v>930</v>
      </c>
      <c r="S58" t="s">
        <v>932</v>
      </c>
      <c r="T58" t="s">
        <v>934</v>
      </c>
      <c r="V58" t="s">
        <v>935</v>
      </c>
      <c r="X58" t="s">
        <v>116</v>
      </c>
      <c r="Y58">
        <v>300</v>
      </c>
      <c r="Z58">
        <v>1298.89</v>
      </c>
      <c r="AA58" t="s">
        <v>1025</v>
      </c>
      <c r="AB58" t="s">
        <v>1168</v>
      </c>
      <c r="AC58" t="s">
        <v>1297</v>
      </c>
      <c r="AD58">
        <v>66</v>
      </c>
      <c r="AE58" t="s">
        <v>1401</v>
      </c>
      <c r="AF58">
        <v>3</v>
      </c>
      <c r="AG58">
        <v>2</v>
      </c>
      <c r="AH58">
        <v>44.19</v>
      </c>
      <c r="AK58" t="s">
        <v>1415</v>
      </c>
      <c r="AM58">
        <v>13000</v>
      </c>
      <c r="AN58" t="s">
        <v>1426</v>
      </c>
      <c r="AO58" t="s">
        <v>1443</v>
      </c>
      <c r="AP58" t="s">
        <v>1472</v>
      </c>
      <c r="AQ58" t="s">
        <v>1481</v>
      </c>
      <c r="AR58" t="s">
        <v>1500</v>
      </c>
      <c r="AS58" t="s">
        <v>1597</v>
      </c>
      <c r="AT58">
        <v>2018</v>
      </c>
      <c r="AV58" t="s">
        <v>1662</v>
      </c>
      <c r="AW58" t="s">
        <v>1663</v>
      </c>
      <c r="AX58" t="s">
        <v>935</v>
      </c>
      <c r="AY58" t="s">
        <v>1666</v>
      </c>
      <c r="AZ58">
        <v>11.5</v>
      </c>
      <c r="BA58" t="s">
        <v>1668</v>
      </c>
      <c r="BC58" t="s">
        <v>1671</v>
      </c>
      <c r="BD58" t="s">
        <v>1709</v>
      </c>
      <c r="BE58" t="s">
        <v>1662</v>
      </c>
      <c r="BF58" t="s">
        <v>1782</v>
      </c>
      <c r="BG58" t="s">
        <v>1796</v>
      </c>
    </row>
    <row r="59" spans="1:59">
      <c r="A59" s="1">
        <f>HYPERLINK("https://lsnyc.legalserver.org/matter/dynamic-profile/view/1861185","18-1861185")</f>
        <v>0</v>
      </c>
      <c r="C59" t="s">
        <v>72</v>
      </c>
      <c r="D59" t="s">
        <v>97</v>
      </c>
      <c r="E59" t="s">
        <v>141</v>
      </c>
      <c r="G59" t="s">
        <v>216</v>
      </c>
      <c r="H59" t="s">
        <v>393</v>
      </c>
      <c r="I59" t="s">
        <v>541</v>
      </c>
      <c r="J59" t="s">
        <v>688</v>
      </c>
      <c r="K59" t="s">
        <v>739</v>
      </c>
      <c r="L59">
        <v>10467</v>
      </c>
      <c r="M59" t="s">
        <v>743</v>
      </c>
      <c r="N59" t="s">
        <v>811</v>
      </c>
      <c r="O59">
        <v>0</v>
      </c>
      <c r="P59" t="s">
        <v>926</v>
      </c>
      <c r="Q59" t="s">
        <v>930</v>
      </c>
      <c r="S59" t="s">
        <v>932</v>
      </c>
      <c r="T59" t="s">
        <v>934</v>
      </c>
      <c r="X59" t="s">
        <v>141</v>
      </c>
      <c r="Y59">
        <v>1325</v>
      </c>
      <c r="Z59">
        <v>1325</v>
      </c>
      <c r="AA59" t="s">
        <v>1026</v>
      </c>
      <c r="AB59" t="s">
        <v>1169</v>
      </c>
      <c r="AC59" t="s">
        <v>1298</v>
      </c>
      <c r="AD59">
        <v>0</v>
      </c>
      <c r="AF59">
        <v>2</v>
      </c>
      <c r="AG59">
        <v>3</v>
      </c>
      <c r="AH59">
        <v>2.04</v>
      </c>
      <c r="AM59">
        <v>600</v>
      </c>
      <c r="AN59" t="s">
        <v>1426</v>
      </c>
      <c r="AO59" t="s">
        <v>1444</v>
      </c>
      <c r="AQ59" t="s">
        <v>1481</v>
      </c>
      <c r="AR59" t="s">
        <v>1524</v>
      </c>
      <c r="AS59" t="s">
        <v>1598</v>
      </c>
      <c r="AT59">
        <v>2019</v>
      </c>
      <c r="AV59" t="s">
        <v>1662</v>
      </c>
      <c r="AW59" t="s">
        <v>1663</v>
      </c>
      <c r="AX59" t="s">
        <v>935</v>
      </c>
      <c r="AY59" t="s">
        <v>1666</v>
      </c>
      <c r="AZ59">
        <v>21.75</v>
      </c>
      <c r="BA59" t="s">
        <v>1668</v>
      </c>
      <c r="BC59" t="s">
        <v>1671</v>
      </c>
      <c r="BD59" t="s">
        <v>1710</v>
      </c>
      <c r="BE59" t="s">
        <v>1662</v>
      </c>
      <c r="BF59" t="s">
        <v>1785</v>
      </c>
      <c r="BG59" t="s">
        <v>1801</v>
      </c>
    </row>
    <row r="60" spans="1:59">
      <c r="A60" s="1">
        <f>HYPERLINK("https://lsnyc.legalserver.org/matter/dynamic-profile/view/1865831","18-1865831")</f>
        <v>0</v>
      </c>
      <c r="C60" t="s">
        <v>81</v>
      </c>
      <c r="D60" t="s">
        <v>97</v>
      </c>
      <c r="E60" t="s">
        <v>98</v>
      </c>
      <c r="G60" t="s">
        <v>248</v>
      </c>
      <c r="H60" t="s">
        <v>394</v>
      </c>
      <c r="I60" t="s">
        <v>542</v>
      </c>
      <c r="J60" t="s">
        <v>675</v>
      </c>
      <c r="K60" t="s">
        <v>739</v>
      </c>
      <c r="L60">
        <v>10451</v>
      </c>
      <c r="M60" t="s">
        <v>743</v>
      </c>
      <c r="N60" t="s">
        <v>812</v>
      </c>
      <c r="O60">
        <v>46</v>
      </c>
      <c r="P60" t="s">
        <v>926</v>
      </c>
      <c r="Q60" t="s">
        <v>930</v>
      </c>
      <c r="S60" t="s">
        <v>932</v>
      </c>
      <c r="T60" t="s">
        <v>933</v>
      </c>
      <c r="V60" t="s">
        <v>935</v>
      </c>
      <c r="X60" t="s">
        <v>98</v>
      </c>
      <c r="Y60">
        <v>1114.48</v>
      </c>
      <c r="Z60">
        <v>1114.48</v>
      </c>
      <c r="AA60" t="s">
        <v>1027</v>
      </c>
      <c r="AC60" t="s">
        <v>1299</v>
      </c>
      <c r="AD60">
        <v>108</v>
      </c>
      <c r="AE60" t="s">
        <v>1407</v>
      </c>
      <c r="AF60">
        <v>2</v>
      </c>
      <c r="AG60">
        <v>1</v>
      </c>
      <c r="AH60">
        <v>155.92</v>
      </c>
      <c r="AK60" t="s">
        <v>1414</v>
      </c>
      <c r="AL60" t="s">
        <v>1423</v>
      </c>
      <c r="AM60">
        <v>32400</v>
      </c>
      <c r="AN60" t="s">
        <v>1426</v>
      </c>
      <c r="AO60" t="s">
        <v>1445</v>
      </c>
      <c r="AQ60" t="s">
        <v>1475</v>
      </c>
      <c r="AR60" t="s">
        <v>1516</v>
      </c>
      <c r="AS60" t="s">
        <v>1599</v>
      </c>
      <c r="AT60">
        <v>2019</v>
      </c>
      <c r="AV60" t="s">
        <v>1662</v>
      </c>
      <c r="AW60" t="s">
        <v>1663</v>
      </c>
      <c r="AX60" t="s">
        <v>935</v>
      </c>
      <c r="AY60" t="s">
        <v>1666</v>
      </c>
      <c r="AZ60">
        <v>17.5</v>
      </c>
      <c r="BA60" t="s">
        <v>1668</v>
      </c>
      <c r="BC60" t="s">
        <v>1673</v>
      </c>
      <c r="BE60" t="s">
        <v>1662</v>
      </c>
      <c r="BF60" t="s">
        <v>1782</v>
      </c>
      <c r="BG60" t="s">
        <v>1801</v>
      </c>
    </row>
    <row r="61" spans="1:59">
      <c r="A61" s="1">
        <f>HYPERLINK("https://lsnyc.legalserver.org/matter/dynamic-profile/view/1852502","17-1852502")</f>
        <v>0</v>
      </c>
      <c r="C61" t="s">
        <v>77</v>
      </c>
      <c r="D61" t="s">
        <v>97</v>
      </c>
      <c r="E61" t="s">
        <v>142</v>
      </c>
      <c r="G61" t="s">
        <v>249</v>
      </c>
      <c r="H61" t="s">
        <v>395</v>
      </c>
      <c r="I61" t="s">
        <v>543</v>
      </c>
      <c r="J61" t="s">
        <v>689</v>
      </c>
      <c r="K61" t="s">
        <v>739</v>
      </c>
      <c r="L61">
        <v>10457</v>
      </c>
      <c r="M61" t="s">
        <v>743</v>
      </c>
      <c r="N61" t="s">
        <v>813</v>
      </c>
      <c r="O61">
        <v>5</v>
      </c>
      <c r="P61" t="s">
        <v>926</v>
      </c>
      <c r="Q61" t="s">
        <v>930</v>
      </c>
      <c r="S61" t="s">
        <v>932</v>
      </c>
      <c r="T61" t="s">
        <v>934</v>
      </c>
      <c r="X61" t="s">
        <v>142</v>
      </c>
      <c r="Y61">
        <v>1300</v>
      </c>
      <c r="Z61">
        <v>1300</v>
      </c>
      <c r="AA61" t="s">
        <v>1028</v>
      </c>
      <c r="AB61" t="s">
        <v>1170</v>
      </c>
      <c r="AC61" t="s">
        <v>1300</v>
      </c>
      <c r="AD61">
        <v>0</v>
      </c>
      <c r="AE61" t="s">
        <v>1407</v>
      </c>
      <c r="AF61">
        <v>2</v>
      </c>
      <c r="AG61">
        <v>1</v>
      </c>
      <c r="AH61">
        <v>76.40000000000001</v>
      </c>
      <c r="AK61" t="s">
        <v>1414</v>
      </c>
      <c r="AL61" t="s">
        <v>1422</v>
      </c>
      <c r="AM61">
        <v>15600</v>
      </c>
      <c r="AN61" t="s">
        <v>1426</v>
      </c>
      <c r="AO61" t="s">
        <v>1446</v>
      </c>
      <c r="AQ61" t="s">
        <v>1475</v>
      </c>
      <c r="AR61" t="s">
        <v>1500</v>
      </c>
      <c r="AS61" t="s">
        <v>1600</v>
      </c>
      <c r="AT61">
        <v>2018</v>
      </c>
      <c r="AV61" t="s">
        <v>1662</v>
      </c>
      <c r="AW61" t="s">
        <v>1663</v>
      </c>
      <c r="AX61" t="s">
        <v>935</v>
      </c>
      <c r="AY61" t="s">
        <v>1666</v>
      </c>
      <c r="AZ61">
        <v>8.199999999999999</v>
      </c>
      <c r="BA61" t="s">
        <v>1668</v>
      </c>
      <c r="BC61" t="s">
        <v>1671</v>
      </c>
      <c r="BD61" t="s">
        <v>1711</v>
      </c>
      <c r="BE61" t="s">
        <v>1662</v>
      </c>
      <c r="BF61" t="s">
        <v>1782</v>
      </c>
      <c r="BG61" t="s">
        <v>1801</v>
      </c>
    </row>
    <row r="62" spans="1:59">
      <c r="A62" s="1">
        <f>HYPERLINK("https://lsnyc.legalserver.org/matter/dynamic-profile/view/1854504","17-1854504")</f>
        <v>0</v>
      </c>
      <c r="C62" t="s">
        <v>71</v>
      </c>
      <c r="D62" t="s">
        <v>97</v>
      </c>
      <c r="E62" t="s">
        <v>107</v>
      </c>
      <c r="G62" t="s">
        <v>250</v>
      </c>
      <c r="H62" t="s">
        <v>396</v>
      </c>
      <c r="I62" t="s">
        <v>544</v>
      </c>
      <c r="J62" t="s">
        <v>690</v>
      </c>
      <c r="K62" t="s">
        <v>739</v>
      </c>
      <c r="L62">
        <v>10457</v>
      </c>
      <c r="M62" t="s">
        <v>741</v>
      </c>
      <c r="N62" t="s">
        <v>814</v>
      </c>
      <c r="O62">
        <v>19</v>
      </c>
      <c r="P62" t="s">
        <v>926</v>
      </c>
      <c r="Q62" t="s">
        <v>930</v>
      </c>
      <c r="S62" t="s">
        <v>932</v>
      </c>
      <c r="T62" t="s">
        <v>934</v>
      </c>
      <c r="V62" t="s">
        <v>935</v>
      </c>
      <c r="X62" t="s">
        <v>107</v>
      </c>
      <c r="Y62">
        <v>859.88</v>
      </c>
      <c r="Z62">
        <v>859.88</v>
      </c>
      <c r="AA62" t="s">
        <v>1029</v>
      </c>
      <c r="AB62">
        <v>177950106</v>
      </c>
      <c r="AC62" t="s">
        <v>1301</v>
      </c>
      <c r="AD62">
        <v>0</v>
      </c>
      <c r="AE62" t="s">
        <v>1401</v>
      </c>
      <c r="AF62">
        <v>4</v>
      </c>
      <c r="AG62">
        <v>1</v>
      </c>
      <c r="AH62">
        <v>150.71</v>
      </c>
      <c r="AK62" t="s">
        <v>1414</v>
      </c>
      <c r="AM62">
        <v>60965.2</v>
      </c>
      <c r="AN62" t="s">
        <v>1426</v>
      </c>
      <c r="AO62" t="s">
        <v>1447</v>
      </c>
      <c r="AP62" t="s">
        <v>1470</v>
      </c>
      <c r="AQ62" t="s">
        <v>1475</v>
      </c>
      <c r="AR62" t="s">
        <v>1525</v>
      </c>
      <c r="AS62" t="s">
        <v>1601</v>
      </c>
      <c r="AT62">
        <v>2018</v>
      </c>
      <c r="AV62" t="s">
        <v>1662</v>
      </c>
      <c r="AW62" t="s">
        <v>1662</v>
      </c>
      <c r="AX62" t="s">
        <v>935</v>
      </c>
      <c r="AY62" t="s">
        <v>1666</v>
      </c>
      <c r="AZ62">
        <v>19.1</v>
      </c>
      <c r="BA62" t="s">
        <v>1668</v>
      </c>
      <c r="BC62" t="s">
        <v>1671</v>
      </c>
      <c r="BD62" t="s">
        <v>1712</v>
      </c>
      <c r="BE62" t="s">
        <v>1662</v>
      </c>
      <c r="BG62" t="s">
        <v>77</v>
      </c>
    </row>
    <row r="63" spans="1:59">
      <c r="A63" s="1">
        <f>HYPERLINK("https://lsnyc.legalserver.org/matter/dynamic-profile/view/1869348","18-1869348")</f>
        <v>0</v>
      </c>
      <c r="C63" t="s">
        <v>90</v>
      </c>
      <c r="D63" t="s">
        <v>97</v>
      </c>
      <c r="E63" t="s">
        <v>143</v>
      </c>
      <c r="G63" t="s">
        <v>251</v>
      </c>
      <c r="H63" t="s">
        <v>367</v>
      </c>
      <c r="I63" t="s">
        <v>545</v>
      </c>
      <c r="J63" t="s">
        <v>691</v>
      </c>
      <c r="K63" t="s">
        <v>739</v>
      </c>
      <c r="L63">
        <v>10468</v>
      </c>
      <c r="M63" t="s">
        <v>743</v>
      </c>
      <c r="N63" t="s">
        <v>815</v>
      </c>
      <c r="O63">
        <v>14</v>
      </c>
      <c r="P63" t="s">
        <v>926</v>
      </c>
      <c r="Q63" t="s">
        <v>930</v>
      </c>
      <c r="S63" t="s">
        <v>932</v>
      </c>
      <c r="T63" t="s">
        <v>934</v>
      </c>
      <c r="X63" t="s">
        <v>957</v>
      </c>
      <c r="Y63">
        <v>998</v>
      </c>
      <c r="Z63">
        <v>998</v>
      </c>
      <c r="AA63" t="s">
        <v>1030</v>
      </c>
      <c r="AB63" t="s">
        <v>1171</v>
      </c>
      <c r="AC63" t="s">
        <v>1302</v>
      </c>
      <c r="AD63">
        <v>0</v>
      </c>
      <c r="AE63" t="s">
        <v>1401</v>
      </c>
      <c r="AF63">
        <v>2</v>
      </c>
      <c r="AG63">
        <v>0</v>
      </c>
      <c r="AH63">
        <v>64.76000000000001</v>
      </c>
      <c r="AK63" t="s">
        <v>1414</v>
      </c>
      <c r="AM63">
        <v>10660</v>
      </c>
      <c r="AN63" t="s">
        <v>1426</v>
      </c>
      <c r="AO63" t="s">
        <v>1448</v>
      </c>
      <c r="AQ63" t="s">
        <v>1476</v>
      </c>
      <c r="AR63" t="s">
        <v>1505</v>
      </c>
      <c r="AS63" t="s">
        <v>1593</v>
      </c>
      <c r="AT63">
        <v>2019</v>
      </c>
      <c r="AV63" t="s">
        <v>1662</v>
      </c>
      <c r="AW63" t="s">
        <v>1663</v>
      </c>
      <c r="AX63" t="s">
        <v>935</v>
      </c>
      <c r="AY63" t="s">
        <v>1666</v>
      </c>
      <c r="AZ63">
        <v>21.9</v>
      </c>
      <c r="BA63" t="s">
        <v>1668</v>
      </c>
      <c r="BC63" t="s">
        <v>1672</v>
      </c>
      <c r="BD63" t="s">
        <v>1713</v>
      </c>
      <c r="BE63" t="s">
        <v>1662</v>
      </c>
      <c r="BF63" t="s">
        <v>1782</v>
      </c>
      <c r="BG63" t="s">
        <v>1796</v>
      </c>
    </row>
    <row r="64" spans="1:59">
      <c r="A64" s="1">
        <f>HYPERLINK("https://lsnyc.legalserver.org/matter/dynamic-profile/view/0813086","16-0813086")</f>
        <v>0</v>
      </c>
      <c r="C64" t="s">
        <v>85</v>
      </c>
      <c r="D64" t="s">
        <v>97</v>
      </c>
      <c r="E64" t="s">
        <v>144</v>
      </c>
      <c r="G64" t="s">
        <v>252</v>
      </c>
      <c r="H64" t="s">
        <v>397</v>
      </c>
      <c r="I64" t="s">
        <v>546</v>
      </c>
      <c r="J64">
        <v>603</v>
      </c>
      <c r="K64" t="s">
        <v>739</v>
      </c>
      <c r="L64">
        <v>10461</v>
      </c>
      <c r="M64" t="s">
        <v>744</v>
      </c>
      <c r="N64" t="s">
        <v>816</v>
      </c>
      <c r="O64">
        <v>7</v>
      </c>
      <c r="P64" t="s">
        <v>926</v>
      </c>
      <c r="Q64" t="s">
        <v>930</v>
      </c>
      <c r="S64" t="s">
        <v>932</v>
      </c>
      <c r="T64" t="s">
        <v>933</v>
      </c>
      <c r="X64" t="s">
        <v>958</v>
      </c>
      <c r="Y64">
        <v>550</v>
      </c>
      <c r="Z64">
        <v>550</v>
      </c>
      <c r="AA64" t="s">
        <v>1031</v>
      </c>
      <c r="AB64" t="s">
        <v>1172</v>
      </c>
      <c r="AC64" t="s">
        <v>1303</v>
      </c>
      <c r="AD64">
        <v>0</v>
      </c>
      <c r="AE64" t="s">
        <v>1401</v>
      </c>
      <c r="AF64">
        <v>1</v>
      </c>
      <c r="AG64">
        <v>3</v>
      </c>
      <c r="AH64">
        <v>32.25</v>
      </c>
      <c r="AK64" t="s">
        <v>1413</v>
      </c>
      <c r="AL64" t="s">
        <v>1423</v>
      </c>
      <c r="AM64">
        <v>7836</v>
      </c>
      <c r="AN64" t="s">
        <v>1426</v>
      </c>
      <c r="AO64" t="s">
        <v>1449</v>
      </c>
      <c r="AP64" t="s">
        <v>1471</v>
      </c>
      <c r="AQ64" t="s">
        <v>1482</v>
      </c>
      <c r="AR64" t="s">
        <v>1526</v>
      </c>
      <c r="AS64" t="s">
        <v>1602</v>
      </c>
      <c r="AT64">
        <v>2018</v>
      </c>
      <c r="AV64" t="s">
        <v>1662</v>
      </c>
      <c r="AW64" t="s">
        <v>1663</v>
      </c>
      <c r="AX64" t="s">
        <v>935</v>
      </c>
      <c r="AY64" t="s">
        <v>1666</v>
      </c>
      <c r="AZ64">
        <v>53.15</v>
      </c>
      <c r="BA64" t="s">
        <v>1668</v>
      </c>
      <c r="BC64" t="s">
        <v>1671</v>
      </c>
      <c r="BD64" t="s">
        <v>1714</v>
      </c>
      <c r="BE64" t="s">
        <v>1662</v>
      </c>
      <c r="BG64" t="s">
        <v>1807</v>
      </c>
    </row>
    <row r="65" spans="1:59">
      <c r="A65" s="1">
        <f>HYPERLINK("https://lsnyc.legalserver.org/matter/dynamic-profile/view/1861164","18-1861164")</f>
        <v>0</v>
      </c>
      <c r="C65" t="s">
        <v>71</v>
      </c>
      <c r="D65" t="s">
        <v>97</v>
      </c>
      <c r="E65" t="s">
        <v>141</v>
      </c>
      <c r="G65" t="s">
        <v>253</v>
      </c>
      <c r="H65" t="s">
        <v>398</v>
      </c>
      <c r="I65" t="s">
        <v>547</v>
      </c>
      <c r="J65" t="s">
        <v>692</v>
      </c>
      <c r="K65" t="s">
        <v>739</v>
      </c>
      <c r="L65">
        <v>10451</v>
      </c>
      <c r="M65" t="s">
        <v>746</v>
      </c>
      <c r="N65" t="s">
        <v>817</v>
      </c>
      <c r="O65">
        <v>25</v>
      </c>
      <c r="P65" t="s">
        <v>926</v>
      </c>
      <c r="Q65" t="s">
        <v>930</v>
      </c>
      <c r="S65" t="s">
        <v>932</v>
      </c>
      <c r="T65" t="s">
        <v>933</v>
      </c>
      <c r="V65" t="s">
        <v>935</v>
      </c>
      <c r="X65" t="s">
        <v>141</v>
      </c>
      <c r="Y65">
        <v>388</v>
      </c>
      <c r="Z65">
        <v>1634</v>
      </c>
      <c r="AA65" t="s">
        <v>1032</v>
      </c>
      <c r="AB65" t="s">
        <v>1173</v>
      </c>
      <c r="AC65" t="s">
        <v>1304</v>
      </c>
      <c r="AD65">
        <v>216</v>
      </c>
      <c r="AE65" t="s">
        <v>1399</v>
      </c>
      <c r="AF65">
        <v>1</v>
      </c>
      <c r="AG65">
        <v>0</v>
      </c>
      <c r="AH65">
        <v>240.72</v>
      </c>
      <c r="AI65" t="s">
        <v>109</v>
      </c>
      <c r="AK65" t="s">
        <v>1413</v>
      </c>
      <c r="AL65" t="s">
        <v>1423</v>
      </c>
      <c r="AM65">
        <v>29224</v>
      </c>
      <c r="AN65" t="s">
        <v>1426</v>
      </c>
      <c r="AO65" t="s">
        <v>1450</v>
      </c>
      <c r="AP65" t="s">
        <v>1470</v>
      </c>
      <c r="AQ65" t="s">
        <v>1483</v>
      </c>
      <c r="AR65" t="s">
        <v>1493</v>
      </c>
      <c r="AS65" t="s">
        <v>1602</v>
      </c>
      <c r="AT65">
        <v>2018</v>
      </c>
      <c r="AV65" t="s">
        <v>1662</v>
      </c>
      <c r="AW65" t="s">
        <v>1663</v>
      </c>
      <c r="AX65" t="s">
        <v>935</v>
      </c>
      <c r="AY65" t="s">
        <v>1666</v>
      </c>
      <c r="AZ65">
        <v>19.75</v>
      </c>
      <c r="BA65" t="s">
        <v>1668</v>
      </c>
      <c r="BC65" t="s">
        <v>1672</v>
      </c>
      <c r="BD65" t="s">
        <v>1715</v>
      </c>
      <c r="BE65" t="s">
        <v>1662</v>
      </c>
      <c r="BF65" t="s">
        <v>1790</v>
      </c>
      <c r="BG65" t="s">
        <v>1799</v>
      </c>
    </row>
    <row r="66" spans="1:59">
      <c r="A66" s="1">
        <f>HYPERLINK("https://lsnyc.legalserver.org/matter/dynamic-profile/view/1866476","18-1866476")</f>
        <v>0</v>
      </c>
      <c r="C66" t="s">
        <v>85</v>
      </c>
      <c r="D66" t="s">
        <v>97</v>
      </c>
      <c r="E66" t="s">
        <v>104</v>
      </c>
      <c r="G66" t="s">
        <v>254</v>
      </c>
      <c r="H66" t="s">
        <v>399</v>
      </c>
      <c r="I66" t="s">
        <v>548</v>
      </c>
      <c r="J66" t="s">
        <v>693</v>
      </c>
      <c r="K66" t="s">
        <v>739</v>
      </c>
      <c r="L66">
        <v>10468</v>
      </c>
      <c r="M66" t="s">
        <v>743</v>
      </c>
      <c r="N66" t="s">
        <v>818</v>
      </c>
      <c r="O66">
        <v>0</v>
      </c>
      <c r="P66" t="s">
        <v>926</v>
      </c>
      <c r="Q66" t="s">
        <v>930</v>
      </c>
      <c r="S66" t="s">
        <v>932</v>
      </c>
      <c r="T66" t="s">
        <v>934</v>
      </c>
      <c r="X66" t="s">
        <v>104</v>
      </c>
      <c r="Y66">
        <v>1425</v>
      </c>
      <c r="Z66">
        <v>1425</v>
      </c>
      <c r="AA66" t="s">
        <v>1033</v>
      </c>
      <c r="AB66" t="s">
        <v>1174</v>
      </c>
      <c r="AC66" t="s">
        <v>1305</v>
      </c>
      <c r="AD66">
        <v>0</v>
      </c>
      <c r="AE66" t="s">
        <v>1401</v>
      </c>
      <c r="AF66">
        <v>2</v>
      </c>
      <c r="AG66">
        <v>3</v>
      </c>
      <c r="AH66">
        <v>67.17</v>
      </c>
      <c r="AK66" t="s">
        <v>1414</v>
      </c>
      <c r="AL66" t="s">
        <v>1422</v>
      </c>
      <c r="AM66">
        <v>19760</v>
      </c>
      <c r="AN66" t="s">
        <v>1426</v>
      </c>
      <c r="AO66" t="s">
        <v>1451</v>
      </c>
      <c r="AP66" t="s">
        <v>1470</v>
      </c>
      <c r="AQ66" t="s">
        <v>1483</v>
      </c>
      <c r="AR66" t="s">
        <v>1500</v>
      </c>
      <c r="AS66" t="s">
        <v>1603</v>
      </c>
      <c r="AT66">
        <v>2018</v>
      </c>
      <c r="AV66" t="s">
        <v>1662</v>
      </c>
      <c r="AW66" t="s">
        <v>1663</v>
      </c>
      <c r="AX66" t="s">
        <v>935</v>
      </c>
      <c r="AY66" t="s">
        <v>1666</v>
      </c>
      <c r="AZ66">
        <v>11.5</v>
      </c>
      <c r="BA66" t="s">
        <v>1668</v>
      </c>
      <c r="BC66" t="s">
        <v>1671</v>
      </c>
      <c r="BD66" t="s">
        <v>1716</v>
      </c>
      <c r="BE66" t="s">
        <v>1662</v>
      </c>
      <c r="BF66" t="s">
        <v>1782</v>
      </c>
      <c r="BG66" t="s">
        <v>1801</v>
      </c>
    </row>
    <row r="67" spans="1:59">
      <c r="A67" s="1">
        <f>HYPERLINK("https://lsnyc.legalserver.org/matter/dynamic-profile/view/1867250","18-1867250")</f>
        <v>0</v>
      </c>
      <c r="C67" t="s">
        <v>71</v>
      </c>
      <c r="D67" t="s">
        <v>97</v>
      </c>
      <c r="E67" t="s">
        <v>145</v>
      </c>
      <c r="G67" t="s">
        <v>255</v>
      </c>
      <c r="H67" t="s">
        <v>400</v>
      </c>
      <c r="I67" t="s">
        <v>549</v>
      </c>
      <c r="J67" t="s">
        <v>694</v>
      </c>
      <c r="K67" t="s">
        <v>739</v>
      </c>
      <c r="L67">
        <v>10457</v>
      </c>
      <c r="M67" t="s">
        <v>743</v>
      </c>
      <c r="N67" t="s">
        <v>819</v>
      </c>
      <c r="O67">
        <v>2</v>
      </c>
      <c r="P67" t="s">
        <v>926</v>
      </c>
      <c r="Q67" t="s">
        <v>930</v>
      </c>
      <c r="S67" t="s">
        <v>932</v>
      </c>
      <c r="T67" t="s">
        <v>934</v>
      </c>
      <c r="V67" t="s">
        <v>935</v>
      </c>
      <c r="W67" t="s">
        <v>936</v>
      </c>
      <c r="X67" t="s">
        <v>145</v>
      </c>
      <c r="Y67">
        <v>1375</v>
      </c>
      <c r="Z67">
        <v>1375</v>
      </c>
      <c r="AA67" t="s">
        <v>1034</v>
      </c>
      <c r="AC67" t="s">
        <v>1306</v>
      </c>
      <c r="AD67">
        <v>63</v>
      </c>
      <c r="AE67" t="s">
        <v>1401</v>
      </c>
      <c r="AF67">
        <v>1</v>
      </c>
      <c r="AG67">
        <v>3</v>
      </c>
      <c r="AH67">
        <v>159.36</v>
      </c>
      <c r="AK67" t="s">
        <v>1414</v>
      </c>
      <c r="AM67">
        <v>40000</v>
      </c>
      <c r="AN67" t="s">
        <v>1426</v>
      </c>
      <c r="AO67" t="s">
        <v>1452</v>
      </c>
      <c r="AP67" t="s">
        <v>1470</v>
      </c>
      <c r="AQ67" t="s">
        <v>1483</v>
      </c>
      <c r="AR67" t="s">
        <v>1493</v>
      </c>
      <c r="AS67" t="s">
        <v>1604</v>
      </c>
      <c r="AT67">
        <v>2018</v>
      </c>
      <c r="AV67" t="s">
        <v>1662</v>
      </c>
      <c r="AW67" t="s">
        <v>1662</v>
      </c>
      <c r="AX67" t="s">
        <v>935</v>
      </c>
      <c r="AY67" t="s">
        <v>1666</v>
      </c>
      <c r="AZ67">
        <v>16.49</v>
      </c>
      <c r="BA67" t="s">
        <v>1668</v>
      </c>
      <c r="BC67" t="s">
        <v>1673</v>
      </c>
      <c r="BD67" t="s">
        <v>1717</v>
      </c>
      <c r="BE67" t="s">
        <v>1662</v>
      </c>
      <c r="BF67" t="s">
        <v>1785</v>
      </c>
      <c r="BG67" t="s">
        <v>1801</v>
      </c>
    </row>
    <row r="68" spans="1:59">
      <c r="A68" s="1">
        <f>HYPERLINK("https://lsnyc.legalserver.org/matter/dynamic-profile/view/1867029","18-1867029")</f>
        <v>0</v>
      </c>
      <c r="C68" t="s">
        <v>81</v>
      </c>
      <c r="D68" t="s">
        <v>97</v>
      </c>
      <c r="E68" t="s">
        <v>145</v>
      </c>
      <c r="G68" t="s">
        <v>256</v>
      </c>
      <c r="H68" t="s">
        <v>401</v>
      </c>
      <c r="I68" t="s">
        <v>550</v>
      </c>
      <c r="J68">
        <v>10</v>
      </c>
      <c r="K68" t="s">
        <v>739</v>
      </c>
      <c r="L68">
        <v>10460</v>
      </c>
      <c r="M68" t="s">
        <v>743</v>
      </c>
      <c r="N68" t="s">
        <v>820</v>
      </c>
      <c r="O68">
        <v>4</v>
      </c>
      <c r="P68" t="s">
        <v>926</v>
      </c>
      <c r="Q68" t="s">
        <v>930</v>
      </c>
      <c r="S68" t="s">
        <v>932</v>
      </c>
      <c r="T68" t="s">
        <v>933</v>
      </c>
      <c r="V68" t="s">
        <v>935</v>
      </c>
      <c r="X68" t="s">
        <v>145</v>
      </c>
      <c r="Y68">
        <v>1250</v>
      </c>
      <c r="Z68">
        <v>1250</v>
      </c>
      <c r="AA68" t="s">
        <v>1035</v>
      </c>
      <c r="AB68" t="s">
        <v>1175</v>
      </c>
      <c r="AC68" t="s">
        <v>1307</v>
      </c>
      <c r="AD68">
        <v>13</v>
      </c>
      <c r="AE68" t="s">
        <v>1401</v>
      </c>
      <c r="AF68">
        <v>1</v>
      </c>
      <c r="AG68">
        <v>4</v>
      </c>
      <c r="AH68">
        <v>110.41</v>
      </c>
      <c r="AK68" t="s">
        <v>1415</v>
      </c>
      <c r="AL68" t="s">
        <v>1422</v>
      </c>
      <c r="AM68">
        <v>32482.17</v>
      </c>
      <c r="AN68" t="s">
        <v>1426</v>
      </c>
      <c r="AO68" t="s">
        <v>1453</v>
      </c>
      <c r="AP68" t="s">
        <v>1472</v>
      </c>
      <c r="AQ68" t="s">
        <v>1484</v>
      </c>
      <c r="AR68" t="s">
        <v>1501</v>
      </c>
      <c r="AS68" t="s">
        <v>1605</v>
      </c>
      <c r="AT68">
        <v>2018</v>
      </c>
      <c r="AV68" t="s">
        <v>1662</v>
      </c>
      <c r="AW68" t="s">
        <v>1663</v>
      </c>
      <c r="AX68" t="s">
        <v>935</v>
      </c>
      <c r="AY68" t="s">
        <v>1666</v>
      </c>
      <c r="AZ68">
        <v>37.05</v>
      </c>
      <c r="BA68" t="s">
        <v>1668</v>
      </c>
      <c r="BC68" t="s">
        <v>1671</v>
      </c>
      <c r="BD68" t="s">
        <v>1718</v>
      </c>
      <c r="BE68" t="s">
        <v>1662</v>
      </c>
      <c r="BF68" t="s">
        <v>1785</v>
      </c>
      <c r="BG68" t="s">
        <v>1801</v>
      </c>
    </row>
    <row r="69" spans="1:59">
      <c r="A69" s="1">
        <f>HYPERLINK("https://lsnyc.legalserver.org/matter/dynamic-profile/view/1833397","17-1833397")</f>
        <v>0</v>
      </c>
      <c r="C69" t="s">
        <v>77</v>
      </c>
      <c r="D69" t="s">
        <v>97</v>
      </c>
      <c r="E69" t="s">
        <v>146</v>
      </c>
      <c r="G69" t="s">
        <v>201</v>
      </c>
      <c r="H69" t="s">
        <v>402</v>
      </c>
      <c r="I69" t="s">
        <v>551</v>
      </c>
      <c r="J69" t="s">
        <v>648</v>
      </c>
      <c r="K69" t="s">
        <v>739</v>
      </c>
      <c r="L69">
        <v>10457</v>
      </c>
      <c r="M69" t="s">
        <v>750</v>
      </c>
      <c r="N69" t="s">
        <v>821</v>
      </c>
      <c r="O69">
        <v>3</v>
      </c>
      <c r="P69" t="s">
        <v>926</v>
      </c>
      <c r="Q69" t="s">
        <v>930</v>
      </c>
      <c r="S69" t="s">
        <v>932</v>
      </c>
      <c r="T69" t="s">
        <v>934</v>
      </c>
      <c r="V69" t="s">
        <v>935</v>
      </c>
      <c r="X69" t="s">
        <v>959</v>
      </c>
      <c r="Y69">
        <v>1521</v>
      </c>
      <c r="Z69">
        <v>1521</v>
      </c>
      <c r="AA69" t="s">
        <v>1036</v>
      </c>
      <c r="AB69" t="s">
        <v>1176</v>
      </c>
      <c r="AC69" t="s">
        <v>1308</v>
      </c>
      <c r="AD69">
        <v>0</v>
      </c>
      <c r="AE69" t="s">
        <v>1401</v>
      </c>
      <c r="AF69">
        <v>1</v>
      </c>
      <c r="AG69">
        <v>1</v>
      </c>
      <c r="AH69">
        <v>17.22</v>
      </c>
      <c r="AK69" t="s">
        <v>1413</v>
      </c>
      <c r="AL69" t="s">
        <v>1423</v>
      </c>
      <c r="AM69">
        <v>2796</v>
      </c>
      <c r="AN69" t="s">
        <v>1426</v>
      </c>
      <c r="AO69" t="s">
        <v>1454</v>
      </c>
      <c r="AP69" t="s">
        <v>1473</v>
      </c>
      <c r="AQ69" t="s">
        <v>1485</v>
      </c>
      <c r="AR69" t="s">
        <v>1527</v>
      </c>
      <c r="AS69" t="s">
        <v>1606</v>
      </c>
      <c r="AT69">
        <v>2019</v>
      </c>
      <c r="AV69" t="s">
        <v>1662</v>
      </c>
      <c r="AW69" t="s">
        <v>1663</v>
      </c>
      <c r="AX69" t="s">
        <v>935</v>
      </c>
      <c r="AY69" t="s">
        <v>1666</v>
      </c>
      <c r="AZ69">
        <v>81.45</v>
      </c>
      <c r="BA69" t="s">
        <v>1668</v>
      </c>
      <c r="BC69" t="s">
        <v>1671</v>
      </c>
      <c r="BD69" t="s">
        <v>1719</v>
      </c>
      <c r="BE69" t="s">
        <v>1662</v>
      </c>
      <c r="BG69" t="s">
        <v>1813</v>
      </c>
    </row>
    <row r="70" spans="1:59">
      <c r="A70" s="1">
        <f>HYPERLINK("https://lsnyc.legalserver.org/matter/dynamic-profile/view/1835727","17-1835727")</f>
        <v>0</v>
      </c>
      <c r="C70" t="s">
        <v>85</v>
      </c>
      <c r="D70" t="s">
        <v>97</v>
      </c>
      <c r="E70" t="s">
        <v>147</v>
      </c>
      <c r="G70" t="s">
        <v>257</v>
      </c>
      <c r="H70" t="s">
        <v>403</v>
      </c>
      <c r="I70" t="s">
        <v>552</v>
      </c>
      <c r="J70" t="s">
        <v>695</v>
      </c>
      <c r="K70" t="s">
        <v>739</v>
      </c>
      <c r="L70">
        <v>10467</v>
      </c>
      <c r="M70" t="s">
        <v>742</v>
      </c>
      <c r="N70" t="s">
        <v>822</v>
      </c>
      <c r="O70">
        <v>6</v>
      </c>
      <c r="P70" t="s">
        <v>926</v>
      </c>
      <c r="Q70" t="s">
        <v>930</v>
      </c>
      <c r="S70" t="s">
        <v>932</v>
      </c>
      <c r="T70" t="s">
        <v>934</v>
      </c>
      <c r="X70" t="s">
        <v>140</v>
      </c>
      <c r="Y70">
        <v>820.84</v>
      </c>
      <c r="Z70">
        <v>1027.18</v>
      </c>
      <c r="AA70" t="s">
        <v>1037</v>
      </c>
      <c r="AC70" t="s">
        <v>1309</v>
      </c>
      <c r="AD70">
        <v>0</v>
      </c>
      <c r="AE70" t="s">
        <v>1401</v>
      </c>
      <c r="AF70">
        <v>1</v>
      </c>
      <c r="AG70">
        <v>0</v>
      </c>
      <c r="AH70">
        <v>74.63</v>
      </c>
      <c r="AK70" t="s">
        <v>1417</v>
      </c>
      <c r="AL70" t="s">
        <v>1423</v>
      </c>
      <c r="AM70">
        <v>9000</v>
      </c>
      <c r="AN70" t="s">
        <v>1426</v>
      </c>
      <c r="AO70" t="s">
        <v>1438</v>
      </c>
      <c r="AP70" t="s">
        <v>1474</v>
      </c>
      <c r="AQ70" t="s">
        <v>1486</v>
      </c>
      <c r="AR70" t="s">
        <v>1492</v>
      </c>
      <c r="AS70" t="s">
        <v>1607</v>
      </c>
      <c r="AT70">
        <v>2018</v>
      </c>
      <c r="AV70" t="s">
        <v>1662</v>
      </c>
      <c r="AW70" t="s">
        <v>1663</v>
      </c>
      <c r="AX70" t="s">
        <v>935</v>
      </c>
      <c r="AY70" t="s">
        <v>1666</v>
      </c>
      <c r="AZ70">
        <v>27.85</v>
      </c>
      <c r="BA70" t="s">
        <v>1668</v>
      </c>
      <c r="BC70" t="s">
        <v>1672</v>
      </c>
      <c r="BE70" t="s">
        <v>1662</v>
      </c>
      <c r="BF70" t="s">
        <v>1782</v>
      </c>
      <c r="BG70" t="s">
        <v>1805</v>
      </c>
    </row>
    <row r="71" spans="1:59">
      <c r="A71" s="1">
        <f>HYPERLINK("https://lsnyc.legalserver.org/matter/dynamic-profile/view/1851085","17-1851085")</f>
        <v>0</v>
      </c>
      <c r="C71" t="s">
        <v>71</v>
      </c>
      <c r="D71" t="s">
        <v>97</v>
      </c>
      <c r="E71" t="s">
        <v>148</v>
      </c>
      <c r="G71" t="s">
        <v>258</v>
      </c>
      <c r="H71" t="s">
        <v>404</v>
      </c>
      <c r="I71" t="s">
        <v>553</v>
      </c>
      <c r="J71" t="s">
        <v>696</v>
      </c>
      <c r="K71" t="s">
        <v>739</v>
      </c>
      <c r="L71">
        <v>10458</v>
      </c>
      <c r="M71" t="s">
        <v>746</v>
      </c>
      <c r="N71" t="s">
        <v>823</v>
      </c>
      <c r="O71">
        <v>2</v>
      </c>
      <c r="P71" t="s">
        <v>926</v>
      </c>
      <c r="Q71" t="s">
        <v>930</v>
      </c>
      <c r="S71" t="s">
        <v>932</v>
      </c>
      <c r="T71" t="s">
        <v>933</v>
      </c>
      <c r="V71" t="s">
        <v>935</v>
      </c>
      <c r="X71" t="s">
        <v>148</v>
      </c>
      <c r="Y71">
        <v>1092.01</v>
      </c>
      <c r="Z71">
        <v>1092.01</v>
      </c>
      <c r="AA71" t="s">
        <v>1038</v>
      </c>
      <c r="AB71" t="s">
        <v>1177</v>
      </c>
      <c r="AC71" t="s">
        <v>1310</v>
      </c>
      <c r="AD71">
        <v>30</v>
      </c>
      <c r="AE71" t="s">
        <v>1401</v>
      </c>
      <c r="AF71">
        <v>1</v>
      </c>
      <c r="AG71">
        <v>1</v>
      </c>
      <c r="AH71">
        <v>55.79</v>
      </c>
      <c r="AK71" t="s">
        <v>1414</v>
      </c>
      <c r="AM71">
        <v>9060</v>
      </c>
      <c r="AN71" t="s">
        <v>1426</v>
      </c>
      <c r="AO71" t="s">
        <v>1455</v>
      </c>
      <c r="AP71" t="s">
        <v>1473</v>
      </c>
      <c r="AQ71" t="s">
        <v>1486</v>
      </c>
      <c r="AR71" t="s">
        <v>1492</v>
      </c>
      <c r="AS71" t="s">
        <v>1605</v>
      </c>
      <c r="AT71">
        <v>2018</v>
      </c>
      <c r="AV71" t="s">
        <v>1662</v>
      </c>
      <c r="AW71" t="s">
        <v>1663</v>
      </c>
      <c r="AX71" t="s">
        <v>935</v>
      </c>
      <c r="AY71" t="s">
        <v>1666</v>
      </c>
      <c r="AZ71">
        <v>50.1</v>
      </c>
      <c r="BA71" t="s">
        <v>1668</v>
      </c>
      <c r="BC71" t="s">
        <v>1671</v>
      </c>
      <c r="BD71" t="s">
        <v>1720</v>
      </c>
      <c r="BE71" t="s">
        <v>1662</v>
      </c>
      <c r="BF71" t="s">
        <v>1782</v>
      </c>
      <c r="BG71" t="s">
        <v>1801</v>
      </c>
    </row>
    <row r="72" spans="1:59">
      <c r="A72" s="1">
        <f>HYPERLINK("https://lsnyc.legalserver.org/matter/dynamic-profile/view/1838292","17-1838292")</f>
        <v>0</v>
      </c>
      <c r="C72" t="s">
        <v>67</v>
      </c>
      <c r="D72" t="s">
        <v>97</v>
      </c>
      <c r="E72" t="s">
        <v>149</v>
      </c>
      <c r="G72" t="s">
        <v>259</v>
      </c>
      <c r="H72" t="s">
        <v>405</v>
      </c>
      <c r="I72" t="s">
        <v>554</v>
      </c>
      <c r="J72" t="s">
        <v>697</v>
      </c>
      <c r="K72" t="s">
        <v>739</v>
      </c>
      <c r="L72">
        <v>10467</v>
      </c>
      <c r="M72" t="s">
        <v>743</v>
      </c>
      <c r="N72" t="s">
        <v>824</v>
      </c>
      <c r="O72">
        <v>3</v>
      </c>
      <c r="P72" t="s">
        <v>926</v>
      </c>
      <c r="Q72" t="s">
        <v>930</v>
      </c>
      <c r="S72" t="s">
        <v>932</v>
      </c>
      <c r="T72" t="s">
        <v>934</v>
      </c>
      <c r="V72" t="s">
        <v>935</v>
      </c>
      <c r="X72" t="s">
        <v>960</v>
      </c>
      <c r="Y72">
        <v>1800</v>
      </c>
      <c r="Z72">
        <v>1800</v>
      </c>
      <c r="AA72" t="s">
        <v>1039</v>
      </c>
      <c r="AC72" t="s">
        <v>1311</v>
      </c>
      <c r="AD72">
        <v>0</v>
      </c>
      <c r="AE72" t="s">
        <v>1401</v>
      </c>
      <c r="AF72">
        <v>1</v>
      </c>
      <c r="AG72">
        <v>2</v>
      </c>
      <c r="AH72">
        <v>54.42</v>
      </c>
      <c r="AK72" t="s">
        <v>1414</v>
      </c>
      <c r="AL72" t="s">
        <v>1422</v>
      </c>
      <c r="AM72">
        <v>11112</v>
      </c>
      <c r="AN72" t="s">
        <v>1426</v>
      </c>
      <c r="AO72" t="s">
        <v>1456</v>
      </c>
      <c r="AP72" t="s">
        <v>1473</v>
      </c>
      <c r="AQ72" t="s">
        <v>1487</v>
      </c>
      <c r="AR72" t="s">
        <v>1520</v>
      </c>
      <c r="AS72" t="s">
        <v>1562</v>
      </c>
      <c r="AT72">
        <v>2019</v>
      </c>
      <c r="AV72" t="s">
        <v>1662</v>
      </c>
      <c r="AW72" t="s">
        <v>1663</v>
      </c>
      <c r="AX72" t="s">
        <v>935</v>
      </c>
      <c r="AY72" t="s">
        <v>1666</v>
      </c>
      <c r="AZ72">
        <v>54.3</v>
      </c>
      <c r="BA72" t="s">
        <v>1668</v>
      </c>
      <c r="BC72" t="s">
        <v>1673</v>
      </c>
      <c r="BE72" t="s">
        <v>1662</v>
      </c>
      <c r="BF72" t="s">
        <v>1782</v>
      </c>
      <c r="BG72" t="s">
        <v>1810</v>
      </c>
    </row>
    <row r="73" spans="1:59">
      <c r="A73" s="1">
        <f>HYPERLINK("https://lsnyc.legalserver.org/matter/dynamic-profile/view/1869052","18-1869052")</f>
        <v>0</v>
      </c>
      <c r="C73" t="s">
        <v>77</v>
      </c>
      <c r="D73" t="s">
        <v>97</v>
      </c>
      <c r="E73" t="s">
        <v>125</v>
      </c>
      <c r="G73" t="s">
        <v>260</v>
      </c>
      <c r="H73" t="s">
        <v>406</v>
      </c>
      <c r="I73" t="s">
        <v>555</v>
      </c>
      <c r="J73" t="s">
        <v>698</v>
      </c>
      <c r="K73" t="s">
        <v>739</v>
      </c>
      <c r="L73">
        <v>10460</v>
      </c>
      <c r="M73" t="s">
        <v>746</v>
      </c>
      <c r="N73" t="s">
        <v>825</v>
      </c>
      <c r="O73">
        <v>2</v>
      </c>
      <c r="P73" t="s">
        <v>926</v>
      </c>
      <c r="Q73" t="s">
        <v>930</v>
      </c>
      <c r="S73" t="s">
        <v>932</v>
      </c>
      <c r="T73" t="s">
        <v>933</v>
      </c>
      <c r="V73" t="s">
        <v>935</v>
      </c>
      <c r="X73" t="s">
        <v>188</v>
      </c>
      <c r="Y73">
        <v>604</v>
      </c>
      <c r="Z73">
        <v>1303</v>
      </c>
      <c r="AA73" t="s">
        <v>1040</v>
      </c>
      <c r="AD73">
        <v>0</v>
      </c>
      <c r="AE73" t="s">
        <v>1401</v>
      </c>
      <c r="AF73">
        <v>1</v>
      </c>
      <c r="AG73">
        <v>0</v>
      </c>
      <c r="AH73">
        <v>118.62</v>
      </c>
      <c r="AK73" t="s">
        <v>1421</v>
      </c>
      <c r="AL73" t="s">
        <v>1423</v>
      </c>
      <c r="AM73">
        <v>14400</v>
      </c>
      <c r="AN73" t="s">
        <v>1426</v>
      </c>
      <c r="AO73" t="s">
        <v>1457</v>
      </c>
      <c r="AP73" t="s">
        <v>1472</v>
      </c>
      <c r="AQ73" t="s">
        <v>1488</v>
      </c>
      <c r="AR73" t="s">
        <v>1528</v>
      </c>
      <c r="AS73" t="s">
        <v>1608</v>
      </c>
      <c r="AT73">
        <v>2018</v>
      </c>
      <c r="AV73" t="s">
        <v>1662</v>
      </c>
      <c r="AW73" t="s">
        <v>1662</v>
      </c>
      <c r="AX73" t="s">
        <v>935</v>
      </c>
      <c r="AY73" t="s">
        <v>1666</v>
      </c>
      <c r="AZ73">
        <v>22</v>
      </c>
      <c r="BA73" t="s">
        <v>1668</v>
      </c>
      <c r="BC73" t="s">
        <v>1672</v>
      </c>
      <c r="BE73" t="s">
        <v>1662</v>
      </c>
      <c r="BG73" t="s">
        <v>1814</v>
      </c>
    </row>
    <row r="74" spans="1:59">
      <c r="A74" s="1">
        <f>HYPERLINK("https://lsnyc.legalserver.org/matter/dynamic-profile/view/1869045","18-1869045")</f>
        <v>0</v>
      </c>
      <c r="C74" t="s">
        <v>73</v>
      </c>
      <c r="D74" t="s">
        <v>97</v>
      </c>
      <c r="E74" t="s">
        <v>125</v>
      </c>
      <c r="G74" t="s">
        <v>258</v>
      </c>
      <c r="H74" t="s">
        <v>407</v>
      </c>
      <c r="I74" t="s">
        <v>556</v>
      </c>
      <c r="J74" t="s">
        <v>699</v>
      </c>
      <c r="K74" t="s">
        <v>739</v>
      </c>
      <c r="L74">
        <v>10457</v>
      </c>
      <c r="M74" t="s">
        <v>743</v>
      </c>
      <c r="N74" t="s">
        <v>826</v>
      </c>
      <c r="O74">
        <v>13</v>
      </c>
      <c r="P74" t="s">
        <v>926</v>
      </c>
      <c r="Q74" t="s">
        <v>930</v>
      </c>
      <c r="S74" t="s">
        <v>932</v>
      </c>
      <c r="T74" t="s">
        <v>934</v>
      </c>
      <c r="V74" t="s">
        <v>935</v>
      </c>
      <c r="W74" t="s">
        <v>936</v>
      </c>
      <c r="X74" t="s">
        <v>125</v>
      </c>
      <c r="Y74">
        <v>980</v>
      </c>
      <c r="Z74">
        <v>980</v>
      </c>
      <c r="AA74" t="s">
        <v>1041</v>
      </c>
      <c r="AC74" t="s">
        <v>1312</v>
      </c>
      <c r="AD74">
        <v>0</v>
      </c>
      <c r="AE74" t="s">
        <v>1401</v>
      </c>
      <c r="AF74">
        <v>3</v>
      </c>
      <c r="AG74">
        <v>1</v>
      </c>
      <c r="AH74">
        <v>145.02</v>
      </c>
      <c r="AK74" t="s">
        <v>1414</v>
      </c>
      <c r="AL74" t="s">
        <v>1423</v>
      </c>
      <c r="AM74">
        <v>36400</v>
      </c>
      <c r="AN74" t="s">
        <v>1426</v>
      </c>
      <c r="AO74" t="s">
        <v>1458</v>
      </c>
      <c r="AP74" t="s">
        <v>1471</v>
      </c>
      <c r="AQ74" t="s">
        <v>1477</v>
      </c>
      <c r="AR74" t="s">
        <v>1493</v>
      </c>
      <c r="AS74" t="s">
        <v>1609</v>
      </c>
      <c r="AT74">
        <v>2019</v>
      </c>
      <c r="AV74" t="s">
        <v>1662</v>
      </c>
      <c r="AW74" t="s">
        <v>1663</v>
      </c>
      <c r="AX74" t="s">
        <v>935</v>
      </c>
      <c r="AY74" t="s">
        <v>1666</v>
      </c>
      <c r="AZ74">
        <v>11.7</v>
      </c>
      <c r="BA74" t="s">
        <v>1668</v>
      </c>
      <c r="BC74" t="s">
        <v>1673</v>
      </c>
      <c r="BD74" t="s">
        <v>1721</v>
      </c>
      <c r="BE74" t="s">
        <v>1662</v>
      </c>
      <c r="BF74" t="s">
        <v>1782</v>
      </c>
      <c r="BG74" t="s">
        <v>1799</v>
      </c>
    </row>
    <row r="75" spans="1:59">
      <c r="A75" s="1">
        <f>HYPERLINK("https://lsnyc.legalserver.org/matter/dynamic-profile/view/1870693","18-1870693")</f>
        <v>0</v>
      </c>
      <c r="C75" t="s">
        <v>73</v>
      </c>
      <c r="D75" t="s">
        <v>97</v>
      </c>
      <c r="E75" t="s">
        <v>129</v>
      </c>
      <c r="G75" t="s">
        <v>261</v>
      </c>
      <c r="H75" t="s">
        <v>408</v>
      </c>
      <c r="I75" t="s">
        <v>557</v>
      </c>
      <c r="J75" t="s">
        <v>698</v>
      </c>
      <c r="K75" t="s">
        <v>739</v>
      </c>
      <c r="L75">
        <v>10467</v>
      </c>
      <c r="M75" t="s">
        <v>746</v>
      </c>
      <c r="N75" t="s">
        <v>827</v>
      </c>
      <c r="O75">
        <v>1</v>
      </c>
      <c r="P75" t="s">
        <v>926</v>
      </c>
      <c r="Q75" t="s">
        <v>930</v>
      </c>
      <c r="S75" t="s">
        <v>932</v>
      </c>
      <c r="T75" t="s">
        <v>934</v>
      </c>
      <c r="V75" t="s">
        <v>935</v>
      </c>
      <c r="W75" t="s">
        <v>936</v>
      </c>
      <c r="X75" t="s">
        <v>129</v>
      </c>
      <c r="Y75">
        <v>1450</v>
      </c>
      <c r="Z75">
        <v>1450</v>
      </c>
      <c r="AA75" t="s">
        <v>1042</v>
      </c>
      <c r="AB75" t="s">
        <v>1178</v>
      </c>
      <c r="AC75" t="s">
        <v>1313</v>
      </c>
      <c r="AD75">
        <v>0</v>
      </c>
      <c r="AE75" t="s">
        <v>1401</v>
      </c>
      <c r="AF75">
        <v>1</v>
      </c>
      <c r="AG75">
        <v>3</v>
      </c>
      <c r="AH75">
        <v>99.18000000000001</v>
      </c>
      <c r="AK75" t="s">
        <v>1414</v>
      </c>
      <c r="AL75" t="s">
        <v>1423</v>
      </c>
      <c r="AM75">
        <v>24894</v>
      </c>
      <c r="AN75" t="s">
        <v>1426</v>
      </c>
      <c r="AO75" t="s">
        <v>1459</v>
      </c>
      <c r="AP75" t="s">
        <v>1474</v>
      </c>
      <c r="AQ75" t="s">
        <v>1489</v>
      </c>
      <c r="AR75" t="s">
        <v>1529</v>
      </c>
      <c r="AS75" t="s">
        <v>1588</v>
      </c>
      <c r="AT75">
        <v>2019</v>
      </c>
      <c r="AV75" t="s">
        <v>1662</v>
      </c>
      <c r="AW75" t="s">
        <v>1663</v>
      </c>
      <c r="AX75" t="s">
        <v>935</v>
      </c>
      <c r="AY75" t="s">
        <v>1666</v>
      </c>
      <c r="AZ75">
        <v>30.1</v>
      </c>
      <c r="BA75" t="s">
        <v>1668</v>
      </c>
      <c r="BC75" t="s">
        <v>1671</v>
      </c>
      <c r="BD75" t="s">
        <v>1722</v>
      </c>
      <c r="BE75" t="s">
        <v>1662</v>
      </c>
      <c r="BF75" t="s">
        <v>1785</v>
      </c>
      <c r="BG75" t="s">
        <v>1799</v>
      </c>
    </row>
    <row r="76" spans="1:59">
      <c r="A76" s="1">
        <f>HYPERLINK("https://lsnyc.legalserver.org/matter/dynamic-profile/view/1863287","18-1863287")</f>
        <v>0</v>
      </c>
      <c r="C76" t="s">
        <v>71</v>
      </c>
      <c r="D76" t="s">
        <v>97</v>
      </c>
      <c r="E76" t="s">
        <v>150</v>
      </c>
      <c r="G76" t="s">
        <v>223</v>
      </c>
      <c r="H76" t="s">
        <v>409</v>
      </c>
      <c r="I76" t="s">
        <v>558</v>
      </c>
      <c r="J76" t="s">
        <v>700</v>
      </c>
      <c r="K76" t="s">
        <v>739</v>
      </c>
      <c r="L76">
        <v>10457</v>
      </c>
      <c r="M76" t="s">
        <v>743</v>
      </c>
      <c r="N76" t="s">
        <v>828</v>
      </c>
      <c r="O76">
        <v>2</v>
      </c>
      <c r="P76" t="s">
        <v>926</v>
      </c>
      <c r="Q76" t="s">
        <v>930</v>
      </c>
      <c r="S76" t="s">
        <v>932</v>
      </c>
      <c r="T76" t="s">
        <v>934</v>
      </c>
      <c r="V76" t="s">
        <v>935</v>
      </c>
      <c r="X76" t="s">
        <v>150</v>
      </c>
      <c r="Y76">
        <v>717</v>
      </c>
      <c r="Z76">
        <v>900</v>
      </c>
      <c r="AA76" t="s">
        <v>1043</v>
      </c>
      <c r="AB76" t="s">
        <v>1179</v>
      </c>
      <c r="AC76" t="s">
        <v>1314</v>
      </c>
      <c r="AD76">
        <v>166</v>
      </c>
      <c r="AE76" t="s">
        <v>1408</v>
      </c>
      <c r="AF76">
        <v>1</v>
      </c>
      <c r="AG76">
        <v>0</v>
      </c>
      <c r="AH76">
        <v>186.82</v>
      </c>
      <c r="AK76" t="s">
        <v>1419</v>
      </c>
      <c r="AL76" t="s">
        <v>1423</v>
      </c>
      <c r="AM76">
        <v>22680</v>
      </c>
      <c r="AN76" t="s">
        <v>1426</v>
      </c>
      <c r="AO76" t="s">
        <v>1460</v>
      </c>
      <c r="AP76" t="s">
        <v>1471</v>
      </c>
      <c r="AQ76" t="s">
        <v>1490</v>
      </c>
      <c r="AR76" t="s">
        <v>1493</v>
      </c>
      <c r="AS76" t="s">
        <v>1610</v>
      </c>
      <c r="AT76">
        <v>2018</v>
      </c>
      <c r="AV76" t="s">
        <v>1662</v>
      </c>
      <c r="AW76" t="s">
        <v>1663</v>
      </c>
      <c r="AX76" t="s">
        <v>935</v>
      </c>
      <c r="AY76" t="s">
        <v>1666</v>
      </c>
      <c r="AZ76">
        <v>29.45</v>
      </c>
      <c r="BA76" t="s">
        <v>1668</v>
      </c>
      <c r="BC76" t="s">
        <v>1672</v>
      </c>
      <c r="BD76" t="s">
        <v>1723</v>
      </c>
      <c r="BE76" t="s">
        <v>1662</v>
      </c>
      <c r="BF76" t="s">
        <v>1782</v>
      </c>
      <c r="BG76" t="s">
        <v>1801</v>
      </c>
    </row>
    <row r="77" spans="1:59">
      <c r="A77" s="1">
        <f>HYPERLINK("https://lsnyc.legalserver.org/matter/dynamic-profile/view/1858788","18-1858788")</f>
        <v>0</v>
      </c>
      <c r="C77" t="s">
        <v>71</v>
      </c>
      <c r="D77" t="s">
        <v>97</v>
      </c>
      <c r="E77" t="s">
        <v>151</v>
      </c>
      <c r="G77" t="s">
        <v>262</v>
      </c>
      <c r="H77" t="s">
        <v>395</v>
      </c>
      <c r="I77" t="s">
        <v>559</v>
      </c>
      <c r="J77" t="s">
        <v>693</v>
      </c>
      <c r="K77" t="s">
        <v>739</v>
      </c>
      <c r="L77">
        <v>10467</v>
      </c>
      <c r="M77" t="s">
        <v>743</v>
      </c>
      <c r="N77" t="s">
        <v>829</v>
      </c>
      <c r="O77">
        <v>12</v>
      </c>
      <c r="P77" t="s">
        <v>926</v>
      </c>
      <c r="Q77" t="s">
        <v>930</v>
      </c>
      <c r="S77" t="s">
        <v>932</v>
      </c>
      <c r="T77" t="s">
        <v>934</v>
      </c>
      <c r="X77" t="s">
        <v>151</v>
      </c>
      <c r="Y77">
        <v>300</v>
      </c>
      <c r="Z77">
        <v>1204</v>
      </c>
      <c r="AA77" t="s">
        <v>1044</v>
      </c>
      <c r="AB77" t="s">
        <v>1180</v>
      </c>
      <c r="AC77" t="s">
        <v>1315</v>
      </c>
      <c r="AD77">
        <v>0</v>
      </c>
      <c r="AE77" t="s">
        <v>1401</v>
      </c>
      <c r="AF77">
        <v>2</v>
      </c>
      <c r="AG77">
        <v>1</v>
      </c>
      <c r="AH77">
        <v>50.89</v>
      </c>
      <c r="AK77" t="s">
        <v>1415</v>
      </c>
      <c r="AL77" t="s">
        <v>1422</v>
      </c>
      <c r="AM77">
        <v>10392</v>
      </c>
      <c r="AN77" t="s">
        <v>1426</v>
      </c>
      <c r="AO77" t="s">
        <v>1461</v>
      </c>
      <c r="AP77" t="s">
        <v>1470</v>
      </c>
      <c r="AQ77" t="s">
        <v>1491</v>
      </c>
      <c r="AR77" t="s">
        <v>1500</v>
      </c>
      <c r="AS77" t="s">
        <v>1588</v>
      </c>
      <c r="AT77">
        <v>2019</v>
      </c>
      <c r="AV77" t="s">
        <v>1662</v>
      </c>
      <c r="AW77" t="s">
        <v>1663</v>
      </c>
      <c r="AX77" t="s">
        <v>935</v>
      </c>
      <c r="AY77" t="s">
        <v>1666</v>
      </c>
      <c r="AZ77">
        <v>19.25</v>
      </c>
      <c r="BA77" t="s">
        <v>1668</v>
      </c>
      <c r="BC77" t="s">
        <v>1671</v>
      </c>
      <c r="BD77" t="s">
        <v>1724</v>
      </c>
      <c r="BE77" t="s">
        <v>1662</v>
      </c>
      <c r="BF77" t="s">
        <v>1782</v>
      </c>
      <c r="BG77" t="s">
        <v>1796</v>
      </c>
    </row>
    <row r="78" spans="1:59">
      <c r="A78" s="1">
        <f>HYPERLINK("https://lsnyc.legalserver.org/matter/dynamic-profile/view/1864755","18-1864755")</f>
        <v>0</v>
      </c>
      <c r="C78" t="s">
        <v>71</v>
      </c>
      <c r="D78" t="s">
        <v>97</v>
      </c>
      <c r="E78" t="s">
        <v>134</v>
      </c>
      <c r="G78" t="s">
        <v>263</v>
      </c>
      <c r="H78" t="s">
        <v>410</v>
      </c>
      <c r="I78" t="s">
        <v>560</v>
      </c>
      <c r="J78" t="s">
        <v>690</v>
      </c>
      <c r="K78" t="s">
        <v>739</v>
      </c>
      <c r="L78">
        <v>10457</v>
      </c>
      <c r="M78" t="s">
        <v>743</v>
      </c>
      <c r="N78" t="s">
        <v>830</v>
      </c>
      <c r="O78">
        <v>16</v>
      </c>
      <c r="P78" t="s">
        <v>926</v>
      </c>
      <c r="Q78" t="s">
        <v>930</v>
      </c>
      <c r="S78" t="s">
        <v>932</v>
      </c>
      <c r="T78" t="s">
        <v>934</v>
      </c>
      <c r="V78" t="s">
        <v>935</v>
      </c>
      <c r="X78" t="s">
        <v>134</v>
      </c>
      <c r="Y78">
        <v>0</v>
      </c>
      <c r="Z78">
        <v>798.42</v>
      </c>
      <c r="AA78" t="s">
        <v>1045</v>
      </c>
      <c r="AB78" t="s">
        <v>1181</v>
      </c>
      <c r="AD78">
        <v>42</v>
      </c>
      <c r="AE78" t="s">
        <v>1401</v>
      </c>
      <c r="AF78">
        <v>3</v>
      </c>
      <c r="AG78">
        <v>0</v>
      </c>
      <c r="AH78">
        <v>87.58</v>
      </c>
      <c r="AK78" t="s">
        <v>1414</v>
      </c>
      <c r="AM78">
        <v>18200</v>
      </c>
      <c r="AN78" t="s">
        <v>1426</v>
      </c>
      <c r="AO78" t="s">
        <v>1462</v>
      </c>
      <c r="AQ78" t="s">
        <v>1491</v>
      </c>
      <c r="AR78" t="s">
        <v>1500</v>
      </c>
      <c r="AS78" t="s">
        <v>1611</v>
      </c>
      <c r="AT78">
        <v>2018</v>
      </c>
      <c r="AV78" t="s">
        <v>1662</v>
      </c>
      <c r="AW78" t="s">
        <v>1663</v>
      </c>
      <c r="AX78" t="s">
        <v>935</v>
      </c>
      <c r="AY78" t="s">
        <v>1666</v>
      </c>
      <c r="AZ78">
        <v>7.1</v>
      </c>
      <c r="BA78" t="s">
        <v>1668</v>
      </c>
      <c r="BC78" t="s">
        <v>1672</v>
      </c>
      <c r="BD78" t="s">
        <v>1725</v>
      </c>
      <c r="BE78" t="s">
        <v>1662</v>
      </c>
      <c r="BF78" t="s">
        <v>1782</v>
      </c>
      <c r="BG78" t="s">
        <v>1801</v>
      </c>
    </row>
    <row r="79" spans="1:59">
      <c r="A79" s="1">
        <f>HYPERLINK("https://lsnyc.legalserver.org/matter/dynamic-profile/view/1843173","17-1843173")</f>
        <v>0</v>
      </c>
      <c r="C79" t="s">
        <v>77</v>
      </c>
      <c r="D79" t="s">
        <v>97</v>
      </c>
      <c r="E79" t="s">
        <v>130</v>
      </c>
      <c r="G79" t="s">
        <v>264</v>
      </c>
      <c r="H79" t="s">
        <v>411</v>
      </c>
      <c r="I79" t="s">
        <v>561</v>
      </c>
      <c r="J79" t="s">
        <v>701</v>
      </c>
      <c r="K79" t="s">
        <v>739</v>
      </c>
      <c r="L79">
        <v>10457</v>
      </c>
      <c r="M79" t="s">
        <v>746</v>
      </c>
      <c r="N79" t="s">
        <v>831</v>
      </c>
      <c r="O79">
        <v>1</v>
      </c>
      <c r="P79" t="s">
        <v>926</v>
      </c>
      <c r="Q79" t="s">
        <v>930</v>
      </c>
      <c r="S79" t="s">
        <v>932</v>
      </c>
      <c r="T79" t="s">
        <v>934</v>
      </c>
      <c r="V79" t="s">
        <v>935</v>
      </c>
      <c r="X79" t="s">
        <v>961</v>
      </c>
      <c r="Y79">
        <v>1100</v>
      </c>
      <c r="Z79">
        <v>1100</v>
      </c>
      <c r="AA79" t="s">
        <v>1046</v>
      </c>
      <c r="AB79" t="s">
        <v>1182</v>
      </c>
      <c r="AC79" t="s">
        <v>1316</v>
      </c>
      <c r="AD79">
        <v>0</v>
      </c>
      <c r="AE79" t="s">
        <v>1401</v>
      </c>
      <c r="AF79">
        <v>1</v>
      </c>
      <c r="AG79">
        <v>3</v>
      </c>
      <c r="AH79">
        <v>35.37</v>
      </c>
      <c r="AK79" t="s">
        <v>1414</v>
      </c>
      <c r="AL79" t="s">
        <v>1423</v>
      </c>
      <c r="AM79">
        <v>8700</v>
      </c>
      <c r="AN79" t="s">
        <v>1427</v>
      </c>
      <c r="AO79" t="s">
        <v>1463</v>
      </c>
      <c r="AP79" t="s">
        <v>1472</v>
      </c>
      <c r="AQ79" t="s">
        <v>1479</v>
      </c>
      <c r="AR79" t="s">
        <v>1530</v>
      </c>
      <c r="AS79" t="s">
        <v>1612</v>
      </c>
      <c r="AT79">
        <v>2018</v>
      </c>
      <c r="AV79" t="s">
        <v>1662</v>
      </c>
      <c r="AW79" t="s">
        <v>1663</v>
      </c>
      <c r="AX79" t="s">
        <v>935</v>
      </c>
      <c r="AY79" t="s">
        <v>1666</v>
      </c>
      <c r="AZ79">
        <v>19.4</v>
      </c>
      <c r="BA79" t="s">
        <v>1668</v>
      </c>
      <c r="BC79" t="s">
        <v>1671</v>
      </c>
      <c r="BD79" t="s">
        <v>1701</v>
      </c>
      <c r="BE79" t="s">
        <v>1662</v>
      </c>
      <c r="BG79" t="s">
        <v>1810</v>
      </c>
    </row>
    <row r="80" spans="1:59">
      <c r="A80" s="1">
        <f>HYPERLINK("https://lsnyc.legalserver.org/matter/dynamic-profile/view/1869264","18-1869264")</f>
        <v>0</v>
      </c>
      <c r="C80" t="s">
        <v>75</v>
      </c>
      <c r="D80" t="s">
        <v>97</v>
      </c>
      <c r="E80" t="s">
        <v>152</v>
      </c>
      <c r="G80" t="s">
        <v>265</v>
      </c>
      <c r="H80" t="s">
        <v>412</v>
      </c>
      <c r="I80" t="s">
        <v>562</v>
      </c>
      <c r="J80" t="s">
        <v>698</v>
      </c>
      <c r="K80" t="s">
        <v>739</v>
      </c>
      <c r="L80">
        <v>10472</v>
      </c>
      <c r="M80" t="s">
        <v>741</v>
      </c>
      <c r="N80" t="s">
        <v>832</v>
      </c>
      <c r="O80">
        <v>2</v>
      </c>
      <c r="P80" t="s">
        <v>926</v>
      </c>
      <c r="Q80" t="s">
        <v>930</v>
      </c>
      <c r="S80" t="s">
        <v>932</v>
      </c>
      <c r="T80" t="s">
        <v>933</v>
      </c>
      <c r="V80" t="s">
        <v>935</v>
      </c>
      <c r="X80" t="s">
        <v>188</v>
      </c>
      <c r="Y80">
        <v>300</v>
      </c>
      <c r="Z80">
        <v>1300</v>
      </c>
      <c r="AA80" t="s">
        <v>1047</v>
      </c>
      <c r="AB80" t="s">
        <v>1183</v>
      </c>
      <c r="AD80">
        <v>0</v>
      </c>
      <c r="AE80" t="s">
        <v>1401</v>
      </c>
      <c r="AF80">
        <v>3</v>
      </c>
      <c r="AG80">
        <v>2</v>
      </c>
      <c r="AH80">
        <v>29.98</v>
      </c>
      <c r="AK80" t="s">
        <v>1415</v>
      </c>
      <c r="AL80" t="s">
        <v>1424</v>
      </c>
      <c r="AM80">
        <v>8820</v>
      </c>
      <c r="AR80" t="s">
        <v>1519</v>
      </c>
      <c r="AS80" t="s">
        <v>1613</v>
      </c>
      <c r="AT80">
        <v>2019</v>
      </c>
      <c r="AV80" t="s">
        <v>1662</v>
      </c>
      <c r="AW80" t="s">
        <v>1663</v>
      </c>
      <c r="AX80" t="s">
        <v>935</v>
      </c>
      <c r="AY80" t="s">
        <v>1666</v>
      </c>
      <c r="AZ80">
        <v>60.75</v>
      </c>
      <c r="BA80" t="s">
        <v>1668</v>
      </c>
      <c r="BC80" t="s">
        <v>1671</v>
      </c>
      <c r="BD80" t="s">
        <v>1726</v>
      </c>
      <c r="BE80" t="s">
        <v>1662</v>
      </c>
      <c r="BG80" t="s">
        <v>1806</v>
      </c>
    </row>
    <row r="81" spans="1:59">
      <c r="A81" s="1">
        <f>HYPERLINK("https://lsnyc.legalserver.org/matter/dynamic-profile/view/1863134","18-1863134")</f>
        <v>0</v>
      </c>
      <c r="C81" t="s">
        <v>81</v>
      </c>
      <c r="D81" t="s">
        <v>97</v>
      </c>
      <c r="E81" t="s">
        <v>153</v>
      </c>
      <c r="G81" t="s">
        <v>266</v>
      </c>
      <c r="H81" t="s">
        <v>413</v>
      </c>
      <c r="I81" t="s">
        <v>563</v>
      </c>
      <c r="J81" t="s">
        <v>702</v>
      </c>
      <c r="K81" t="s">
        <v>739</v>
      </c>
      <c r="L81">
        <v>10467</v>
      </c>
      <c r="M81" t="s">
        <v>743</v>
      </c>
      <c r="N81" t="s">
        <v>833</v>
      </c>
      <c r="O81">
        <v>4</v>
      </c>
      <c r="P81" t="s">
        <v>926</v>
      </c>
      <c r="Q81" t="s">
        <v>930</v>
      </c>
      <c r="S81" t="s">
        <v>932</v>
      </c>
      <c r="T81" t="s">
        <v>934</v>
      </c>
      <c r="V81" t="s">
        <v>935</v>
      </c>
      <c r="W81" t="s">
        <v>936</v>
      </c>
      <c r="X81" t="s">
        <v>153</v>
      </c>
      <c r="Y81">
        <v>2064.42</v>
      </c>
      <c r="Z81">
        <v>2064.42</v>
      </c>
      <c r="AA81" t="s">
        <v>1048</v>
      </c>
      <c r="AB81" t="s">
        <v>1184</v>
      </c>
      <c r="AC81" t="s">
        <v>1317</v>
      </c>
      <c r="AD81">
        <v>61</v>
      </c>
      <c r="AE81" t="s">
        <v>1401</v>
      </c>
      <c r="AF81">
        <v>4</v>
      </c>
      <c r="AG81">
        <v>0</v>
      </c>
      <c r="AH81">
        <v>99.59999999999999</v>
      </c>
      <c r="AK81" t="s">
        <v>1414</v>
      </c>
      <c r="AL81" t="s">
        <v>1424</v>
      </c>
      <c r="AM81">
        <v>25000</v>
      </c>
      <c r="AR81" t="s">
        <v>1493</v>
      </c>
      <c r="AS81" t="s">
        <v>1567</v>
      </c>
      <c r="AT81">
        <v>2019</v>
      </c>
      <c r="AV81" t="s">
        <v>1662</v>
      </c>
      <c r="AW81" t="s">
        <v>1663</v>
      </c>
      <c r="AX81" t="s">
        <v>935</v>
      </c>
      <c r="AY81" t="s">
        <v>1666</v>
      </c>
      <c r="AZ81">
        <v>50.6</v>
      </c>
      <c r="BA81" t="s">
        <v>1668</v>
      </c>
      <c r="BC81" t="s">
        <v>1672</v>
      </c>
      <c r="BD81" t="s">
        <v>1727</v>
      </c>
      <c r="BE81" t="s">
        <v>1662</v>
      </c>
      <c r="BF81" t="s">
        <v>1782</v>
      </c>
      <c r="BG81" t="s">
        <v>1801</v>
      </c>
    </row>
    <row r="82" spans="1:59">
      <c r="A82" s="1">
        <f>HYPERLINK("https://lsnyc.legalserver.org/matter/dynamic-profile/view/1865555","18-1865555")</f>
        <v>0</v>
      </c>
      <c r="C82" t="s">
        <v>85</v>
      </c>
      <c r="D82" t="s">
        <v>97</v>
      </c>
      <c r="E82" t="s">
        <v>98</v>
      </c>
      <c r="G82" t="s">
        <v>267</v>
      </c>
      <c r="H82" t="s">
        <v>414</v>
      </c>
      <c r="I82" t="s">
        <v>564</v>
      </c>
      <c r="J82" t="s">
        <v>703</v>
      </c>
      <c r="K82" t="s">
        <v>739</v>
      </c>
      <c r="L82">
        <v>10466</v>
      </c>
      <c r="M82" t="s">
        <v>741</v>
      </c>
      <c r="N82" t="s">
        <v>834</v>
      </c>
      <c r="O82">
        <v>8</v>
      </c>
      <c r="P82" t="s">
        <v>926</v>
      </c>
      <c r="Q82" t="s">
        <v>930</v>
      </c>
      <c r="S82" t="s">
        <v>932</v>
      </c>
      <c r="T82" t="s">
        <v>933</v>
      </c>
      <c r="V82" t="s">
        <v>935</v>
      </c>
      <c r="X82" t="s">
        <v>188</v>
      </c>
      <c r="Y82">
        <v>241.3</v>
      </c>
      <c r="Z82">
        <v>1180</v>
      </c>
      <c r="AA82" t="s">
        <v>1049</v>
      </c>
      <c r="AB82" t="s">
        <v>1185</v>
      </c>
      <c r="AC82" t="s">
        <v>1318</v>
      </c>
      <c r="AD82">
        <v>0</v>
      </c>
      <c r="AE82" t="s">
        <v>1401</v>
      </c>
      <c r="AF82">
        <v>1</v>
      </c>
      <c r="AG82">
        <v>2</v>
      </c>
      <c r="AH82">
        <v>58.17</v>
      </c>
      <c r="AK82" t="s">
        <v>1420</v>
      </c>
      <c r="AL82" t="s">
        <v>1423</v>
      </c>
      <c r="AM82">
        <v>21160</v>
      </c>
      <c r="AR82" t="s">
        <v>1531</v>
      </c>
      <c r="AS82" t="s">
        <v>1614</v>
      </c>
      <c r="AT82">
        <v>2019</v>
      </c>
      <c r="AV82" t="s">
        <v>1662</v>
      </c>
      <c r="AW82" t="s">
        <v>1663</v>
      </c>
      <c r="AX82" t="s">
        <v>935</v>
      </c>
      <c r="AY82" t="s">
        <v>1666</v>
      </c>
      <c r="AZ82">
        <v>8.5</v>
      </c>
      <c r="BA82" t="s">
        <v>1668</v>
      </c>
      <c r="BC82" t="s">
        <v>1671</v>
      </c>
      <c r="BD82" t="s">
        <v>1728</v>
      </c>
      <c r="BE82" t="s">
        <v>1662</v>
      </c>
      <c r="BG82" t="s">
        <v>1798</v>
      </c>
    </row>
    <row r="83" spans="1:59">
      <c r="A83" s="1">
        <f>HYPERLINK("https://lsnyc.legalserver.org/matter/dynamic-profile/view/1867934","18-1867934")</f>
        <v>0</v>
      </c>
      <c r="C83" t="s">
        <v>91</v>
      </c>
      <c r="D83" t="s">
        <v>97</v>
      </c>
      <c r="E83" t="s">
        <v>154</v>
      </c>
      <c r="G83" t="s">
        <v>268</v>
      </c>
      <c r="H83" t="s">
        <v>415</v>
      </c>
      <c r="I83" t="s">
        <v>565</v>
      </c>
      <c r="J83">
        <v>405</v>
      </c>
      <c r="K83" t="s">
        <v>739</v>
      </c>
      <c r="L83">
        <v>10473</v>
      </c>
      <c r="M83" t="s">
        <v>743</v>
      </c>
      <c r="N83" t="s">
        <v>835</v>
      </c>
      <c r="O83">
        <v>38</v>
      </c>
      <c r="P83" t="s">
        <v>926</v>
      </c>
      <c r="Q83" t="s">
        <v>930</v>
      </c>
      <c r="S83" t="s">
        <v>932</v>
      </c>
      <c r="T83" t="s">
        <v>933</v>
      </c>
      <c r="V83" t="s">
        <v>935</v>
      </c>
      <c r="X83" t="s">
        <v>154</v>
      </c>
      <c r="Y83">
        <v>500</v>
      </c>
      <c r="Z83">
        <v>1000</v>
      </c>
      <c r="AA83" t="s">
        <v>1050</v>
      </c>
      <c r="AB83" t="s">
        <v>1186</v>
      </c>
      <c r="AC83" t="s">
        <v>1319</v>
      </c>
      <c r="AD83">
        <v>0</v>
      </c>
      <c r="AE83" t="s">
        <v>1407</v>
      </c>
      <c r="AF83">
        <v>1</v>
      </c>
      <c r="AG83">
        <v>0</v>
      </c>
      <c r="AH83">
        <v>120.59</v>
      </c>
      <c r="AK83" t="s">
        <v>1417</v>
      </c>
      <c r="AL83" t="s">
        <v>1423</v>
      </c>
      <c r="AM83">
        <v>14640</v>
      </c>
      <c r="AR83" t="s">
        <v>750</v>
      </c>
      <c r="AS83" t="s">
        <v>1553</v>
      </c>
      <c r="AT83">
        <v>2019</v>
      </c>
      <c r="AV83" t="s">
        <v>1662</v>
      </c>
      <c r="AW83" t="s">
        <v>1663</v>
      </c>
      <c r="AX83" t="s">
        <v>935</v>
      </c>
      <c r="AY83" t="s">
        <v>1666</v>
      </c>
      <c r="AZ83">
        <v>38.5</v>
      </c>
      <c r="BA83" t="s">
        <v>1668</v>
      </c>
      <c r="BC83" t="s">
        <v>1672</v>
      </c>
      <c r="BD83" t="s">
        <v>1729</v>
      </c>
      <c r="BE83" t="s">
        <v>1662</v>
      </c>
      <c r="BF83" t="s">
        <v>1785</v>
      </c>
      <c r="BG83" t="s">
        <v>1813</v>
      </c>
    </row>
    <row r="84" spans="1:59">
      <c r="A84" s="1">
        <f>HYPERLINK("https://lsnyc.legalserver.org/matter/dynamic-profile/view/1871166","18-1871166")</f>
        <v>0</v>
      </c>
      <c r="C84" t="s">
        <v>80</v>
      </c>
      <c r="D84" t="s">
        <v>97</v>
      </c>
      <c r="E84" t="s">
        <v>123</v>
      </c>
      <c r="G84" t="s">
        <v>269</v>
      </c>
      <c r="H84" t="s">
        <v>416</v>
      </c>
      <c r="I84" t="s">
        <v>566</v>
      </c>
      <c r="J84" t="s">
        <v>704</v>
      </c>
      <c r="K84" t="s">
        <v>739</v>
      </c>
      <c r="L84">
        <v>10468</v>
      </c>
      <c r="M84" t="s">
        <v>743</v>
      </c>
      <c r="N84" t="s">
        <v>836</v>
      </c>
      <c r="O84">
        <v>43</v>
      </c>
      <c r="P84" t="s">
        <v>926</v>
      </c>
      <c r="Q84" t="s">
        <v>930</v>
      </c>
      <c r="S84" t="s">
        <v>932</v>
      </c>
      <c r="T84" t="s">
        <v>934</v>
      </c>
      <c r="V84" t="s">
        <v>935</v>
      </c>
      <c r="X84" t="s">
        <v>123</v>
      </c>
      <c r="Y84">
        <v>1387.36</v>
      </c>
      <c r="Z84">
        <v>1625.42</v>
      </c>
      <c r="AA84" t="s">
        <v>1051</v>
      </c>
      <c r="AC84" t="s">
        <v>1320</v>
      </c>
      <c r="AD84">
        <v>0</v>
      </c>
      <c r="AE84" t="s">
        <v>1407</v>
      </c>
      <c r="AF84">
        <v>1</v>
      </c>
      <c r="AG84">
        <v>0</v>
      </c>
      <c r="AH84">
        <v>205.11</v>
      </c>
      <c r="AK84" t="s">
        <v>1417</v>
      </c>
      <c r="AL84" t="s">
        <v>1423</v>
      </c>
      <c r="AM84">
        <v>24900</v>
      </c>
      <c r="AR84" t="s">
        <v>1519</v>
      </c>
      <c r="AS84" t="s">
        <v>1576</v>
      </c>
      <c r="AT84">
        <v>2019</v>
      </c>
      <c r="AV84" t="s">
        <v>1662</v>
      </c>
      <c r="AW84" t="s">
        <v>1663</v>
      </c>
      <c r="AX84" t="s">
        <v>935</v>
      </c>
      <c r="AY84" t="s">
        <v>1666</v>
      </c>
      <c r="AZ84">
        <v>27.15</v>
      </c>
      <c r="BA84" t="s">
        <v>1668</v>
      </c>
      <c r="BC84" t="s">
        <v>1672</v>
      </c>
      <c r="BE84" t="s">
        <v>1662</v>
      </c>
      <c r="BF84" t="s">
        <v>1791</v>
      </c>
      <c r="BG84" t="s">
        <v>1802</v>
      </c>
    </row>
    <row r="85" spans="1:59">
      <c r="A85" s="1">
        <f>HYPERLINK("https://lsnyc.legalserver.org/matter/dynamic-profile/view/1867158","18-1867158")</f>
        <v>0</v>
      </c>
      <c r="C85" t="s">
        <v>71</v>
      </c>
      <c r="D85" t="s">
        <v>97</v>
      </c>
      <c r="E85" t="s">
        <v>145</v>
      </c>
      <c r="G85" t="s">
        <v>270</v>
      </c>
      <c r="H85" t="s">
        <v>417</v>
      </c>
      <c r="I85" t="s">
        <v>567</v>
      </c>
      <c r="J85" t="s">
        <v>680</v>
      </c>
      <c r="K85" t="s">
        <v>739</v>
      </c>
      <c r="L85">
        <v>10451</v>
      </c>
      <c r="M85" t="s">
        <v>743</v>
      </c>
      <c r="N85" t="s">
        <v>837</v>
      </c>
      <c r="O85">
        <v>5</v>
      </c>
      <c r="P85" t="s">
        <v>926</v>
      </c>
      <c r="Q85" t="s">
        <v>930</v>
      </c>
      <c r="S85" t="s">
        <v>932</v>
      </c>
      <c r="T85" t="s">
        <v>933</v>
      </c>
      <c r="V85" t="s">
        <v>935</v>
      </c>
      <c r="X85" t="s">
        <v>172</v>
      </c>
      <c r="Y85">
        <v>1250</v>
      </c>
      <c r="Z85">
        <v>1267</v>
      </c>
      <c r="AA85" t="s">
        <v>1052</v>
      </c>
      <c r="AB85" t="s">
        <v>1187</v>
      </c>
      <c r="AC85" t="s">
        <v>1321</v>
      </c>
      <c r="AD85">
        <v>81</v>
      </c>
      <c r="AE85" t="s">
        <v>1401</v>
      </c>
      <c r="AF85">
        <v>1</v>
      </c>
      <c r="AG85">
        <v>1</v>
      </c>
      <c r="AH85">
        <v>109.36</v>
      </c>
      <c r="AK85" t="s">
        <v>1417</v>
      </c>
      <c r="AL85" t="s">
        <v>1423</v>
      </c>
      <c r="AM85">
        <v>18000</v>
      </c>
      <c r="AR85" t="s">
        <v>1503</v>
      </c>
      <c r="AS85" t="s">
        <v>1561</v>
      </c>
      <c r="AT85">
        <v>2019</v>
      </c>
      <c r="AV85" t="s">
        <v>1662</v>
      </c>
      <c r="AW85" t="s">
        <v>1663</v>
      </c>
      <c r="AX85" t="s">
        <v>935</v>
      </c>
      <c r="AY85" t="s">
        <v>1666</v>
      </c>
      <c r="AZ85">
        <v>74.88</v>
      </c>
      <c r="BA85" t="s">
        <v>1668</v>
      </c>
      <c r="BC85" t="s">
        <v>1671</v>
      </c>
      <c r="BD85" t="s">
        <v>1730</v>
      </c>
      <c r="BE85" t="s">
        <v>1662</v>
      </c>
      <c r="BF85" t="s">
        <v>1785</v>
      </c>
      <c r="BG85" t="s">
        <v>1801</v>
      </c>
    </row>
    <row r="86" spans="1:59">
      <c r="A86" s="1">
        <f>HYPERLINK("https://lsnyc.legalserver.org/matter/dynamic-profile/view/1862881","18-1862881")</f>
        <v>0</v>
      </c>
      <c r="C86" t="s">
        <v>79</v>
      </c>
      <c r="D86" t="s">
        <v>97</v>
      </c>
      <c r="E86" t="s">
        <v>155</v>
      </c>
      <c r="G86" t="s">
        <v>271</v>
      </c>
      <c r="H86" t="s">
        <v>418</v>
      </c>
      <c r="I86" t="s">
        <v>568</v>
      </c>
      <c r="J86">
        <v>29</v>
      </c>
      <c r="K86" t="s">
        <v>739</v>
      </c>
      <c r="L86">
        <v>10455</v>
      </c>
      <c r="M86" t="s">
        <v>741</v>
      </c>
      <c r="N86" t="s">
        <v>838</v>
      </c>
      <c r="O86">
        <v>2</v>
      </c>
      <c r="P86" t="s">
        <v>926</v>
      </c>
      <c r="Q86" t="s">
        <v>930</v>
      </c>
      <c r="S86" t="s">
        <v>932</v>
      </c>
      <c r="T86" t="s">
        <v>933</v>
      </c>
      <c r="V86" t="s">
        <v>935</v>
      </c>
      <c r="X86" t="s">
        <v>956</v>
      </c>
      <c r="Y86">
        <v>969</v>
      </c>
      <c r="Z86">
        <v>969</v>
      </c>
      <c r="AA86" t="s">
        <v>1053</v>
      </c>
      <c r="AC86" t="s">
        <v>1322</v>
      </c>
      <c r="AD86">
        <v>38</v>
      </c>
      <c r="AE86" t="s">
        <v>1400</v>
      </c>
      <c r="AF86">
        <v>2</v>
      </c>
      <c r="AG86">
        <v>0</v>
      </c>
      <c r="AH86">
        <v>109.5</v>
      </c>
      <c r="AK86" t="s">
        <v>1417</v>
      </c>
      <c r="AL86" t="s">
        <v>1423</v>
      </c>
      <c r="AM86">
        <v>18024</v>
      </c>
      <c r="AR86" t="s">
        <v>1503</v>
      </c>
      <c r="AS86" t="s">
        <v>1566</v>
      </c>
      <c r="AT86">
        <v>2019</v>
      </c>
      <c r="AV86" t="s">
        <v>1662</v>
      </c>
      <c r="AW86" t="s">
        <v>1663</v>
      </c>
      <c r="AX86" t="s">
        <v>935</v>
      </c>
      <c r="AY86" t="s">
        <v>1666</v>
      </c>
      <c r="AZ86">
        <v>33.45</v>
      </c>
      <c r="BA86" t="s">
        <v>1668</v>
      </c>
      <c r="BC86" t="s">
        <v>1672</v>
      </c>
      <c r="BE86" t="s">
        <v>1662</v>
      </c>
      <c r="BG86" t="s">
        <v>1805</v>
      </c>
    </row>
    <row r="87" spans="1:59">
      <c r="A87" s="1">
        <f>HYPERLINK("https://lsnyc.legalserver.org/matter/dynamic-profile/view/0819671","16-0819671")</f>
        <v>0</v>
      </c>
      <c r="C87" t="s">
        <v>77</v>
      </c>
      <c r="D87" t="s">
        <v>97</v>
      </c>
      <c r="E87" t="s">
        <v>156</v>
      </c>
      <c r="G87" t="s">
        <v>272</v>
      </c>
      <c r="H87" t="s">
        <v>419</v>
      </c>
      <c r="I87" t="s">
        <v>569</v>
      </c>
      <c r="J87" t="s">
        <v>649</v>
      </c>
      <c r="K87" t="s">
        <v>739</v>
      </c>
      <c r="L87">
        <v>10467</v>
      </c>
      <c r="M87" t="s">
        <v>751</v>
      </c>
      <c r="N87" t="s">
        <v>839</v>
      </c>
      <c r="O87">
        <v>7</v>
      </c>
      <c r="P87" t="s">
        <v>926</v>
      </c>
      <c r="Q87" t="s">
        <v>930</v>
      </c>
      <c r="S87" t="s">
        <v>932</v>
      </c>
      <c r="T87" t="s">
        <v>934</v>
      </c>
      <c r="X87" t="s">
        <v>99</v>
      </c>
      <c r="Y87">
        <v>250</v>
      </c>
      <c r="Z87">
        <v>1100</v>
      </c>
      <c r="AA87" t="s">
        <v>1054</v>
      </c>
      <c r="AB87" t="s">
        <v>1188</v>
      </c>
      <c r="AC87" t="s">
        <v>1323</v>
      </c>
      <c r="AD87">
        <v>30</v>
      </c>
      <c r="AE87" t="s">
        <v>1401</v>
      </c>
      <c r="AF87">
        <v>3</v>
      </c>
      <c r="AG87">
        <v>1</v>
      </c>
      <c r="AH87">
        <v>49.53</v>
      </c>
      <c r="AK87" t="s">
        <v>1415</v>
      </c>
      <c r="AL87" t="s">
        <v>1423</v>
      </c>
      <c r="AM87">
        <v>12036</v>
      </c>
      <c r="AO87" t="s">
        <v>1464</v>
      </c>
      <c r="AR87" t="s">
        <v>1532</v>
      </c>
      <c r="AS87" t="s">
        <v>1585</v>
      </c>
      <c r="AT87">
        <v>2018</v>
      </c>
      <c r="AV87" t="s">
        <v>1662</v>
      </c>
      <c r="AW87" t="s">
        <v>1663</v>
      </c>
      <c r="AX87" t="s">
        <v>935</v>
      </c>
      <c r="AY87" t="s">
        <v>1666</v>
      </c>
      <c r="AZ87">
        <v>23.04</v>
      </c>
      <c r="BA87" t="s">
        <v>1668</v>
      </c>
      <c r="BC87" t="s">
        <v>1671</v>
      </c>
      <c r="BD87" t="s">
        <v>1731</v>
      </c>
      <c r="BE87" t="s">
        <v>1662</v>
      </c>
      <c r="BG87" t="s">
        <v>1813</v>
      </c>
    </row>
    <row r="88" spans="1:59">
      <c r="A88" s="1">
        <f>HYPERLINK("https://lsnyc.legalserver.org/matter/dynamic-profile/view/1869750","18-1869750")</f>
        <v>0</v>
      </c>
      <c r="C88" t="s">
        <v>81</v>
      </c>
      <c r="D88" t="s">
        <v>97</v>
      </c>
      <c r="E88" t="s">
        <v>157</v>
      </c>
      <c r="G88" t="s">
        <v>273</v>
      </c>
      <c r="H88" t="s">
        <v>420</v>
      </c>
      <c r="I88" t="s">
        <v>570</v>
      </c>
      <c r="J88" t="s">
        <v>705</v>
      </c>
      <c r="K88" t="s">
        <v>739</v>
      </c>
      <c r="L88">
        <v>10466</v>
      </c>
      <c r="M88" t="s">
        <v>742</v>
      </c>
      <c r="N88" t="s">
        <v>840</v>
      </c>
      <c r="O88">
        <v>4</v>
      </c>
      <c r="P88" t="s">
        <v>926</v>
      </c>
      <c r="Q88" t="s">
        <v>930</v>
      </c>
      <c r="S88" t="s">
        <v>932</v>
      </c>
      <c r="T88" t="s">
        <v>933</v>
      </c>
      <c r="V88" t="s">
        <v>935</v>
      </c>
      <c r="W88" t="s">
        <v>937</v>
      </c>
      <c r="X88" t="s">
        <v>152</v>
      </c>
      <c r="Y88">
        <v>800</v>
      </c>
      <c r="Z88">
        <v>1500</v>
      </c>
      <c r="AA88" t="s">
        <v>1055</v>
      </c>
      <c r="AC88" t="s">
        <v>1324</v>
      </c>
      <c r="AD88">
        <v>2</v>
      </c>
      <c r="AE88" t="s">
        <v>1402</v>
      </c>
      <c r="AF88">
        <v>1</v>
      </c>
      <c r="AG88">
        <v>1</v>
      </c>
      <c r="AH88">
        <v>21.87</v>
      </c>
      <c r="AK88" t="s">
        <v>1415</v>
      </c>
      <c r="AL88" t="s">
        <v>1423</v>
      </c>
      <c r="AM88">
        <v>3600</v>
      </c>
      <c r="AR88" t="s">
        <v>1533</v>
      </c>
      <c r="AS88" t="s">
        <v>1576</v>
      </c>
      <c r="AT88">
        <v>2019</v>
      </c>
      <c r="AV88" t="s">
        <v>1662</v>
      </c>
      <c r="AW88" t="s">
        <v>1663</v>
      </c>
      <c r="AX88" t="s">
        <v>935</v>
      </c>
      <c r="AY88" t="s">
        <v>1666</v>
      </c>
      <c r="AZ88">
        <v>33.45</v>
      </c>
      <c r="BA88" t="s">
        <v>1668</v>
      </c>
      <c r="BC88" t="s">
        <v>1671</v>
      </c>
      <c r="BE88" t="s">
        <v>1662</v>
      </c>
      <c r="BG88" t="s">
        <v>1811</v>
      </c>
    </row>
    <row r="89" spans="1:59">
      <c r="A89" s="1">
        <f>HYPERLINK("https://lsnyc.legalserver.org/matter/dynamic-profile/view/1869441","18-1869441")</f>
        <v>0</v>
      </c>
      <c r="C89" t="s">
        <v>73</v>
      </c>
      <c r="D89" t="s">
        <v>97</v>
      </c>
      <c r="E89" t="s">
        <v>152</v>
      </c>
      <c r="G89" t="s">
        <v>274</v>
      </c>
      <c r="H89" t="s">
        <v>421</v>
      </c>
      <c r="I89" t="s">
        <v>571</v>
      </c>
      <c r="J89" t="s">
        <v>706</v>
      </c>
      <c r="K89" t="s">
        <v>739</v>
      </c>
      <c r="L89">
        <v>10467</v>
      </c>
      <c r="M89" t="s">
        <v>743</v>
      </c>
      <c r="N89" t="s">
        <v>841</v>
      </c>
      <c r="O89">
        <v>10</v>
      </c>
      <c r="P89" t="s">
        <v>926</v>
      </c>
      <c r="Q89" t="s">
        <v>930</v>
      </c>
      <c r="S89" t="s">
        <v>932</v>
      </c>
      <c r="T89" t="s">
        <v>934</v>
      </c>
      <c r="V89" t="s">
        <v>935</v>
      </c>
      <c r="W89" t="s">
        <v>936</v>
      </c>
      <c r="X89" t="s">
        <v>152</v>
      </c>
      <c r="Y89">
        <v>242</v>
      </c>
      <c r="Z89">
        <v>1061.16</v>
      </c>
      <c r="AA89" t="s">
        <v>1056</v>
      </c>
      <c r="AB89" t="s">
        <v>1189</v>
      </c>
      <c r="AC89" t="s">
        <v>1325</v>
      </c>
      <c r="AD89">
        <v>40</v>
      </c>
      <c r="AE89" t="s">
        <v>1401</v>
      </c>
      <c r="AF89">
        <v>1</v>
      </c>
      <c r="AG89">
        <v>0</v>
      </c>
      <c r="AH89">
        <v>82.73</v>
      </c>
      <c r="AK89" t="s">
        <v>1418</v>
      </c>
      <c r="AL89" t="s">
        <v>1423</v>
      </c>
      <c r="AM89">
        <v>10044</v>
      </c>
      <c r="AR89" t="s">
        <v>1505</v>
      </c>
      <c r="AS89" t="s">
        <v>1615</v>
      </c>
      <c r="AT89">
        <v>2019</v>
      </c>
      <c r="AV89" t="s">
        <v>1662</v>
      </c>
      <c r="AW89" t="s">
        <v>1662</v>
      </c>
      <c r="AX89" t="s">
        <v>935</v>
      </c>
      <c r="AY89" t="s">
        <v>1666</v>
      </c>
      <c r="AZ89">
        <v>18.6</v>
      </c>
      <c r="BA89" t="s">
        <v>1668</v>
      </c>
      <c r="BC89" t="s">
        <v>1672</v>
      </c>
      <c r="BD89" t="s">
        <v>1732</v>
      </c>
      <c r="BE89" t="s">
        <v>1662</v>
      </c>
      <c r="BG89" t="s">
        <v>1799</v>
      </c>
    </row>
    <row r="90" spans="1:59">
      <c r="A90" s="1">
        <f>HYPERLINK("https://lsnyc.legalserver.org/matter/dynamic-profile/view/1867915","18-1867915")</f>
        <v>0</v>
      </c>
      <c r="C90" t="s">
        <v>90</v>
      </c>
      <c r="D90" t="s">
        <v>97</v>
      </c>
      <c r="E90" t="s">
        <v>158</v>
      </c>
      <c r="G90" t="s">
        <v>206</v>
      </c>
      <c r="H90" t="s">
        <v>422</v>
      </c>
      <c r="I90" t="s">
        <v>572</v>
      </c>
      <c r="J90" t="s">
        <v>707</v>
      </c>
      <c r="K90" t="s">
        <v>739</v>
      </c>
      <c r="L90">
        <v>10456</v>
      </c>
      <c r="M90" t="s">
        <v>752</v>
      </c>
      <c r="N90" t="s">
        <v>842</v>
      </c>
      <c r="O90">
        <v>3</v>
      </c>
      <c r="P90" t="s">
        <v>926</v>
      </c>
      <c r="Q90" t="s">
        <v>930</v>
      </c>
      <c r="S90" t="s">
        <v>932</v>
      </c>
      <c r="T90" t="s">
        <v>933</v>
      </c>
      <c r="X90" t="s">
        <v>158</v>
      </c>
      <c r="Y90">
        <v>612</v>
      </c>
      <c r="Z90">
        <v>1515</v>
      </c>
      <c r="AA90" t="s">
        <v>1057</v>
      </c>
      <c r="AB90" t="s">
        <v>1190</v>
      </c>
      <c r="AC90" t="s">
        <v>1326</v>
      </c>
      <c r="AD90">
        <v>26</v>
      </c>
      <c r="AE90" t="s">
        <v>1401</v>
      </c>
      <c r="AF90">
        <v>2</v>
      </c>
      <c r="AG90">
        <v>1</v>
      </c>
      <c r="AH90">
        <v>144.37</v>
      </c>
      <c r="AK90" t="s">
        <v>1416</v>
      </c>
      <c r="AL90" t="s">
        <v>1423</v>
      </c>
      <c r="AM90">
        <v>30000</v>
      </c>
      <c r="AR90" t="s">
        <v>1500</v>
      </c>
      <c r="AS90" t="s">
        <v>1579</v>
      </c>
      <c r="AT90">
        <v>2019</v>
      </c>
      <c r="AV90" t="s">
        <v>1662</v>
      </c>
      <c r="AW90" t="s">
        <v>1663</v>
      </c>
      <c r="AX90" t="s">
        <v>935</v>
      </c>
      <c r="AY90" t="s">
        <v>1666</v>
      </c>
      <c r="AZ90">
        <v>53.8</v>
      </c>
      <c r="BA90" t="s">
        <v>1668</v>
      </c>
      <c r="BC90" t="s">
        <v>1671</v>
      </c>
      <c r="BD90" t="s">
        <v>1733</v>
      </c>
      <c r="BE90" t="s">
        <v>1662</v>
      </c>
      <c r="BG90" t="s">
        <v>1815</v>
      </c>
    </row>
    <row r="91" spans="1:59">
      <c r="A91" s="1">
        <f>HYPERLINK("https://lsnyc.legalserver.org/matter/dynamic-profile/view/1863728","18-1863728")</f>
        <v>0</v>
      </c>
      <c r="C91" t="s">
        <v>76</v>
      </c>
      <c r="D91" t="s">
        <v>97</v>
      </c>
      <c r="E91" t="s">
        <v>159</v>
      </c>
      <c r="G91" t="s">
        <v>275</v>
      </c>
      <c r="H91" t="s">
        <v>423</v>
      </c>
      <c r="I91" t="s">
        <v>573</v>
      </c>
      <c r="J91" t="s">
        <v>708</v>
      </c>
      <c r="K91" t="s">
        <v>739</v>
      </c>
      <c r="L91">
        <v>10467</v>
      </c>
      <c r="M91" t="s">
        <v>743</v>
      </c>
      <c r="N91" t="s">
        <v>843</v>
      </c>
      <c r="O91">
        <v>2</v>
      </c>
      <c r="P91" t="s">
        <v>926</v>
      </c>
      <c r="Q91" t="s">
        <v>930</v>
      </c>
      <c r="S91" t="s">
        <v>932</v>
      </c>
      <c r="T91" t="s">
        <v>934</v>
      </c>
      <c r="V91" t="s">
        <v>935</v>
      </c>
      <c r="X91" t="s">
        <v>159</v>
      </c>
      <c r="Y91">
        <v>479.8</v>
      </c>
      <c r="Z91">
        <v>1202</v>
      </c>
      <c r="AA91" t="s">
        <v>1058</v>
      </c>
      <c r="AB91" t="s">
        <v>1191</v>
      </c>
      <c r="AC91" t="s">
        <v>1327</v>
      </c>
      <c r="AD91">
        <v>143</v>
      </c>
      <c r="AE91" t="s">
        <v>1401</v>
      </c>
      <c r="AF91">
        <v>2</v>
      </c>
      <c r="AG91">
        <v>2</v>
      </c>
      <c r="AH91">
        <v>122.18</v>
      </c>
      <c r="AK91" t="s">
        <v>1416</v>
      </c>
      <c r="AL91" t="s">
        <v>1423</v>
      </c>
      <c r="AM91">
        <v>30668</v>
      </c>
      <c r="AR91" t="s">
        <v>1534</v>
      </c>
      <c r="AS91" t="s">
        <v>1616</v>
      </c>
      <c r="AT91">
        <v>2019</v>
      </c>
      <c r="AV91" t="s">
        <v>1662</v>
      </c>
      <c r="AW91" t="s">
        <v>1663</v>
      </c>
      <c r="AX91" t="s">
        <v>935</v>
      </c>
      <c r="AY91" t="s">
        <v>1666</v>
      </c>
      <c r="AZ91">
        <v>16.95</v>
      </c>
      <c r="BA91" t="s">
        <v>1668</v>
      </c>
      <c r="BC91" t="s">
        <v>1671</v>
      </c>
      <c r="BD91" t="s">
        <v>1734</v>
      </c>
      <c r="BE91" t="s">
        <v>1662</v>
      </c>
      <c r="BF91" t="s">
        <v>1785</v>
      </c>
      <c r="BG91" t="s">
        <v>1801</v>
      </c>
    </row>
    <row r="92" spans="1:59">
      <c r="A92" s="1">
        <f>HYPERLINK("https://lsnyc.legalserver.org/matter/dynamic-profile/view/1862019","18-1862019")</f>
        <v>0</v>
      </c>
      <c r="C92" t="s">
        <v>75</v>
      </c>
      <c r="D92" t="s">
        <v>97</v>
      </c>
      <c r="E92" t="s">
        <v>160</v>
      </c>
      <c r="G92" t="s">
        <v>276</v>
      </c>
      <c r="H92" t="s">
        <v>424</v>
      </c>
      <c r="I92" t="s">
        <v>574</v>
      </c>
      <c r="J92" t="s">
        <v>709</v>
      </c>
      <c r="K92" t="s">
        <v>739</v>
      </c>
      <c r="L92">
        <v>10467</v>
      </c>
      <c r="M92" t="s">
        <v>743</v>
      </c>
      <c r="N92" t="s">
        <v>844</v>
      </c>
      <c r="O92">
        <v>2</v>
      </c>
      <c r="P92" t="s">
        <v>926</v>
      </c>
      <c r="Q92" t="s">
        <v>930</v>
      </c>
      <c r="S92" t="s">
        <v>932</v>
      </c>
      <c r="T92" t="s">
        <v>934</v>
      </c>
      <c r="X92" t="s">
        <v>160</v>
      </c>
      <c r="Y92">
        <v>226.14</v>
      </c>
      <c r="Z92">
        <v>1956</v>
      </c>
      <c r="AA92" t="s">
        <v>1059</v>
      </c>
      <c r="AB92" t="s">
        <v>1192</v>
      </c>
      <c r="AC92" t="s">
        <v>1328</v>
      </c>
      <c r="AD92">
        <v>0</v>
      </c>
      <c r="AE92" t="s">
        <v>1401</v>
      </c>
      <c r="AF92">
        <v>1</v>
      </c>
      <c r="AG92">
        <v>2</v>
      </c>
      <c r="AH92">
        <v>60.58</v>
      </c>
      <c r="AK92" t="s">
        <v>1416</v>
      </c>
      <c r="AL92" t="s">
        <v>1423</v>
      </c>
      <c r="AM92">
        <v>12588</v>
      </c>
      <c r="AR92" t="s">
        <v>1532</v>
      </c>
      <c r="AS92" t="s">
        <v>1617</v>
      </c>
      <c r="AT92">
        <v>2019</v>
      </c>
      <c r="AV92" t="s">
        <v>1662</v>
      </c>
      <c r="AW92" t="s">
        <v>1663</v>
      </c>
      <c r="AX92" t="s">
        <v>935</v>
      </c>
      <c r="AY92" t="s">
        <v>1666</v>
      </c>
      <c r="AZ92">
        <v>27.45</v>
      </c>
      <c r="BA92" t="s">
        <v>1668</v>
      </c>
      <c r="BC92" t="s">
        <v>1671</v>
      </c>
      <c r="BD92" t="s">
        <v>1735</v>
      </c>
      <c r="BE92" t="s">
        <v>1662</v>
      </c>
      <c r="BF92" t="s">
        <v>1782</v>
      </c>
      <c r="BG92" t="s">
        <v>1805</v>
      </c>
    </row>
    <row r="93" spans="1:59">
      <c r="A93" s="1">
        <f>HYPERLINK("https://lsnyc.legalserver.org/matter/dynamic-profile/view/0832474","17-0832474")</f>
        <v>0</v>
      </c>
      <c r="C93" t="s">
        <v>77</v>
      </c>
      <c r="D93" t="s">
        <v>97</v>
      </c>
      <c r="E93" t="s">
        <v>161</v>
      </c>
      <c r="G93" t="s">
        <v>277</v>
      </c>
      <c r="H93" t="s">
        <v>425</v>
      </c>
      <c r="I93" t="s">
        <v>575</v>
      </c>
      <c r="J93" t="s">
        <v>710</v>
      </c>
      <c r="K93" t="s">
        <v>739</v>
      </c>
      <c r="L93">
        <v>10457</v>
      </c>
      <c r="M93" t="s">
        <v>743</v>
      </c>
      <c r="N93" t="s">
        <v>845</v>
      </c>
      <c r="O93">
        <v>3</v>
      </c>
      <c r="P93" t="s">
        <v>926</v>
      </c>
      <c r="Q93" t="s">
        <v>930</v>
      </c>
      <c r="S93" t="s">
        <v>932</v>
      </c>
      <c r="T93" t="s">
        <v>934</v>
      </c>
      <c r="X93" t="s">
        <v>134</v>
      </c>
      <c r="Y93">
        <v>614</v>
      </c>
      <c r="Z93">
        <v>1956</v>
      </c>
      <c r="AA93" t="s">
        <v>1060</v>
      </c>
      <c r="AB93" t="s">
        <v>1193</v>
      </c>
      <c r="AC93" t="s">
        <v>1329</v>
      </c>
      <c r="AD93">
        <v>0</v>
      </c>
      <c r="AE93" t="s">
        <v>1401</v>
      </c>
      <c r="AF93">
        <v>2</v>
      </c>
      <c r="AG93">
        <v>2</v>
      </c>
      <c r="AH93">
        <v>71.70999999999999</v>
      </c>
      <c r="AK93" t="s">
        <v>1416</v>
      </c>
      <c r="AL93" t="s">
        <v>1423</v>
      </c>
      <c r="AM93">
        <v>17640</v>
      </c>
      <c r="AR93" t="s">
        <v>1535</v>
      </c>
      <c r="AS93" t="s">
        <v>1585</v>
      </c>
      <c r="AT93">
        <v>2018</v>
      </c>
      <c r="AV93" t="s">
        <v>1662</v>
      </c>
      <c r="AW93" t="s">
        <v>1663</v>
      </c>
      <c r="AX93" t="s">
        <v>935</v>
      </c>
      <c r="AY93" t="s">
        <v>1666</v>
      </c>
      <c r="AZ93">
        <v>20.8</v>
      </c>
      <c r="BA93" t="s">
        <v>1668</v>
      </c>
      <c r="BC93" t="s">
        <v>1671</v>
      </c>
      <c r="BD93" t="s">
        <v>1736</v>
      </c>
      <c r="BE93" t="s">
        <v>1662</v>
      </c>
      <c r="BG93" t="s">
        <v>1807</v>
      </c>
    </row>
    <row r="94" spans="1:59">
      <c r="A94" s="1">
        <f>HYPERLINK("https://lsnyc.legalserver.org/matter/dynamic-profile/view/1862415","18-1862415")</f>
        <v>0</v>
      </c>
      <c r="C94" t="s">
        <v>76</v>
      </c>
      <c r="D94" t="s">
        <v>97</v>
      </c>
      <c r="E94" t="s">
        <v>162</v>
      </c>
      <c r="G94" t="s">
        <v>242</v>
      </c>
      <c r="H94" t="s">
        <v>426</v>
      </c>
      <c r="I94" t="s">
        <v>576</v>
      </c>
      <c r="J94" t="s">
        <v>711</v>
      </c>
      <c r="K94" t="s">
        <v>739</v>
      </c>
      <c r="L94">
        <v>10460</v>
      </c>
      <c r="M94" t="s">
        <v>742</v>
      </c>
      <c r="N94" t="s">
        <v>846</v>
      </c>
      <c r="O94">
        <v>1</v>
      </c>
      <c r="P94" t="s">
        <v>926</v>
      </c>
      <c r="Q94" t="s">
        <v>930</v>
      </c>
      <c r="S94" t="s">
        <v>932</v>
      </c>
      <c r="T94" t="s">
        <v>933</v>
      </c>
      <c r="V94" t="s">
        <v>935</v>
      </c>
      <c r="X94" t="s">
        <v>105</v>
      </c>
      <c r="Y94">
        <v>1540</v>
      </c>
      <c r="Z94">
        <v>1540</v>
      </c>
      <c r="AA94" t="s">
        <v>1061</v>
      </c>
      <c r="AC94" t="s">
        <v>1330</v>
      </c>
      <c r="AD94">
        <v>24</v>
      </c>
      <c r="AE94" t="s">
        <v>1408</v>
      </c>
      <c r="AF94">
        <v>1</v>
      </c>
      <c r="AG94">
        <v>4</v>
      </c>
      <c r="AH94">
        <v>186.95</v>
      </c>
      <c r="AK94" t="s">
        <v>1414</v>
      </c>
      <c r="AL94" t="s">
        <v>1423</v>
      </c>
      <c r="AM94">
        <v>55000</v>
      </c>
      <c r="AR94" t="s">
        <v>1493</v>
      </c>
      <c r="AS94" t="s">
        <v>1618</v>
      </c>
      <c r="AT94">
        <v>2019</v>
      </c>
      <c r="AV94" t="s">
        <v>1662</v>
      </c>
      <c r="AW94" t="s">
        <v>1663</v>
      </c>
      <c r="AX94" t="s">
        <v>935</v>
      </c>
      <c r="AY94" t="s">
        <v>1666</v>
      </c>
      <c r="AZ94">
        <v>26.45</v>
      </c>
      <c r="BA94" t="s">
        <v>1668</v>
      </c>
      <c r="BC94" t="s">
        <v>1673</v>
      </c>
      <c r="BD94" t="s">
        <v>1737</v>
      </c>
      <c r="BE94" t="s">
        <v>1662</v>
      </c>
      <c r="BF94" t="s">
        <v>1782</v>
      </c>
      <c r="BG94" t="s">
        <v>1816</v>
      </c>
    </row>
    <row r="95" spans="1:59">
      <c r="A95" s="1">
        <f>HYPERLINK("https://lsnyc.legalserver.org/matter/dynamic-profile/view/1869323","18-1869323")</f>
        <v>0</v>
      </c>
      <c r="C95" t="s">
        <v>78</v>
      </c>
      <c r="D95" t="s">
        <v>97</v>
      </c>
      <c r="E95" t="s">
        <v>143</v>
      </c>
      <c r="G95" t="s">
        <v>278</v>
      </c>
      <c r="H95" t="s">
        <v>427</v>
      </c>
      <c r="I95" t="s">
        <v>577</v>
      </c>
      <c r="J95" t="s">
        <v>712</v>
      </c>
      <c r="K95" t="s">
        <v>739</v>
      </c>
      <c r="L95">
        <v>10453</v>
      </c>
      <c r="M95" t="s">
        <v>746</v>
      </c>
      <c r="N95" t="s">
        <v>847</v>
      </c>
      <c r="O95">
        <v>14</v>
      </c>
      <c r="P95" t="s">
        <v>926</v>
      </c>
      <c r="Q95" t="s">
        <v>930</v>
      </c>
      <c r="S95" t="s">
        <v>932</v>
      </c>
      <c r="T95" t="s">
        <v>933</v>
      </c>
      <c r="X95" t="s">
        <v>143</v>
      </c>
      <c r="Y95">
        <v>0</v>
      </c>
      <c r="Z95">
        <v>1032</v>
      </c>
      <c r="AA95" t="s">
        <v>1062</v>
      </c>
      <c r="AB95" t="s">
        <v>1194</v>
      </c>
      <c r="AC95" t="s">
        <v>1331</v>
      </c>
      <c r="AD95">
        <v>20</v>
      </c>
      <c r="AE95" t="s">
        <v>1401</v>
      </c>
      <c r="AF95">
        <v>2</v>
      </c>
      <c r="AG95">
        <v>0</v>
      </c>
      <c r="AH95">
        <v>53.95</v>
      </c>
      <c r="AK95" t="s">
        <v>1414</v>
      </c>
      <c r="AL95" t="s">
        <v>1423</v>
      </c>
      <c r="AM95">
        <v>8880</v>
      </c>
      <c r="AR95" t="s">
        <v>1532</v>
      </c>
      <c r="AS95" t="s">
        <v>1566</v>
      </c>
      <c r="AT95">
        <v>2019</v>
      </c>
      <c r="AV95" t="s">
        <v>1662</v>
      </c>
      <c r="AW95" t="s">
        <v>1663</v>
      </c>
      <c r="AX95" t="s">
        <v>935</v>
      </c>
      <c r="AY95" t="s">
        <v>1666</v>
      </c>
      <c r="AZ95">
        <v>88.18000000000001</v>
      </c>
      <c r="BA95" t="s">
        <v>1668</v>
      </c>
      <c r="BC95" t="s">
        <v>1672</v>
      </c>
      <c r="BD95" t="s">
        <v>1738</v>
      </c>
      <c r="BE95" t="s">
        <v>1662</v>
      </c>
      <c r="BF95" t="s">
        <v>1782</v>
      </c>
      <c r="BG95" t="s">
        <v>1805</v>
      </c>
    </row>
    <row r="96" spans="1:59">
      <c r="A96" s="1">
        <f>HYPERLINK("https://lsnyc.legalserver.org/matter/dynamic-profile/view/1835949","17-1835949")</f>
        <v>0</v>
      </c>
      <c r="C96" t="s">
        <v>92</v>
      </c>
      <c r="D96" t="s">
        <v>97</v>
      </c>
      <c r="E96" t="s">
        <v>163</v>
      </c>
      <c r="G96" t="s">
        <v>279</v>
      </c>
      <c r="H96" t="s">
        <v>428</v>
      </c>
      <c r="I96" t="s">
        <v>578</v>
      </c>
      <c r="J96" t="s">
        <v>672</v>
      </c>
      <c r="K96" t="s">
        <v>739</v>
      </c>
      <c r="L96">
        <v>10457</v>
      </c>
      <c r="M96" t="s">
        <v>743</v>
      </c>
      <c r="N96" t="s">
        <v>848</v>
      </c>
      <c r="O96">
        <v>2</v>
      </c>
      <c r="P96" t="s">
        <v>926</v>
      </c>
      <c r="Q96" t="s">
        <v>930</v>
      </c>
      <c r="S96" t="s">
        <v>932</v>
      </c>
      <c r="T96" t="s">
        <v>934</v>
      </c>
      <c r="V96" t="s">
        <v>935</v>
      </c>
      <c r="X96" t="s">
        <v>962</v>
      </c>
      <c r="Y96">
        <v>975</v>
      </c>
      <c r="Z96">
        <v>975</v>
      </c>
      <c r="AA96" t="s">
        <v>1063</v>
      </c>
      <c r="AB96" t="s">
        <v>1195</v>
      </c>
      <c r="AC96" t="s">
        <v>1332</v>
      </c>
      <c r="AD96">
        <v>22</v>
      </c>
      <c r="AE96" t="s">
        <v>1401</v>
      </c>
      <c r="AF96">
        <v>1</v>
      </c>
      <c r="AG96">
        <v>1</v>
      </c>
      <c r="AH96">
        <v>17.73</v>
      </c>
      <c r="AK96" t="s">
        <v>1414</v>
      </c>
      <c r="AL96" t="s">
        <v>1423</v>
      </c>
      <c r="AM96">
        <v>2880</v>
      </c>
      <c r="AR96" t="s">
        <v>1499</v>
      </c>
      <c r="AS96" t="s">
        <v>1619</v>
      </c>
      <c r="AT96">
        <v>2019</v>
      </c>
      <c r="AV96" t="s">
        <v>1662</v>
      </c>
      <c r="AW96" t="s">
        <v>1663</v>
      </c>
      <c r="AX96" t="s">
        <v>935</v>
      </c>
      <c r="AY96" t="s">
        <v>1666</v>
      </c>
      <c r="AZ96">
        <v>56.9</v>
      </c>
      <c r="BA96" t="s">
        <v>1668</v>
      </c>
      <c r="BC96" t="s">
        <v>1671</v>
      </c>
      <c r="BD96" t="s">
        <v>1739</v>
      </c>
      <c r="BE96" t="s">
        <v>1662</v>
      </c>
      <c r="BF96" t="s">
        <v>1782</v>
      </c>
      <c r="BG96" t="s">
        <v>1813</v>
      </c>
    </row>
    <row r="97" spans="1:59">
      <c r="A97" s="1">
        <f>HYPERLINK("https://lsnyc.legalserver.org/matter/dynamic-profile/view/1865279","18-1865279")</f>
        <v>0</v>
      </c>
      <c r="C97" t="s">
        <v>71</v>
      </c>
      <c r="D97" t="s">
        <v>97</v>
      </c>
      <c r="E97" t="s">
        <v>164</v>
      </c>
      <c r="G97" t="s">
        <v>280</v>
      </c>
      <c r="H97" t="s">
        <v>357</v>
      </c>
      <c r="I97" t="s">
        <v>579</v>
      </c>
      <c r="J97">
        <v>12</v>
      </c>
      <c r="K97" t="s">
        <v>739</v>
      </c>
      <c r="L97">
        <v>10468</v>
      </c>
      <c r="M97" t="s">
        <v>743</v>
      </c>
      <c r="N97" t="s">
        <v>849</v>
      </c>
      <c r="O97">
        <v>30</v>
      </c>
      <c r="P97" t="s">
        <v>926</v>
      </c>
      <c r="Q97" t="s">
        <v>930</v>
      </c>
      <c r="S97" t="s">
        <v>932</v>
      </c>
      <c r="T97" t="s">
        <v>934</v>
      </c>
      <c r="V97" t="s">
        <v>935</v>
      </c>
      <c r="X97" t="s">
        <v>164</v>
      </c>
      <c r="Y97">
        <v>570.29</v>
      </c>
      <c r="Z97">
        <v>570.29</v>
      </c>
      <c r="AA97" t="s">
        <v>1064</v>
      </c>
      <c r="AC97" t="s">
        <v>1333</v>
      </c>
      <c r="AD97">
        <v>27</v>
      </c>
      <c r="AE97" t="s">
        <v>1401</v>
      </c>
      <c r="AF97">
        <v>3</v>
      </c>
      <c r="AG97">
        <v>0</v>
      </c>
      <c r="AH97">
        <v>155.15</v>
      </c>
      <c r="AK97" t="s">
        <v>1414</v>
      </c>
      <c r="AL97" t="s">
        <v>1423</v>
      </c>
      <c r="AM97">
        <v>32240</v>
      </c>
      <c r="AO97" t="s">
        <v>1429</v>
      </c>
      <c r="AR97" t="s">
        <v>1493</v>
      </c>
      <c r="AS97" t="s">
        <v>1620</v>
      </c>
      <c r="AT97">
        <v>2018</v>
      </c>
      <c r="AV97" t="s">
        <v>1662</v>
      </c>
      <c r="AW97" t="s">
        <v>1663</v>
      </c>
      <c r="AX97" t="s">
        <v>935</v>
      </c>
      <c r="AY97" t="s">
        <v>1666</v>
      </c>
      <c r="AZ97">
        <v>19</v>
      </c>
      <c r="BA97" t="s">
        <v>1668</v>
      </c>
      <c r="BC97" t="s">
        <v>1672</v>
      </c>
      <c r="BE97" t="s">
        <v>1662</v>
      </c>
      <c r="BF97" t="s">
        <v>1782</v>
      </c>
      <c r="BG97" t="s">
        <v>1801</v>
      </c>
    </row>
    <row r="98" spans="1:59">
      <c r="A98" s="1">
        <f>HYPERLINK("https://lsnyc.legalserver.org/matter/dynamic-profile/view/1850491","17-1850491")</f>
        <v>0</v>
      </c>
      <c r="C98" t="s">
        <v>76</v>
      </c>
      <c r="D98" t="s">
        <v>97</v>
      </c>
      <c r="E98" t="s">
        <v>165</v>
      </c>
      <c r="G98" t="s">
        <v>281</v>
      </c>
      <c r="H98" t="s">
        <v>429</v>
      </c>
      <c r="I98" t="s">
        <v>580</v>
      </c>
      <c r="J98" t="s">
        <v>713</v>
      </c>
      <c r="K98" t="s">
        <v>739</v>
      </c>
      <c r="L98">
        <v>10460</v>
      </c>
      <c r="M98" t="s">
        <v>746</v>
      </c>
      <c r="N98" t="s">
        <v>850</v>
      </c>
      <c r="O98">
        <v>25</v>
      </c>
      <c r="P98" t="s">
        <v>926</v>
      </c>
      <c r="Q98" t="s">
        <v>930</v>
      </c>
      <c r="S98" t="s">
        <v>932</v>
      </c>
      <c r="T98" t="s">
        <v>933</v>
      </c>
      <c r="V98" t="s">
        <v>935</v>
      </c>
      <c r="X98" t="s">
        <v>188</v>
      </c>
      <c r="Y98">
        <v>850.08</v>
      </c>
      <c r="Z98">
        <v>850.08</v>
      </c>
      <c r="AA98" t="s">
        <v>1065</v>
      </c>
      <c r="AC98" t="s">
        <v>1334</v>
      </c>
      <c r="AD98">
        <v>38</v>
      </c>
      <c r="AE98" t="s">
        <v>1401</v>
      </c>
      <c r="AF98">
        <v>2</v>
      </c>
      <c r="AG98">
        <v>0</v>
      </c>
      <c r="AH98">
        <v>55.42</v>
      </c>
      <c r="AK98" t="s">
        <v>1414</v>
      </c>
      <c r="AL98" t="s">
        <v>1423</v>
      </c>
      <c r="AM98">
        <v>9000</v>
      </c>
      <c r="AR98" t="s">
        <v>1508</v>
      </c>
      <c r="AS98" t="s">
        <v>1561</v>
      </c>
      <c r="AT98">
        <v>2019</v>
      </c>
      <c r="AV98" t="s">
        <v>1662</v>
      </c>
      <c r="AW98" t="s">
        <v>1663</v>
      </c>
      <c r="AX98" t="s">
        <v>935</v>
      </c>
      <c r="AY98" t="s">
        <v>1666</v>
      </c>
      <c r="AZ98">
        <v>34.8</v>
      </c>
      <c r="BA98" t="s">
        <v>1668</v>
      </c>
      <c r="BC98" t="s">
        <v>1672</v>
      </c>
      <c r="BD98" t="s">
        <v>1740</v>
      </c>
      <c r="BE98" t="s">
        <v>1662</v>
      </c>
      <c r="BG98" t="s">
        <v>1799</v>
      </c>
    </row>
    <row r="99" spans="1:59">
      <c r="A99" s="1">
        <f>HYPERLINK("https://lsnyc.legalserver.org/matter/dynamic-profile/view/1865481","18-1865481")</f>
        <v>0</v>
      </c>
      <c r="C99" t="s">
        <v>66</v>
      </c>
      <c r="D99" t="s">
        <v>97</v>
      </c>
      <c r="E99" t="s">
        <v>166</v>
      </c>
      <c r="G99" t="s">
        <v>282</v>
      </c>
      <c r="H99" t="s">
        <v>430</v>
      </c>
      <c r="I99" t="s">
        <v>581</v>
      </c>
      <c r="J99" t="s">
        <v>714</v>
      </c>
      <c r="K99" t="s">
        <v>739</v>
      </c>
      <c r="L99">
        <v>10467</v>
      </c>
      <c r="M99" t="s">
        <v>746</v>
      </c>
      <c r="N99" t="s">
        <v>851</v>
      </c>
      <c r="O99">
        <v>27</v>
      </c>
      <c r="P99" t="s">
        <v>926</v>
      </c>
      <c r="Q99" t="s">
        <v>930</v>
      </c>
      <c r="S99" t="s">
        <v>932</v>
      </c>
      <c r="T99" t="s">
        <v>934</v>
      </c>
      <c r="V99" t="s">
        <v>935</v>
      </c>
      <c r="X99" t="s">
        <v>166</v>
      </c>
      <c r="Y99">
        <v>1091.61</v>
      </c>
      <c r="Z99">
        <v>1091.61</v>
      </c>
      <c r="AA99" t="s">
        <v>1066</v>
      </c>
      <c r="AB99" t="s">
        <v>1196</v>
      </c>
      <c r="AC99" t="s">
        <v>1335</v>
      </c>
      <c r="AD99">
        <v>52</v>
      </c>
      <c r="AE99" t="s">
        <v>1401</v>
      </c>
      <c r="AF99">
        <v>2</v>
      </c>
      <c r="AG99">
        <v>3</v>
      </c>
      <c r="AH99">
        <v>70.7</v>
      </c>
      <c r="AK99" t="s">
        <v>1414</v>
      </c>
      <c r="AL99" t="s">
        <v>1423</v>
      </c>
      <c r="AM99">
        <v>20800</v>
      </c>
      <c r="AR99" t="s">
        <v>1493</v>
      </c>
      <c r="AS99" t="s">
        <v>1561</v>
      </c>
      <c r="AT99">
        <v>2019</v>
      </c>
      <c r="AU99" t="s">
        <v>1660</v>
      </c>
      <c r="AV99" t="s">
        <v>1662</v>
      </c>
      <c r="AW99" t="s">
        <v>1663</v>
      </c>
      <c r="AX99" t="s">
        <v>935</v>
      </c>
      <c r="AY99" t="s">
        <v>1666</v>
      </c>
      <c r="AZ99">
        <v>68.2</v>
      </c>
      <c r="BA99" t="s">
        <v>1668</v>
      </c>
      <c r="BC99" t="s">
        <v>1671</v>
      </c>
      <c r="BE99" t="s">
        <v>1662</v>
      </c>
      <c r="BF99" t="s">
        <v>1782</v>
      </c>
      <c r="BG99" t="s">
        <v>1798</v>
      </c>
    </row>
    <row r="100" spans="1:59">
      <c r="A100" s="1">
        <f>HYPERLINK("https://lsnyc.legalserver.org/matter/dynamic-profile/view/1871262","18-1871262")</f>
        <v>0</v>
      </c>
      <c r="C100" t="s">
        <v>93</v>
      </c>
      <c r="D100" t="s">
        <v>97</v>
      </c>
      <c r="E100" t="s">
        <v>123</v>
      </c>
      <c r="G100" t="s">
        <v>283</v>
      </c>
      <c r="H100" t="s">
        <v>431</v>
      </c>
      <c r="I100" t="s">
        <v>582</v>
      </c>
      <c r="J100" t="s">
        <v>715</v>
      </c>
      <c r="K100" t="s">
        <v>739</v>
      </c>
      <c r="L100">
        <v>10462</v>
      </c>
      <c r="M100" t="s">
        <v>743</v>
      </c>
      <c r="N100" t="s">
        <v>852</v>
      </c>
      <c r="O100">
        <v>16</v>
      </c>
      <c r="P100" t="s">
        <v>926</v>
      </c>
      <c r="Q100" t="s">
        <v>930</v>
      </c>
      <c r="S100" t="s">
        <v>932</v>
      </c>
      <c r="T100" t="s">
        <v>933</v>
      </c>
      <c r="V100" t="s">
        <v>935</v>
      </c>
      <c r="X100" t="s">
        <v>123</v>
      </c>
      <c r="Y100">
        <v>1480.85</v>
      </c>
      <c r="Z100">
        <v>1480.85</v>
      </c>
      <c r="AA100" t="s">
        <v>1067</v>
      </c>
      <c r="AC100" t="s">
        <v>1336</v>
      </c>
      <c r="AD100">
        <v>90</v>
      </c>
      <c r="AE100" t="s">
        <v>1401</v>
      </c>
      <c r="AF100">
        <v>2</v>
      </c>
      <c r="AG100">
        <v>0</v>
      </c>
      <c r="AH100">
        <v>163.3</v>
      </c>
      <c r="AK100" t="s">
        <v>1414</v>
      </c>
      <c r="AL100" t="s">
        <v>1423</v>
      </c>
      <c r="AM100">
        <v>26880</v>
      </c>
      <c r="AR100" t="s">
        <v>1493</v>
      </c>
      <c r="AS100" t="s">
        <v>1621</v>
      </c>
      <c r="AT100">
        <v>2019</v>
      </c>
      <c r="AV100" t="s">
        <v>1662</v>
      </c>
      <c r="AW100" t="s">
        <v>1663</v>
      </c>
      <c r="AX100" t="s">
        <v>935</v>
      </c>
      <c r="AY100" t="s">
        <v>1666</v>
      </c>
      <c r="AZ100">
        <v>30.15</v>
      </c>
      <c r="BA100" t="s">
        <v>1668</v>
      </c>
      <c r="BC100" t="s">
        <v>1673</v>
      </c>
      <c r="BD100" t="s">
        <v>1741</v>
      </c>
      <c r="BE100" t="s">
        <v>1662</v>
      </c>
      <c r="BF100" t="s">
        <v>1782</v>
      </c>
      <c r="BG100" t="s">
        <v>1802</v>
      </c>
    </row>
    <row r="101" spans="1:59">
      <c r="A101" s="1">
        <f>HYPERLINK("https://lsnyc.legalserver.org/matter/dynamic-profile/view/1871484","18-1871484")</f>
        <v>0</v>
      </c>
      <c r="C101" t="s">
        <v>69</v>
      </c>
      <c r="D101" t="s">
        <v>97</v>
      </c>
      <c r="E101" t="s">
        <v>123</v>
      </c>
      <c r="G101" t="s">
        <v>284</v>
      </c>
      <c r="H101" t="s">
        <v>432</v>
      </c>
      <c r="I101" t="s">
        <v>583</v>
      </c>
      <c r="J101" t="s">
        <v>716</v>
      </c>
      <c r="K101" t="s">
        <v>739</v>
      </c>
      <c r="L101">
        <v>10457</v>
      </c>
      <c r="M101" t="s">
        <v>743</v>
      </c>
      <c r="N101" t="s">
        <v>853</v>
      </c>
      <c r="O101">
        <v>13</v>
      </c>
      <c r="P101" t="s">
        <v>926</v>
      </c>
      <c r="Q101" t="s">
        <v>930</v>
      </c>
      <c r="S101" t="s">
        <v>932</v>
      </c>
      <c r="T101" t="s">
        <v>934</v>
      </c>
      <c r="V101" t="s">
        <v>935</v>
      </c>
      <c r="X101" t="s">
        <v>123</v>
      </c>
      <c r="Y101">
        <v>1124.26</v>
      </c>
      <c r="Z101">
        <v>1124.26</v>
      </c>
      <c r="AA101" t="s">
        <v>1068</v>
      </c>
      <c r="AB101" t="s">
        <v>1197</v>
      </c>
      <c r="AC101" t="s">
        <v>1337</v>
      </c>
      <c r="AD101">
        <v>221</v>
      </c>
      <c r="AE101" t="s">
        <v>1401</v>
      </c>
      <c r="AF101">
        <v>1</v>
      </c>
      <c r="AG101">
        <v>4</v>
      </c>
      <c r="AH101">
        <v>180.15</v>
      </c>
      <c r="AK101" t="s">
        <v>1414</v>
      </c>
      <c r="AL101" t="s">
        <v>1423</v>
      </c>
      <c r="AM101">
        <v>53000</v>
      </c>
      <c r="AR101" t="s">
        <v>1493</v>
      </c>
      <c r="AS101" t="s">
        <v>1622</v>
      </c>
      <c r="AT101">
        <v>2019</v>
      </c>
      <c r="AV101" t="s">
        <v>1662</v>
      </c>
      <c r="AW101" t="s">
        <v>1663</v>
      </c>
      <c r="AX101" t="s">
        <v>935</v>
      </c>
      <c r="AY101" t="s">
        <v>1666</v>
      </c>
      <c r="AZ101">
        <v>66.2</v>
      </c>
      <c r="BA101" t="s">
        <v>1668</v>
      </c>
      <c r="BC101" t="s">
        <v>1671</v>
      </c>
      <c r="BD101" t="s">
        <v>1742</v>
      </c>
      <c r="BE101" t="s">
        <v>1662</v>
      </c>
      <c r="BF101" t="s">
        <v>1782</v>
      </c>
      <c r="BG101" t="s">
        <v>1801</v>
      </c>
    </row>
    <row r="102" spans="1:59">
      <c r="A102" s="1">
        <f>HYPERLINK("https://lsnyc.legalserver.org/matter/dynamic-profile/view/1862082","18-1862082")</f>
        <v>0</v>
      </c>
      <c r="C102" t="s">
        <v>79</v>
      </c>
      <c r="D102" t="s">
        <v>97</v>
      </c>
      <c r="E102" t="s">
        <v>116</v>
      </c>
      <c r="G102" t="s">
        <v>271</v>
      </c>
      <c r="H102" t="s">
        <v>433</v>
      </c>
      <c r="I102" t="s">
        <v>584</v>
      </c>
      <c r="J102" t="s">
        <v>717</v>
      </c>
      <c r="K102" t="s">
        <v>739</v>
      </c>
      <c r="L102">
        <v>10467</v>
      </c>
      <c r="M102" t="s">
        <v>743</v>
      </c>
      <c r="N102" t="s">
        <v>854</v>
      </c>
      <c r="O102">
        <v>3</v>
      </c>
      <c r="P102" t="s">
        <v>926</v>
      </c>
      <c r="Q102" t="s">
        <v>930</v>
      </c>
      <c r="S102" t="s">
        <v>932</v>
      </c>
      <c r="T102" t="s">
        <v>934</v>
      </c>
      <c r="V102" t="s">
        <v>935</v>
      </c>
      <c r="X102" t="s">
        <v>116</v>
      </c>
      <c r="Y102">
        <v>1170</v>
      </c>
      <c r="Z102">
        <v>1170</v>
      </c>
      <c r="AA102" t="s">
        <v>1069</v>
      </c>
      <c r="AC102" t="s">
        <v>1338</v>
      </c>
      <c r="AD102">
        <v>0</v>
      </c>
      <c r="AE102" t="s">
        <v>1401</v>
      </c>
      <c r="AF102">
        <v>1</v>
      </c>
      <c r="AG102">
        <v>0</v>
      </c>
      <c r="AH102">
        <v>0</v>
      </c>
      <c r="AK102" t="s">
        <v>1414</v>
      </c>
      <c r="AL102" t="s">
        <v>1423</v>
      </c>
      <c r="AM102">
        <v>0</v>
      </c>
      <c r="AR102" t="s">
        <v>1536</v>
      </c>
      <c r="AS102" t="s">
        <v>1593</v>
      </c>
      <c r="AT102">
        <v>2019</v>
      </c>
      <c r="AV102" t="s">
        <v>1662</v>
      </c>
      <c r="AW102" t="s">
        <v>1663</v>
      </c>
      <c r="AX102" t="s">
        <v>935</v>
      </c>
      <c r="AY102" t="s">
        <v>1666</v>
      </c>
      <c r="AZ102">
        <v>100.65</v>
      </c>
      <c r="BA102" t="s">
        <v>1668</v>
      </c>
      <c r="BC102" t="s">
        <v>1672</v>
      </c>
      <c r="BE102" t="s">
        <v>1662</v>
      </c>
      <c r="BF102" t="s">
        <v>1782</v>
      </c>
      <c r="BG102" t="s">
        <v>1796</v>
      </c>
    </row>
    <row r="103" spans="1:59">
      <c r="A103" s="1">
        <f>HYPERLINK("https://lsnyc.legalserver.org/matter/dynamic-profile/view/1859342","18-1859342")</f>
        <v>0</v>
      </c>
      <c r="C103" t="s">
        <v>75</v>
      </c>
      <c r="D103" t="s">
        <v>97</v>
      </c>
      <c r="E103" t="s">
        <v>167</v>
      </c>
      <c r="G103" t="s">
        <v>285</v>
      </c>
      <c r="H103" t="s">
        <v>434</v>
      </c>
      <c r="I103" t="s">
        <v>585</v>
      </c>
      <c r="J103" t="s">
        <v>667</v>
      </c>
      <c r="K103" t="s">
        <v>739</v>
      </c>
      <c r="L103">
        <v>10467</v>
      </c>
      <c r="M103" t="s">
        <v>743</v>
      </c>
      <c r="N103" t="s">
        <v>855</v>
      </c>
      <c r="O103">
        <v>18</v>
      </c>
      <c r="P103" t="s">
        <v>926</v>
      </c>
      <c r="Q103" t="s">
        <v>930</v>
      </c>
      <c r="S103" t="s">
        <v>932</v>
      </c>
      <c r="T103" t="s">
        <v>934</v>
      </c>
      <c r="V103" t="s">
        <v>935</v>
      </c>
      <c r="X103" t="s">
        <v>171</v>
      </c>
      <c r="Y103">
        <v>993.8099999999999</v>
      </c>
      <c r="Z103">
        <v>993.8099999999999</v>
      </c>
      <c r="AA103" t="s">
        <v>1070</v>
      </c>
      <c r="AB103" t="s">
        <v>1198</v>
      </c>
      <c r="AC103" t="s">
        <v>1339</v>
      </c>
      <c r="AD103">
        <v>0</v>
      </c>
      <c r="AE103" t="s">
        <v>1401</v>
      </c>
      <c r="AF103">
        <v>1</v>
      </c>
      <c r="AG103">
        <v>0</v>
      </c>
      <c r="AH103">
        <v>171</v>
      </c>
      <c r="AK103" t="s">
        <v>1414</v>
      </c>
      <c r="AL103" t="s">
        <v>1423</v>
      </c>
      <c r="AM103">
        <v>20760</v>
      </c>
      <c r="AR103" t="s">
        <v>1505</v>
      </c>
      <c r="AS103" t="s">
        <v>1623</v>
      </c>
      <c r="AT103">
        <v>2019</v>
      </c>
      <c r="AV103" t="s">
        <v>1662</v>
      </c>
      <c r="AW103" t="s">
        <v>1663</v>
      </c>
      <c r="AX103" t="s">
        <v>935</v>
      </c>
      <c r="AY103" t="s">
        <v>1666</v>
      </c>
      <c r="AZ103">
        <v>34.3</v>
      </c>
      <c r="BA103" t="s">
        <v>1668</v>
      </c>
      <c r="BC103" t="s">
        <v>1672</v>
      </c>
      <c r="BD103" t="s">
        <v>1743</v>
      </c>
      <c r="BE103" t="s">
        <v>1662</v>
      </c>
      <c r="BF103" t="s">
        <v>1782</v>
      </c>
      <c r="BG103" t="s">
        <v>1802</v>
      </c>
    </row>
    <row r="104" spans="1:59">
      <c r="A104" s="1">
        <f>HYPERLINK("https://lsnyc.legalserver.org/matter/dynamic-profile/view/1862849","18-1862849")</f>
        <v>0</v>
      </c>
      <c r="C104" t="s">
        <v>82</v>
      </c>
      <c r="D104" t="s">
        <v>97</v>
      </c>
      <c r="E104" t="s">
        <v>155</v>
      </c>
      <c r="G104" t="s">
        <v>286</v>
      </c>
      <c r="H104" t="s">
        <v>435</v>
      </c>
      <c r="I104" t="s">
        <v>586</v>
      </c>
      <c r="J104" t="s">
        <v>718</v>
      </c>
      <c r="K104" t="s">
        <v>739</v>
      </c>
      <c r="L104">
        <v>10475</v>
      </c>
      <c r="M104" t="s">
        <v>746</v>
      </c>
      <c r="N104" t="s">
        <v>856</v>
      </c>
      <c r="O104">
        <v>20</v>
      </c>
      <c r="P104" t="s">
        <v>926</v>
      </c>
      <c r="Q104" t="s">
        <v>930</v>
      </c>
      <c r="S104" t="s">
        <v>932</v>
      </c>
      <c r="T104" t="s">
        <v>933</v>
      </c>
      <c r="X104" t="s">
        <v>155</v>
      </c>
      <c r="Y104">
        <v>1137.7</v>
      </c>
      <c r="Z104">
        <v>1137.7</v>
      </c>
      <c r="AA104" t="s">
        <v>1071</v>
      </c>
      <c r="AB104" t="s">
        <v>1199</v>
      </c>
      <c r="AC104" t="s">
        <v>1340</v>
      </c>
      <c r="AD104">
        <v>0</v>
      </c>
      <c r="AE104" t="s">
        <v>1409</v>
      </c>
      <c r="AF104">
        <v>1</v>
      </c>
      <c r="AG104">
        <v>0</v>
      </c>
      <c r="AH104">
        <v>19.6</v>
      </c>
      <c r="AK104" t="s">
        <v>1414</v>
      </c>
      <c r="AL104" t="s">
        <v>1423</v>
      </c>
      <c r="AM104">
        <v>2379</v>
      </c>
      <c r="AR104" t="s">
        <v>1537</v>
      </c>
      <c r="AS104" t="s">
        <v>1576</v>
      </c>
      <c r="AT104">
        <v>2019</v>
      </c>
      <c r="AV104" t="s">
        <v>1662</v>
      </c>
      <c r="AW104" t="s">
        <v>1663</v>
      </c>
      <c r="AX104" t="s">
        <v>935</v>
      </c>
      <c r="AY104" t="s">
        <v>1666</v>
      </c>
      <c r="AZ104">
        <v>63.1</v>
      </c>
      <c r="BA104" t="s">
        <v>1668</v>
      </c>
      <c r="BC104" t="s">
        <v>1672</v>
      </c>
      <c r="BD104" t="s">
        <v>1744</v>
      </c>
      <c r="BE104" t="s">
        <v>1662</v>
      </c>
      <c r="BG104" t="s">
        <v>1802</v>
      </c>
    </row>
    <row r="105" spans="1:59">
      <c r="A105" s="1">
        <f>HYPERLINK("https://lsnyc.legalserver.org/matter/dynamic-profile/view/1858757","18-1858757")</f>
        <v>0</v>
      </c>
      <c r="C105" t="s">
        <v>89</v>
      </c>
      <c r="D105" t="s">
        <v>97</v>
      </c>
      <c r="E105" t="s">
        <v>167</v>
      </c>
      <c r="G105" t="s">
        <v>287</v>
      </c>
      <c r="H105" t="s">
        <v>436</v>
      </c>
      <c r="I105" t="s">
        <v>587</v>
      </c>
      <c r="J105" t="s">
        <v>719</v>
      </c>
      <c r="K105" t="s">
        <v>739</v>
      </c>
      <c r="L105">
        <v>10456</v>
      </c>
      <c r="M105" t="s">
        <v>747</v>
      </c>
      <c r="N105" t="s">
        <v>857</v>
      </c>
      <c r="O105">
        <v>5</v>
      </c>
      <c r="P105" t="s">
        <v>926</v>
      </c>
      <c r="Q105" t="s">
        <v>930</v>
      </c>
      <c r="S105" t="s">
        <v>932</v>
      </c>
      <c r="T105" t="s">
        <v>933</v>
      </c>
      <c r="V105" t="s">
        <v>935</v>
      </c>
      <c r="X105" t="s">
        <v>167</v>
      </c>
      <c r="Y105">
        <v>560</v>
      </c>
      <c r="Z105">
        <v>0</v>
      </c>
      <c r="AA105" t="s">
        <v>1072</v>
      </c>
      <c r="AB105" t="s">
        <v>1200</v>
      </c>
      <c r="AC105" t="s">
        <v>1341</v>
      </c>
      <c r="AD105">
        <v>0</v>
      </c>
      <c r="AE105" t="s">
        <v>1401</v>
      </c>
      <c r="AF105">
        <v>1</v>
      </c>
      <c r="AG105">
        <v>0</v>
      </c>
      <c r="AH105">
        <v>179.1</v>
      </c>
      <c r="AK105" t="s">
        <v>750</v>
      </c>
      <c r="AL105" t="s">
        <v>1423</v>
      </c>
      <c r="AM105">
        <v>21600</v>
      </c>
      <c r="AR105" t="s">
        <v>1538</v>
      </c>
      <c r="AS105" t="s">
        <v>1596</v>
      </c>
      <c r="AT105">
        <v>2019</v>
      </c>
      <c r="AV105" t="s">
        <v>1662</v>
      </c>
      <c r="AW105" t="s">
        <v>1663</v>
      </c>
      <c r="AX105" t="s">
        <v>935</v>
      </c>
      <c r="AY105" t="s">
        <v>1666</v>
      </c>
      <c r="AZ105">
        <v>39.5</v>
      </c>
      <c r="BA105" t="s">
        <v>1668</v>
      </c>
      <c r="BC105" t="s">
        <v>1672</v>
      </c>
      <c r="BD105" t="s">
        <v>1745</v>
      </c>
      <c r="BE105" t="s">
        <v>1662</v>
      </c>
      <c r="BF105" t="s">
        <v>1782</v>
      </c>
      <c r="BG105" t="s">
        <v>1814</v>
      </c>
    </row>
    <row r="106" spans="1:59">
      <c r="A106" s="1">
        <f>HYPERLINK("https://lsnyc.legalserver.org/matter/dynamic-profile/view/1865548","18-1865548")</f>
        <v>0</v>
      </c>
      <c r="C106" t="s">
        <v>89</v>
      </c>
      <c r="D106" t="s">
        <v>97</v>
      </c>
      <c r="E106" t="s">
        <v>98</v>
      </c>
      <c r="G106" t="s">
        <v>288</v>
      </c>
      <c r="H106" t="s">
        <v>437</v>
      </c>
      <c r="I106" t="s">
        <v>588</v>
      </c>
      <c r="J106" t="s">
        <v>712</v>
      </c>
      <c r="K106" t="s">
        <v>739</v>
      </c>
      <c r="L106">
        <v>10451</v>
      </c>
      <c r="M106" t="s">
        <v>750</v>
      </c>
      <c r="N106" t="s">
        <v>858</v>
      </c>
      <c r="O106">
        <v>1</v>
      </c>
      <c r="P106" t="s">
        <v>926</v>
      </c>
      <c r="Q106" t="s">
        <v>930</v>
      </c>
      <c r="S106" t="s">
        <v>932</v>
      </c>
      <c r="T106" t="s">
        <v>933</v>
      </c>
      <c r="V106" t="s">
        <v>935</v>
      </c>
      <c r="X106" t="s">
        <v>963</v>
      </c>
      <c r="Y106">
        <v>464</v>
      </c>
      <c r="Z106">
        <v>1450</v>
      </c>
      <c r="AA106" t="s">
        <v>1073</v>
      </c>
      <c r="AC106" t="s">
        <v>1342</v>
      </c>
      <c r="AD106">
        <v>40</v>
      </c>
      <c r="AE106" t="s">
        <v>1400</v>
      </c>
      <c r="AF106">
        <v>1</v>
      </c>
      <c r="AG106">
        <v>0</v>
      </c>
      <c r="AH106">
        <v>58.62</v>
      </c>
      <c r="AK106" t="s">
        <v>750</v>
      </c>
      <c r="AL106" t="s">
        <v>1423</v>
      </c>
      <c r="AM106">
        <v>7116</v>
      </c>
      <c r="AO106" t="s">
        <v>1432</v>
      </c>
      <c r="AR106" t="s">
        <v>1539</v>
      </c>
      <c r="AS106" t="s">
        <v>1624</v>
      </c>
      <c r="AT106">
        <v>2019</v>
      </c>
      <c r="AV106" t="s">
        <v>1662</v>
      </c>
      <c r="AW106" t="s">
        <v>1663</v>
      </c>
      <c r="AX106" t="s">
        <v>935</v>
      </c>
      <c r="AY106" t="s">
        <v>1666</v>
      </c>
      <c r="AZ106">
        <v>12.45</v>
      </c>
      <c r="BA106" t="s">
        <v>1668</v>
      </c>
      <c r="BC106" t="s">
        <v>1672</v>
      </c>
      <c r="BE106" t="s">
        <v>1662</v>
      </c>
      <c r="BG106" t="s">
        <v>1812</v>
      </c>
    </row>
    <row r="107" spans="1:59">
      <c r="A107" s="1">
        <f>HYPERLINK("https://lsnyc.legalserver.org/matter/dynamic-profile/view/0830816","17-0830816")</f>
        <v>0</v>
      </c>
      <c r="C107" t="s">
        <v>89</v>
      </c>
      <c r="D107" t="s">
        <v>97</v>
      </c>
      <c r="E107" t="s">
        <v>168</v>
      </c>
      <c r="G107" t="s">
        <v>223</v>
      </c>
      <c r="H107" t="s">
        <v>438</v>
      </c>
      <c r="I107" t="s">
        <v>589</v>
      </c>
      <c r="J107">
        <v>108</v>
      </c>
      <c r="K107" t="s">
        <v>739</v>
      </c>
      <c r="L107">
        <v>10457</v>
      </c>
      <c r="M107" t="s">
        <v>746</v>
      </c>
      <c r="N107" t="s">
        <v>859</v>
      </c>
      <c r="O107">
        <v>14</v>
      </c>
      <c r="P107" t="s">
        <v>926</v>
      </c>
      <c r="Q107" t="s">
        <v>930</v>
      </c>
      <c r="S107" t="s">
        <v>932</v>
      </c>
      <c r="T107" t="s">
        <v>934</v>
      </c>
      <c r="V107" t="s">
        <v>935</v>
      </c>
      <c r="X107" t="s">
        <v>150</v>
      </c>
      <c r="Y107">
        <v>199</v>
      </c>
      <c r="Z107">
        <v>1367</v>
      </c>
      <c r="AA107" t="s">
        <v>1074</v>
      </c>
      <c r="AB107" t="s">
        <v>1201</v>
      </c>
      <c r="AC107" t="s">
        <v>1343</v>
      </c>
      <c r="AD107">
        <v>10</v>
      </c>
      <c r="AE107" t="s">
        <v>1408</v>
      </c>
      <c r="AF107">
        <v>1</v>
      </c>
      <c r="AG107">
        <v>0</v>
      </c>
      <c r="AH107">
        <v>81.79000000000001</v>
      </c>
      <c r="AK107" t="s">
        <v>1413</v>
      </c>
      <c r="AL107" t="s">
        <v>1423</v>
      </c>
      <c r="AM107">
        <v>9864</v>
      </c>
      <c r="AR107" t="s">
        <v>1505</v>
      </c>
      <c r="AS107" t="s">
        <v>1625</v>
      </c>
      <c r="AT107">
        <v>2019</v>
      </c>
      <c r="AV107" t="s">
        <v>1662</v>
      </c>
      <c r="AW107" t="s">
        <v>1663</v>
      </c>
      <c r="AX107" t="s">
        <v>935</v>
      </c>
      <c r="AY107" t="s">
        <v>1666</v>
      </c>
      <c r="AZ107">
        <v>42.5</v>
      </c>
      <c r="BA107" t="s">
        <v>1668</v>
      </c>
      <c r="BC107" t="s">
        <v>1672</v>
      </c>
      <c r="BE107" t="s">
        <v>1662</v>
      </c>
      <c r="BG107" t="s">
        <v>1810</v>
      </c>
    </row>
    <row r="108" spans="1:59">
      <c r="A108" s="1">
        <f>HYPERLINK("https://lsnyc.legalserver.org/matter/dynamic-profile/view/1865394","18-1865394")</f>
        <v>0</v>
      </c>
      <c r="C108" t="s">
        <v>81</v>
      </c>
      <c r="D108" t="s">
        <v>97</v>
      </c>
      <c r="E108" t="s">
        <v>169</v>
      </c>
      <c r="G108" t="s">
        <v>289</v>
      </c>
      <c r="H108" t="s">
        <v>419</v>
      </c>
      <c r="I108" t="s">
        <v>590</v>
      </c>
      <c r="K108" t="s">
        <v>739</v>
      </c>
      <c r="L108">
        <v>10454</v>
      </c>
      <c r="M108" t="s">
        <v>742</v>
      </c>
      <c r="N108" t="s">
        <v>860</v>
      </c>
      <c r="O108">
        <v>7</v>
      </c>
      <c r="P108" t="s">
        <v>926</v>
      </c>
      <c r="Q108" t="s">
        <v>930</v>
      </c>
      <c r="S108" t="s">
        <v>932</v>
      </c>
      <c r="T108" t="s">
        <v>933</v>
      </c>
      <c r="V108" t="s">
        <v>935</v>
      </c>
      <c r="X108" t="s">
        <v>169</v>
      </c>
      <c r="Y108">
        <v>429.6</v>
      </c>
      <c r="Z108">
        <v>429.6</v>
      </c>
      <c r="AA108" t="s">
        <v>1075</v>
      </c>
      <c r="AC108" t="s">
        <v>1344</v>
      </c>
      <c r="AD108">
        <v>709</v>
      </c>
      <c r="AE108" t="s">
        <v>1403</v>
      </c>
      <c r="AF108">
        <v>1</v>
      </c>
      <c r="AG108">
        <v>2</v>
      </c>
      <c r="AH108">
        <v>134.83</v>
      </c>
      <c r="AK108" t="s">
        <v>1413</v>
      </c>
      <c r="AL108" t="s">
        <v>1423</v>
      </c>
      <c r="AM108">
        <v>28017.6</v>
      </c>
      <c r="AR108" t="s">
        <v>1493</v>
      </c>
      <c r="AS108" t="s">
        <v>1626</v>
      </c>
      <c r="AT108">
        <v>2018</v>
      </c>
      <c r="AV108" t="s">
        <v>1662</v>
      </c>
      <c r="AW108" t="s">
        <v>1663</v>
      </c>
      <c r="AX108" t="s">
        <v>935</v>
      </c>
      <c r="AY108" t="s">
        <v>1666</v>
      </c>
      <c r="AZ108">
        <v>5.5</v>
      </c>
      <c r="BA108" t="s">
        <v>1668</v>
      </c>
      <c r="BC108" t="s">
        <v>1673</v>
      </c>
      <c r="BE108" t="s">
        <v>1662</v>
      </c>
      <c r="BF108" t="s">
        <v>1782</v>
      </c>
      <c r="BG108" t="s">
        <v>1798</v>
      </c>
    </row>
    <row r="109" spans="1:59">
      <c r="A109" s="1">
        <f>HYPERLINK("https://lsnyc.legalserver.org/matter/dynamic-profile/view/1846354","17-1846354")</f>
        <v>0</v>
      </c>
      <c r="C109" t="s">
        <v>76</v>
      </c>
      <c r="D109" t="s">
        <v>97</v>
      </c>
      <c r="E109" t="s">
        <v>170</v>
      </c>
      <c r="G109" t="s">
        <v>290</v>
      </c>
      <c r="H109" t="s">
        <v>439</v>
      </c>
      <c r="I109" t="s">
        <v>591</v>
      </c>
      <c r="J109" t="s">
        <v>670</v>
      </c>
      <c r="K109" t="s">
        <v>739</v>
      </c>
      <c r="L109">
        <v>10457</v>
      </c>
      <c r="M109" t="s">
        <v>743</v>
      </c>
      <c r="N109" t="s">
        <v>861</v>
      </c>
      <c r="O109">
        <v>3</v>
      </c>
      <c r="P109" t="s">
        <v>926</v>
      </c>
      <c r="Q109" t="s">
        <v>930</v>
      </c>
      <c r="S109" t="s">
        <v>932</v>
      </c>
      <c r="T109" t="s">
        <v>934</v>
      </c>
      <c r="V109" t="s">
        <v>935</v>
      </c>
      <c r="X109" t="s">
        <v>170</v>
      </c>
      <c r="Y109">
        <v>510.6</v>
      </c>
      <c r="Z109">
        <v>1032</v>
      </c>
      <c r="AA109" t="s">
        <v>1076</v>
      </c>
      <c r="AB109" t="s">
        <v>1202</v>
      </c>
      <c r="AC109" t="s">
        <v>1345</v>
      </c>
      <c r="AD109">
        <v>19</v>
      </c>
      <c r="AE109" t="s">
        <v>1401</v>
      </c>
      <c r="AF109">
        <v>1</v>
      </c>
      <c r="AG109">
        <v>0</v>
      </c>
      <c r="AH109">
        <v>106.93</v>
      </c>
      <c r="AJ109" t="s">
        <v>1412</v>
      </c>
      <c r="AK109" t="s">
        <v>1419</v>
      </c>
      <c r="AL109" t="s">
        <v>1423</v>
      </c>
      <c r="AM109">
        <v>12896</v>
      </c>
      <c r="AR109" t="s">
        <v>1500</v>
      </c>
      <c r="AS109" t="s">
        <v>1627</v>
      </c>
      <c r="AT109">
        <v>2018</v>
      </c>
      <c r="AV109" t="s">
        <v>1662</v>
      </c>
      <c r="AW109" t="s">
        <v>1663</v>
      </c>
      <c r="AX109" t="s">
        <v>935</v>
      </c>
      <c r="AY109" t="s">
        <v>1666</v>
      </c>
      <c r="AZ109">
        <v>48.7</v>
      </c>
      <c r="BA109" t="s">
        <v>1668</v>
      </c>
      <c r="BC109" t="s">
        <v>1672</v>
      </c>
      <c r="BD109" t="s">
        <v>1746</v>
      </c>
      <c r="BE109" t="s">
        <v>1662</v>
      </c>
      <c r="BG109" t="s">
        <v>1801</v>
      </c>
    </row>
    <row r="110" spans="1:59">
      <c r="A110" s="1">
        <f>HYPERLINK("https://lsnyc.legalserver.org/matter/dynamic-profile/view/1865102","18-1865102")</f>
        <v>0</v>
      </c>
      <c r="C110" t="s">
        <v>71</v>
      </c>
      <c r="D110" t="s">
        <v>97</v>
      </c>
      <c r="E110" t="s">
        <v>109</v>
      </c>
      <c r="G110" t="s">
        <v>291</v>
      </c>
      <c r="H110" t="s">
        <v>440</v>
      </c>
      <c r="I110" t="s">
        <v>592</v>
      </c>
      <c r="J110" t="s">
        <v>720</v>
      </c>
      <c r="K110" t="s">
        <v>739</v>
      </c>
      <c r="L110">
        <v>10462</v>
      </c>
      <c r="M110" t="s">
        <v>750</v>
      </c>
      <c r="N110" t="s">
        <v>862</v>
      </c>
      <c r="O110">
        <v>3</v>
      </c>
      <c r="P110" t="s">
        <v>926</v>
      </c>
      <c r="Q110" t="s">
        <v>930</v>
      </c>
      <c r="S110" t="s">
        <v>932</v>
      </c>
      <c r="T110" t="s">
        <v>933</v>
      </c>
      <c r="V110" t="s">
        <v>935</v>
      </c>
      <c r="X110" t="s">
        <v>109</v>
      </c>
      <c r="Y110">
        <v>342</v>
      </c>
      <c r="Z110">
        <v>1600</v>
      </c>
      <c r="AA110" t="s">
        <v>1077</v>
      </c>
      <c r="AD110">
        <v>0</v>
      </c>
      <c r="AE110" t="s">
        <v>1402</v>
      </c>
      <c r="AF110">
        <v>2</v>
      </c>
      <c r="AG110">
        <v>0</v>
      </c>
      <c r="AH110">
        <v>48.55</v>
      </c>
      <c r="AK110" t="s">
        <v>1419</v>
      </c>
      <c r="AL110" t="s">
        <v>1423</v>
      </c>
      <c r="AM110">
        <v>7992</v>
      </c>
      <c r="AR110" t="s">
        <v>1540</v>
      </c>
      <c r="AS110" t="s">
        <v>1628</v>
      </c>
      <c r="AT110">
        <v>2019</v>
      </c>
      <c r="AV110" t="s">
        <v>1662</v>
      </c>
      <c r="AW110" t="s">
        <v>1663</v>
      </c>
      <c r="AX110" t="s">
        <v>935</v>
      </c>
      <c r="AY110" t="s">
        <v>1666</v>
      </c>
      <c r="AZ110">
        <v>72.05</v>
      </c>
      <c r="BA110" t="s">
        <v>1668</v>
      </c>
      <c r="BC110" t="s">
        <v>1672</v>
      </c>
      <c r="BD110" t="s">
        <v>1747</v>
      </c>
      <c r="BE110" t="s">
        <v>1662</v>
      </c>
      <c r="BF110" t="s">
        <v>1782</v>
      </c>
      <c r="BG110" t="s">
        <v>1814</v>
      </c>
    </row>
    <row r="111" spans="1:59">
      <c r="A111" s="1">
        <f>HYPERLINK("https://lsnyc.legalserver.org/matter/dynamic-profile/view/1867106","18-1867106")</f>
        <v>0</v>
      </c>
      <c r="C111" t="s">
        <v>92</v>
      </c>
      <c r="D111" t="s">
        <v>97</v>
      </c>
      <c r="E111" t="s">
        <v>145</v>
      </c>
      <c r="G111" t="s">
        <v>292</v>
      </c>
      <c r="H111" t="s">
        <v>441</v>
      </c>
      <c r="I111" t="s">
        <v>593</v>
      </c>
      <c r="J111" t="s">
        <v>715</v>
      </c>
      <c r="K111" t="s">
        <v>739</v>
      </c>
      <c r="L111">
        <v>10460</v>
      </c>
      <c r="N111" t="s">
        <v>863</v>
      </c>
      <c r="O111">
        <v>1</v>
      </c>
      <c r="P111" t="s">
        <v>926</v>
      </c>
      <c r="Q111" t="s">
        <v>930</v>
      </c>
      <c r="S111" t="s">
        <v>932</v>
      </c>
      <c r="T111" t="s">
        <v>933</v>
      </c>
      <c r="X111" t="s">
        <v>188</v>
      </c>
      <c r="Y111">
        <v>0</v>
      </c>
      <c r="Z111">
        <v>1600</v>
      </c>
      <c r="AA111" t="s">
        <v>1078</v>
      </c>
      <c r="AB111" t="s">
        <v>1203</v>
      </c>
      <c r="AC111" t="s">
        <v>1346</v>
      </c>
      <c r="AD111">
        <v>2</v>
      </c>
      <c r="AE111" t="s">
        <v>1408</v>
      </c>
      <c r="AF111">
        <v>1</v>
      </c>
      <c r="AG111">
        <v>3</v>
      </c>
      <c r="AH111">
        <v>35.86</v>
      </c>
      <c r="AL111" t="s">
        <v>1423</v>
      </c>
      <c r="AM111">
        <v>9000</v>
      </c>
      <c r="AR111" t="s">
        <v>1492</v>
      </c>
      <c r="AS111" t="s">
        <v>1580</v>
      </c>
      <c r="AT111">
        <v>2019</v>
      </c>
      <c r="AV111" t="s">
        <v>1662</v>
      </c>
      <c r="AW111" t="s">
        <v>1663</v>
      </c>
      <c r="AX111" t="s">
        <v>935</v>
      </c>
      <c r="AY111" t="s">
        <v>1666</v>
      </c>
      <c r="AZ111">
        <v>29.4</v>
      </c>
      <c r="BA111" t="s">
        <v>1668</v>
      </c>
      <c r="BC111" t="s">
        <v>1671</v>
      </c>
      <c r="BD111" t="s">
        <v>1748</v>
      </c>
      <c r="BE111" t="s">
        <v>1662</v>
      </c>
      <c r="BF111" t="s">
        <v>1782</v>
      </c>
      <c r="BG111" t="s">
        <v>1799</v>
      </c>
    </row>
    <row r="112" spans="1:59">
      <c r="A112" s="1">
        <f>HYPERLINK("https://lsnyc.legalserver.org/matter/dynamic-profile/view/1861616","18-1861616")</f>
        <v>0</v>
      </c>
      <c r="C112" t="s">
        <v>89</v>
      </c>
      <c r="D112" t="s">
        <v>97</v>
      </c>
      <c r="E112" t="s">
        <v>171</v>
      </c>
      <c r="G112" t="s">
        <v>293</v>
      </c>
      <c r="H112" t="s">
        <v>442</v>
      </c>
      <c r="I112" t="s">
        <v>594</v>
      </c>
      <c r="J112" t="s">
        <v>679</v>
      </c>
      <c r="K112" t="s">
        <v>739</v>
      </c>
      <c r="L112">
        <v>10455</v>
      </c>
      <c r="M112" t="s">
        <v>746</v>
      </c>
      <c r="N112" t="s">
        <v>864</v>
      </c>
      <c r="O112">
        <v>28</v>
      </c>
      <c r="P112" t="s">
        <v>926</v>
      </c>
      <c r="Q112" t="s">
        <v>930</v>
      </c>
      <c r="S112" t="s">
        <v>932</v>
      </c>
      <c r="T112" t="s">
        <v>933</v>
      </c>
      <c r="V112" t="s">
        <v>935</v>
      </c>
      <c r="X112" t="s">
        <v>101</v>
      </c>
      <c r="Y112">
        <v>410</v>
      </c>
      <c r="Z112">
        <v>410</v>
      </c>
      <c r="AA112" t="s">
        <v>1079</v>
      </c>
      <c r="AB112" t="s">
        <v>1204</v>
      </c>
      <c r="AD112">
        <v>100</v>
      </c>
      <c r="AE112" t="s">
        <v>1401</v>
      </c>
      <c r="AF112">
        <v>2</v>
      </c>
      <c r="AG112">
        <v>0</v>
      </c>
      <c r="AH112">
        <v>128.82</v>
      </c>
      <c r="AL112" t="s">
        <v>1423</v>
      </c>
      <c r="AM112">
        <v>21204</v>
      </c>
      <c r="AR112" t="s">
        <v>1541</v>
      </c>
      <c r="AS112" t="s">
        <v>1629</v>
      </c>
      <c r="AT112">
        <v>2018</v>
      </c>
      <c r="AV112" t="s">
        <v>1662</v>
      </c>
      <c r="AW112" t="s">
        <v>1663</v>
      </c>
      <c r="AX112" t="s">
        <v>935</v>
      </c>
      <c r="AY112" t="s">
        <v>1666</v>
      </c>
      <c r="AZ112">
        <v>15.75</v>
      </c>
      <c r="BA112" t="s">
        <v>1668</v>
      </c>
      <c r="BC112" t="s">
        <v>1672</v>
      </c>
      <c r="BE112" t="s">
        <v>1662</v>
      </c>
      <c r="BG112" t="s">
        <v>1812</v>
      </c>
    </row>
    <row r="113" spans="1:59">
      <c r="A113" s="1">
        <f>HYPERLINK("https://lsnyc.legalserver.org/matter/dynamic-profile/view/1867745","18-1867745")</f>
        <v>0</v>
      </c>
      <c r="C113" t="s">
        <v>66</v>
      </c>
      <c r="D113" t="s">
        <v>97</v>
      </c>
      <c r="E113" t="s">
        <v>172</v>
      </c>
      <c r="G113" t="s">
        <v>240</v>
      </c>
      <c r="H113" t="s">
        <v>386</v>
      </c>
      <c r="I113" t="s">
        <v>533</v>
      </c>
      <c r="J113" t="s">
        <v>648</v>
      </c>
      <c r="K113" t="s">
        <v>739</v>
      </c>
      <c r="L113">
        <v>10468</v>
      </c>
      <c r="M113" t="s">
        <v>741</v>
      </c>
      <c r="N113" t="s">
        <v>865</v>
      </c>
      <c r="O113">
        <v>1</v>
      </c>
      <c r="P113" t="s">
        <v>926</v>
      </c>
      <c r="Q113" t="s">
        <v>930</v>
      </c>
      <c r="S113" t="s">
        <v>932</v>
      </c>
      <c r="T113" t="s">
        <v>934</v>
      </c>
      <c r="V113" t="s">
        <v>935</v>
      </c>
      <c r="X113" t="s">
        <v>172</v>
      </c>
      <c r="Y113">
        <v>1400</v>
      </c>
      <c r="Z113">
        <v>1400</v>
      </c>
      <c r="AA113" t="s">
        <v>1018</v>
      </c>
      <c r="AB113" t="s">
        <v>1205</v>
      </c>
      <c r="AC113" t="s">
        <v>1290</v>
      </c>
      <c r="AD113">
        <v>0</v>
      </c>
      <c r="AE113" t="s">
        <v>1401</v>
      </c>
      <c r="AF113">
        <v>2</v>
      </c>
      <c r="AG113">
        <v>0</v>
      </c>
      <c r="AH113">
        <v>137.42</v>
      </c>
      <c r="AL113" t="s">
        <v>1423</v>
      </c>
      <c r="AM113">
        <v>22620</v>
      </c>
      <c r="AR113" t="s">
        <v>1493</v>
      </c>
      <c r="AS113" t="s">
        <v>1566</v>
      </c>
      <c r="AT113">
        <v>2019</v>
      </c>
      <c r="AV113" t="s">
        <v>1662</v>
      </c>
      <c r="AW113" t="s">
        <v>1663</v>
      </c>
      <c r="AX113" t="s">
        <v>935</v>
      </c>
      <c r="AY113" t="s">
        <v>1666</v>
      </c>
      <c r="AZ113">
        <v>62.1</v>
      </c>
      <c r="BA113" t="s">
        <v>1668</v>
      </c>
      <c r="BC113" t="s">
        <v>1672</v>
      </c>
      <c r="BD113" t="s">
        <v>1749</v>
      </c>
      <c r="BE113" t="s">
        <v>1662</v>
      </c>
      <c r="BG113" t="s">
        <v>1796</v>
      </c>
    </row>
    <row r="114" spans="1:59">
      <c r="A114" s="1">
        <f>HYPERLINK("https://lsnyc.legalserver.org/matter/dynamic-profile/view/0831331","17-0831331")</f>
        <v>0</v>
      </c>
      <c r="C114" t="s">
        <v>72</v>
      </c>
      <c r="D114" t="s">
        <v>97</v>
      </c>
      <c r="E114" t="s">
        <v>173</v>
      </c>
      <c r="G114" t="s">
        <v>294</v>
      </c>
      <c r="H114" t="s">
        <v>443</v>
      </c>
      <c r="I114" t="s">
        <v>595</v>
      </c>
      <c r="J114" t="s">
        <v>721</v>
      </c>
      <c r="K114" t="s">
        <v>739</v>
      </c>
      <c r="L114">
        <v>10457</v>
      </c>
      <c r="M114" t="s">
        <v>753</v>
      </c>
      <c r="N114" t="s">
        <v>866</v>
      </c>
      <c r="O114">
        <v>5</v>
      </c>
      <c r="P114" t="s">
        <v>926</v>
      </c>
      <c r="Q114" t="s">
        <v>930</v>
      </c>
      <c r="S114" t="s">
        <v>932</v>
      </c>
      <c r="T114" t="s">
        <v>934</v>
      </c>
      <c r="X114" t="s">
        <v>150</v>
      </c>
      <c r="Y114">
        <v>1450</v>
      </c>
      <c r="Z114">
        <v>1450</v>
      </c>
      <c r="AA114" t="s">
        <v>1080</v>
      </c>
      <c r="AC114" t="s">
        <v>1347</v>
      </c>
      <c r="AD114">
        <v>0</v>
      </c>
      <c r="AE114" t="s">
        <v>1401</v>
      </c>
      <c r="AF114">
        <v>1</v>
      </c>
      <c r="AG114">
        <v>0</v>
      </c>
      <c r="AH114">
        <v>150.48</v>
      </c>
      <c r="AL114" t="s">
        <v>1423</v>
      </c>
      <c r="AM114">
        <v>18148</v>
      </c>
      <c r="AO114" t="s">
        <v>1432</v>
      </c>
      <c r="AR114" t="s">
        <v>1493</v>
      </c>
      <c r="AS114" t="s">
        <v>1585</v>
      </c>
      <c r="AT114">
        <v>2018</v>
      </c>
      <c r="AV114" t="s">
        <v>1662</v>
      </c>
      <c r="AW114" t="s">
        <v>1663</v>
      </c>
      <c r="AX114" t="s">
        <v>935</v>
      </c>
      <c r="AY114" t="s">
        <v>1666</v>
      </c>
      <c r="AZ114">
        <v>50.5</v>
      </c>
      <c r="BA114" t="s">
        <v>1668</v>
      </c>
      <c r="BC114" t="s">
        <v>1672</v>
      </c>
      <c r="BE114" t="s">
        <v>1662</v>
      </c>
      <c r="BG114" t="s">
        <v>1805</v>
      </c>
    </row>
    <row r="115" spans="1:59">
      <c r="A115" s="1">
        <f>HYPERLINK("https://lsnyc.legalserver.org/matter/dynamic-profile/view/1851399","17-1851399")</f>
        <v>0</v>
      </c>
      <c r="C115" t="s">
        <v>89</v>
      </c>
      <c r="D115" t="s">
        <v>97</v>
      </c>
      <c r="E115" t="s">
        <v>174</v>
      </c>
      <c r="G115" t="s">
        <v>295</v>
      </c>
      <c r="H115" t="s">
        <v>389</v>
      </c>
      <c r="I115" t="s">
        <v>596</v>
      </c>
      <c r="J115" t="s">
        <v>664</v>
      </c>
      <c r="K115" t="s">
        <v>739</v>
      </c>
      <c r="L115">
        <v>10459</v>
      </c>
      <c r="M115" t="s">
        <v>746</v>
      </c>
      <c r="N115" t="s">
        <v>867</v>
      </c>
      <c r="O115">
        <v>3</v>
      </c>
      <c r="P115" t="s">
        <v>926</v>
      </c>
      <c r="Q115" t="s">
        <v>930</v>
      </c>
      <c r="S115" t="s">
        <v>932</v>
      </c>
      <c r="T115" t="s">
        <v>933</v>
      </c>
      <c r="V115" t="s">
        <v>935</v>
      </c>
      <c r="X115" t="s">
        <v>174</v>
      </c>
      <c r="Y115">
        <v>1468</v>
      </c>
      <c r="Z115">
        <v>1468</v>
      </c>
      <c r="AA115" t="s">
        <v>1081</v>
      </c>
      <c r="AB115" t="s">
        <v>1206</v>
      </c>
      <c r="AC115" t="s">
        <v>1348</v>
      </c>
      <c r="AD115">
        <v>0</v>
      </c>
      <c r="AE115" t="s">
        <v>1401</v>
      </c>
      <c r="AF115">
        <v>1</v>
      </c>
      <c r="AG115">
        <v>3</v>
      </c>
      <c r="AH115">
        <v>142.99</v>
      </c>
      <c r="AL115" t="s">
        <v>1423</v>
      </c>
      <c r="AM115">
        <v>35176</v>
      </c>
      <c r="AO115" t="s">
        <v>1432</v>
      </c>
      <c r="AR115" t="s">
        <v>1501</v>
      </c>
      <c r="AS115" t="s">
        <v>1630</v>
      </c>
      <c r="AT115">
        <v>2018</v>
      </c>
      <c r="AV115" t="s">
        <v>1662</v>
      </c>
      <c r="AW115" t="s">
        <v>1663</v>
      </c>
      <c r="AX115" t="s">
        <v>935</v>
      </c>
      <c r="AY115" t="s">
        <v>1666</v>
      </c>
      <c r="AZ115">
        <v>54.45</v>
      </c>
      <c r="BA115" t="s">
        <v>1668</v>
      </c>
      <c r="BC115" t="s">
        <v>1671</v>
      </c>
      <c r="BD115" t="s">
        <v>1750</v>
      </c>
      <c r="BE115" t="s">
        <v>1662</v>
      </c>
      <c r="BF115" t="s">
        <v>1782</v>
      </c>
      <c r="BG115" t="s">
        <v>1802</v>
      </c>
    </row>
    <row r="116" spans="1:59">
      <c r="A116" s="1">
        <f>HYPERLINK("https://lsnyc.legalserver.org/matter/dynamic-profile/view/1857609","18-1857609")</f>
        <v>0</v>
      </c>
      <c r="B116" t="s">
        <v>63</v>
      </c>
      <c r="C116" t="s">
        <v>84</v>
      </c>
      <c r="D116" t="s">
        <v>97</v>
      </c>
      <c r="E116" t="s">
        <v>175</v>
      </c>
      <c r="G116" t="s">
        <v>220</v>
      </c>
      <c r="H116" t="s">
        <v>444</v>
      </c>
      <c r="I116" t="s">
        <v>597</v>
      </c>
      <c r="J116" t="s">
        <v>722</v>
      </c>
      <c r="K116" t="s">
        <v>739</v>
      </c>
      <c r="L116">
        <v>10461</v>
      </c>
      <c r="M116" t="s">
        <v>741</v>
      </c>
      <c r="N116" t="s">
        <v>868</v>
      </c>
      <c r="O116">
        <v>3</v>
      </c>
      <c r="P116" t="s">
        <v>926</v>
      </c>
      <c r="Q116" t="s">
        <v>930</v>
      </c>
      <c r="S116" t="s">
        <v>932</v>
      </c>
      <c r="T116" t="s">
        <v>933</v>
      </c>
      <c r="V116" t="s">
        <v>935</v>
      </c>
      <c r="X116" t="s">
        <v>175</v>
      </c>
      <c r="Y116">
        <v>1750</v>
      </c>
      <c r="Z116">
        <v>1750</v>
      </c>
      <c r="AA116" t="s">
        <v>1082</v>
      </c>
      <c r="AC116" t="s">
        <v>1349</v>
      </c>
      <c r="AD116">
        <v>0</v>
      </c>
      <c r="AE116" t="s">
        <v>1401</v>
      </c>
      <c r="AF116">
        <v>2</v>
      </c>
      <c r="AG116">
        <v>3</v>
      </c>
      <c r="AH116">
        <v>104.24</v>
      </c>
      <c r="AL116" t="s">
        <v>1423</v>
      </c>
      <c r="AM116">
        <v>75000</v>
      </c>
      <c r="AR116" t="s">
        <v>1493</v>
      </c>
      <c r="AS116" t="s">
        <v>1631</v>
      </c>
      <c r="AT116">
        <v>2018</v>
      </c>
      <c r="AV116" t="s">
        <v>1662</v>
      </c>
      <c r="AW116" t="s">
        <v>1663</v>
      </c>
      <c r="AX116" t="s">
        <v>935</v>
      </c>
      <c r="AY116" t="s">
        <v>1666</v>
      </c>
      <c r="AZ116">
        <v>30.7</v>
      </c>
      <c r="BA116" t="s">
        <v>1668</v>
      </c>
      <c r="BC116" t="s">
        <v>1673</v>
      </c>
      <c r="BD116" t="s">
        <v>1751</v>
      </c>
      <c r="BE116" t="s">
        <v>1662</v>
      </c>
      <c r="BF116" t="s">
        <v>1782</v>
      </c>
      <c r="BG116" t="s">
        <v>1807</v>
      </c>
    </row>
    <row r="117" spans="1:59">
      <c r="A117" s="1">
        <f>HYPERLINK("https://lsnyc.legalserver.org/matter/dynamic-profile/view/1866344","18-1866344")</f>
        <v>0</v>
      </c>
      <c r="C117" t="s">
        <v>72</v>
      </c>
      <c r="D117" t="s">
        <v>97</v>
      </c>
      <c r="E117" t="s">
        <v>176</v>
      </c>
      <c r="G117" t="s">
        <v>296</v>
      </c>
      <c r="H117" t="s">
        <v>445</v>
      </c>
      <c r="I117" t="s">
        <v>598</v>
      </c>
      <c r="J117">
        <v>205</v>
      </c>
      <c r="K117" t="s">
        <v>739</v>
      </c>
      <c r="L117">
        <v>10459</v>
      </c>
      <c r="M117" t="s">
        <v>741</v>
      </c>
      <c r="N117" t="s">
        <v>869</v>
      </c>
      <c r="O117">
        <v>6</v>
      </c>
      <c r="P117" t="s">
        <v>926</v>
      </c>
      <c r="Q117" t="s">
        <v>930</v>
      </c>
      <c r="S117" t="s">
        <v>932</v>
      </c>
      <c r="T117" t="s">
        <v>933</v>
      </c>
      <c r="X117" t="s">
        <v>176</v>
      </c>
      <c r="Y117">
        <v>1515</v>
      </c>
      <c r="Z117">
        <v>1515</v>
      </c>
      <c r="AA117" t="s">
        <v>1083</v>
      </c>
      <c r="AB117" t="s">
        <v>1207</v>
      </c>
      <c r="AC117" t="s">
        <v>1350</v>
      </c>
      <c r="AD117">
        <v>0</v>
      </c>
      <c r="AE117" t="s">
        <v>1401</v>
      </c>
      <c r="AF117">
        <v>1</v>
      </c>
      <c r="AG117">
        <v>3</v>
      </c>
      <c r="AH117">
        <v>0</v>
      </c>
      <c r="AL117" t="s">
        <v>1423</v>
      </c>
      <c r="AM117">
        <v>0</v>
      </c>
      <c r="AR117" t="s">
        <v>1542</v>
      </c>
      <c r="AS117" t="s">
        <v>1632</v>
      </c>
      <c r="AT117">
        <v>2019</v>
      </c>
      <c r="AV117" t="s">
        <v>1662</v>
      </c>
      <c r="AW117" t="s">
        <v>1663</v>
      </c>
      <c r="AX117" t="s">
        <v>935</v>
      </c>
      <c r="AY117" t="s">
        <v>1666</v>
      </c>
      <c r="AZ117">
        <v>17.5</v>
      </c>
      <c r="BA117" t="s">
        <v>1668</v>
      </c>
      <c r="BC117" t="s">
        <v>1671</v>
      </c>
      <c r="BD117" t="s">
        <v>1733</v>
      </c>
      <c r="BE117" t="s">
        <v>1662</v>
      </c>
      <c r="BG117" t="s">
        <v>1805</v>
      </c>
    </row>
    <row r="118" spans="1:59">
      <c r="A118" s="1">
        <f>HYPERLINK("https://lsnyc.legalserver.org/matter/dynamic-profile/view/1868325","18-1868325")</f>
        <v>0</v>
      </c>
      <c r="C118" t="s">
        <v>90</v>
      </c>
      <c r="D118" t="s">
        <v>97</v>
      </c>
      <c r="E118" t="s">
        <v>100</v>
      </c>
      <c r="G118" t="s">
        <v>297</v>
      </c>
      <c r="H118" t="s">
        <v>446</v>
      </c>
      <c r="I118" t="s">
        <v>569</v>
      </c>
      <c r="J118" t="s">
        <v>651</v>
      </c>
      <c r="K118" t="s">
        <v>739</v>
      </c>
      <c r="L118">
        <v>10467</v>
      </c>
      <c r="M118" t="s">
        <v>741</v>
      </c>
      <c r="N118" t="s">
        <v>870</v>
      </c>
      <c r="O118">
        <v>2</v>
      </c>
      <c r="P118" t="s">
        <v>926</v>
      </c>
      <c r="Q118" t="s">
        <v>930</v>
      </c>
      <c r="S118" t="s">
        <v>932</v>
      </c>
      <c r="T118" t="s">
        <v>934</v>
      </c>
      <c r="X118" t="s">
        <v>100</v>
      </c>
      <c r="Y118">
        <v>1515</v>
      </c>
      <c r="Z118">
        <v>1515</v>
      </c>
      <c r="AA118" t="s">
        <v>1084</v>
      </c>
      <c r="AB118" t="s">
        <v>1208</v>
      </c>
      <c r="AC118" t="s">
        <v>1351</v>
      </c>
      <c r="AD118">
        <v>0</v>
      </c>
      <c r="AE118" t="s">
        <v>1400</v>
      </c>
      <c r="AF118">
        <v>2</v>
      </c>
      <c r="AG118">
        <v>1</v>
      </c>
      <c r="AH118">
        <v>45.39</v>
      </c>
      <c r="AL118" t="s">
        <v>1423</v>
      </c>
      <c r="AM118">
        <v>9432</v>
      </c>
      <c r="AR118" t="s">
        <v>1543</v>
      </c>
      <c r="AS118" t="s">
        <v>1567</v>
      </c>
      <c r="AT118">
        <v>2019</v>
      </c>
      <c r="AV118" t="s">
        <v>1662</v>
      </c>
      <c r="AW118" t="s">
        <v>1663</v>
      </c>
      <c r="AX118" t="s">
        <v>935</v>
      </c>
      <c r="AY118" t="s">
        <v>1666</v>
      </c>
      <c r="AZ118">
        <v>32.65</v>
      </c>
      <c r="BA118" t="s">
        <v>1668</v>
      </c>
      <c r="BC118" t="s">
        <v>1671</v>
      </c>
      <c r="BD118" t="s">
        <v>1752</v>
      </c>
      <c r="BE118" t="s">
        <v>1662</v>
      </c>
      <c r="BG118" t="s">
        <v>1798</v>
      </c>
    </row>
    <row r="119" spans="1:59">
      <c r="A119" s="1">
        <f>HYPERLINK("https://lsnyc.legalserver.org/matter/dynamic-profile/view/0807025","16-0807025")</f>
        <v>0</v>
      </c>
      <c r="C119" t="s">
        <v>66</v>
      </c>
      <c r="D119" t="s">
        <v>97</v>
      </c>
      <c r="E119" t="s">
        <v>177</v>
      </c>
      <c r="G119" t="s">
        <v>298</v>
      </c>
      <c r="H119" t="s">
        <v>365</v>
      </c>
      <c r="I119" t="s">
        <v>599</v>
      </c>
      <c r="J119">
        <v>1</v>
      </c>
      <c r="K119" t="s">
        <v>739</v>
      </c>
      <c r="L119">
        <v>10458</v>
      </c>
      <c r="N119" t="s">
        <v>871</v>
      </c>
      <c r="O119">
        <v>0</v>
      </c>
      <c r="P119" t="s">
        <v>926</v>
      </c>
      <c r="Q119" t="s">
        <v>930</v>
      </c>
      <c r="S119" t="s">
        <v>932</v>
      </c>
      <c r="T119" t="s">
        <v>933</v>
      </c>
      <c r="X119" t="s">
        <v>964</v>
      </c>
      <c r="Y119">
        <v>0</v>
      </c>
      <c r="Z119">
        <v>0</v>
      </c>
      <c r="AA119" t="s">
        <v>1085</v>
      </c>
      <c r="AB119" t="s">
        <v>1209</v>
      </c>
      <c r="AC119" t="s">
        <v>1352</v>
      </c>
      <c r="AD119">
        <v>0</v>
      </c>
      <c r="AF119">
        <v>2</v>
      </c>
      <c r="AG119">
        <v>1</v>
      </c>
      <c r="AH119">
        <v>52.82</v>
      </c>
      <c r="AL119" t="s">
        <v>1423</v>
      </c>
      <c r="AM119">
        <v>10648</v>
      </c>
      <c r="AO119" t="s">
        <v>1432</v>
      </c>
      <c r="AR119" t="s">
        <v>1497</v>
      </c>
      <c r="AS119" t="s">
        <v>1609</v>
      </c>
      <c r="AT119">
        <v>2019</v>
      </c>
      <c r="AV119" t="s">
        <v>1662</v>
      </c>
      <c r="AW119" t="s">
        <v>1663</v>
      </c>
      <c r="AX119" t="s">
        <v>935</v>
      </c>
      <c r="AY119" t="s">
        <v>1666</v>
      </c>
      <c r="AZ119">
        <v>41.3</v>
      </c>
      <c r="BA119" t="s">
        <v>1668</v>
      </c>
      <c r="BB119" t="s">
        <v>1670</v>
      </c>
      <c r="BC119" t="s">
        <v>1671</v>
      </c>
      <c r="BD119" t="s">
        <v>1753</v>
      </c>
      <c r="BE119" t="s">
        <v>1662</v>
      </c>
      <c r="BG119" t="s">
        <v>1806</v>
      </c>
    </row>
    <row r="120" spans="1:59">
      <c r="A120" s="1">
        <f>HYPERLINK("https://lsnyc.legalserver.org/matter/dynamic-profile/view/1867864","18-1867864")</f>
        <v>0</v>
      </c>
      <c r="C120" t="s">
        <v>94</v>
      </c>
      <c r="D120" t="s">
        <v>97</v>
      </c>
      <c r="E120" t="s">
        <v>154</v>
      </c>
      <c r="G120" t="s">
        <v>299</v>
      </c>
      <c r="H120" t="s">
        <v>447</v>
      </c>
      <c r="I120" t="s">
        <v>600</v>
      </c>
      <c r="J120" t="s">
        <v>723</v>
      </c>
      <c r="K120" t="s">
        <v>739</v>
      </c>
      <c r="L120">
        <v>10454</v>
      </c>
      <c r="M120" t="s">
        <v>743</v>
      </c>
      <c r="N120" t="s">
        <v>872</v>
      </c>
      <c r="O120">
        <v>0</v>
      </c>
      <c r="P120" t="s">
        <v>926</v>
      </c>
      <c r="Q120" t="s">
        <v>930</v>
      </c>
      <c r="S120" t="s">
        <v>932</v>
      </c>
      <c r="T120" t="s">
        <v>933</v>
      </c>
      <c r="X120" t="s">
        <v>965</v>
      </c>
      <c r="Y120">
        <v>0</v>
      </c>
      <c r="Z120">
        <v>0</v>
      </c>
      <c r="AA120" t="s">
        <v>1086</v>
      </c>
      <c r="AB120" t="s">
        <v>1210</v>
      </c>
      <c r="AC120" t="s">
        <v>1353</v>
      </c>
      <c r="AD120">
        <v>0</v>
      </c>
      <c r="AF120">
        <v>2</v>
      </c>
      <c r="AG120">
        <v>2</v>
      </c>
      <c r="AH120">
        <v>63.75</v>
      </c>
      <c r="AL120" t="s">
        <v>1423</v>
      </c>
      <c r="AM120">
        <v>16000</v>
      </c>
      <c r="AR120" t="s">
        <v>1500</v>
      </c>
      <c r="AS120" t="s">
        <v>1633</v>
      </c>
      <c r="AT120">
        <v>2019</v>
      </c>
      <c r="AV120" t="s">
        <v>1662</v>
      </c>
      <c r="AW120" t="s">
        <v>1663</v>
      </c>
      <c r="AX120" t="s">
        <v>935</v>
      </c>
      <c r="AY120" t="s">
        <v>1666</v>
      </c>
      <c r="AZ120">
        <v>57.75</v>
      </c>
      <c r="BA120" t="s">
        <v>1668</v>
      </c>
      <c r="BC120" t="s">
        <v>1671</v>
      </c>
      <c r="BD120" t="s">
        <v>1754</v>
      </c>
      <c r="BE120" t="s">
        <v>1662</v>
      </c>
      <c r="BF120" t="s">
        <v>1785</v>
      </c>
      <c r="BG120" t="s">
        <v>1801</v>
      </c>
    </row>
    <row r="121" spans="1:59">
      <c r="A121" s="1">
        <f>HYPERLINK("https://lsnyc.legalserver.org/matter/dynamic-profile/view/1870386","18-1870386")</f>
        <v>0</v>
      </c>
      <c r="B121" t="s">
        <v>61</v>
      </c>
      <c r="C121" t="s">
        <v>77</v>
      </c>
      <c r="D121" t="s">
        <v>97</v>
      </c>
      <c r="E121" t="s">
        <v>178</v>
      </c>
      <c r="G121" t="s">
        <v>233</v>
      </c>
      <c r="H121" t="s">
        <v>448</v>
      </c>
      <c r="I121" t="s">
        <v>601</v>
      </c>
      <c r="J121">
        <v>208</v>
      </c>
      <c r="K121" t="s">
        <v>739</v>
      </c>
      <c r="L121">
        <v>10457</v>
      </c>
      <c r="M121" t="s">
        <v>741</v>
      </c>
      <c r="N121" t="s">
        <v>873</v>
      </c>
      <c r="O121">
        <v>15</v>
      </c>
      <c r="P121" t="s">
        <v>926</v>
      </c>
      <c r="Q121" t="s">
        <v>930</v>
      </c>
      <c r="S121" t="s">
        <v>932</v>
      </c>
      <c r="T121" t="s">
        <v>934</v>
      </c>
      <c r="V121" t="s">
        <v>935</v>
      </c>
      <c r="X121" t="s">
        <v>939</v>
      </c>
      <c r="Y121">
        <v>0</v>
      </c>
      <c r="Z121">
        <v>1072.71</v>
      </c>
      <c r="AA121" t="s">
        <v>1087</v>
      </c>
      <c r="AC121" t="s">
        <v>1354</v>
      </c>
      <c r="AD121">
        <v>0</v>
      </c>
      <c r="AE121" t="s">
        <v>1401</v>
      </c>
      <c r="AF121">
        <v>2</v>
      </c>
      <c r="AG121">
        <v>3</v>
      </c>
      <c r="AH121">
        <v>4.32</v>
      </c>
      <c r="AL121" t="s">
        <v>1425</v>
      </c>
      <c r="AM121">
        <v>1272</v>
      </c>
      <c r="AR121" t="s">
        <v>1510</v>
      </c>
      <c r="AS121" t="s">
        <v>1634</v>
      </c>
      <c r="AT121">
        <v>2018</v>
      </c>
      <c r="AV121" t="s">
        <v>1662</v>
      </c>
      <c r="AW121" t="s">
        <v>1663</v>
      </c>
      <c r="AX121" t="s">
        <v>935</v>
      </c>
      <c r="AY121" t="s">
        <v>1666</v>
      </c>
      <c r="AZ121">
        <v>24.05</v>
      </c>
      <c r="BA121" t="s">
        <v>1668</v>
      </c>
      <c r="BC121" t="s">
        <v>1671</v>
      </c>
      <c r="BE121" t="s">
        <v>1662</v>
      </c>
      <c r="BG121" t="s">
        <v>77</v>
      </c>
    </row>
    <row r="122" spans="1:59">
      <c r="A122" s="1">
        <f>HYPERLINK("https://lsnyc.legalserver.org/matter/dynamic-profile/view/1865295","18-1865295")</f>
        <v>0</v>
      </c>
      <c r="C122" t="s">
        <v>85</v>
      </c>
      <c r="D122" t="s">
        <v>97</v>
      </c>
      <c r="E122" t="s">
        <v>164</v>
      </c>
      <c r="G122" t="s">
        <v>300</v>
      </c>
      <c r="H122" t="s">
        <v>449</v>
      </c>
      <c r="I122" t="s">
        <v>602</v>
      </c>
      <c r="J122" t="s">
        <v>724</v>
      </c>
      <c r="K122" t="s">
        <v>739</v>
      </c>
      <c r="L122">
        <v>10468</v>
      </c>
      <c r="M122" t="s">
        <v>743</v>
      </c>
      <c r="N122" t="s">
        <v>874</v>
      </c>
      <c r="O122">
        <v>17</v>
      </c>
      <c r="P122" t="s">
        <v>926</v>
      </c>
      <c r="Q122" t="s">
        <v>930</v>
      </c>
      <c r="S122" t="s">
        <v>932</v>
      </c>
      <c r="T122" t="s">
        <v>934</v>
      </c>
      <c r="X122" t="s">
        <v>954</v>
      </c>
      <c r="Y122">
        <v>257.02</v>
      </c>
      <c r="Z122">
        <v>1007.02</v>
      </c>
      <c r="AA122" t="s">
        <v>1088</v>
      </c>
      <c r="AB122" t="s">
        <v>1211</v>
      </c>
      <c r="AC122" t="s">
        <v>1355</v>
      </c>
      <c r="AD122">
        <v>0</v>
      </c>
      <c r="AE122" t="s">
        <v>1401</v>
      </c>
      <c r="AF122">
        <v>1</v>
      </c>
      <c r="AG122">
        <v>1</v>
      </c>
      <c r="AH122">
        <v>14.14</v>
      </c>
      <c r="AK122" t="s">
        <v>1415</v>
      </c>
      <c r="AL122" t="s">
        <v>1422</v>
      </c>
      <c r="AM122">
        <v>2328</v>
      </c>
      <c r="AR122" t="s">
        <v>1499</v>
      </c>
      <c r="AS122" t="s">
        <v>1635</v>
      </c>
      <c r="AT122">
        <v>2018</v>
      </c>
      <c r="AV122" t="s">
        <v>1662</v>
      </c>
      <c r="AW122" t="s">
        <v>1663</v>
      </c>
      <c r="AX122" t="s">
        <v>935</v>
      </c>
      <c r="AY122" t="s">
        <v>1666</v>
      </c>
      <c r="AZ122">
        <v>10.5</v>
      </c>
      <c r="BA122" t="s">
        <v>1668</v>
      </c>
      <c r="BC122" t="s">
        <v>1671</v>
      </c>
      <c r="BD122" t="s">
        <v>1755</v>
      </c>
      <c r="BE122" t="s">
        <v>1662</v>
      </c>
      <c r="BF122" t="s">
        <v>1782</v>
      </c>
      <c r="BG122" t="s">
        <v>1801</v>
      </c>
    </row>
    <row r="123" spans="1:59">
      <c r="A123" s="1">
        <f>HYPERLINK("https://lsnyc.legalserver.org/matter/dynamic-profile/view/1868259","18-1868259")</f>
        <v>0</v>
      </c>
      <c r="C123" t="s">
        <v>75</v>
      </c>
      <c r="D123" t="s">
        <v>97</v>
      </c>
      <c r="E123" t="s">
        <v>179</v>
      </c>
      <c r="G123" t="s">
        <v>301</v>
      </c>
      <c r="H123" t="s">
        <v>450</v>
      </c>
      <c r="I123" t="s">
        <v>603</v>
      </c>
      <c r="J123" t="s">
        <v>725</v>
      </c>
      <c r="K123" t="s">
        <v>739</v>
      </c>
      <c r="L123">
        <v>10457</v>
      </c>
      <c r="M123" t="s">
        <v>741</v>
      </c>
      <c r="N123" t="s">
        <v>875</v>
      </c>
      <c r="O123">
        <v>6</v>
      </c>
      <c r="P123" t="s">
        <v>926</v>
      </c>
      <c r="Q123" t="s">
        <v>930</v>
      </c>
      <c r="S123" t="s">
        <v>932</v>
      </c>
      <c r="T123" t="s">
        <v>934</v>
      </c>
      <c r="V123" t="s">
        <v>935</v>
      </c>
      <c r="X123" t="s">
        <v>179</v>
      </c>
      <c r="Y123">
        <v>734</v>
      </c>
      <c r="Z123">
        <v>1400</v>
      </c>
      <c r="AA123" t="s">
        <v>1089</v>
      </c>
      <c r="AB123" t="s">
        <v>1212</v>
      </c>
      <c r="AC123" t="s">
        <v>1356</v>
      </c>
      <c r="AD123">
        <v>0</v>
      </c>
      <c r="AE123" t="s">
        <v>1402</v>
      </c>
      <c r="AF123">
        <v>2</v>
      </c>
      <c r="AG123">
        <v>2</v>
      </c>
      <c r="AH123">
        <v>28.54</v>
      </c>
      <c r="AK123" t="s">
        <v>1415</v>
      </c>
      <c r="AL123" t="s">
        <v>1422</v>
      </c>
      <c r="AM123">
        <v>7164</v>
      </c>
      <c r="AR123" t="s">
        <v>1514</v>
      </c>
      <c r="AS123" t="s">
        <v>1578</v>
      </c>
      <c r="AT123">
        <v>2019</v>
      </c>
      <c r="AV123" t="s">
        <v>1662</v>
      </c>
      <c r="AW123" t="s">
        <v>1663</v>
      </c>
      <c r="AX123" t="s">
        <v>935</v>
      </c>
      <c r="AY123" t="s">
        <v>1666</v>
      </c>
      <c r="AZ123">
        <v>11.7</v>
      </c>
      <c r="BA123" t="s">
        <v>1668</v>
      </c>
      <c r="BC123" t="s">
        <v>1671</v>
      </c>
      <c r="BD123" t="s">
        <v>1752</v>
      </c>
      <c r="BE123" t="s">
        <v>1662</v>
      </c>
      <c r="BG123" t="s">
        <v>75</v>
      </c>
    </row>
    <row r="124" spans="1:59">
      <c r="A124" s="1">
        <f>HYPERLINK("https://lsnyc.legalserver.org/matter/dynamic-profile/view/1863298","18-1863298")</f>
        <v>0</v>
      </c>
      <c r="C124" t="s">
        <v>85</v>
      </c>
      <c r="D124" t="s">
        <v>97</v>
      </c>
      <c r="E124" t="s">
        <v>150</v>
      </c>
      <c r="G124" t="s">
        <v>302</v>
      </c>
      <c r="H124" t="s">
        <v>451</v>
      </c>
      <c r="I124" t="s">
        <v>604</v>
      </c>
      <c r="J124" t="s">
        <v>726</v>
      </c>
      <c r="K124" t="s">
        <v>739</v>
      </c>
      <c r="L124">
        <v>10451</v>
      </c>
      <c r="M124" t="s">
        <v>746</v>
      </c>
      <c r="N124" t="s">
        <v>876</v>
      </c>
      <c r="O124">
        <v>3</v>
      </c>
      <c r="P124" t="s">
        <v>926</v>
      </c>
      <c r="Q124" t="s">
        <v>930</v>
      </c>
      <c r="S124" t="s">
        <v>932</v>
      </c>
      <c r="T124" t="s">
        <v>933</v>
      </c>
      <c r="X124" t="s">
        <v>150</v>
      </c>
      <c r="Y124">
        <v>679</v>
      </c>
      <c r="Z124">
        <v>2279</v>
      </c>
      <c r="AA124" t="s">
        <v>1090</v>
      </c>
      <c r="AB124" t="s">
        <v>1213</v>
      </c>
      <c r="AC124" t="s">
        <v>1357</v>
      </c>
      <c r="AD124">
        <v>0</v>
      </c>
      <c r="AE124" t="s">
        <v>1402</v>
      </c>
      <c r="AF124">
        <v>1</v>
      </c>
      <c r="AG124">
        <v>7</v>
      </c>
      <c r="AH124">
        <v>69.09</v>
      </c>
      <c r="AK124" t="s">
        <v>1415</v>
      </c>
      <c r="AL124" t="s">
        <v>1422</v>
      </c>
      <c r="AM124">
        <v>29280</v>
      </c>
      <c r="AR124" t="s">
        <v>1532</v>
      </c>
      <c r="AS124" t="s">
        <v>1636</v>
      </c>
      <c r="AT124">
        <v>2019</v>
      </c>
      <c r="AV124" t="s">
        <v>1662</v>
      </c>
      <c r="AW124" t="s">
        <v>1663</v>
      </c>
      <c r="AX124" t="s">
        <v>935</v>
      </c>
      <c r="AY124" t="s">
        <v>1666</v>
      </c>
      <c r="AZ124">
        <v>37.8</v>
      </c>
      <c r="BA124" t="s">
        <v>1668</v>
      </c>
      <c r="BC124" t="s">
        <v>1671</v>
      </c>
      <c r="BD124" t="s">
        <v>1756</v>
      </c>
      <c r="BE124" t="s">
        <v>1662</v>
      </c>
      <c r="BG124" t="s">
        <v>1796</v>
      </c>
    </row>
    <row r="125" spans="1:59">
      <c r="A125" s="1">
        <f>HYPERLINK("https://lsnyc.legalserver.org/matter/dynamic-profile/view/0828545","17-0828545")</f>
        <v>0</v>
      </c>
      <c r="B125" t="s">
        <v>64</v>
      </c>
      <c r="C125" t="s">
        <v>77</v>
      </c>
      <c r="D125" t="s">
        <v>97</v>
      </c>
      <c r="E125" t="s">
        <v>180</v>
      </c>
      <c r="G125" t="s">
        <v>303</v>
      </c>
      <c r="H125" t="s">
        <v>452</v>
      </c>
      <c r="I125" t="s">
        <v>605</v>
      </c>
      <c r="J125" t="s">
        <v>648</v>
      </c>
      <c r="K125" t="s">
        <v>739</v>
      </c>
      <c r="L125">
        <v>10454</v>
      </c>
      <c r="M125" t="s">
        <v>747</v>
      </c>
      <c r="N125" t="s">
        <v>877</v>
      </c>
      <c r="O125">
        <v>35</v>
      </c>
      <c r="P125" t="s">
        <v>926</v>
      </c>
      <c r="Q125" t="s">
        <v>930</v>
      </c>
      <c r="S125" t="s">
        <v>932</v>
      </c>
      <c r="T125" t="s">
        <v>933</v>
      </c>
      <c r="V125" t="s">
        <v>935</v>
      </c>
      <c r="X125" t="s">
        <v>966</v>
      </c>
      <c r="Y125">
        <v>913.1799999999999</v>
      </c>
      <c r="Z125">
        <v>913.1799999999999</v>
      </c>
      <c r="AA125" t="s">
        <v>1091</v>
      </c>
      <c r="AC125" t="s">
        <v>1358</v>
      </c>
      <c r="AD125">
        <v>10</v>
      </c>
      <c r="AE125" t="s">
        <v>1401</v>
      </c>
      <c r="AF125">
        <v>2</v>
      </c>
      <c r="AG125">
        <v>1</v>
      </c>
      <c r="AH125">
        <v>185.9</v>
      </c>
      <c r="AK125" t="s">
        <v>1414</v>
      </c>
      <c r="AL125" t="s">
        <v>1422</v>
      </c>
      <c r="AM125">
        <v>37960</v>
      </c>
      <c r="AO125" t="s">
        <v>1465</v>
      </c>
      <c r="AR125" t="s">
        <v>1493</v>
      </c>
      <c r="AS125" t="s">
        <v>1597</v>
      </c>
      <c r="AT125">
        <v>2018</v>
      </c>
      <c r="AV125" t="s">
        <v>1662</v>
      </c>
      <c r="AW125" t="s">
        <v>1663</v>
      </c>
      <c r="AX125" t="s">
        <v>935</v>
      </c>
      <c r="AY125" t="s">
        <v>1666</v>
      </c>
      <c r="AZ125">
        <v>32.13</v>
      </c>
      <c r="BA125" t="s">
        <v>1668</v>
      </c>
      <c r="BC125" t="s">
        <v>1673</v>
      </c>
      <c r="BE125" t="s">
        <v>1662</v>
      </c>
      <c r="BF125" t="s">
        <v>1792</v>
      </c>
      <c r="BG125" t="s">
        <v>1807</v>
      </c>
    </row>
    <row r="126" spans="1:59">
      <c r="A126" s="1">
        <f>HYPERLINK("https://lsnyc.legalserver.org/matter/dynamic-profile/view/1867324","18-1867324")</f>
        <v>0</v>
      </c>
      <c r="C126" t="s">
        <v>89</v>
      </c>
      <c r="D126" t="s">
        <v>97</v>
      </c>
      <c r="E126" t="s">
        <v>181</v>
      </c>
      <c r="G126" t="s">
        <v>304</v>
      </c>
      <c r="H126" t="s">
        <v>453</v>
      </c>
      <c r="I126" t="s">
        <v>606</v>
      </c>
      <c r="J126" t="s">
        <v>727</v>
      </c>
      <c r="K126" t="s">
        <v>739</v>
      </c>
      <c r="L126">
        <v>10452</v>
      </c>
      <c r="M126" t="s">
        <v>746</v>
      </c>
      <c r="N126" t="s">
        <v>878</v>
      </c>
      <c r="O126">
        <v>17</v>
      </c>
      <c r="P126" t="s">
        <v>926</v>
      </c>
      <c r="Q126" t="s">
        <v>930</v>
      </c>
      <c r="S126" t="s">
        <v>932</v>
      </c>
      <c r="T126" t="s">
        <v>933</v>
      </c>
      <c r="X126" t="s">
        <v>181</v>
      </c>
      <c r="Y126">
        <v>744.13</v>
      </c>
      <c r="Z126">
        <v>744.13</v>
      </c>
      <c r="AA126" t="s">
        <v>1092</v>
      </c>
      <c r="AC126" t="s">
        <v>1359</v>
      </c>
      <c r="AD126">
        <v>35</v>
      </c>
      <c r="AE126" t="s">
        <v>1401</v>
      </c>
      <c r="AF126">
        <v>2</v>
      </c>
      <c r="AG126">
        <v>0</v>
      </c>
      <c r="AH126">
        <v>194.41</v>
      </c>
      <c r="AK126" t="s">
        <v>1414</v>
      </c>
      <c r="AL126" t="s">
        <v>1422</v>
      </c>
      <c r="AM126">
        <v>32000</v>
      </c>
      <c r="AO126" t="s">
        <v>1432</v>
      </c>
      <c r="AR126" t="s">
        <v>1493</v>
      </c>
      <c r="AS126" t="s">
        <v>1565</v>
      </c>
      <c r="AT126">
        <v>2018</v>
      </c>
      <c r="AV126" t="s">
        <v>1662</v>
      </c>
      <c r="AW126" t="s">
        <v>1663</v>
      </c>
      <c r="AX126" t="s">
        <v>935</v>
      </c>
      <c r="AY126" t="s">
        <v>1666</v>
      </c>
      <c r="AZ126">
        <v>27.47</v>
      </c>
      <c r="BA126" t="s">
        <v>1668</v>
      </c>
      <c r="BC126" t="s">
        <v>1672</v>
      </c>
      <c r="BE126" t="s">
        <v>1662</v>
      </c>
      <c r="BG126" t="s">
        <v>1805</v>
      </c>
    </row>
    <row r="127" spans="1:59">
      <c r="A127" s="1">
        <f>HYPERLINK("https://lsnyc.legalserver.org/matter/dynamic-profile/view/1869386","18-1869386")</f>
        <v>0</v>
      </c>
      <c r="C127" t="s">
        <v>95</v>
      </c>
      <c r="D127" t="s">
        <v>97</v>
      </c>
      <c r="E127" t="s">
        <v>152</v>
      </c>
      <c r="G127" t="s">
        <v>305</v>
      </c>
      <c r="H127" t="s">
        <v>379</v>
      </c>
      <c r="I127" t="s">
        <v>607</v>
      </c>
      <c r="J127" t="s">
        <v>728</v>
      </c>
      <c r="K127" t="s">
        <v>739</v>
      </c>
      <c r="L127">
        <v>10468</v>
      </c>
      <c r="M127" t="s">
        <v>743</v>
      </c>
      <c r="N127" t="s">
        <v>879</v>
      </c>
      <c r="O127">
        <v>1</v>
      </c>
      <c r="P127" t="s">
        <v>926</v>
      </c>
      <c r="Q127" t="s">
        <v>930</v>
      </c>
      <c r="S127" t="s">
        <v>932</v>
      </c>
      <c r="T127" t="s">
        <v>934</v>
      </c>
      <c r="V127" t="s">
        <v>935</v>
      </c>
      <c r="X127" t="s">
        <v>152</v>
      </c>
      <c r="Y127">
        <v>1700</v>
      </c>
      <c r="Z127">
        <v>1700</v>
      </c>
      <c r="AA127" t="s">
        <v>1093</v>
      </c>
      <c r="AB127" t="s">
        <v>1214</v>
      </c>
      <c r="AC127" t="s">
        <v>1360</v>
      </c>
      <c r="AD127">
        <v>41</v>
      </c>
      <c r="AE127" t="s">
        <v>1401</v>
      </c>
      <c r="AF127">
        <v>3</v>
      </c>
      <c r="AG127">
        <v>1</v>
      </c>
      <c r="AH127">
        <v>187.48</v>
      </c>
      <c r="AK127" t="s">
        <v>1414</v>
      </c>
      <c r="AL127" t="s">
        <v>1422</v>
      </c>
      <c r="AM127">
        <v>47058</v>
      </c>
      <c r="AR127" t="s">
        <v>1544</v>
      </c>
      <c r="AS127" t="s">
        <v>1586</v>
      </c>
      <c r="AT127">
        <v>2019</v>
      </c>
      <c r="AV127" t="s">
        <v>1662</v>
      </c>
      <c r="AW127" t="s">
        <v>1663</v>
      </c>
      <c r="AX127" t="s">
        <v>935</v>
      </c>
      <c r="AY127" t="s">
        <v>1666</v>
      </c>
      <c r="AZ127">
        <v>59.05</v>
      </c>
      <c r="BA127" t="s">
        <v>1668</v>
      </c>
      <c r="BC127" t="s">
        <v>1671</v>
      </c>
      <c r="BD127" t="s">
        <v>1757</v>
      </c>
      <c r="BE127" t="s">
        <v>1662</v>
      </c>
      <c r="BF127" t="s">
        <v>1785</v>
      </c>
      <c r="BG127" t="s">
        <v>1801</v>
      </c>
    </row>
    <row r="128" spans="1:59">
      <c r="A128" s="1">
        <f>HYPERLINK("https://lsnyc.legalserver.org/matter/dynamic-profile/view/1870735","18-1870735")</f>
        <v>0</v>
      </c>
      <c r="C128" t="s">
        <v>79</v>
      </c>
      <c r="D128" t="s">
        <v>97</v>
      </c>
      <c r="E128" t="s">
        <v>129</v>
      </c>
      <c r="G128" t="s">
        <v>306</v>
      </c>
      <c r="H128" t="s">
        <v>454</v>
      </c>
      <c r="I128" t="s">
        <v>608</v>
      </c>
      <c r="J128" t="s">
        <v>717</v>
      </c>
      <c r="K128" t="s">
        <v>739</v>
      </c>
      <c r="L128">
        <v>10457</v>
      </c>
      <c r="M128" t="s">
        <v>743</v>
      </c>
      <c r="N128" t="s">
        <v>880</v>
      </c>
      <c r="O128">
        <v>4</v>
      </c>
      <c r="P128" t="s">
        <v>926</v>
      </c>
      <c r="Q128" t="s">
        <v>930</v>
      </c>
      <c r="S128" t="s">
        <v>932</v>
      </c>
      <c r="T128" t="s">
        <v>934</v>
      </c>
      <c r="V128" t="s">
        <v>935</v>
      </c>
      <c r="W128" t="s">
        <v>936</v>
      </c>
      <c r="X128" t="s">
        <v>129</v>
      </c>
      <c r="Y128">
        <v>1350</v>
      </c>
      <c r="Z128">
        <v>1350</v>
      </c>
      <c r="AA128" t="s">
        <v>1094</v>
      </c>
      <c r="AB128" t="s">
        <v>1215</v>
      </c>
      <c r="AC128" t="s">
        <v>1361</v>
      </c>
      <c r="AD128">
        <v>69</v>
      </c>
      <c r="AE128" t="s">
        <v>1401</v>
      </c>
      <c r="AF128">
        <v>1</v>
      </c>
      <c r="AG128">
        <v>0</v>
      </c>
      <c r="AH128">
        <v>316.71</v>
      </c>
      <c r="AI128" t="s">
        <v>1410</v>
      </c>
      <c r="AK128" t="s">
        <v>1414</v>
      </c>
      <c r="AL128" t="s">
        <v>1422</v>
      </c>
      <c r="AM128">
        <v>38448</v>
      </c>
      <c r="AR128" t="s">
        <v>1493</v>
      </c>
      <c r="AS128" t="s">
        <v>1554</v>
      </c>
      <c r="AT128">
        <v>2019</v>
      </c>
      <c r="AV128" t="s">
        <v>1662</v>
      </c>
      <c r="AW128" t="s">
        <v>1663</v>
      </c>
      <c r="AX128" t="s">
        <v>935</v>
      </c>
      <c r="AY128" t="s">
        <v>1666</v>
      </c>
      <c r="AZ128">
        <v>30.05</v>
      </c>
      <c r="BA128" t="s">
        <v>1668</v>
      </c>
      <c r="BC128" t="s">
        <v>1672</v>
      </c>
      <c r="BD128" t="s">
        <v>1758</v>
      </c>
      <c r="BE128" t="s">
        <v>1662</v>
      </c>
      <c r="BF128" t="s">
        <v>1793</v>
      </c>
      <c r="BG128" t="s">
        <v>1801</v>
      </c>
    </row>
    <row r="129" spans="1:59">
      <c r="A129" s="1">
        <f>HYPERLINK("https://lsnyc.legalserver.org/matter/dynamic-profile/view/1871605","18-1871605")</f>
        <v>0</v>
      </c>
      <c r="C129" t="s">
        <v>85</v>
      </c>
      <c r="D129" t="s">
        <v>97</v>
      </c>
      <c r="E129" t="s">
        <v>123</v>
      </c>
      <c r="G129" t="s">
        <v>307</v>
      </c>
      <c r="H129" t="s">
        <v>455</v>
      </c>
      <c r="I129" t="s">
        <v>609</v>
      </c>
      <c r="J129" t="s">
        <v>696</v>
      </c>
      <c r="K129" t="s">
        <v>739</v>
      </c>
      <c r="L129">
        <v>10457</v>
      </c>
      <c r="M129" t="s">
        <v>743</v>
      </c>
      <c r="N129" t="s">
        <v>881</v>
      </c>
      <c r="O129">
        <v>3</v>
      </c>
      <c r="P129" t="s">
        <v>926</v>
      </c>
      <c r="Q129" t="s">
        <v>930</v>
      </c>
      <c r="S129" t="s">
        <v>932</v>
      </c>
      <c r="T129" t="s">
        <v>934</v>
      </c>
      <c r="V129" t="s">
        <v>935</v>
      </c>
      <c r="X129" t="s">
        <v>123</v>
      </c>
      <c r="Y129">
        <v>1325</v>
      </c>
      <c r="Z129">
        <v>1325</v>
      </c>
      <c r="AA129" t="s">
        <v>1095</v>
      </c>
      <c r="AB129" t="s">
        <v>1216</v>
      </c>
      <c r="AC129" t="s">
        <v>1362</v>
      </c>
      <c r="AD129">
        <v>0</v>
      </c>
      <c r="AE129" t="s">
        <v>1401</v>
      </c>
      <c r="AF129">
        <v>1</v>
      </c>
      <c r="AG129">
        <v>2</v>
      </c>
      <c r="AH129">
        <v>57.75</v>
      </c>
      <c r="AK129" t="s">
        <v>1414</v>
      </c>
      <c r="AL129" t="s">
        <v>1422</v>
      </c>
      <c r="AM129">
        <v>12000</v>
      </c>
      <c r="AR129" t="s">
        <v>1493</v>
      </c>
      <c r="AS129" t="s">
        <v>1572</v>
      </c>
      <c r="AT129">
        <v>2019</v>
      </c>
      <c r="AV129" t="s">
        <v>1662</v>
      </c>
      <c r="AW129" t="s">
        <v>1663</v>
      </c>
      <c r="AX129" t="s">
        <v>935</v>
      </c>
      <c r="AY129" t="s">
        <v>1666</v>
      </c>
      <c r="AZ129">
        <v>13.05</v>
      </c>
      <c r="BA129" t="s">
        <v>1668</v>
      </c>
      <c r="BC129" t="s">
        <v>1671</v>
      </c>
      <c r="BD129" t="s">
        <v>1742</v>
      </c>
      <c r="BE129" t="s">
        <v>1662</v>
      </c>
      <c r="BF129" t="s">
        <v>1782</v>
      </c>
      <c r="BG129" t="s">
        <v>1801</v>
      </c>
    </row>
    <row r="130" spans="1:59">
      <c r="A130" s="1">
        <f>HYPERLINK("https://lsnyc.legalserver.org/matter/dynamic-profile/view/1846750","17-1846750")</f>
        <v>0</v>
      </c>
      <c r="C130" t="s">
        <v>69</v>
      </c>
      <c r="D130" t="s">
        <v>97</v>
      </c>
      <c r="E130" t="s">
        <v>182</v>
      </c>
      <c r="G130" t="s">
        <v>308</v>
      </c>
      <c r="H130" t="s">
        <v>456</v>
      </c>
      <c r="I130" t="s">
        <v>610</v>
      </c>
      <c r="J130" t="s">
        <v>729</v>
      </c>
      <c r="K130" t="s">
        <v>739</v>
      </c>
      <c r="L130">
        <v>10462</v>
      </c>
      <c r="M130" t="s">
        <v>741</v>
      </c>
      <c r="N130" t="s">
        <v>882</v>
      </c>
      <c r="O130">
        <v>11</v>
      </c>
      <c r="P130" t="s">
        <v>926</v>
      </c>
      <c r="Q130" t="s">
        <v>930</v>
      </c>
      <c r="S130" t="s">
        <v>932</v>
      </c>
      <c r="T130" t="s">
        <v>933</v>
      </c>
      <c r="V130" t="s">
        <v>935</v>
      </c>
      <c r="X130" t="s">
        <v>148</v>
      </c>
      <c r="Y130">
        <v>1451.84</v>
      </c>
      <c r="Z130">
        <v>1451.84</v>
      </c>
      <c r="AA130" t="s">
        <v>1096</v>
      </c>
      <c r="AB130" t="s">
        <v>1217</v>
      </c>
      <c r="AC130" t="s">
        <v>1363</v>
      </c>
      <c r="AD130">
        <v>0</v>
      </c>
      <c r="AE130" t="s">
        <v>1401</v>
      </c>
      <c r="AF130">
        <v>2</v>
      </c>
      <c r="AG130">
        <v>1</v>
      </c>
      <c r="AH130">
        <v>287.95</v>
      </c>
      <c r="AI130" t="s">
        <v>1411</v>
      </c>
      <c r="AK130" t="s">
        <v>1414</v>
      </c>
      <c r="AL130" t="s">
        <v>1422</v>
      </c>
      <c r="AM130">
        <v>90936</v>
      </c>
      <c r="AR130" t="s">
        <v>1545</v>
      </c>
      <c r="AS130" t="s">
        <v>1601</v>
      </c>
      <c r="AT130">
        <v>2018</v>
      </c>
      <c r="AV130" t="s">
        <v>1662</v>
      </c>
      <c r="AW130" t="s">
        <v>1663</v>
      </c>
      <c r="AX130" t="s">
        <v>935</v>
      </c>
      <c r="AY130" t="s">
        <v>1666</v>
      </c>
      <c r="AZ130">
        <v>39.4</v>
      </c>
      <c r="BA130" t="s">
        <v>1668</v>
      </c>
      <c r="BC130" t="s">
        <v>1673</v>
      </c>
      <c r="BE130" t="s">
        <v>1662</v>
      </c>
      <c r="BF130" t="s">
        <v>1794</v>
      </c>
      <c r="BG130" t="s">
        <v>1807</v>
      </c>
    </row>
    <row r="131" spans="1:59">
      <c r="A131" s="1">
        <f>HYPERLINK("https://lsnyc.legalserver.org/matter/dynamic-profile/view/1867258","18-1867258")</f>
        <v>0</v>
      </c>
      <c r="C131" t="s">
        <v>89</v>
      </c>
      <c r="D131" t="s">
        <v>97</v>
      </c>
      <c r="E131" t="s">
        <v>145</v>
      </c>
      <c r="G131" t="s">
        <v>309</v>
      </c>
      <c r="H131" t="s">
        <v>457</v>
      </c>
      <c r="I131" t="s">
        <v>611</v>
      </c>
      <c r="J131" t="s">
        <v>695</v>
      </c>
      <c r="K131" t="s">
        <v>739</v>
      </c>
      <c r="L131">
        <v>10457</v>
      </c>
      <c r="M131" t="s">
        <v>743</v>
      </c>
      <c r="N131" t="s">
        <v>883</v>
      </c>
      <c r="O131">
        <v>1</v>
      </c>
      <c r="P131" t="s">
        <v>926</v>
      </c>
      <c r="Q131" t="s">
        <v>930</v>
      </c>
      <c r="S131" t="s">
        <v>932</v>
      </c>
      <c r="T131" t="s">
        <v>934</v>
      </c>
      <c r="X131" t="s">
        <v>145</v>
      </c>
      <c r="Y131">
        <v>1750</v>
      </c>
      <c r="Z131">
        <v>1750</v>
      </c>
      <c r="AA131" t="s">
        <v>1097</v>
      </c>
      <c r="AB131" t="s">
        <v>1218</v>
      </c>
      <c r="AC131" t="s">
        <v>1364</v>
      </c>
      <c r="AD131">
        <v>0</v>
      </c>
      <c r="AE131" t="s">
        <v>1401</v>
      </c>
      <c r="AF131">
        <v>3</v>
      </c>
      <c r="AG131">
        <v>0</v>
      </c>
      <c r="AH131">
        <v>132.82</v>
      </c>
      <c r="AK131" t="s">
        <v>1414</v>
      </c>
      <c r="AL131" t="s">
        <v>1422</v>
      </c>
      <c r="AM131">
        <v>27600</v>
      </c>
      <c r="AO131" t="s">
        <v>1432</v>
      </c>
      <c r="AR131" t="s">
        <v>1493</v>
      </c>
      <c r="AS131" t="s">
        <v>1637</v>
      </c>
      <c r="AT131">
        <v>2018</v>
      </c>
      <c r="AV131" t="s">
        <v>1662</v>
      </c>
      <c r="AW131" t="s">
        <v>1663</v>
      </c>
      <c r="AX131" t="s">
        <v>935</v>
      </c>
      <c r="AY131" t="s">
        <v>1666</v>
      </c>
      <c r="AZ131">
        <v>6.35</v>
      </c>
      <c r="BA131" t="s">
        <v>1668</v>
      </c>
      <c r="BC131" t="s">
        <v>1672</v>
      </c>
      <c r="BD131" t="s">
        <v>1759</v>
      </c>
      <c r="BE131" t="s">
        <v>1662</v>
      </c>
      <c r="BF131" t="s">
        <v>1782</v>
      </c>
      <c r="BG131" t="s">
        <v>1801</v>
      </c>
    </row>
    <row r="132" spans="1:59">
      <c r="A132" s="1">
        <f>HYPERLINK("https://lsnyc.legalserver.org/matter/dynamic-profile/view/0814373","16-0814373")</f>
        <v>0</v>
      </c>
      <c r="C132" t="s">
        <v>77</v>
      </c>
      <c r="D132" t="s">
        <v>97</v>
      </c>
      <c r="E132" t="s">
        <v>183</v>
      </c>
      <c r="G132" t="s">
        <v>310</v>
      </c>
      <c r="H132" t="s">
        <v>247</v>
      </c>
      <c r="I132" t="s">
        <v>612</v>
      </c>
      <c r="J132" t="s">
        <v>701</v>
      </c>
      <c r="K132" t="s">
        <v>739</v>
      </c>
      <c r="L132">
        <v>10454</v>
      </c>
      <c r="M132" t="s">
        <v>741</v>
      </c>
      <c r="N132" t="s">
        <v>884</v>
      </c>
      <c r="O132">
        <v>5</v>
      </c>
      <c r="P132" t="s">
        <v>926</v>
      </c>
      <c r="Q132" t="s">
        <v>930</v>
      </c>
      <c r="S132" t="s">
        <v>932</v>
      </c>
      <c r="T132" t="s">
        <v>933</v>
      </c>
      <c r="X132" t="s">
        <v>967</v>
      </c>
      <c r="Y132">
        <v>1178.92</v>
      </c>
      <c r="Z132">
        <v>1178.92</v>
      </c>
      <c r="AA132" t="s">
        <v>1098</v>
      </c>
      <c r="AB132" t="s">
        <v>1219</v>
      </c>
      <c r="AC132" t="s">
        <v>1365</v>
      </c>
      <c r="AD132">
        <v>0</v>
      </c>
      <c r="AE132" t="s">
        <v>1401</v>
      </c>
      <c r="AF132">
        <v>2</v>
      </c>
      <c r="AG132">
        <v>1</v>
      </c>
      <c r="AH132">
        <v>70.93000000000001</v>
      </c>
      <c r="AK132" t="s">
        <v>1414</v>
      </c>
      <c r="AL132" t="s">
        <v>1422</v>
      </c>
      <c r="AM132">
        <v>14300</v>
      </c>
      <c r="AO132" t="s">
        <v>1466</v>
      </c>
      <c r="AR132" t="s">
        <v>1546</v>
      </c>
      <c r="AS132" t="s">
        <v>1638</v>
      </c>
      <c r="AT132">
        <v>2018</v>
      </c>
      <c r="AV132" t="s">
        <v>1662</v>
      </c>
      <c r="AW132" t="s">
        <v>1663</v>
      </c>
      <c r="AX132" t="s">
        <v>935</v>
      </c>
      <c r="AY132" t="s">
        <v>1666</v>
      </c>
      <c r="AZ132">
        <v>34.87</v>
      </c>
      <c r="BA132" t="s">
        <v>1668</v>
      </c>
      <c r="BC132" t="s">
        <v>1671</v>
      </c>
      <c r="BD132" t="s">
        <v>1760</v>
      </c>
      <c r="BE132" t="s">
        <v>1662</v>
      </c>
      <c r="BG132" t="s">
        <v>1809</v>
      </c>
    </row>
    <row r="133" spans="1:59">
      <c r="A133" s="1">
        <f>HYPERLINK("https://lsnyc.legalserver.org/matter/dynamic-profile/view/1866083","18-1866083")</f>
        <v>0</v>
      </c>
      <c r="C133" t="s">
        <v>71</v>
      </c>
      <c r="D133" t="s">
        <v>97</v>
      </c>
      <c r="E133" t="s">
        <v>98</v>
      </c>
      <c r="G133" t="s">
        <v>311</v>
      </c>
      <c r="H133" t="s">
        <v>458</v>
      </c>
      <c r="I133" t="s">
        <v>613</v>
      </c>
      <c r="J133">
        <v>34</v>
      </c>
      <c r="K133" t="s">
        <v>739</v>
      </c>
      <c r="L133">
        <v>10452</v>
      </c>
      <c r="M133" t="s">
        <v>743</v>
      </c>
      <c r="N133" t="s">
        <v>885</v>
      </c>
      <c r="O133">
        <v>4</v>
      </c>
      <c r="P133" t="s">
        <v>926</v>
      </c>
      <c r="Q133" t="s">
        <v>930</v>
      </c>
      <c r="S133" t="s">
        <v>932</v>
      </c>
      <c r="T133" t="s">
        <v>933</v>
      </c>
      <c r="V133" t="s">
        <v>935</v>
      </c>
      <c r="X133" t="s">
        <v>98</v>
      </c>
      <c r="Y133">
        <v>1150</v>
      </c>
      <c r="Z133">
        <v>1150</v>
      </c>
      <c r="AA133" t="s">
        <v>1099</v>
      </c>
      <c r="AB133" t="s">
        <v>1220</v>
      </c>
      <c r="AC133" t="s">
        <v>1366</v>
      </c>
      <c r="AD133">
        <v>0</v>
      </c>
      <c r="AE133" t="s">
        <v>1401</v>
      </c>
      <c r="AF133">
        <v>1</v>
      </c>
      <c r="AG133">
        <v>1</v>
      </c>
      <c r="AH133">
        <v>0</v>
      </c>
      <c r="AK133" t="s">
        <v>1414</v>
      </c>
      <c r="AL133" t="s">
        <v>1422</v>
      </c>
      <c r="AM133">
        <v>0</v>
      </c>
      <c r="AR133" t="s">
        <v>1506</v>
      </c>
      <c r="AS133" t="s">
        <v>1605</v>
      </c>
      <c r="AT133">
        <v>2018</v>
      </c>
      <c r="AV133" t="s">
        <v>1662</v>
      </c>
      <c r="AW133" t="s">
        <v>1663</v>
      </c>
      <c r="AX133" t="s">
        <v>935</v>
      </c>
      <c r="AY133" t="s">
        <v>1666</v>
      </c>
      <c r="AZ133">
        <v>29.15</v>
      </c>
      <c r="BA133" t="s">
        <v>1668</v>
      </c>
      <c r="BC133" t="s">
        <v>1671</v>
      </c>
      <c r="BD133" t="s">
        <v>1761</v>
      </c>
      <c r="BE133" t="s">
        <v>1662</v>
      </c>
      <c r="BF133" t="s">
        <v>1782</v>
      </c>
      <c r="BG133" t="s">
        <v>1801</v>
      </c>
    </row>
    <row r="134" spans="1:59">
      <c r="A134" s="1">
        <f>HYPERLINK("https://lsnyc.legalserver.org/matter/dynamic-profile/view/1864667","18-1864667")</f>
        <v>0</v>
      </c>
      <c r="C134" t="s">
        <v>92</v>
      </c>
      <c r="D134" t="s">
        <v>97</v>
      </c>
      <c r="E134" t="s">
        <v>134</v>
      </c>
      <c r="G134" t="s">
        <v>312</v>
      </c>
      <c r="H134" t="s">
        <v>367</v>
      </c>
      <c r="I134" t="s">
        <v>614</v>
      </c>
      <c r="J134" t="s">
        <v>730</v>
      </c>
      <c r="K134" t="s">
        <v>739</v>
      </c>
      <c r="L134">
        <v>10467</v>
      </c>
      <c r="M134" t="s">
        <v>743</v>
      </c>
      <c r="N134" t="s">
        <v>886</v>
      </c>
      <c r="O134">
        <v>11</v>
      </c>
      <c r="P134" t="s">
        <v>926</v>
      </c>
      <c r="Q134" t="s">
        <v>930</v>
      </c>
      <c r="S134" t="s">
        <v>932</v>
      </c>
      <c r="T134" t="s">
        <v>934</v>
      </c>
      <c r="V134" t="s">
        <v>935</v>
      </c>
      <c r="X134" t="s">
        <v>102</v>
      </c>
      <c r="Y134">
        <v>1066</v>
      </c>
      <c r="Z134">
        <v>1066</v>
      </c>
      <c r="AA134" t="s">
        <v>1100</v>
      </c>
      <c r="AB134" t="s">
        <v>1221</v>
      </c>
      <c r="AC134" t="s">
        <v>1367</v>
      </c>
      <c r="AD134">
        <v>0</v>
      </c>
      <c r="AE134" t="s">
        <v>1400</v>
      </c>
      <c r="AF134">
        <v>2</v>
      </c>
      <c r="AG134">
        <v>0</v>
      </c>
      <c r="AH134">
        <v>78.98</v>
      </c>
      <c r="AK134" t="s">
        <v>1414</v>
      </c>
      <c r="AL134" t="s">
        <v>1422</v>
      </c>
      <c r="AM134">
        <v>13000</v>
      </c>
      <c r="AR134" t="s">
        <v>750</v>
      </c>
      <c r="AS134" t="s">
        <v>1613</v>
      </c>
      <c r="AT134">
        <v>2019</v>
      </c>
      <c r="AV134" t="s">
        <v>1662</v>
      </c>
      <c r="AW134" t="s">
        <v>1663</v>
      </c>
      <c r="AX134" t="s">
        <v>935</v>
      </c>
      <c r="AY134" t="s">
        <v>1666</v>
      </c>
      <c r="AZ134">
        <v>28.85</v>
      </c>
      <c r="BA134" t="s">
        <v>1668</v>
      </c>
      <c r="BC134" t="s">
        <v>1672</v>
      </c>
      <c r="BD134" t="s">
        <v>1762</v>
      </c>
      <c r="BE134" t="s">
        <v>1662</v>
      </c>
      <c r="BF134" t="s">
        <v>1782</v>
      </c>
      <c r="BG134" t="s">
        <v>1813</v>
      </c>
    </row>
    <row r="135" spans="1:59">
      <c r="A135" s="1">
        <f>HYPERLINK("https://lsnyc.legalserver.org/matter/dynamic-profile/view/1863150","18-1863150")</f>
        <v>0</v>
      </c>
      <c r="C135" t="s">
        <v>73</v>
      </c>
      <c r="D135" t="s">
        <v>97</v>
      </c>
      <c r="E135" t="s">
        <v>153</v>
      </c>
      <c r="G135" t="s">
        <v>313</v>
      </c>
      <c r="H135" t="s">
        <v>459</v>
      </c>
      <c r="I135" t="s">
        <v>615</v>
      </c>
      <c r="J135">
        <v>10</v>
      </c>
      <c r="K135" t="s">
        <v>739</v>
      </c>
      <c r="L135">
        <v>10457</v>
      </c>
      <c r="M135" t="s">
        <v>743</v>
      </c>
      <c r="N135" t="s">
        <v>887</v>
      </c>
      <c r="O135">
        <v>3</v>
      </c>
      <c r="P135" t="s">
        <v>926</v>
      </c>
      <c r="Q135" t="s">
        <v>930</v>
      </c>
      <c r="S135" t="s">
        <v>932</v>
      </c>
      <c r="T135" t="s">
        <v>934</v>
      </c>
      <c r="W135" t="s">
        <v>936</v>
      </c>
      <c r="X135" t="s">
        <v>127</v>
      </c>
      <c r="Y135">
        <v>0</v>
      </c>
      <c r="Z135">
        <v>1300</v>
      </c>
      <c r="AA135" t="s">
        <v>1101</v>
      </c>
      <c r="AD135">
        <v>0</v>
      </c>
      <c r="AE135" t="s">
        <v>1409</v>
      </c>
      <c r="AF135">
        <v>1</v>
      </c>
      <c r="AG135">
        <v>0</v>
      </c>
      <c r="AH135">
        <v>0</v>
      </c>
      <c r="AK135" t="s">
        <v>1414</v>
      </c>
      <c r="AL135" t="s">
        <v>1422</v>
      </c>
      <c r="AM135">
        <v>0</v>
      </c>
      <c r="AR135" t="s">
        <v>1536</v>
      </c>
      <c r="AS135" t="s">
        <v>1639</v>
      </c>
      <c r="AT135">
        <v>2018</v>
      </c>
      <c r="AV135" t="s">
        <v>1662</v>
      </c>
      <c r="AW135" t="s">
        <v>1663</v>
      </c>
      <c r="AX135" t="s">
        <v>935</v>
      </c>
      <c r="AY135" t="s">
        <v>1666</v>
      </c>
      <c r="AZ135">
        <v>19.85</v>
      </c>
      <c r="BA135" t="s">
        <v>1668</v>
      </c>
      <c r="BC135" t="s">
        <v>1672</v>
      </c>
      <c r="BE135" t="s">
        <v>1662</v>
      </c>
      <c r="BF135" t="s">
        <v>1782</v>
      </c>
      <c r="BG135" t="s">
        <v>1801</v>
      </c>
    </row>
    <row r="136" spans="1:59">
      <c r="A136" s="1">
        <f>HYPERLINK("https://lsnyc.legalserver.org/matter/dynamic-profile/view/1856919","18-1856919")</f>
        <v>0</v>
      </c>
      <c r="C136" t="s">
        <v>71</v>
      </c>
      <c r="D136" t="s">
        <v>97</v>
      </c>
      <c r="E136" t="s">
        <v>184</v>
      </c>
      <c r="G136" t="s">
        <v>314</v>
      </c>
      <c r="H136" t="s">
        <v>460</v>
      </c>
      <c r="I136" t="s">
        <v>616</v>
      </c>
      <c r="J136" t="s">
        <v>649</v>
      </c>
      <c r="K136" t="s">
        <v>739</v>
      </c>
      <c r="L136">
        <v>10457</v>
      </c>
      <c r="M136" t="s">
        <v>743</v>
      </c>
      <c r="N136" t="s">
        <v>888</v>
      </c>
      <c r="O136">
        <v>7</v>
      </c>
      <c r="P136" t="s">
        <v>926</v>
      </c>
      <c r="Q136" t="s">
        <v>930</v>
      </c>
      <c r="S136" t="s">
        <v>932</v>
      </c>
      <c r="T136" t="s">
        <v>934</v>
      </c>
      <c r="V136" t="s">
        <v>935</v>
      </c>
      <c r="X136" t="s">
        <v>968</v>
      </c>
      <c r="Y136">
        <v>192</v>
      </c>
      <c r="Z136">
        <v>1600</v>
      </c>
      <c r="AA136" t="s">
        <v>1102</v>
      </c>
      <c r="AB136" t="s">
        <v>1222</v>
      </c>
      <c r="AC136" t="s">
        <v>1368</v>
      </c>
      <c r="AD136">
        <v>33</v>
      </c>
      <c r="AE136" t="s">
        <v>1401</v>
      </c>
      <c r="AF136">
        <v>1</v>
      </c>
      <c r="AG136">
        <v>1</v>
      </c>
      <c r="AH136">
        <v>27.41</v>
      </c>
      <c r="AK136" t="s">
        <v>1413</v>
      </c>
      <c r="AL136" t="s">
        <v>1422</v>
      </c>
      <c r="AM136">
        <v>4452</v>
      </c>
      <c r="AO136" t="s">
        <v>1432</v>
      </c>
      <c r="AR136" t="s">
        <v>1514</v>
      </c>
      <c r="AS136" t="s">
        <v>1640</v>
      </c>
      <c r="AT136">
        <v>2018</v>
      </c>
      <c r="AV136" t="s">
        <v>1662</v>
      </c>
      <c r="AW136" t="s">
        <v>1663</v>
      </c>
      <c r="AX136" t="s">
        <v>935</v>
      </c>
      <c r="AY136" t="s">
        <v>1666</v>
      </c>
      <c r="AZ136">
        <v>7</v>
      </c>
      <c r="BA136" t="s">
        <v>1668</v>
      </c>
      <c r="BC136" t="s">
        <v>1671</v>
      </c>
      <c r="BD136" t="s">
        <v>1763</v>
      </c>
      <c r="BE136" t="s">
        <v>1662</v>
      </c>
      <c r="BF136" t="s">
        <v>1782</v>
      </c>
      <c r="BG136" t="s">
        <v>1801</v>
      </c>
    </row>
    <row r="137" spans="1:59">
      <c r="A137" s="1">
        <f>HYPERLINK("https://lsnyc.legalserver.org/matter/dynamic-profile/view/1862484","18-1862484")</f>
        <v>0</v>
      </c>
      <c r="C137" t="s">
        <v>96</v>
      </c>
      <c r="D137" t="s">
        <v>97</v>
      </c>
      <c r="E137" t="s">
        <v>162</v>
      </c>
      <c r="G137" t="s">
        <v>315</v>
      </c>
      <c r="H137" t="s">
        <v>461</v>
      </c>
      <c r="I137" t="s">
        <v>617</v>
      </c>
      <c r="J137" t="s">
        <v>687</v>
      </c>
      <c r="K137" t="s">
        <v>739</v>
      </c>
      <c r="L137">
        <v>10457</v>
      </c>
      <c r="M137" t="s">
        <v>741</v>
      </c>
      <c r="N137" t="s">
        <v>889</v>
      </c>
      <c r="O137">
        <v>10</v>
      </c>
      <c r="P137" t="s">
        <v>926</v>
      </c>
      <c r="Q137" t="s">
        <v>930</v>
      </c>
      <c r="S137" t="s">
        <v>932</v>
      </c>
      <c r="T137" t="s">
        <v>934</v>
      </c>
      <c r="X137" t="s">
        <v>162</v>
      </c>
      <c r="Y137">
        <v>600</v>
      </c>
      <c r="Z137">
        <v>1600</v>
      </c>
      <c r="AA137" t="s">
        <v>1103</v>
      </c>
      <c r="AC137" t="s">
        <v>1369</v>
      </c>
      <c r="AD137">
        <v>0</v>
      </c>
      <c r="AE137" t="s">
        <v>1401</v>
      </c>
      <c r="AF137">
        <v>2</v>
      </c>
      <c r="AG137">
        <v>0</v>
      </c>
      <c r="AH137">
        <v>143.74</v>
      </c>
      <c r="AK137" t="s">
        <v>1413</v>
      </c>
      <c r="AL137" t="s">
        <v>1422</v>
      </c>
      <c r="AM137">
        <v>23660</v>
      </c>
      <c r="AR137" t="s">
        <v>1493</v>
      </c>
      <c r="AS137" t="s">
        <v>1641</v>
      </c>
      <c r="AT137">
        <v>2019</v>
      </c>
      <c r="AV137" t="s">
        <v>1662</v>
      </c>
      <c r="AW137" t="s">
        <v>1663</v>
      </c>
      <c r="AX137" t="s">
        <v>935</v>
      </c>
      <c r="AY137" t="s">
        <v>1666</v>
      </c>
      <c r="AZ137">
        <v>15.4</v>
      </c>
      <c r="BA137" t="s">
        <v>1668</v>
      </c>
      <c r="BC137" t="s">
        <v>1673</v>
      </c>
      <c r="BD137" t="s">
        <v>1764</v>
      </c>
      <c r="BE137" t="s">
        <v>1662</v>
      </c>
      <c r="BF137" t="s">
        <v>1782</v>
      </c>
      <c r="BG137" t="s">
        <v>1796</v>
      </c>
    </row>
    <row r="138" spans="1:59">
      <c r="A138" s="1">
        <f>HYPERLINK("https://lsnyc.legalserver.org/matter/dynamic-profile/view/1869586","18-1869586")</f>
        <v>0</v>
      </c>
      <c r="C138" t="s">
        <v>75</v>
      </c>
      <c r="D138" t="s">
        <v>97</v>
      </c>
      <c r="E138" t="s">
        <v>185</v>
      </c>
      <c r="G138" t="s">
        <v>316</v>
      </c>
      <c r="H138" t="s">
        <v>462</v>
      </c>
      <c r="I138" t="s">
        <v>618</v>
      </c>
      <c r="J138" t="s">
        <v>648</v>
      </c>
      <c r="K138" t="s">
        <v>739</v>
      </c>
      <c r="L138">
        <v>10457</v>
      </c>
      <c r="M138" t="s">
        <v>743</v>
      </c>
      <c r="N138" t="s">
        <v>890</v>
      </c>
      <c r="O138">
        <v>16</v>
      </c>
      <c r="P138" t="s">
        <v>926</v>
      </c>
      <c r="Q138" t="s">
        <v>930</v>
      </c>
      <c r="S138" t="s">
        <v>932</v>
      </c>
      <c r="T138" t="s">
        <v>934</v>
      </c>
      <c r="X138" t="s">
        <v>185</v>
      </c>
      <c r="Y138">
        <v>1200</v>
      </c>
      <c r="Z138">
        <v>1380</v>
      </c>
      <c r="AA138" t="s">
        <v>1104</v>
      </c>
      <c r="AB138" t="s">
        <v>1223</v>
      </c>
      <c r="AC138" t="s">
        <v>1370</v>
      </c>
      <c r="AD138">
        <v>0</v>
      </c>
      <c r="AF138">
        <v>2</v>
      </c>
      <c r="AG138">
        <v>0</v>
      </c>
      <c r="AH138">
        <v>157.96</v>
      </c>
      <c r="AK138" t="s">
        <v>1413</v>
      </c>
      <c r="AL138" t="s">
        <v>1422</v>
      </c>
      <c r="AM138">
        <v>26000</v>
      </c>
      <c r="AR138" t="s">
        <v>1493</v>
      </c>
      <c r="AS138" t="s">
        <v>1642</v>
      </c>
      <c r="AT138">
        <v>2019</v>
      </c>
      <c r="AV138" t="s">
        <v>1662</v>
      </c>
      <c r="AW138" t="s">
        <v>1663</v>
      </c>
      <c r="AX138" t="s">
        <v>935</v>
      </c>
      <c r="AY138" t="s">
        <v>1666</v>
      </c>
      <c r="AZ138">
        <v>28.55</v>
      </c>
      <c r="BA138" t="s">
        <v>1668</v>
      </c>
      <c r="BC138" t="s">
        <v>1672</v>
      </c>
      <c r="BD138" t="s">
        <v>1757</v>
      </c>
      <c r="BE138" t="s">
        <v>1662</v>
      </c>
      <c r="BF138" t="s">
        <v>1782</v>
      </c>
      <c r="BG138" t="s">
        <v>1801</v>
      </c>
    </row>
    <row r="139" spans="1:59">
      <c r="A139" s="1">
        <f>HYPERLINK("https://lsnyc.legalserver.org/matter/dynamic-profile/view/1859129","18-1859129")</f>
        <v>0</v>
      </c>
      <c r="C139" t="s">
        <v>89</v>
      </c>
      <c r="D139" t="s">
        <v>97</v>
      </c>
      <c r="E139" t="s">
        <v>186</v>
      </c>
      <c r="G139" t="s">
        <v>317</v>
      </c>
      <c r="H139" t="s">
        <v>463</v>
      </c>
      <c r="I139" t="s">
        <v>619</v>
      </c>
      <c r="J139" t="s">
        <v>731</v>
      </c>
      <c r="K139" t="s">
        <v>739</v>
      </c>
      <c r="L139">
        <v>10467</v>
      </c>
      <c r="M139" t="s">
        <v>743</v>
      </c>
      <c r="N139" t="s">
        <v>891</v>
      </c>
      <c r="O139">
        <v>5</v>
      </c>
      <c r="P139" t="s">
        <v>926</v>
      </c>
      <c r="Q139" t="s">
        <v>930</v>
      </c>
      <c r="S139" t="s">
        <v>932</v>
      </c>
      <c r="T139" t="s">
        <v>934</v>
      </c>
      <c r="X139" t="s">
        <v>186</v>
      </c>
      <c r="Y139">
        <v>0</v>
      </c>
      <c r="Z139">
        <v>1240</v>
      </c>
      <c r="AA139" t="s">
        <v>1105</v>
      </c>
      <c r="AC139" t="s">
        <v>1371</v>
      </c>
      <c r="AD139">
        <v>0</v>
      </c>
      <c r="AF139">
        <v>1</v>
      </c>
      <c r="AG139">
        <v>0</v>
      </c>
      <c r="AH139">
        <v>192.34</v>
      </c>
      <c r="AL139" t="s">
        <v>1422</v>
      </c>
      <c r="AM139">
        <v>23196</v>
      </c>
      <c r="AR139" t="s">
        <v>1535</v>
      </c>
      <c r="AS139" t="s">
        <v>1573</v>
      </c>
      <c r="AT139">
        <v>2019</v>
      </c>
      <c r="AV139" t="s">
        <v>1662</v>
      </c>
      <c r="AW139" t="s">
        <v>1663</v>
      </c>
      <c r="AX139" t="s">
        <v>935</v>
      </c>
      <c r="AY139" t="s">
        <v>1666</v>
      </c>
      <c r="AZ139">
        <v>50.6</v>
      </c>
      <c r="BA139" t="s">
        <v>1668</v>
      </c>
      <c r="BC139" t="s">
        <v>1672</v>
      </c>
      <c r="BE139" t="s">
        <v>1662</v>
      </c>
      <c r="BF139" t="s">
        <v>1782</v>
      </c>
      <c r="BG139" t="s">
        <v>1801</v>
      </c>
    </row>
    <row r="140" spans="1:59">
      <c r="A140" s="1">
        <f>HYPERLINK("https://lsnyc.legalserver.org/matter/dynamic-profile/view/1865698","18-1865698")</f>
        <v>0</v>
      </c>
      <c r="C140" t="s">
        <v>92</v>
      </c>
      <c r="D140" t="s">
        <v>97</v>
      </c>
      <c r="E140" t="s">
        <v>187</v>
      </c>
      <c r="G140" t="s">
        <v>318</v>
      </c>
      <c r="H140" t="s">
        <v>347</v>
      </c>
      <c r="I140" t="s">
        <v>620</v>
      </c>
      <c r="J140" t="s">
        <v>661</v>
      </c>
      <c r="K140" t="s">
        <v>739</v>
      </c>
      <c r="L140">
        <v>10468</v>
      </c>
      <c r="M140" t="s">
        <v>747</v>
      </c>
      <c r="N140" t="s">
        <v>892</v>
      </c>
      <c r="O140">
        <v>3</v>
      </c>
      <c r="P140" t="s">
        <v>926</v>
      </c>
      <c r="Q140" t="s">
        <v>930</v>
      </c>
      <c r="S140" t="s">
        <v>932</v>
      </c>
      <c r="T140" t="s">
        <v>934</v>
      </c>
      <c r="X140" t="s">
        <v>188</v>
      </c>
      <c r="Y140">
        <v>0</v>
      </c>
      <c r="Z140">
        <v>1099.05</v>
      </c>
      <c r="AA140" t="s">
        <v>1106</v>
      </c>
      <c r="AB140" t="s">
        <v>1224</v>
      </c>
      <c r="AC140" t="s">
        <v>1372</v>
      </c>
      <c r="AD140">
        <v>0</v>
      </c>
      <c r="AF140">
        <v>1</v>
      </c>
      <c r="AG140">
        <v>4</v>
      </c>
      <c r="AH140">
        <v>47.64</v>
      </c>
      <c r="AL140" t="s">
        <v>1422</v>
      </c>
      <c r="AM140">
        <v>14016</v>
      </c>
      <c r="AR140" t="s">
        <v>1547</v>
      </c>
      <c r="AS140" t="s">
        <v>1568</v>
      </c>
      <c r="AT140">
        <v>2019</v>
      </c>
      <c r="AV140" t="s">
        <v>1662</v>
      </c>
      <c r="AW140" t="s">
        <v>1663</v>
      </c>
      <c r="AX140" t="s">
        <v>935</v>
      </c>
      <c r="AY140" t="s">
        <v>1666</v>
      </c>
      <c r="AZ140">
        <v>33</v>
      </c>
      <c r="BA140" t="s">
        <v>1668</v>
      </c>
      <c r="BC140" t="s">
        <v>1671</v>
      </c>
      <c r="BD140" t="s">
        <v>1722</v>
      </c>
      <c r="BE140" t="s">
        <v>1662</v>
      </c>
      <c r="BG140" t="s">
        <v>1805</v>
      </c>
    </row>
    <row r="141" spans="1:59">
      <c r="A141" s="1">
        <f>HYPERLINK("https://lsnyc.legalserver.org/matter/dynamic-profile/view/1863344","18-1863344")</f>
        <v>0</v>
      </c>
      <c r="C141" t="s">
        <v>89</v>
      </c>
      <c r="D141" t="s">
        <v>97</v>
      </c>
      <c r="E141" t="s">
        <v>150</v>
      </c>
      <c r="G141" t="s">
        <v>319</v>
      </c>
      <c r="H141" t="s">
        <v>464</v>
      </c>
      <c r="I141" t="s">
        <v>621</v>
      </c>
      <c r="J141" t="s">
        <v>648</v>
      </c>
      <c r="K141" t="s">
        <v>739</v>
      </c>
      <c r="L141">
        <v>10457</v>
      </c>
      <c r="M141" t="s">
        <v>743</v>
      </c>
      <c r="N141" t="s">
        <v>893</v>
      </c>
      <c r="O141">
        <v>0</v>
      </c>
      <c r="P141" t="s">
        <v>926</v>
      </c>
      <c r="Q141" t="s">
        <v>930</v>
      </c>
      <c r="S141" t="s">
        <v>932</v>
      </c>
      <c r="T141" t="s">
        <v>934</v>
      </c>
      <c r="X141" t="s">
        <v>150</v>
      </c>
      <c r="Y141">
        <v>0</v>
      </c>
      <c r="Z141">
        <v>0</v>
      </c>
      <c r="AA141" t="s">
        <v>1107</v>
      </c>
      <c r="AB141" t="s">
        <v>1225</v>
      </c>
      <c r="AC141" t="s">
        <v>1373</v>
      </c>
      <c r="AD141">
        <v>0</v>
      </c>
      <c r="AF141">
        <v>2</v>
      </c>
      <c r="AG141">
        <v>2</v>
      </c>
      <c r="AH141">
        <v>157.04</v>
      </c>
      <c r="AL141" t="s">
        <v>1422</v>
      </c>
      <c r="AM141">
        <v>39416</v>
      </c>
      <c r="AO141" t="s">
        <v>1432</v>
      </c>
      <c r="AR141" t="s">
        <v>1493</v>
      </c>
      <c r="AS141" t="s">
        <v>1643</v>
      </c>
      <c r="AT141">
        <v>2018</v>
      </c>
      <c r="AV141" t="s">
        <v>1662</v>
      </c>
      <c r="AW141" t="s">
        <v>1663</v>
      </c>
      <c r="AX141" t="s">
        <v>935</v>
      </c>
      <c r="AY141" t="s">
        <v>1666</v>
      </c>
      <c r="AZ141">
        <v>17.8</v>
      </c>
      <c r="BA141" t="s">
        <v>1668</v>
      </c>
      <c r="BC141" t="s">
        <v>1673</v>
      </c>
      <c r="BD141" t="s">
        <v>1765</v>
      </c>
      <c r="BE141" t="s">
        <v>1662</v>
      </c>
      <c r="BF141" t="s">
        <v>1782</v>
      </c>
      <c r="BG141" t="s">
        <v>1801</v>
      </c>
    </row>
    <row r="142" spans="1:59">
      <c r="A142" s="1">
        <f>HYPERLINK("https://lsnyc.legalserver.org/matter/dynamic-profile/view/1853963","17-1853963")</f>
        <v>0</v>
      </c>
      <c r="C142" t="s">
        <v>72</v>
      </c>
      <c r="D142" t="s">
        <v>97</v>
      </c>
      <c r="E142" t="s">
        <v>110</v>
      </c>
      <c r="G142" t="s">
        <v>320</v>
      </c>
      <c r="H142" t="s">
        <v>223</v>
      </c>
      <c r="I142" t="s">
        <v>622</v>
      </c>
      <c r="J142" t="s">
        <v>706</v>
      </c>
      <c r="K142" t="s">
        <v>739</v>
      </c>
      <c r="L142">
        <v>10467</v>
      </c>
      <c r="M142" t="s">
        <v>743</v>
      </c>
      <c r="N142" t="s">
        <v>894</v>
      </c>
      <c r="O142">
        <v>3</v>
      </c>
      <c r="P142" t="s">
        <v>926</v>
      </c>
      <c r="Q142" t="s">
        <v>930</v>
      </c>
      <c r="S142" t="s">
        <v>932</v>
      </c>
      <c r="T142" t="s">
        <v>934</v>
      </c>
      <c r="X142" t="s">
        <v>110</v>
      </c>
      <c r="Y142">
        <v>0</v>
      </c>
      <c r="Z142">
        <v>1175</v>
      </c>
      <c r="AA142" t="s">
        <v>1108</v>
      </c>
      <c r="AB142" t="s">
        <v>1226</v>
      </c>
      <c r="AC142" t="s">
        <v>1374</v>
      </c>
      <c r="AD142">
        <v>0</v>
      </c>
      <c r="AE142" t="s">
        <v>1401</v>
      </c>
      <c r="AF142">
        <v>1</v>
      </c>
      <c r="AG142">
        <v>1</v>
      </c>
      <c r="AH142">
        <v>0</v>
      </c>
      <c r="AK142" t="s">
        <v>1420</v>
      </c>
      <c r="AM142">
        <v>0</v>
      </c>
      <c r="AO142" t="s">
        <v>1432</v>
      </c>
      <c r="AR142" t="s">
        <v>1506</v>
      </c>
      <c r="AS142" t="s">
        <v>1644</v>
      </c>
      <c r="AT142">
        <v>2018</v>
      </c>
      <c r="AV142" t="s">
        <v>1662</v>
      </c>
      <c r="AW142" t="s">
        <v>1663</v>
      </c>
      <c r="AX142" t="s">
        <v>935</v>
      </c>
      <c r="AY142" t="s">
        <v>1666</v>
      </c>
      <c r="AZ142">
        <v>10</v>
      </c>
      <c r="BA142" t="s">
        <v>1668</v>
      </c>
      <c r="BC142" t="s">
        <v>1671</v>
      </c>
      <c r="BD142" t="s">
        <v>1766</v>
      </c>
      <c r="BE142" t="s">
        <v>1662</v>
      </c>
      <c r="BF142" t="s">
        <v>1782</v>
      </c>
      <c r="BG142" t="s">
        <v>1801</v>
      </c>
    </row>
    <row r="143" spans="1:59">
      <c r="A143" s="1">
        <f>HYPERLINK("https://lsnyc.legalserver.org/matter/dynamic-profile/view/1869668","18-1869668")</f>
        <v>0</v>
      </c>
      <c r="C143" t="s">
        <v>89</v>
      </c>
      <c r="D143" t="s">
        <v>97</v>
      </c>
      <c r="E143" t="s">
        <v>185</v>
      </c>
      <c r="G143" t="s">
        <v>223</v>
      </c>
      <c r="H143" t="s">
        <v>465</v>
      </c>
      <c r="I143" t="s">
        <v>623</v>
      </c>
      <c r="J143" t="s">
        <v>686</v>
      </c>
      <c r="K143" t="s">
        <v>739</v>
      </c>
      <c r="L143">
        <v>10468</v>
      </c>
      <c r="M143" t="s">
        <v>743</v>
      </c>
      <c r="N143" t="s">
        <v>895</v>
      </c>
      <c r="O143">
        <v>10</v>
      </c>
      <c r="P143" t="s">
        <v>926</v>
      </c>
      <c r="Q143" t="s">
        <v>930</v>
      </c>
      <c r="S143" t="s">
        <v>932</v>
      </c>
      <c r="T143" t="s">
        <v>934</v>
      </c>
      <c r="X143" t="s">
        <v>185</v>
      </c>
      <c r="Y143">
        <v>0</v>
      </c>
      <c r="Z143">
        <v>1500</v>
      </c>
      <c r="AA143" t="s">
        <v>1109</v>
      </c>
      <c r="AB143" t="s">
        <v>1227</v>
      </c>
      <c r="AC143" t="s">
        <v>1375</v>
      </c>
      <c r="AD143">
        <v>0</v>
      </c>
      <c r="AE143" t="s">
        <v>1401</v>
      </c>
      <c r="AF143">
        <v>2</v>
      </c>
      <c r="AG143">
        <v>1</v>
      </c>
      <c r="AH143">
        <v>34.65</v>
      </c>
      <c r="AK143" t="s">
        <v>1420</v>
      </c>
      <c r="AM143">
        <v>7200</v>
      </c>
      <c r="AO143" t="s">
        <v>1432</v>
      </c>
      <c r="AR143" t="s">
        <v>1499</v>
      </c>
      <c r="AS143" t="s">
        <v>1645</v>
      </c>
      <c r="AT143">
        <v>2018</v>
      </c>
      <c r="AV143" t="s">
        <v>1662</v>
      </c>
      <c r="AW143" t="s">
        <v>1663</v>
      </c>
      <c r="AX143" t="s">
        <v>935</v>
      </c>
      <c r="AY143" t="s">
        <v>1666</v>
      </c>
      <c r="AZ143">
        <v>14.85</v>
      </c>
      <c r="BA143" t="s">
        <v>1668</v>
      </c>
      <c r="BC143" t="s">
        <v>1671</v>
      </c>
      <c r="BD143" t="s">
        <v>1767</v>
      </c>
      <c r="BE143" t="s">
        <v>1662</v>
      </c>
      <c r="BF143" t="s">
        <v>1782</v>
      </c>
      <c r="BG143" t="s">
        <v>1796</v>
      </c>
    </row>
    <row r="144" spans="1:59">
      <c r="A144" s="1">
        <f>HYPERLINK("https://lsnyc.legalserver.org/matter/dynamic-profile/view/1868898","18-1868898")</f>
        <v>0</v>
      </c>
      <c r="C144" t="s">
        <v>77</v>
      </c>
      <c r="D144" t="s">
        <v>97</v>
      </c>
      <c r="E144" t="s">
        <v>109</v>
      </c>
      <c r="G144" t="s">
        <v>321</v>
      </c>
      <c r="H144" t="s">
        <v>466</v>
      </c>
      <c r="I144" t="s">
        <v>624</v>
      </c>
      <c r="J144" t="s">
        <v>732</v>
      </c>
      <c r="K144" t="s">
        <v>739</v>
      </c>
      <c r="L144">
        <v>10470</v>
      </c>
      <c r="M144" t="s">
        <v>743</v>
      </c>
      <c r="N144" t="s">
        <v>896</v>
      </c>
      <c r="O144">
        <v>6</v>
      </c>
      <c r="P144" t="s">
        <v>926</v>
      </c>
      <c r="Q144" t="s">
        <v>930</v>
      </c>
      <c r="S144" t="s">
        <v>932</v>
      </c>
      <c r="T144" t="s">
        <v>933</v>
      </c>
      <c r="X144" t="s">
        <v>109</v>
      </c>
      <c r="Y144">
        <v>328</v>
      </c>
      <c r="Z144">
        <v>1689</v>
      </c>
      <c r="AA144" t="s">
        <v>1110</v>
      </c>
      <c r="AB144" t="s">
        <v>1228</v>
      </c>
      <c r="AC144" t="s">
        <v>1376</v>
      </c>
      <c r="AD144">
        <v>0</v>
      </c>
      <c r="AE144" t="s">
        <v>1401</v>
      </c>
      <c r="AF144">
        <v>3</v>
      </c>
      <c r="AG144">
        <v>2</v>
      </c>
      <c r="AH144">
        <v>22.09</v>
      </c>
      <c r="AK144" t="s">
        <v>1415</v>
      </c>
      <c r="AM144">
        <v>6499.5</v>
      </c>
      <c r="AR144" t="s">
        <v>1499</v>
      </c>
      <c r="AS144" t="s">
        <v>1640</v>
      </c>
      <c r="AT144">
        <v>2018</v>
      </c>
      <c r="AV144" t="s">
        <v>1662</v>
      </c>
      <c r="AW144" t="s">
        <v>1663</v>
      </c>
      <c r="AX144" t="s">
        <v>935</v>
      </c>
      <c r="AY144" t="s">
        <v>1666</v>
      </c>
      <c r="AZ144">
        <v>28.79</v>
      </c>
      <c r="BA144" t="s">
        <v>1668</v>
      </c>
      <c r="BC144" t="s">
        <v>1671</v>
      </c>
      <c r="BD144" t="s">
        <v>1768</v>
      </c>
      <c r="BE144" t="s">
        <v>1662</v>
      </c>
      <c r="BF144" t="s">
        <v>1785</v>
      </c>
      <c r="BG144" t="s">
        <v>1801</v>
      </c>
    </row>
    <row r="145" spans="1:59">
      <c r="A145" s="1">
        <f>HYPERLINK("https://lsnyc.legalserver.org/matter/dynamic-profile/view/1867734","18-1867734")</f>
        <v>0</v>
      </c>
      <c r="C145" t="s">
        <v>77</v>
      </c>
      <c r="D145" t="s">
        <v>97</v>
      </c>
      <c r="E145" t="s">
        <v>154</v>
      </c>
      <c r="G145" t="s">
        <v>322</v>
      </c>
      <c r="H145" t="s">
        <v>467</v>
      </c>
      <c r="I145" t="s">
        <v>625</v>
      </c>
      <c r="J145" t="s">
        <v>719</v>
      </c>
      <c r="K145" t="s">
        <v>739</v>
      </c>
      <c r="L145">
        <v>10467</v>
      </c>
      <c r="M145" t="s">
        <v>743</v>
      </c>
      <c r="N145" t="s">
        <v>897</v>
      </c>
      <c r="O145">
        <v>23</v>
      </c>
      <c r="P145" t="s">
        <v>926</v>
      </c>
      <c r="Q145" t="s">
        <v>930</v>
      </c>
      <c r="S145" t="s">
        <v>932</v>
      </c>
      <c r="T145" t="s">
        <v>934</v>
      </c>
      <c r="X145" t="s">
        <v>154</v>
      </c>
      <c r="Y145">
        <v>150</v>
      </c>
      <c r="Z145">
        <v>1000</v>
      </c>
      <c r="AA145" t="s">
        <v>1111</v>
      </c>
      <c r="AB145" t="s">
        <v>1229</v>
      </c>
      <c r="AC145" t="s">
        <v>1377</v>
      </c>
      <c r="AD145">
        <v>0</v>
      </c>
      <c r="AF145">
        <v>1</v>
      </c>
      <c r="AG145">
        <v>1</v>
      </c>
      <c r="AH145">
        <v>16.91</v>
      </c>
      <c r="AK145" t="s">
        <v>1415</v>
      </c>
      <c r="AM145">
        <v>2784</v>
      </c>
      <c r="AR145" t="s">
        <v>1499</v>
      </c>
      <c r="AS145" t="s">
        <v>1646</v>
      </c>
      <c r="AT145">
        <v>2019</v>
      </c>
      <c r="AV145" t="s">
        <v>1662</v>
      </c>
      <c r="AW145" t="s">
        <v>1663</v>
      </c>
      <c r="AX145" t="s">
        <v>935</v>
      </c>
      <c r="AY145" t="s">
        <v>1666</v>
      </c>
      <c r="AZ145">
        <v>54.5</v>
      </c>
      <c r="BA145" t="s">
        <v>1668</v>
      </c>
      <c r="BC145" t="s">
        <v>1671</v>
      </c>
      <c r="BD145" t="s">
        <v>1677</v>
      </c>
      <c r="BE145" t="s">
        <v>1662</v>
      </c>
      <c r="BF145" t="s">
        <v>1782</v>
      </c>
      <c r="BG145" t="s">
        <v>1801</v>
      </c>
    </row>
    <row r="146" spans="1:59">
      <c r="A146" s="1">
        <f>HYPERLINK("https://lsnyc.legalserver.org/matter/dynamic-profile/view/1868950","18-1868950")</f>
        <v>0</v>
      </c>
      <c r="C146" t="s">
        <v>94</v>
      </c>
      <c r="D146" t="s">
        <v>97</v>
      </c>
      <c r="E146" t="s">
        <v>109</v>
      </c>
      <c r="G146" t="s">
        <v>323</v>
      </c>
      <c r="H146" t="s">
        <v>468</v>
      </c>
      <c r="I146" t="s">
        <v>626</v>
      </c>
      <c r="J146" t="s">
        <v>679</v>
      </c>
      <c r="K146" t="s">
        <v>739</v>
      </c>
      <c r="L146">
        <v>10457</v>
      </c>
      <c r="M146" t="s">
        <v>743</v>
      </c>
      <c r="N146" t="s">
        <v>898</v>
      </c>
      <c r="O146">
        <v>0</v>
      </c>
      <c r="P146" t="s">
        <v>926</v>
      </c>
      <c r="Q146" t="s">
        <v>930</v>
      </c>
      <c r="S146" t="s">
        <v>932</v>
      </c>
      <c r="T146" t="s">
        <v>934</v>
      </c>
      <c r="X146" t="s">
        <v>109</v>
      </c>
      <c r="Y146">
        <v>0</v>
      </c>
      <c r="Z146">
        <v>0</v>
      </c>
      <c r="AA146" t="s">
        <v>1112</v>
      </c>
      <c r="AB146" t="s">
        <v>1230</v>
      </c>
      <c r="AC146" t="s">
        <v>1378</v>
      </c>
      <c r="AD146">
        <v>0</v>
      </c>
      <c r="AF146">
        <v>2</v>
      </c>
      <c r="AG146">
        <v>1</v>
      </c>
      <c r="AH146">
        <v>43.31</v>
      </c>
      <c r="AK146" t="s">
        <v>1415</v>
      </c>
      <c r="AM146">
        <v>9000</v>
      </c>
      <c r="AR146" t="s">
        <v>1505</v>
      </c>
      <c r="AS146" t="s">
        <v>1551</v>
      </c>
      <c r="AT146">
        <v>2019</v>
      </c>
      <c r="AV146" t="s">
        <v>1662</v>
      </c>
      <c r="AW146" t="s">
        <v>1663</v>
      </c>
      <c r="AX146" t="s">
        <v>935</v>
      </c>
      <c r="AY146" t="s">
        <v>1666</v>
      </c>
      <c r="AZ146">
        <v>25.2</v>
      </c>
      <c r="BA146" t="s">
        <v>1668</v>
      </c>
      <c r="BC146" t="s">
        <v>1671</v>
      </c>
      <c r="BD146" t="s">
        <v>1769</v>
      </c>
      <c r="BE146" t="s">
        <v>1662</v>
      </c>
      <c r="BF146" t="s">
        <v>1782</v>
      </c>
      <c r="BG146" t="s">
        <v>1801</v>
      </c>
    </row>
    <row r="147" spans="1:59">
      <c r="A147" s="1">
        <f>HYPERLINK("https://lsnyc.legalserver.org/matter/dynamic-profile/view/1868964","18-1868964")</f>
        <v>0</v>
      </c>
      <c r="C147" t="s">
        <v>85</v>
      </c>
      <c r="D147" t="s">
        <v>97</v>
      </c>
      <c r="E147" t="s">
        <v>109</v>
      </c>
      <c r="G147" t="s">
        <v>324</v>
      </c>
      <c r="H147" t="s">
        <v>382</v>
      </c>
      <c r="I147" t="s">
        <v>627</v>
      </c>
      <c r="J147">
        <v>7</v>
      </c>
      <c r="K147" t="s">
        <v>739</v>
      </c>
      <c r="L147">
        <v>10467</v>
      </c>
      <c r="M147" t="s">
        <v>743</v>
      </c>
      <c r="N147" t="s">
        <v>899</v>
      </c>
      <c r="O147">
        <v>3</v>
      </c>
      <c r="P147" t="s">
        <v>926</v>
      </c>
      <c r="Q147" t="s">
        <v>930</v>
      </c>
      <c r="S147" t="s">
        <v>932</v>
      </c>
      <c r="T147" t="s">
        <v>934</v>
      </c>
      <c r="X147" t="s">
        <v>109</v>
      </c>
      <c r="Y147">
        <v>100</v>
      </c>
      <c r="Z147">
        <v>1368</v>
      </c>
      <c r="AA147" t="s">
        <v>1113</v>
      </c>
      <c r="AB147" t="s">
        <v>1231</v>
      </c>
      <c r="AC147" t="s">
        <v>1379</v>
      </c>
      <c r="AD147">
        <v>0</v>
      </c>
      <c r="AE147" t="s">
        <v>1401</v>
      </c>
      <c r="AF147">
        <v>1</v>
      </c>
      <c r="AG147">
        <v>0</v>
      </c>
      <c r="AH147">
        <v>26.03</v>
      </c>
      <c r="AK147" t="s">
        <v>1416</v>
      </c>
      <c r="AM147">
        <v>3160</v>
      </c>
      <c r="AR147" t="s">
        <v>1499</v>
      </c>
      <c r="AS147" t="s">
        <v>1647</v>
      </c>
      <c r="AT147">
        <v>2018</v>
      </c>
      <c r="AV147" t="s">
        <v>1662</v>
      </c>
      <c r="AW147" t="s">
        <v>1663</v>
      </c>
      <c r="AX147" t="s">
        <v>935</v>
      </c>
      <c r="AY147" t="s">
        <v>1666</v>
      </c>
      <c r="AZ147">
        <v>10.95</v>
      </c>
      <c r="BA147" t="s">
        <v>1668</v>
      </c>
      <c r="BC147" t="s">
        <v>1672</v>
      </c>
      <c r="BD147" t="s">
        <v>1738</v>
      </c>
      <c r="BE147" t="s">
        <v>1662</v>
      </c>
      <c r="BF147" t="s">
        <v>1785</v>
      </c>
      <c r="BG147" t="s">
        <v>1801</v>
      </c>
    </row>
    <row r="148" spans="1:59">
      <c r="A148" s="1">
        <f>HYPERLINK("https://lsnyc.legalserver.org/matter/dynamic-profile/view/1867277","18-1867277")</f>
        <v>0</v>
      </c>
      <c r="C148" t="s">
        <v>89</v>
      </c>
      <c r="D148" t="s">
        <v>97</v>
      </c>
      <c r="E148" t="s">
        <v>145</v>
      </c>
      <c r="G148" t="s">
        <v>325</v>
      </c>
      <c r="H148" t="s">
        <v>469</v>
      </c>
      <c r="I148" t="s">
        <v>628</v>
      </c>
      <c r="J148" t="s">
        <v>649</v>
      </c>
      <c r="K148" t="s">
        <v>739</v>
      </c>
      <c r="L148">
        <v>10457</v>
      </c>
      <c r="M148" t="s">
        <v>743</v>
      </c>
      <c r="N148" t="s">
        <v>900</v>
      </c>
      <c r="O148">
        <v>0</v>
      </c>
      <c r="P148" t="s">
        <v>926</v>
      </c>
      <c r="Q148" t="s">
        <v>930</v>
      </c>
      <c r="S148" t="s">
        <v>932</v>
      </c>
      <c r="T148" t="s">
        <v>934</v>
      </c>
      <c r="X148" t="s">
        <v>145</v>
      </c>
      <c r="Y148">
        <v>0</v>
      </c>
      <c r="Z148">
        <v>0</v>
      </c>
      <c r="AA148" t="s">
        <v>1114</v>
      </c>
      <c r="AC148" t="s">
        <v>1380</v>
      </c>
      <c r="AD148">
        <v>0</v>
      </c>
      <c r="AF148">
        <v>1</v>
      </c>
      <c r="AG148">
        <v>0</v>
      </c>
      <c r="AH148">
        <v>72.65000000000001</v>
      </c>
      <c r="AK148" t="s">
        <v>1416</v>
      </c>
      <c r="AM148">
        <v>8820</v>
      </c>
      <c r="AO148" t="s">
        <v>1432</v>
      </c>
      <c r="AR148" t="s">
        <v>1505</v>
      </c>
      <c r="AS148" t="s">
        <v>1648</v>
      </c>
      <c r="AT148">
        <v>2018</v>
      </c>
      <c r="AV148" t="s">
        <v>1662</v>
      </c>
      <c r="AW148" t="s">
        <v>1663</v>
      </c>
      <c r="AX148" t="s">
        <v>935</v>
      </c>
      <c r="AY148" t="s">
        <v>1666</v>
      </c>
      <c r="AZ148">
        <v>6.35</v>
      </c>
      <c r="BA148" t="s">
        <v>1668</v>
      </c>
      <c r="BC148" t="s">
        <v>1672</v>
      </c>
      <c r="BD148" t="s">
        <v>1730</v>
      </c>
      <c r="BE148" t="s">
        <v>1662</v>
      </c>
      <c r="BF148" t="s">
        <v>1782</v>
      </c>
      <c r="BG148" t="s">
        <v>1801</v>
      </c>
    </row>
    <row r="149" spans="1:59">
      <c r="A149" s="1">
        <f>HYPERLINK("https://lsnyc.legalserver.org/matter/dynamic-profile/view/1871141","18-1871141")</f>
        <v>0</v>
      </c>
      <c r="C149" t="s">
        <v>89</v>
      </c>
      <c r="D149" t="s">
        <v>97</v>
      </c>
      <c r="E149" t="s">
        <v>188</v>
      </c>
      <c r="G149" t="s">
        <v>326</v>
      </c>
      <c r="H149" t="s">
        <v>470</v>
      </c>
      <c r="I149" t="s">
        <v>629</v>
      </c>
      <c r="J149" t="s">
        <v>711</v>
      </c>
      <c r="K149" t="s">
        <v>739</v>
      </c>
      <c r="L149">
        <v>10459</v>
      </c>
      <c r="M149" t="s">
        <v>746</v>
      </c>
      <c r="N149" t="s">
        <v>901</v>
      </c>
      <c r="O149">
        <v>0</v>
      </c>
      <c r="P149" t="s">
        <v>926</v>
      </c>
      <c r="Q149" t="s">
        <v>930</v>
      </c>
      <c r="S149" t="s">
        <v>932</v>
      </c>
      <c r="T149" t="s">
        <v>933</v>
      </c>
      <c r="X149" t="s">
        <v>188</v>
      </c>
      <c r="Y149">
        <v>740</v>
      </c>
      <c r="Z149">
        <v>740</v>
      </c>
      <c r="AA149" t="s">
        <v>1115</v>
      </c>
      <c r="AC149" t="s">
        <v>1381</v>
      </c>
      <c r="AD149">
        <v>0</v>
      </c>
      <c r="AE149" t="s">
        <v>1399</v>
      </c>
      <c r="AF149">
        <v>2</v>
      </c>
      <c r="AG149">
        <v>0</v>
      </c>
      <c r="AH149">
        <v>138.37</v>
      </c>
      <c r="AK149" t="s">
        <v>1414</v>
      </c>
      <c r="AM149">
        <v>22776</v>
      </c>
      <c r="AR149" t="s">
        <v>1501</v>
      </c>
      <c r="AS149" t="s">
        <v>1649</v>
      </c>
      <c r="AT149">
        <v>2019</v>
      </c>
      <c r="AV149" t="s">
        <v>1662</v>
      </c>
      <c r="AW149" t="s">
        <v>1663</v>
      </c>
      <c r="AX149" t="s">
        <v>935</v>
      </c>
      <c r="AY149" t="s">
        <v>1666</v>
      </c>
      <c r="AZ149">
        <v>77.7</v>
      </c>
      <c r="BA149" t="s">
        <v>1668</v>
      </c>
      <c r="BC149" t="s">
        <v>1672</v>
      </c>
      <c r="BD149" t="s">
        <v>1770</v>
      </c>
      <c r="BE149" t="s">
        <v>1662</v>
      </c>
      <c r="BF149" t="s">
        <v>1782</v>
      </c>
      <c r="BG149" t="s">
        <v>89</v>
      </c>
    </row>
    <row r="150" spans="1:59">
      <c r="A150" s="1">
        <f>HYPERLINK("https://lsnyc.legalserver.org/matter/dynamic-profile/view/1871340","18-1871340")</f>
        <v>0</v>
      </c>
      <c r="C150" t="s">
        <v>77</v>
      </c>
      <c r="D150" t="s">
        <v>97</v>
      </c>
      <c r="E150" t="s">
        <v>123</v>
      </c>
      <c r="G150" t="s">
        <v>327</v>
      </c>
      <c r="H150" t="s">
        <v>471</v>
      </c>
      <c r="I150" t="s">
        <v>630</v>
      </c>
      <c r="J150" t="s">
        <v>715</v>
      </c>
      <c r="K150" t="s">
        <v>739</v>
      </c>
      <c r="L150">
        <v>10457</v>
      </c>
      <c r="M150" t="s">
        <v>743</v>
      </c>
      <c r="N150" t="s">
        <v>902</v>
      </c>
      <c r="O150">
        <v>4</v>
      </c>
      <c r="P150" t="s">
        <v>926</v>
      </c>
      <c r="Q150" t="s">
        <v>930</v>
      </c>
      <c r="S150" t="s">
        <v>932</v>
      </c>
      <c r="T150" t="s">
        <v>934</v>
      </c>
      <c r="V150" t="s">
        <v>935</v>
      </c>
      <c r="X150" t="s">
        <v>123</v>
      </c>
      <c r="Y150">
        <v>961.67</v>
      </c>
      <c r="Z150">
        <v>961.67</v>
      </c>
      <c r="AA150" t="s">
        <v>1116</v>
      </c>
      <c r="AC150" t="s">
        <v>1382</v>
      </c>
      <c r="AD150">
        <v>51</v>
      </c>
      <c r="AE150" t="s">
        <v>1401</v>
      </c>
      <c r="AF150">
        <v>1</v>
      </c>
      <c r="AG150">
        <v>0</v>
      </c>
      <c r="AH150">
        <v>82.37</v>
      </c>
      <c r="AK150" t="s">
        <v>1414</v>
      </c>
      <c r="AM150">
        <v>10000</v>
      </c>
      <c r="AR150" t="s">
        <v>1493</v>
      </c>
      <c r="AS150" t="s">
        <v>1622</v>
      </c>
      <c r="AT150">
        <v>2019</v>
      </c>
      <c r="AV150" t="s">
        <v>1662</v>
      </c>
      <c r="AW150" t="s">
        <v>1663</v>
      </c>
      <c r="AX150" t="s">
        <v>935</v>
      </c>
      <c r="AY150" t="s">
        <v>1666</v>
      </c>
      <c r="AZ150">
        <v>24.45</v>
      </c>
      <c r="BA150" t="s">
        <v>1668</v>
      </c>
      <c r="BC150" t="s">
        <v>1672</v>
      </c>
      <c r="BD150" t="s">
        <v>1742</v>
      </c>
      <c r="BE150" t="s">
        <v>1662</v>
      </c>
      <c r="BF150" t="s">
        <v>1782</v>
      </c>
      <c r="BG150" t="s">
        <v>1801</v>
      </c>
    </row>
    <row r="151" spans="1:59">
      <c r="A151" s="1">
        <f>HYPERLINK("https://lsnyc.legalserver.org/matter/dynamic-profile/view/1865316","18-1865316")</f>
        <v>0</v>
      </c>
      <c r="B151" t="s">
        <v>65</v>
      </c>
      <c r="C151" t="s">
        <v>80</v>
      </c>
      <c r="D151" t="s">
        <v>97</v>
      </c>
      <c r="E151" t="s">
        <v>169</v>
      </c>
      <c r="G151" t="s">
        <v>328</v>
      </c>
      <c r="H151" t="s">
        <v>472</v>
      </c>
      <c r="I151" t="s">
        <v>631</v>
      </c>
      <c r="J151" t="s">
        <v>733</v>
      </c>
      <c r="K151" t="s">
        <v>739</v>
      </c>
      <c r="L151">
        <v>10468</v>
      </c>
      <c r="M151" t="s">
        <v>743</v>
      </c>
      <c r="N151" t="s">
        <v>903</v>
      </c>
      <c r="O151">
        <v>15</v>
      </c>
      <c r="P151" t="s">
        <v>926</v>
      </c>
      <c r="Q151" t="s">
        <v>930</v>
      </c>
      <c r="S151" t="s">
        <v>932</v>
      </c>
      <c r="T151" t="s">
        <v>934</v>
      </c>
      <c r="V151" t="s">
        <v>935</v>
      </c>
      <c r="X151" t="s">
        <v>187</v>
      </c>
      <c r="Y151">
        <v>1651.68</v>
      </c>
      <c r="Z151">
        <v>1651.68</v>
      </c>
      <c r="AA151" t="s">
        <v>1117</v>
      </c>
      <c r="AC151" t="s">
        <v>1383</v>
      </c>
      <c r="AD151">
        <v>72</v>
      </c>
      <c r="AE151" t="s">
        <v>1401</v>
      </c>
      <c r="AF151">
        <v>4</v>
      </c>
      <c r="AG151">
        <v>1</v>
      </c>
      <c r="AH151">
        <v>154.66</v>
      </c>
      <c r="AK151" t="s">
        <v>1414</v>
      </c>
      <c r="AM151">
        <v>45500</v>
      </c>
      <c r="AR151" t="s">
        <v>1507</v>
      </c>
      <c r="AS151" t="s">
        <v>1624</v>
      </c>
      <c r="AT151">
        <v>2019</v>
      </c>
      <c r="AU151" t="s">
        <v>1660</v>
      </c>
      <c r="AV151" t="s">
        <v>1662</v>
      </c>
      <c r="AW151" t="s">
        <v>1663</v>
      </c>
      <c r="AX151" t="s">
        <v>935</v>
      </c>
      <c r="AY151" t="s">
        <v>1666</v>
      </c>
      <c r="AZ151">
        <v>22.3</v>
      </c>
      <c r="BA151" t="s">
        <v>1668</v>
      </c>
      <c r="BC151" t="s">
        <v>1673</v>
      </c>
      <c r="BE151" t="s">
        <v>1662</v>
      </c>
      <c r="BF151" t="s">
        <v>1795</v>
      </c>
      <c r="BG151" t="s">
        <v>1802</v>
      </c>
    </row>
    <row r="152" spans="1:59">
      <c r="A152" s="1">
        <f>HYPERLINK("https://lsnyc.legalserver.org/matter/dynamic-profile/view/1866549","18-1866549")</f>
        <v>0</v>
      </c>
      <c r="C152" t="s">
        <v>85</v>
      </c>
      <c r="D152" t="s">
        <v>97</v>
      </c>
      <c r="E152" t="s">
        <v>104</v>
      </c>
      <c r="G152" t="s">
        <v>232</v>
      </c>
      <c r="H152" t="s">
        <v>415</v>
      </c>
      <c r="I152" t="s">
        <v>632</v>
      </c>
      <c r="J152">
        <v>3</v>
      </c>
      <c r="K152" t="s">
        <v>739</v>
      </c>
      <c r="L152">
        <v>10467</v>
      </c>
      <c r="M152" t="s">
        <v>743</v>
      </c>
      <c r="N152" t="s">
        <v>904</v>
      </c>
      <c r="O152">
        <v>1</v>
      </c>
      <c r="P152" t="s">
        <v>926</v>
      </c>
      <c r="Q152" t="s">
        <v>930</v>
      </c>
      <c r="S152" t="s">
        <v>932</v>
      </c>
      <c r="T152" t="s">
        <v>934</v>
      </c>
      <c r="V152" t="s">
        <v>935</v>
      </c>
      <c r="X152" t="s">
        <v>104</v>
      </c>
      <c r="Y152">
        <v>0</v>
      </c>
      <c r="Z152">
        <v>215</v>
      </c>
      <c r="AA152" t="s">
        <v>1118</v>
      </c>
      <c r="AB152" t="s">
        <v>1232</v>
      </c>
      <c r="AC152" t="s">
        <v>1384</v>
      </c>
      <c r="AD152">
        <v>0</v>
      </c>
      <c r="AE152" t="s">
        <v>1401</v>
      </c>
      <c r="AF152">
        <v>1</v>
      </c>
      <c r="AG152">
        <v>0</v>
      </c>
      <c r="AH152">
        <v>17.99</v>
      </c>
      <c r="AK152" t="s">
        <v>1414</v>
      </c>
      <c r="AM152">
        <v>2184</v>
      </c>
      <c r="AR152" t="s">
        <v>1499</v>
      </c>
      <c r="AS152" t="s">
        <v>1650</v>
      </c>
      <c r="AT152">
        <v>2019</v>
      </c>
      <c r="AV152" t="s">
        <v>1662</v>
      </c>
      <c r="AW152" t="s">
        <v>1663</v>
      </c>
      <c r="AX152" t="s">
        <v>935</v>
      </c>
      <c r="AY152" t="s">
        <v>1666</v>
      </c>
      <c r="AZ152">
        <v>17.5</v>
      </c>
      <c r="BA152" t="s">
        <v>1668</v>
      </c>
      <c r="BC152" t="s">
        <v>1672</v>
      </c>
      <c r="BD152" t="s">
        <v>1771</v>
      </c>
      <c r="BE152" t="s">
        <v>1662</v>
      </c>
      <c r="BF152" t="s">
        <v>1782</v>
      </c>
      <c r="BG152" t="s">
        <v>1801</v>
      </c>
    </row>
    <row r="153" spans="1:59">
      <c r="A153" s="1">
        <f>HYPERLINK("https://lsnyc.legalserver.org/matter/dynamic-profile/view/1869654","18-1869654")</f>
        <v>0</v>
      </c>
      <c r="C153" t="s">
        <v>92</v>
      </c>
      <c r="D153" t="s">
        <v>97</v>
      </c>
      <c r="E153" t="s">
        <v>185</v>
      </c>
      <c r="G153" t="s">
        <v>329</v>
      </c>
      <c r="H153" t="s">
        <v>442</v>
      </c>
      <c r="I153" t="s">
        <v>633</v>
      </c>
      <c r="J153" t="s">
        <v>734</v>
      </c>
      <c r="K153" t="s">
        <v>739</v>
      </c>
      <c r="L153">
        <v>10457</v>
      </c>
      <c r="N153" t="s">
        <v>905</v>
      </c>
      <c r="O153">
        <v>3</v>
      </c>
      <c r="P153" t="s">
        <v>926</v>
      </c>
      <c r="Q153" t="s">
        <v>930</v>
      </c>
      <c r="S153" t="s">
        <v>932</v>
      </c>
      <c r="T153" t="s">
        <v>934</v>
      </c>
      <c r="X153" t="s">
        <v>185</v>
      </c>
      <c r="Y153">
        <v>240</v>
      </c>
      <c r="Z153">
        <v>1529</v>
      </c>
      <c r="AA153" t="s">
        <v>1119</v>
      </c>
      <c r="AB153" t="s">
        <v>1233</v>
      </c>
      <c r="AC153" t="s">
        <v>1385</v>
      </c>
      <c r="AD153">
        <v>0</v>
      </c>
      <c r="AE153" t="s">
        <v>1399</v>
      </c>
      <c r="AF153">
        <v>2</v>
      </c>
      <c r="AG153">
        <v>2</v>
      </c>
      <c r="AH153">
        <v>48.33</v>
      </c>
      <c r="AK153" t="s">
        <v>1413</v>
      </c>
      <c r="AM153">
        <v>12130</v>
      </c>
      <c r="AR153" t="s">
        <v>1495</v>
      </c>
      <c r="AS153" t="s">
        <v>1651</v>
      </c>
      <c r="AT153">
        <v>2019</v>
      </c>
      <c r="AV153" t="s">
        <v>1662</v>
      </c>
      <c r="AW153" t="s">
        <v>1663</v>
      </c>
      <c r="AX153" t="s">
        <v>935</v>
      </c>
      <c r="AY153" t="s">
        <v>1666</v>
      </c>
      <c r="AZ153">
        <v>24.6</v>
      </c>
      <c r="BA153" t="s">
        <v>1668</v>
      </c>
      <c r="BC153" t="s">
        <v>1671</v>
      </c>
      <c r="BD153" t="s">
        <v>1726</v>
      </c>
      <c r="BE153" t="s">
        <v>1662</v>
      </c>
      <c r="BG153" t="s">
        <v>1799</v>
      </c>
    </row>
    <row r="154" spans="1:59">
      <c r="A154" s="1">
        <f>HYPERLINK("https://lsnyc.legalserver.org/matter/dynamic-profile/view/1853184","17-1853184")</f>
        <v>0</v>
      </c>
      <c r="C154" t="s">
        <v>77</v>
      </c>
      <c r="D154" t="s">
        <v>97</v>
      </c>
      <c r="E154" t="s">
        <v>189</v>
      </c>
      <c r="G154" t="s">
        <v>262</v>
      </c>
      <c r="H154" t="s">
        <v>473</v>
      </c>
      <c r="I154" t="s">
        <v>634</v>
      </c>
      <c r="J154" t="s">
        <v>735</v>
      </c>
      <c r="K154" t="s">
        <v>739</v>
      </c>
      <c r="L154">
        <v>10458</v>
      </c>
      <c r="M154" t="s">
        <v>741</v>
      </c>
      <c r="N154" t="s">
        <v>906</v>
      </c>
      <c r="O154">
        <v>12</v>
      </c>
      <c r="P154" t="s">
        <v>926</v>
      </c>
      <c r="Q154" t="s">
        <v>930</v>
      </c>
      <c r="S154" t="s">
        <v>932</v>
      </c>
      <c r="T154" t="s">
        <v>933</v>
      </c>
      <c r="V154" t="s">
        <v>935</v>
      </c>
      <c r="X154" t="s">
        <v>189</v>
      </c>
      <c r="Y154">
        <v>185</v>
      </c>
      <c r="Z154">
        <v>1263</v>
      </c>
      <c r="AA154" t="s">
        <v>1120</v>
      </c>
      <c r="AB154" t="s">
        <v>1234</v>
      </c>
      <c r="AC154" t="s">
        <v>1386</v>
      </c>
      <c r="AD154">
        <v>0</v>
      </c>
      <c r="AE154" t="s">
        <v>1401</v>
      </c>
      <c r="AF154">
        <v>2</v>
      </c>
      <c r="AG154">
        <v>1</v>
      </c>
      <c r="AH154">
        <v>0</v>
      </c>
      <c r="AK154" t="s">
        <v>1413</v>
      </c>
      <c r="AM154">
        <v>0</v>
      </c>
      <c r="AO154" t="s">
        <v>1467</v>
      </c>
      <c r="AR154" t="s">
        <v>1506</v>
      </c>
      <c r="AS154" t="s">
        <v>1652</v>
      </c>
      <c r="AT154">
        <v>2019</v>
      </c>
      <c r="AV154" t="s">
        <v>1662</v>
      </c>
      <c r="AW154" t="s">
        <v>1663</v>
      </c>
      <c r="AX154" t="s">
        <v>935</v>
      </c>
      <c r="AY154" t="s">
        <v>1666</v>
      </c>
      <c r="AZ154">
        <v>7.2</v>
      </c>
      <c r="BA154" t="s">
        <v>1668</v>
      </c>
      <c r="BC154" t="s">
        <v>1671</v>
      </c>
      <c r="BD154" t="s">
        <v>1680</v>
      </c>
      <c r="BE154" t="s">
        <v>1662</v>
      </c>
      <c r="BG154" t="s">
        <v>1807</v>
      </c>
    </row>
    <row r="155" spans="1:59">
      <c r="A155" s="1">
        <f>HYPERLINK("https://lsnyc.legalserver.org/matter/dynamic-profile/view/1861022","18-1861022")</f>
        <v>0</v>
      </c>
      <c r="C155" t="s">
        <v>72</v>
      </c>
      <c r="D155" t="s">
        <v>97</v>
      </c>
      <c r="E155" t="s">
        <v>190</v>
      </c>
      <c r="G155" t="s">
        <v>330</v>
      </c>
      <c r="H155" t="s">
        <v>474</v>
      </c>
      <c r="I155" t="s">
        <v>635</v>
      </c>
      <c r="J155">
        <v>35</v>
      </c>
      <c r="K155" t="s">
        <v>739</v>
      </c>
      <c r="L155">
        <v>10468</v>
      </c>
      <c r="M155" t="s">
        <v>743</v>
      </c>
      <c r="N155" t="s">
        <v>907</v>
      </c>
      <c r="O155">
        <v>10</v>
      </c>
      <c r="P155" t="s">
        <v>926</v>
      </c>
      <c r="Q155" t="s">
        <v>930</v>
      </c>
      <c r="S155" t="s">
        <v>932</v>
      </c>
      <c r="T155" t="s">
        <v>934</v>
      </c>
      <c r="X155" t="s">
        <v>190</v>
      </c>
      <c r="Y155">
        <v>697</v>
      </c>
      <c r="Z155">
        <v>2187.15</v>
      </c>
      <c r="AA155" t="s">
        <v>1121</v>
      </c>
      <c r="AB155" t="s">
        <v>1235</v>
      </c>
      <c r="AC155" t="s">
        <v>1387</v>
      </c>
      <c r="AD155">
        <v>0</v>
      </c>
      <c r="AF155">
        <v>2</v>
      </c>
      <c r="AG155">
        <v>2</v>
      </c>
      <c r="AH155">
        <v>19.12</v>
      </c>
      <c r="AK155" t="s">
        <v>1413</v>
      </c>
      <c r="AM155">
        <v>4800</v>
      </c>
      <c r="AO155" t="s">
        <v>1432</v>
      </c>
      <c r="AR155" t="s">
        <v>1499</v>
      </c>
      <c r="AS155" t="s">
        <v>1645</v>
      </c>
      <c r="AT155">
        <v>2018</v>
      </c>
      <c r="AV155" t="s">
        <v>1662</v>
      </c>
      <c r="AW155" t="s">
        <v>1663</v>
      </c>
      <c r="AX155" t="s">
        <v>935</v>
      </c>
      <c r="AY155" t="s">
        <v>1666</v>
      </c>
      <c r="AZ155">
        <v>7.25</v>
      </c>
      <c r="BA155" t="s">
        <v>1668</v>
      </c>
      <c r="BC155" t="s">
        <v>1671</v>
      </c>
      <c r="BD155" t="s">
        <v>1772</v>
      </c>
      <c r="BE155" t="s">
        <v>1662</v>
      </c>
      <c r="BF155" t="s">
        <v>1782</v>
      </c>
      <c r="BG155" t="s">
        <v>1801</v>
      </c>
    </row>
    <row r="156" spans="1:59">
      <c r="A156" s="1">
        <f>HYPERLINK("https://lsnyc.legalserver.org/matter/dynamic-profile/view/1863205","18-1863205")</f>
        <v>0</v>
      </c>
      <c r="C156" t="s">
        <v>75</v>
      </c>
      <c r="D156" t="s">
        <v>97</v>
      </c>
      <c r="E156" t="s">
        <v>153</v>
      </c>
      <c r="G156" t="s">
        <v>331</v>
      </c>
      <c r="H156" t="s">
        <v>475</v>
      </c>
      <c r="I156" t="s">
        <v>636</v>
      </c>
      <c r="J156" t="s">
        <v>687</v>
      </c>
      <c r="K156" t="s">
        <v>739</v>
      </c>
      <c r="L156">
        <v>10467</v>
      </c>
      <c r="M156" t="s">
        <v>743</v>
      </c>
      <c r="N156" t="s">
        <v>908</v>
      </c>
      <c r="O156">
        <v>6</v>
      </c>
      <c r="P156" t="s">
        <v>926</v>
      </c>
      <c r="Q156" t="s">
        <v>930</v>
      </c>
      <c r="S156" t="s">
        <v>932</v>
      </c>
      <c r="T156" t="s">
        <v>934</v>
      </c>
      <c r="X156" t="s">
        <v>153</v>
      </c>
      <c r="Y156">
        <v>280</v>
      </c>
      <c r="Z156">
        <v>0</v>
      </c>
      <c r="AA156" t="s">
        <v>1122</v>
      </c>
      <c r="AB156" t="s">
        <v>1236</v>
      </c>
      <c r="AC156" t="s">
        <v>1388</v>
      </c>
      <c r="AD156">
        <v>0</v>
      </c>
      <c r="AF156">
        <v>2</v>
      </c>
      <c r="AG156">
        <v>0</v>
      </c>
      <c r="AH156">
        <v>65.34999999999999</v>
      </c>
      <c r="AK156" t="s">
        <v>1413</v>
      </c>
      <c r="AM156">
        <v>10756</v>
      </c>
      <c r="AR156" t="s">
        <v>1532</v>
      </c>
      <c r="AS156" t="s">
        <v>1653</v>
      </c>
      <c r="AT156">
        <v>2019</v>
      </c>
      <c r="AV156" t="s">
        <v>1662</v>
      </c>
      <c r="AW156" t="s">
        <v>1663</v>
      </c>
      <c r="AX156" t="s">
        <v>935</v>
      </c>
      <c r="AY156" t="s">
        <v>1666</v>
      </c>
      <c r="AZ156">
        <v>8.800000000000001</v>
      </c>
      <c r="BA156" t="s">
        <v>1668</v>
      </c>
      <c r="BC156" t="s">
        <v>1672</v>
      </c>
      <c r="BD156" t="s">
        <v>1765</v>
      </c>
      <c r="BE156" t="s">
        <v>1662</v>
      </c>
      <c r="BF156" t="s">
        <v>1782</v>
      </c>
      <c r="BG156" t="s">
        <v>1801</v>
      </c>
    </row>
    <row r="157" spans="1:59">
      <c r="A157" s="1">
        <f>HYPERLINK("https://lsnyc.legalserver.org/matter/dynamic-profile/view/1869792","18-1869792")</f>
        <v>0</v>
      </c>
      <c r="C157" t="s">
        <v>89</v>
      </c>
      <c r="D157" t="s">
        <v>97</v>
      </c>
      <c r="E157" t="s">
        <v>185</v>
      </c>
      <c r="G157" t="s">
        <v>302</v>
      </c>
      <c r="H157" t="s">
        <v>476</v>
      </c>
      <c r="I157" t="s">
        <v>637</v>
      </c>
      <c r="J157" t="s">
        <v>705</v>
      </c>
      <c r="K157" t="s">
        <v>739</v>
      </c>
      <c r="L157">
        <v>10457</v>
      </c>
      <c r="M157" t="s">
        <v>743</v>
      </c>
      <c r="N157" t="s">
        <v>909</v>
      </c>
      <c r="O157">
        <v>20</v>
      </c>
      <c r="P157" t="s">
        <v>926</v>
      </c>
      <c r="Q157" t="s">
        <v>930</v>
      </c>
      <c r="S157" t="s">
        <v>932</v>
      </c>
      <c r="T157" t="s">
        <v>934</v>
      </c>
      <c r="X157" t="s">
        <v>185</v>
      </c>
      <c r="Y157">
        <v>871</v>
      </c>
      <c r="Z157">
        <v>1041</v>
      </c>
      <c r="AA157" t="s">
        <v>1123</v>
      </c>
      <c r="AB157" t="s">
        <v>1237</v>
      </c>
      <c r="AC157" t="s">
        <v>1389</v>
      </c>
      <c r="AD157">
        <v>0</v>
      </c>
      <c r="AF157">
        <v>2</v>
      </c>
      <c r="AG157">
        <v>0</v>
      </c>
      <c r="AH157">
        <v>129.27</v>
      </c>
      <c r="AK157" t="s">
        <v>1413</v>
      </c>
      <c r="AM157">
        <v>21278</v>
      </c>
      <c r="AR157" t="s">
        <v>1548</v>
      </c>
      <c r="AS157" t="s">
        <v>1654</v>
      </c>
      <c r="AT157">
        <v>2019</v>
      </c>
      <c r="AV157" t="s">
        <v>1662</v>
      </c>
      <c r="AW157" t="s">
        <v>1663</v>
      </c>
      <c r="AX157" t="s">
        <v>935</v>
      </c>
      <c r="AY157" t="s">
        <v>1666</v>
      </c>
      <c r="AZ157">
        <v>26.3</v>
      </c>
      <c r="BA157" t="s">
        <v>1668</v>
      </c>
      <c r="BC157" t="s">
        <v>1672</v>
      </c>
      <c r="BD157" t="s">
        <v>1773</v>
      </c>
      <c r="BE157" t="s">
        <v>1662</v>
      </c>
      <c r="BF157" t="s">
        <v>1782</v>
      </c>
      <c r="BG157" t="s">
        <v>1801</v>
      </c>
    </row>
    <row r="158" spans="1:59">
      <c r="A158" s="1">
        <f>HYPERLINK("https://lsnyc.legalserver.org/matter/dynamic-profile/view/1863725","18-1863725")</f>
        <v>0</v>
      </c>
      <c r="C158" t="s">
        <v>96</v>
      </c>
      <c r="D158" t="s">
        <v>97</v>
      </c>
      <c r="E158" t="s">
        <v>159</v>
      </c>
      <c r="G158" t="s">
        <v>332</v>
      </c>
      <c r="H158" t="s">
        <v>477</v>
      </c>
      <c r="I158" t="s">
        <v>638</v>
      </c>
      <c r="J158">
        <v>25</v>
      </c>
      <c r="K158" t="s">
        <v>739</v>
      </c>
      <c r="L158">
        <v>10451</v>
      </c>
      <c r="M158" t="s">
        <v>746</v>
      </c>
      <c r="N158" t="s">
        <v>910</v>
      </c>
      <c r="O158">
        <v>10</v>
      </c>
      <c r="P158" t="s">
        <v>926</v>
      </c>
      <c r="Q158" t="s">
        <v>930</v>
      </c>
      <c r="S158" t="s">
        <v>932</v>
      </c>
      <c r="T158" t="s">
        <v>933</v>
      </c>
      <c r="X158" t="s">
        <v>159</v>
      </c>
      <c r="Y158">
        <v>0</v>
      </c>
      <c r="Z158">
        <v>1600</v>
      </c>
      <c r="AA158" t="s">
        <v>1124</v>
      </c>
      <c r="AB158" t="s">
        <v>1238</v>
      </c>
      <c r="AC158" t="s">
        <v>1390</v>
      </c>
      <c r="AD158">
        <v>25</v>
      </c>
      <c r="AE158" t="s">
        <v>1401</v>
      </c>
      <c r="AF158">
        <v>1</v>
      </c>
      <c r="AG158">
        <v>2</v>
      </c>
      <c r="AH158">
        <v>130.13</v>
      </c>
      <c r="AM158">
        <v>27040</v>
      </c>
      <c r="AR158" t="s">
        <v>1500</v>
      </c>
      <c r="AS158" t="s">
        <v>1562</v>
      </c>
      <c r="AT158">
        <v>2019</v>
      </c>
      <c r="AV158" t="s">
        <v>1662</v>
      </c>
      <c r="AW158" t="s">
        <v>1663</v>
      </c>
      <c r="AX158" t="s">
        <v>935</v>
      </c>
      <c r="AY158" t="s">
        <v>1666</v>
      </c>
      <c r="AZ158">
        <v>38.1</v>
      </c>
      <c r="BA158" t="s">
        <v>1668</v>
      </c>
      <c r="BC158" t="s">
        <v>1671</v>
      </c>
      <c r="BD158" t="s">
        <v>1774</v>
      </c>
      <c r="BE158" t="s">
        <v>1662</v>
      </c>
      <c r="BF158" t="s">
        <v>1782</v>
      </c>
      <c r="BG158" t="s">
        <v>1796</v>
      </c>
    </row>
    <row r="159" spans="1:59">
      <c r="A159" s="1">
        <f>HYPERLINK("https://lsnyc.legalserver.org/matter/dynamic-profile/view/1869687","18-1869687")</f>
        <v>0</v>
      </c>
      <c r="C159" t="s">
        <v>89</v>
      </c>
      <c r="D159" t="s">
        <v>97</v>
      </c>
      <c r="E159" t="s">
        <v>185</v>
      </c>
      <c r="G159" t="s">
        <v>333</v>
      </c>
      <c r="H159" t="s">
        <v>222</v>
      </c>
      <c r="I159" t="s">
        <v>639</v>
      </c>
      <c r="J159" t="s">
        <v>679</v>
      </c>
      <c r="K159" t="s">
        <v>739</v>
      </c>
      <c r="L159">
        <v>10468</v>
      </c>
      <c r="M159" t="s">
        <v>743</v>
      </c>
      <c r="N159" t="s">
        <v>911</v>
      </c>
      <c r="O159">
        <v>21</v>
      </c>
      <c r="P159" t="s">
        <v>926</v>
      </c>
      <c r="Q159" t="s">
        <v>930</v>
      </c>
      <c r="S159" t="s">
        <v>932</v>
      </c>
      <c r="T159" t="s">
        <v>934</v>
      </c>
      <c r="X159" t="s">
        <v>143</v>
      </c>
      <c r="Y159">
        <v>0</v>
      </c>
      <c r="Z159">
        <v>0</v>
      </c>
      <c r="AA159" t="s">
        <v>1125</v>
      </c>
      <c r="AB159" t="s">
        <v>1239</v>
      </c>
      <c r="AD159">
        <v>0</v>
      </c>
      <c r="AE159" t="s">
        <v>1401</v>
      </c>
      <c r="AF159">
        <v>4</v>
      </c>
      <c r="AG159">
        <v>0</v>
      </c>
      <c r="AH159">
        <v>119.98</v>
      </c>
      <c r="AM159">
        <v>30116</v>
      </c>
      <c r="AR159" t="s">
        <v>1549</v>
      </c>
      <c r="AS159" t="s">
        <v>1655</v>
      </c>
      <c r="AT159">
        <v>2018</v>
      </c>
      <c r="AV159" t="s">
        <v>1662</v>
      </c>
      <c r="AW159" t="s">
        <v>1663</v>
      </c>
      <c r="AX159" t="s">
        <v>935</v>
      </c>
      <c r="AY159" t="s">
        <v>1666</v>
      </c>
      <c r="AZ159">
        <v>12.6</v>
      </c>
      <c r="BA159" t="s">
        <v>1668</v>
      </c>
      <c r="BC159" t="s">
        <v>1672</v>
      </c>
      <c r="BD159" t="s">
        <v>1775</v>
      </c>
      <c r="BE159" t="s">
        <v>1662</v>
      </c>
      <c r="BF159" t="s">
        <v>1782</v>
      </c>
      <c r="BG159" t="s">
        <v>1796</v>
      </c>
    </row>
    <row r="160" spans="1:59">
      <c r="A160" s="1">
        <f>HYPERLINK("https://lsnyc.legalserver.org/matter/dynamic-profile/view/1863956","18-1863956")</f>
        <v>0</v>
      </c>
      <c r="C160" t="s">
        <v>72</v>
      </c>
      <c r="D160" t="s">
        <v>97</v>
      </c>
      <c r="E160" t="s">
        <v>191</v>
      </c>
      <c r="G160" t="s">
        <v>334</v>
      </c>
      <c r="H160" t="s">
        <v>478</v>
      </c>
      <c r="I160" t="s">
        <v>640</v>
      </c>
      <c r="J160">
        <v>14</v>
      </c>
      <c r="K160" t="s">
        <v>739</v>
      </c>
      <c r="L160">
        <v>10453</v>
      </c>
      <c r="M160" t="s">
        <v>746</v>
      </c>
      <c r="N160" t="s">
        <v>912</v>
      </c>
      <c r="O160">
        <v>6</v>
      </c>
      <c r="P160" t="s">
        <v>926</v>
      </c>
      <c r="Q160" t="s">
        <v>930</v>
      </c>
      <c r="S160" t="s">
        <v>932</v>
      </c>
      <c r="T160" t="s">
        <v>933</v>
      </c>
      <c r="X160" t="s">
        <v>191</v>
      </c>
      <c r="Y160">
        <v>0</v>
      </c>
      <c r="Z160">
        <v>1504.73</v>
      </c>
      <c r="AA160" t="s">
        <v>1126</v>
      </c>
      <c r="AB160" t="s">
        <v>1240</v>
      </c>
      <c r="AC160" t="s">
        <v>1391</v>
      </c>
      <c r="AD160">
        <v>0</v>
      </c>
      <c r="AF160">
        <v>1</v>
      </c>
      <c r="AG160">
        <v>1</v>
      </c>
      <c r="AH160">
        <v>131.23</v>
      </c>
      <c r="AM160">
        <v>21600</v>
      </c>
      <c r="AR160" t="s">
        <v>1493</v>
      </c>
      <c r="AS160" t="s">
        <v>1574</v>
      </c>
      <c r="AT160">
        <v>2019</v>
      </c>
      <c r="AV160" t="s">
        <v>1662</v>
      </c>
      <c r="AW160" t="s">
        <v>1663</v>
      </c>
      <c r="AX160" t="s">
        <v>935</v>
      </c>
      <c r="AY160" t="s">
        <v>1666</v>
      </c>
      <c r="AZ160">
        <v>31.3</v>
      </c>
      <c r="BA160" t="s">
        <v>1668</v>
      </c>
      <c r="BC160" t="s">
        <v>1671</v>
      </c>
      <c r="BD160" t="s">
        <v>1776</v>
      </c>
      <c r="BE160" t="s">
        <v>1662</v>
      </c>
      <c r="BG160" t="s">
        <v>1801</v>
      </c>
    </row>
    <row r="161" spans="1:59">
      <c r="A161" s="1">
        <f>HYPERLINK("https://lsnyc.legalserver.org/matter/dynamic-profile/view/1869781","18-1869781")</f>
        <v>0</v>
      </c>
      <c r="C161" t="s">
        <v>71</v>
      </c>
      <c r="D161" t="s">
        <v>97</v>
      </c>
      <c r="E161" t="s">
        <v>185</v>
      </c>
      <c r="G161" t="s">
        <v>335</v>
      </c>
      <c r="H161" t="s">
        <v>345</v>
      </c>
      <c r="I161" t="s">
        <v>641</v>
      </c>
      <c r="J161" t="s">
        <v>736</v>
      </c>
      <c r="K161" t="s">
        <v>739</v>
      </c>
      <c r="L161">
        <v>10457</v>
      </c>
      <c r="M161" t="s">
        <v>743</v>
      </c>
      <c r="N161" t="s">
        <v>913</v>
      </c>
      <c r="O161">
        <v>0</v>
      </c>
      <c r="P161" t="s">
        <v>926</v>
      </c>
      <c r="Q161" t="s">
        <v>930</v>
      </c>
      <c r="S161" t="s">
        <v>932</v>
      </c>
      <c r="T161" t="s">
        <v>934</v>
      </c>
      <c r="X161" t="s">
        <v>185</v>
      </c>
      <c r="Y161">
        <v>0</v>
      </c>
      <c r="Z161">
        <v>0</v>
      </c>
      <c r="AA161" t="s">
        <v>1127</v>
      </c>
      <c r="AC161" t="s">
        <v>1392</v>
      </c>
      <c r="AD161">
        <v>0</v>
      </c>
      <c r="AF161">
        <v>2</v>
      </c>
      <c r="AG161">
        <v>0</v>
      </c>
      <c r="AH161">
        <v>163.82</v>
      </c>
      <c r="AM161">
        <v>26964</v>
      </c>
      <c r="AR161" t="s">
        <v>1550</v>
      </c>
      <c r="AS161" t="s">
        <v>1656</v>
      </c>
      <c r="AT161">
        <v>2019</v>
      </c>
      <c r="AV161" t="s">
        <v>1662</v>
      </c>
      <c r="AW161" t="s">
        <v>1663</v>
      </c>
      <c r="AX161" t="s">
        <v>935</v>
      </c>
      <c r="AY161" t="s">
        <v>1666</v>
      </c>
      <c r="AZ161">
        <v>22.15</v>
      </c>
      <c r="BA161" t="s">
        <v>1668</v>
      </c>
      <c r="BC161" t="s">
        <v>1672</v>
      </c>
      <c r="BD161" t="s">
        <v>1777</v>
      </c>
      <c r="BE161" t="s">
        <v>1662</v>
      </c>
      <c r="BF161" t="s">
        <v>1782</v>
      </c>
      <c r="BG161" t="s">
        <v>1801</v>
      </c>
    </row>
    <row r="162" spans="1:59">
      <c r="A162" s="1">
        <f>HYPERLINK("https://lsnyc.legalserver.org/matter/dynamic-profile/view/1864768","18-1864768")</f>
        <v>0</v>
      </c>
      <c r="C162" t="s">
        <v>89</v>
      </c>
      <c r="D162" t="s">
        <v>97</v>
      </c>
      <c r="E162" t="s">
        <v>134</v>
      </c>
      <c r="G162" t="s">
        <v>336</v>
      </c>
      <c r="H162" t="s">
        <v>479</v>
      </c>
      <c r="I162" t="s">
        <v>493</v>
      </c>
      <c r="J162" t="s">
        <v>677</v>
      </c>
      <c r="K162" t="s">
        <v>739</v>
      </c>
      <c r="L162">
        <v>10457</v>
      </c>
      <c r="M162" t="s">
        <v>743</v>
      </c>
      <c r="N162" t="s">
        <v>914</v>
      </c>
      <c r="O162">
        <v>0</v>
      </c>
      <c r="P162" t="s">
        <v>926</v>
      </c>
      <c r="Q162" t="s">
        <v>930</v>
      </c>
      <c r="S162" t="s">
        <v>932</v>
      </c>
      <c r="T162" t="s">
        <v>934</v>
      </c>
      <c r="X162" t="s">
        <v>134</v>
      </c>
      <c r="Y162">
        <v>0</v>
      </c>
      <c r="Z162">
        <v>1030.04</v>
      </c>
      <c r="AA162" t="s">
        <v>1128</v>
      </c>
      <c r="AB162" t="s">
        <v>1241</v>
      </c>
      <c r="AC162" t="s">
        <v>1393</v>
      </c>
      <c r="AD162">
        <v>0</v>
      </c>
      <c r="AF162">
        <v>1</v>
      </c>
      <c r="AG162">
        <v>0</v>
      </c>
      <c r="AH162">
        <v>0</v>
      </c>
      <c r="AM162">
        <v>0</v>
      </c>
      <c r="AR162" t="s">
        <v>1536</v>
      </c>
      <c r="AS162" t="s">
        <v>1657</v>
      </c>
      <c r="AT162">
        <v>2019</v>
      </c>
      <c r="AV162" t="s">
        <v>1662</v>
      </c>
      <c r="AW162" t="s">
        <v>1663</v>
      </c>
      <c r="AX162" t="s">
        <v>935</v>
      </c>
      <c r="AY162" t="s">
        <v>1666</v>
      </c>
      <c r="AZ162">
        <v>35</v>
      </c>
      <c r="BA162" t="s">
        <v>1668</v>
      </c>
      <c r="BC162" t="s">
        <v>1672</v>
      </c>
      <c r="BD162" t="s">
        <v>1778</v>
      </c>
      <c r="BE162" t="s">
        <v>1662</v>
      </c>
      <c r="BF162" t="s">
        <v>1782</v>
      </c>
      <c r="BG162" t="s">
        <v>1801</v>
      </c>
    </row>
    <row r="163" spans="1:59">
      <c r="A163" s="1">
        <f>HYPERLINK("https://lsnyc.legalserver.org/matter/dynamic-profile/view/1871248","18-1871248")</f>
        <v>0</v>
      </c>
      <c r="C163" t="s">
        <v>72</v>
      </c>
      <c r="D163" t="s">
        <v>97</v>
      </c>
      <c r="E163" t="s">
        <v>123</v>
      </c>
      <c r="G163" t="s">
        <v>337</v>
      </c>
      <c r="H163" t="s">
        <v>480</v>
      </c>
      <c r="I163" t="s">
        <v>642</v>
      </c>
      <c r="J163" t="s">
        <v>696</v>
      </c>
      <c r="K163" t="s">
        <v>739</v>
      </c>
      <c r="L163">
        <v>10457</v>
      </c>
      <c r="M163" t="s">
        <v>743</v>
      </c>
      <c r="N163" t="s">
        <v>915</v>
      </c>
      <c r="O163">
        <v>22</v>
      </c>
      <c r="P163" t="s">
        <v>926</v>
      </c>
      <c r="Q163" t="s">
        <v>930</v>
      </c>
      <c r="S163" t="s">
        <v>932</v>
      </c>
      <c r="T163" t="s">
        <v>934</v>
      </c>
      <c r="X163" t="s">
        <v>123</v>
      </c>
      <c r="Y163">
        <v>1000</v>
      </c>
      <c r="Z163">
        <v>0</v>
      </c>
      <c r="AA163" t="s">
        <v>1129</v>
      </c>
      <c r="AC163" t="s">
        <v>1394</v>
      </c>
      <c r="AD163">
        <v>0</v>
      </c>
      <c r="AF163">
        <v>1</v>
      </c>
      <c r="AG163">
        <v>0</v>
      </c>
      <c r="AH163">
        <v>126.52</v>
      </c>
      <c r="AM163">
        <v>15360</v>
      </c>
      <c r="AR163" t="s">
        <v>1493</v>
      </c>
      <c r="AS163" t="s">
        <v>1606</v>
      </c>
      <c r="AT163">
        <v>2019</v>
      </c>
      <c r="AV163" t="s">
        <v>1662</v>
      </c>
      <c r="AW163" t="s">
        <v>1663</v>
      </c>
      <c r="AX163" t="s">
        <v>935</v>
      </c>
      <c r="AY163" t="s">
        <v>1666</v>
      </c>
      <c r="AZ163">
        <v>19</v>
      </c>
      <c r="BA163" t="s">
        <v>1668</v>
      </c>
      <c r="BC163" t="s">
        <v>1672</v>
      </c>
      <c r="BE163" t="s">
        <v>1662</v>
      </c>
      <c r="BF163" t="s">
        <v>1785</v>
      </c>
      <c r="BG163" t="s">
        <v>1801</v>
      </c>
    </row>
    <row r="164" spans="1:59">
      <c r="A164" s="1">
        <f>HYPERLINK("https://lsnyc.legalserver.org/matter/dynamic-profile/view/1870140","18-1870140")</f>
        <v>0</v>
      </c>
      <c r="C164" t="s">
        <v>77</v>
      </c>
      <c r="D164" t="s">
        <v>97</v>
      </c>
      <c r="E164" t="s">
        <v>114</v>
      </c>
      <c r="G164" t="s">
        <v>338</v>
      </c>
      <c r="H164" t="s">
        <v>481</v>
      </c>
      <c r="I164" t="s">
        <v>643</v>
      </c>
      <c r="J164" t="s">
        <v>696</v>
      </c>
      <c r="K164" t="s">
        <v>739</v>
      </c>
      <c r="L164">
        <v>10457</v>
      </c>
      <c r="M164" t="s">
        <v>743</v>
      </c>
      <c r="N164" t="s">
        <v>916</v>
      </c>
      <c r="O164">
        <v>22</v>
      </c>
      <c r="P164" t="s">
        <v>926</v>
      </c>
      <c r="Q164" t="s">
        <v>930</v>
      </c>
      <c r="S164" t="s">
        <v>932</v>
      </c>
      <c r="T164" t="s">
        <v>934</v>
      </c>
      <c r="X164" t="s">
        <v>114</v>
      </c>
      <c r="Y164">
        <v>244</v>
      </c>
      <c r="Z164">
        <v>0</v>
      </c>
      <c r="AA164" t="s">
        <v>1130</v>
      </c>
      <c r="AB164" t="s">
        <v>1242</v>
      </c>
      <c r="AC164" t="s">
        <v>1395</v>
      </c>
      <c r="AD164">
        <v>0</v>
      </c>
      <c r="AF164">
        <v>1</v>
      </c>
      <c r="AG164">
        <v>1</v>
      </c>
      <c r="AH164">
        <v>66.34</v>
      </c>
      <c r="AM164">
        <v>10920</v>
      </c>
      <c r="AR164" t="s">
        <v>1532</v>
      </c>
      <c r="AS164" t="s">
        <v>1658</v>
      </c>
      <c r="AT164">
        <v>2018</v>
      </c>
      <c r="AV164" t="s">
        <v>1662</v>
      </c>
      <c r="AW164" t="s">
        <v>1663</v>
      </c>
      <c r="AX164" t="s">
        <v>935</v>
      </c>
      <c r="AY164" t="s">
        <v>1666</v>
      </c>
      <c r="AZ164">
        <v>9.42</v>
      </c>
      <c r="BA164" t="s">
        <v>1668</v>
      </c>
      <c r="BC164" t="s">
        <v>1671</v>
      </c>
      <c r="BD164" t="s">
        <v>1779</v>
      </c>
      <c r="BE164" t="s">
        <v>1662</v>
      </c>
      <c r="BF164" t="s">
        <v>1782</v>
      </c>
      <c r="BG164" t="s">
        <v>1801</v>
      </c>
    </row>
    <row r="165" spans="1:59">
      <c r="A165" s="1">
        <f>HYPERLINK("https://lsnyc.legalserver.org/matter/dynamic-profile/view/1863769","18-1863769")</f>
        <v>0</v>
      </c>
      <c r="C165" t="s">
        <v>79</v>
      </c>
      <c r="D165" t="s">
        <v>97</v>
      </c>
      <c r="E165" t="s">
        <v>192</v>
      </c>
      <c r="G165" t="s">
        <v>339</v>
      </c>
      <c r="H165" t="s">
        <v>427</v>
      </c>
      <c r="I165" t="s">
        <v>644</v>
      </c>
      <c r="J165" t="s">
        <v>737</v>
      </c>
      <c r="K165" t="s">
        <v>739</v>
      </c>
      <c r="L165">
        <v>10454</v>
      </c>
      <c r="M165" t="s">
        <v>741</v>
      </c>
      <c r="N165" t="s">
        <v>917</v>
      </c>
      <c r="O165">
        <v>14</v>
      </c>
      <c r="P165" t="s">
        <v>927</v>
      </c>
      <c r="Q165" t="s">
        <v>931</v>
      </c>
      <c r="S165" t="s">
        <v>932</v>
      </c>
      <c r="T165" t="s">
        <v>933</v>
      </c>
      <c r="V165" t="s">
        <v>935</v>
      </c>
      <c r="X165" t="s">
        <v>187</v>
      </c>
      <c r="Y165">
        <v>419</v>
      </c>
      <c r="Z165">
        <v>419</v>
      </c>
      <c r="AA165" t="s">
        <v>1131</v>
      </c>
      <c r="AB165" t="s">
        <v>1243</v>
      </c>
      <c r="AC165" t="s">
        <v>1396</v>
      </c>
      <c r="AD165">
        <v>172</v>
      </c>
      <c r="AE165" t="s">
        <v>1404</v>
      </c>
      <c r="AF165">
        <v>2</v>
      </c>
      <c r="AG165">
        <v>3</v>
      </c>
      <c r="AH165">
        <v>42.52</v>
      </c>
      <c r="AK165" t="s">
        <v>1414</v>
      </c>
      <c r="AL165" t="s">
        <v>1423</v>
      </c>
      <c r="AM165">
        <v>25016</v>
      </c>
      <c r="AR165" t="s">
        <v>1535</v>
      </c>
      <c r="AS165" t="s">
        <v>1659</v>
      </c>
      <c r="AT165">
        <v>2019</v>
      </c>
      <c r="AV165" t="s">
        <v>1662</v>
      </c>
      <c r="AW165" t="s">
        <v>1663</v>
      </c>
      <c r="AX165" t="s">
        <v>935</v>
      </c>
      <c r="AY165" t="s">
        <v>1667</v>
      </c>
      <c r="AZ165">
        <v>25.75</v>
      </c>
      <c r="BA165" t="s">
        <v>1668</v>
      </c>
      <c r="BC165" t="s">
        <v>1671</v>
      </c>
      <c r="BD165" t="s">
        <v>1780</v>
      </c>
      <c r="BE165" t="s">
        <v>1662</v>
      </c>
      <c r="BG165" t="s">
        <v>1806</v>
      </c>
    </row>
    <row r="166" spans="1:59">
      <c r="A166" s="1">
        <f>HYPERLINK("https://lsnyc.legalserver.org/matter/dynamic-profile/view/1861981","18-1861981")</f>
        <v>0</v>
      </c>
      <c r="C166" t="s">
        <v>82</v>
      </c>
      <c r="D166" t="s">
        <v>97</v>
      </c>
      <c r="E166" t="s">
        <v>160</v>
      </c>
      <c r="G166" t="s">
        <v>340</v>
      </c>
      <c r="H166" t="s">
        <v>482</v>
      </c>
      <c r="I166" t="s">
        <v>645</v>
      </c>
      <c r="J166" t="s">
        <v>738</v>
      </c>
      <c r="K166" t="s">
        <v>739</v>
      </c>
      <c r="L166">
        <v>10463</v>
      </c>
      <c r="M166" t="s">
        <v>750</v>
      </c>
      <c r="N166" t="s">
        <v>918</v>
      </c>
      <c r="O166">
        <v>15</v>
      </c>
      <c r="P166" t="s">
        <v>928</v>
      </c>
      <c r="Q166" t="s">
        <v>931</v>
      </c>
      <c r="S166" t="s">
        <v>932</v>
      </c>
      <c r="T166" t="s">
        <v>933</v>
      </c>
      <c r="X166" t="s">
        <v>133</v>
      </c>
      <c r="Y166">
        <v>386</v>
      </c>
      <c r="Z166">
        <v>1400</v>
      </c>
      <c r="AA166" t="s">
        <v>1132</v>
      </c>
      <c r="AC166" t="s">
        <v>1397</v>
      </c>
      <c r="AD166">
        <v>28</v>
      </c>
      <c r="AE166" t="s">
        <v>1401</v>
      </c>
      <c r="AF166">
        <v>1</v>
      </c>
      <c r="AG166">
        <v>0</v>
      </c>
      <c r="AH166">
        <v>178.25</v>
      </c>
      <c r="AK166" t="s">
        <v>1413</v>
      </c>
      <c r="AL166" t="s">
        <v>1423</v>
      </c>
      <c r="AM166">
        <v>21640</v>
      </c>
      <c r="AR166" t="s">
        <v>1548</v>
      </c>
      <c r="AS166" t="s">
        <v>1619</v>
      </c>
      <c r="AT166">
        <v>2019</v>
      </c>
      <c r="AV166" t="s">
        <v>1662</v>
      </c>
      <c r="AW166" t="s">
        <v>1663</v>
      </c>
      <c r="AX166" t="s">
        <v>935</v>
      </c>
      <c r="AY166" t="s">
        <v>1665</v>
      </c>
      <c r="AZ166">
        <v>20.9</v>
      </c>
      <c r="BA166" t="s">
        <v>1668</v>
      </c>
      <c r="BC166" t="s">
        <v>1672</v>
      </c>
      <c r="BD166" t="s">
        <v>1781</v>
      </c>
      <c r="BE166" t="s">
        <v>1662</v>
      </c>
      <c r="BG166" t="s">
        <v>1815</v>
      </c>
    </row>
    <row r="167" spans="1:59">
      <c r="A167" s="1">
        <f>HYPERLINK("https://lsnyc.legalserver.org/matter/dynamic-profile/view/1869321","18-1869321")</f>
        <v>0</v>
      </c>
      <c r="C167" t="s">
        <v>92</v>
      </c>
      <c r="D167" t="s">
        <v>97</v>
      </c>
      <c r="E167" t="s">
        <v>143</v>
      </c>
      <c r="G167" t="s">
        <v>205</v>
      </c>
      <c r="H167" t="s">
        <v>483</v>
      </c>
      <c r="I167" t="s">
        <v>646</v>
      </c>
      <c r="J167">
        <v>44</v>
      </c>
      <c r="K167" t="s">
        <v>739</v>
      </c>
      <c r="L167">
        <v>10459</v>
      </c>
      <c r="M167" t="s">
        <v>743</v>
      </c>
      <c r="N167" t="s">
        <v>919</v>
      </c>
      <c r="O167">
        <v>7</v>
      </c>
      <c r="Q167" t="s">
        <v>930</v>
      </c>
      <c r="S167" t="s">
        <v>932</v>
      </c>
      <c r="T167" t="s">
        <v>933</v>
      </c>
      <c r="X167" t="s">
        <v>143</v>
      </c>
      <c r="Y167">
        <v>344</v>
      </c>
      <c r="Z167">
        <v>1470</v>
      </c>
      <c r="AA167" t="s">
        <v>1133</v>
      </c>
      <c r="AB167" t="s">
        <v>1244</v>
      </c>
      <c r="AC167" t="s">
        <v>1398</v>
      </c>
      <c r="AD167">
        <v>0</v>
      </c>
      <c r="AF167">
        <v>1</v>
      </c>
      <c r="AG167">
        <v>2</v>
      </c>
      <c r="AH167">
        <v>0</v>
      </c>
      <c r="AM167">
        <v>0</v>
      </c>
      <c r="AR167" t="s">
        <v>1506</v>
      </c>
      <c r="AS167" t="s">
        <v>1594</v>
      </c>
      <c r="AT167">
        <v>2019</v>
      </c>
      <c r="AV167" t="s">
        <v>1662</v>
      </c>
      <c r="AW167" t="s">
        <v>1663</v>
      </c>
      <c r="AX167" t="s">
        <v>935</v>
      </c>
      <c r="AY167" t="s">
        <v>1666</v>
      </c>
      <c r="AZ167">
        <v>249.88</v>
      </c>
      <c r="BA167" t="s">
        <v>1668</v>
      </c>
      <c r="BC167" t="s">
        <v>1671</v>
      </c>
      <c r="BD167" t="s">
        <v>1697</v>
      </c>
      <c r="BE167" t="s">
        <v>1662</v>
      </c>
      <c r="BF167" t="s">
        <v>1785</v>
      </c>
      <c r="BG167" t="s">
        <v>1796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44"/>
  <sheetViews>
    <sheetView workbookViewId="0"/>
  </sheetViews>
  <sheetFormatPr defaultRowHeight="15"/>
  <cols>
    <col min="1" max="1" width="20.7109375" style="1" customWidth="1"/>
  </cols>
  <sheetData>
    <row r="1" spans="1:5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41</v>
      </c>
      <c r="AO1" s="2" t="s">
        <v>39</v>
      </c>
      <c r="AP1" s="2" t="s">
        <v>40</v>
      </c>
      <c r="AQ1" s="2" t="s">
        <v>42</v>
      </c>
      <c r="AR1" s="2" t="s">
        <v>43</v>
      </c>
      <c r="AS1" s="2" t="s">
        <v>1817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54</v>
      </c>
      <c r="AZ1" s="2" t="s">
        <v>50</v>
      </c>
      <c r="BA1" s="2" t="s">
        <v>51</v>
      </c>
      <c r="BB1" s="2" t="s">
        <v>53</v>
      </c>
      <c r="BC1" s="2" t="s">
        <v>55</v>
      </c>
      <c r="BD1" s="2" t="s">
        <v>56</v>
      </c>
      <c r="BE1" s="2" t="s">
        <v>57</v>
      </c>
      <c r="BF1" s="2" t="s">
        <v>58</v>
      </c>
    </row>
    <row r="2" spans="1:58">
      <c r="A2" s="1">
        <f>HYPERLINK("https://lsnyc.legalserver.org/matter/dynamic-profile/view/0827712","17-0827712")</f>
        <v>0</v>
      </c>
      <c r="C2" t="s">
        <v>82</v>
      </c>
      <c r="D2" t="s">
        <v>1830</v>
      </c>
      <c r="E2" t="s">
        <v>1831</v>
      </c>
      <c r="F2" t="s">
        <v>1913</v>
      </c>
      <c r="G2" t="s">
        <v>1982</v>
      </c>
      <c r="H2" t="s">
        <v>2098</v>
      </c>
      <c r="I2" t="s">
        <v>2201</v>
      </c>
      <c r="J2">
        <v>417</v>
      </c>
      <c r="K2" t="s">
        <v>739</v>
      </c>
      <c r="L2">
        <v>10455</v>
      </c>
      <c r="M2" t="s">
        <v>741</v>
      </c>
      <c r="N2" t="s">
        <v>2365</v>
      </c>
      <c r="O2">
        <v>19</v>
      </c>
      <c r="P2" t="s">
        <v>2506</v>
      </c>
      <c r="Q2" t="s">
        <v>930</v>
      </c>
      <c r="R2" t="s">
        <v>2509</v>
      </c>
      <c r="S2" t="s">
        <v>932</v>
      </c>
      <c r="T2" t="s">
        <v>933</v>
      </c>
      <c r="X2" t="s">
        <v>2520</v>
      </c>
      <c r="Y2">
        <v>501</v>
      </c>
      <c r="Z2">
        <v>501</v>
      </c>
      <c r="AA2" t="s">
        <v>2542</v>
      </c>
      <c r="AB2" t="s">
        <v>2679</v>
      </c>
      <c r="AC2" t="s">
        <v>2771</v>
      </c>
      <c r="AD2">
        <v>0</v>
      </c>
      <c r="AE2" t="s">
        <v>1399</v>
      </c>
      <c r="AF2">
        <v>2</v>
      </c>
      <c r="AG2">
        <v>0</v>
      </c>
      <c r="AH2">
        <v>36.95</v>
      </c>
      <c r="AK2" t="s">
        <v>1413</v>
      </c>
      <c r="AL2" t="s">
        <v>1422</v>
      </c>
      <c r="AM2">
        <v>6000</v>
      </c>
      <c r="AO2" t="s">
        <v>1426</v>
      </c>
      <c r="AR2" t="s">
        <v>1492</v>
      </c>
      <c r="AS2" t="s">
        <v>3019</v>
      </c>
      <c r="AT2">
        <v>2019</v>
      </c>
      <c r="AV2" t="s">
        <v>1662</v>
      </c>
      <c r="AW2" t="s">
        <v>1663</v>
      </c>
      <c r="AX2" t="s">
        <v>935</v>
      </c>
      <c r="AY2" t="s">
        <v>1672</v>
      </c>
      <c r="AZ2" t="s">
        <v>1666</v>
      </c>
      <c r="BA2">
        <v>135.9</v>
      </c>
      <c r="BB2" t="s">
        <v>3062</v>
      </c>
      <c r="BC2" t="s">
        <v>3069</v>
      </c>
      <c r="BD2" t="s">
        <v>1662</v>
      </c>
      <c r="BF2" t="s">
        <v>1807</v>
      </c>
    </row>
    <row r="3" spans="1:58">
      <c r="A3" s="1">
        <f>HYPERLINK("https://lsnyc.legalserver.org/matter/dynamic-profile/view/1863872","18-1863872")</f>
        <v>0</v>
      </c>
      <c r="C3" t="s">
        <v>82</v>
      </c>
      <c r="D3" t="s">
        <v>1830</v>
      </c>
      <c r="E3" t="s">
        <v>192</v>
      </c>
      <c r="F3" t="s">
        <v>1914</v>
      </c>
      <c r="G3" t="s">
        <v>207</v>
      </c>
      <c r="H3" t="s">
        <v>2099</v>
      </c>
      <c r="I3" t="s">
        <v>2202</v>
      </c>
      <c r="J3" t="s">
        <v>2319</v>
      </c>
      <c r="K3" t="s">
        <v>739</v>
      </c>
      <c r="L3">
        <v>10455</v>
      </c>
      <c r="M3" t="s">
        <v>743</v>
      </c>
      <c r="N3" t="s">
        <v>2366</v>
      </c>
      <c r="O3">
        <v>5</v>
      </c>
      <c r="P3" t="s">
        <v>923</v>
      </c>
      <c r="Q3" t="s">
        <v>930</v>
      </c>
      <c r="R3" t="s">
        <v>2509</v>
      </c>
      <c r="S3" t="s">
        <v>932</v>
      </c>
      <c r="T3" t="s">
        <v>933</v>
      </c>
      <c r="V3" t="s">
        <v>935</v>
      </c>
      <c r="X3" t="s">
        <v>192</v>
      </c>
      <c r="Y3">
        <v>160</v>
      </c>
      <c r="Z3">
        <v>160</v>
      </c>
      <c r="AA3" t="s">
        <v>2543</v>
      </c>
      <c r="AB3" t="s">
        <v>2680</v>
      </c>
      <c r="AC3" t="s">
        <v>2772</v>
      </c>
      <c r="AD3">
        <v>0</v>
      </c>
      <c r="AE3" t="s">
        <v>1401</v>
      </c>
      <c r="AF3">
        <v>1</v>
      </c>
      <c r="AG3">
        <v>0</v>
      </c>
      <c r="AH3">
        <v>74.14</v>
      </c>
      <c r="AK3" t="s">
        <v>1414</v>
      </c>
      <c r="AL3" t="s">
        <v>1423</v>
      </c>
      <c r="AM3">
        <v>9000</v>
      </c>
      <c r="AN3" t="s">
        <v>1468</v>
      </c>
      <c r="AO3" t="s">
        <v>1427</v>
      </c>
      <c r="AP3" t="s">
        <v>2907</v>
      </c>
      <c r="AQ3" t="s">
        <v>1481</v>
      </c>
      <c r="AR3" t="s">
        <v>1505</v>
      </c>
      <c r="AS3" t="s">
        <v>1570</v>
      </c>
      <c r="AT3">
        <v>2019</v>
      </c>
      <c r="AV3" t="s">
        <v>1662</v>
      </c>
      <c r="AW3" t="s">
        <v>1663</v>
      </c>
      <c r="AX3" t="s">
        <v>935</v>
      </c>
      <c r="AY3" t="s">
        <v>1672</v>
      </c>
      <c r="AZ3" t="s">
        <v>1666</v>
      </c>
      <c r="BA3">
        <v>76.5</v>
      </c>
      <c r="BB3" t="s">
        <v>3063</v>
      </c>
      <c r="BC3" t="s">
        <v>3070</v>
      </c>
      <c r="BD3" t="s">
        <v>1662</v>
      </c>
      <c r="BE3" t="s">
        <v>1782</v>
      </c>
      <c r="BF3" t="s">
        <v>1813</v>
      </c>
    </row>
    <row r="4" spans="1:58">
      <c r="A4" s="1">
        <f>HYPERLINK("https://lsnyc.legalserver.org/matter/dynamic-profile/view/1849543","17-1849543")</f>
        <v>0</v>
      </c>
      <c r="C4" t="s">
        <v>69</v>
      </c>
      <c r="D4" t="s">
        <v>1830</v>
      </c>
      <c r="E4" t="s">
        <v>1832</v>
      </c>
      <c r="F4" t="s">
        <v>1915</v>
      </c>
      <c r="G4" t="s">
        <v>1983</v>
      </c>
      <c r="H4" t="s">
        <v>2100</v>
      </c>
      <c r="I4" t="s">
        <v>2203</v>
      </c>
      <c r="J4" t="s">
        <v>2320</v>
      </c>
      <c r="K4" t="s">
        <v>739</v>
      </c>
      <c r="L4">
        <v>10454</v>
      </c>
      <c r="M4" t="s">
        <v>752</v>
      </c>
      <c r="N4" t="s">
        <v>2367</v>
      </c>
      <c r="O4">
        <v>15</v>
      </c>
      <c r="P4" t="s">
        <v>923</v>
      </c>
      <c r="Q4" t="s">
        <v>930</v>
      </c>
      <c r="R4" t="s">
        <v>2509</v>
      </c>
      <c r="S4" t="s">
        <v>932</v>
      </c>
      <c r="T4" t="s">
        <v>933</v>
      </c>
      <c r="V4" t="s">
        <v>935</v>
      </c>
      <c r="W4" t="s">
        <v>936</v>
      </c>
      <c r="X4" t="s">
        <v>1832</v>
      </c>
      <c r="Y4">
        <v>230</v>
      </c>
      <c r="Z4">
        <v>1410.34</v>
      </c>
      <c r="AA4" t="s">
        <v>2544</v>
      </c>
      <c r="AB4" t="s">
        <v>2681</v>
      </c>
      <c r="AC4" t="s">
        <v>2773</v>
      </c>
      <c r="AD4">
        <v>24</v>
      </c>
      <c r="AE4" t="s">
        <v>1401</v>
      </c>
      <c r="AF4">
        <v>1</v>
      </c>
      <c r="AG4">
        <v>3</v>
      </c>
      <c r="AH4">
        <v>76.78</v>
      </c>
      <c r="AK4" t="s">
        <v>1413</v>
      </c>
      <c r="AL4" t="s">
        <v>1423</v>
      </c>
      <c r="AM4">
        <v>18888</v>
      </c>
      <c r="AN4" t="s">
        <v>1469</v>
      </c>
      <c r="AO4" t="s">
        <v>1426</v>
      </c>
      <c r="AP4" t="s">
        <v>2908</v>
      </c>
      <c r="AQ4" t="s">
        <v>1481</v>
      </c>
      <c r="AR4" t="s">
        <v>2987</v>
      </c>
      <c r="AS4" t="s">
        <v>3020</v>
      </c>
      <c r="AT4">
        <v>2018</v>
      </c>
      <c r="AV4" t="s">
        <v>1662</v>
      </c>
      <c r="AW4" t="s">
        <v>1663</v>
      </c>
      <c r="AX4" t="s">
        <v>935</v>
      </c>
      <c r="AY4" t="s">
        <v>1671</v>
      </c>
      <c r="AZ4" t="s">
        <v>1666</v>
      </c>
      <c r="BA4">
        <v>40.9</v>
      </c>
      <c r="BB4" t="s">
        <v>3063</v>
      </c>
      <c r="BC4" t="s">
        <v>3071</v>
      </c>
      <c r="BD4" t="s">
        <v>1662</v>
      </c>
      <c r="BE4" t="s">
        <v>1782</v>
      </c>
      <c r="BF4" t="s">
        <v>1816</v>
      </c>
    </row>
    <row r="5" spans="1:58">
      <c r="A5" s="1">
        <f>HYPERLINK("https://lsnyc.legalserver.org/matter/dynamic-profile/view/1854229","17-1854229")</f>
        <v>0</v>
      </c>
      <c r="C5" t="s">
        <v>80</v>
      </c>
      <c r="D5" t="s">
        <v>1830</v>
      </c>
      <c r="E5" t="s">
        <v>1833</v>
      </c>
      <c r="F5" t="s">
        <v>1916</v>
      </c>
      <c r="G5" t="s">
        <v>1984</v>
      </c>
      <c r="H5" t="s">
        <v>426</v>
      </c>
      <c r="I5" t="s">
        <v>2204</v>
      </c>
      <c r="J5" t="s">
        <v>2321</v>
      </c>
      <c r="K5" t="s">
        <v>739</v>
      </c>
      <c r="L5">
        <v>10454</v>
      </c>
      <c r="M5" t="s">
        <v>746</v>
      </c>
      <c r="N5" t="s">
        <v>2368</v>
      </c>
      <c r="O5">
        <v>22</v>
      </c>
      <c r="P5" t="s">
        <v>923</v>
      </c>
      <c r="Q5" t="s">
        <v>930</v>
      </c>
      <c r="R5" t="s">
        <v>2510</v>
      </c>
      <c r="S5" t="s">
        <v>932</v>
      </c>
      <c r="T5" t="s">
        <v>933</v>
      </c>
      <c r="V5" t="s">
        <v>935</v>
      </c>
      <c r="W5" t="s">
        <v>936</v>
      </c>
      <c r="X5" t="s">
        <v>1889</v>
      </c>
      <c r="Y5">
        <v>360</v>
      </c>
      <c r="Z5">
        <v>360</v>
      </c>
      <c r="AA5" t="s">
        <v>2545</v>
      </c>
      <c r="AC5" t="s">
        <v>2774</v>
      </c>
      <c r="AD5">
        <v>4</v>
      </c>
      <c r="AE5" t="s">
        <v>1401</v>
      </c>
      <c r="AF5">
        <v>1</v>
      </c>
      <c r="AG5">
        <v>0</v>
      </c>
      <c r="AH5">
        <v>74.43000000000001</v>
      </c>
      <c r="AK5" t="s">
        <v>1414</v>
      </c>
      <c r="AL5" t="s">
        <v>1422</v>
      </c>
      <c r="AM5">
        <v>8976</v>
      </c>
      <c r="AN5" t="s">
        <v>1469</v>
      </c>
      <c r="AO5" t="s">
        <v>1426</v>
      </c>
      <c r="AP5" t="s">
        <v>2909</v>
      </c>
      <c r="AQ5" t="s">
        <v>1481</v>
      </c>
      <c r="AR5" t="s">
        <v>1505</v>
      </c>
      <c r="AS5" t="s">
        <v>3021</v>
      </c>
      <c r="AT5">
        <v>2018</v>
      </c>
      <c r="AV5" t="s">
        <v>1662</v>
      </c>
      <c r="AW5" t="s">
        <v>1663</v>
      </c>
      <c r="AX5" t="s">
        <v>935</v>
      </c>
      <c r="AY5" t="s">
        <v>1672</v>
      </c>
      <c r="AZ5" t="s">
        <v>1666</v>
      </c>
      <c r="BA5">
        <v>21.8</v>
      </c>
      <c r="BB5" t="s">
        <v>3063</v>
      </c>
      <c r="BC5" t="s">
        <v>3072</v>
      </c>
      <c r="BD5" t="s">
        <v>1662</v>
      </c>
      <c r="BF5" t="s">
        <v>1805</v>
      </c>
    </row>
    <row r="6" spans="1:58">
      <c r="A6" s="1">
        <f>HYPERLINK("https://lsnyc.legalserver.org/matter/dynamic-profile/view/1849480","17-1849480")</f>
        <v>0</v>
      </c>
      <c r="C6" t="s">
        <v>90</v>
      </c>
      <c r="D6" t="s">
        <v>1830</v>
      </c>
      <c r="E6" t="s">
        <v>1834</v>
      </c>
      <c r="F6" t="s">
        <v>1917</v>
      </c>
      <c r="G6" t="s">
        <v>1985</v>
      </c>
      <c r="H6" t="s">
        <v>2101</v>
      </c>
      <c r="I6" t="s">
        <v>2205</v>
      </c>
      <c r="J6" t="s">
        <v>2322</v>
      </c>
      <c r="K6" t="s">
        <v>739</v>
      </c>
      <c r="L6">
        <v>10467</v>
      </c>
      <c r="M6" t="s">
        <v>743</v>
      </c>
      <c r="N6" t="s">
        <v>2369</v>
      </c>
      <c r="O6">
        <v>15</v>
      </c>
      <c r="P6" t="s">
        <v>923</v>
      </c>
      <c r="Q6" t="s">
        <v>930</v>
      </c>
      <c r="R6" t="s">
        <v>2511</v>
      </c>
      <c r="S6" t="s">
        <v>932</v>
      </c>
      <c r="T6" t="s">
        <v>934</v>
      </c>
      <c r="X6" t="s">
        <v>1834</v>
      </c>
      <c r="Y6">
        <v>1219</v>
      </c>
      <c r="Z6">
        <v>1219</v>
      </c>
      <c r="AA6" t="s">
        <v>2546</v>
      </c>
      <c r="AC6" t="s">
        <v>2775</v>
      </c>
      <c r="AD6">
        <v>0</v>
      </c>
      <c r="AE6" t="s">
        <v>1401</v>
      </c>
      <c r="AF6">
        <v>2</v>
      </c>
      <c r="AG6">
        <v>1</v>
      </c>
      <c r="AH6">
        <v>178.26</v>
      </c>
      <c r="AK6" t="s">
        <v>1413</v>
      </c>
      <c r="AM6">
        <v>36400</v>
      </c>
      <c r="AN6" t="s">
        <v>1472</v>
      </c>
      <c r="AO6" t="s">
        <v>1427</v>
      </c>
      <c r="AP6" t="s">
        <v>2910</v>
      </c>
      <c r="AQ6" t="s">
        <v>1481</v>
      </c>
      <c r="AR6" t="s">
        <v>1493</v>
      </c>
      <c r="AS6" t="s">
        <v>1612</v>
      </c>
      <c r="AT6">
        <v>2018</v>
      </c>
      <c r="AV6" t="s">
        <v>1662</v>
      </c>
      <c r="AW6" t="s">
        <v>1663</v>
      </c>
      <c r="AX6" t="s">
        <v>935</v>
      </c>
      <c r="AY6" t="s">
        <v>1673</v>
      </c>
      <c r="AZ6" t="s">
        <v>1666</v>
      </c>
      <c r="BA6">
        <v>31.9</v>
      </c>
      <c r="BB6" t="s">
        <v>3064</v>
      </c>
      <c r="BC6" t="s">
        <v>3073</v>
      </c>
      <c r="BD6" t="s">
        <v>1662</v>
      </c>
      <c r="BE6" t="s">
        <v>1782</v>
      </c>
      <c r="BF6" t="s">
        <v>1801</v>
      </c>
    </row>
    <row r="7" spans="1:58">
      <c r="A7" s="1">
        <f>HYPERLINK("https://lsnyc.legalserver.org/matter/dynamic-profile/view/1861717","18-1861717")</f>
        <v>0</v>
      </c>
      <c r="C7" t="s">
        <v>81</v>
      </c>
      <c r="D7" t="s">
        <v>1830</v>
      </c>
      <c r="E7" t="s">
        <v>171</v>
      </c>
      <c r="F7" t="s">
        <v>1918</v>
      </c>
      <c r="G7" t="s">
        <v>1986</v>
      </c>
      <c r="H7" t="s">
        <v>2102</v>
      </c>
      <c r="I7" t="s">
        <v>2206</v>
      </c>
      <c r="J7">
        <v>2</v>
      </c>
      <c r="K7" t="s">
        <v>739</v>
      </c>
      <c r="L7">
        <v>10469</v>
      </c>
      <c r="M7" t="s">
        <v>743</v>
      </c>
      <c r="N7" t="s">
        <v>2370</v>
      </c>
      <c r="O7">
        <v>2</v>
      </c>
      <c r="P7" t="s">
        <v>923</v>
      </c>
      <c r="Q7" t="s">
        <v>930</v>
      </c>
      <c r="R7" t="s">
        <v>2511</v>
      </c>
      <c r="S7" t="s">
        <v>932</v>
      </c>
      <c r="T7" t="s">
        <v>933</v>
      </c>
      <c r="V7" t="s">
        <v>935</v>
      </c>
      <c r="X7" t="s">
        <v>171</v>
      </c>
      <c r="Y7">
        <v>499.69</v>
      </c>
      <c r="Z7">
        <v>1515</v>
      </c>
      <c r="AA7" t="s">
        <v>2547</v>
      </c>
      <c r="AB7" t="s">
        <v>2682</v>
      </c>
      <c r="AC7" t="s">
        <v>2776</v>
      </c>
      <c r="AD7">
        <v>2</v>
      </c>
      <c r="AE7" t="s">
        <v>1400</v>
      </c>
      <c r="AF7">
        <v>2</v>
      </c>
      <c r="AG7">
        <v>1</v>
      </c>
      <c r="AH7">
        <v>103.95</v>
      </c>
      <c r="AK7" t="s">
        <v>1416</v>
      </c>
      <c r="AL7" t="s">
        <v>1423</v>
      </c>
      <c r="AM7">
        <v>21600</v>
      </c>
      <c r="AN7" t="s">
        <v>1471</v>
      </c>
      <c r="AO7" t="s">
        <v>1427</v>
      </c>
      <c r="AP7" t="s">
        <v>2911</v>
      </c>
      <c r="AQ7" t="s">
        <v>1475</v>
      </c>
      <c r="AR7" t="s">
        <v>1500</v>
      </c>
      <c r="AS7" t="s">
        <v>1609</v>
      </c>
      <c r="AT7">
        <v>2019</v>
      </c>
      <c r="AV7" t="s">
        <v>1662</v>
      </c>
      <c r="AW7" t="s">
        <v>1663</v>
      </c>
      <c r="AX7" t="s">
        <v>935</v>
      </c>
      <c r="AY7" t="s">
        <v>1671</v>
      </c>
      <c r="AZ7" t="s">
        <v>1666</v>
      </c>
      <c r="BA7">
        <v>76</v>
      </c>
      <c r="BB7" t="s">
        <v>3063</v>
      </c>
      <c r="BC7" t="s">
        <v>3074</v>
      </c>
      <c r="BD7" t="s">
        <v>1662</v>
      </c>
      <c r="BE7" t="s">
        <v>1785</v>
      </c>
      <c r="BF7" t="s">
        <v>1801</v>
      </c>
    </row>
    <row r="8" spans="1:58">
      <c r="A8" s="1">
        <f>HYPERLINK("https://lsnyc.legalserver.org/matter/dynamic-profile/view/1850879","17-1850879")</f>
        <v>0</v>
      </c>
      <c r="C8" t="s">
        <v>81</v>
      </c>
      <c r="D8" t="s">
        <v>1830</v>
      </c>
      <c r="E8" t="s">
        <v>1835</v>
      </c>
      <c r="F8" t="s">
        <v>1919</v>
      </c>
      <c r="G8" t="s">
        <v>1987</v>
      </c>
      <c r="H8" t="s">
        <v>2103</v>
      </c>
      <c r="I8" t="s">
        <v>2207</v>
      </c>
      <c r="J8" t="s">
        <v>2323</v>
      </c>
      <c r="K8" t="s">
        <v>739</v>
      </c>
      <c r="L8">
        <v>10457</v>
      </c>
      <c r="M8" t="s">
        <v>743</v>
      </c>
      <c r="N8" t="s">
        <v>2371</v>
      </c>
      <c r="O8">
        <v>4</v>
      </c>
      <c r="P8" t="s">
        <v>923</v>
      </c>
      <c r="Q8" t="s">
        <v>930</v>
      </c>
      <c r="R8" t="s">
        <v>2511</v>
      </c>
      <c r="S8" t="s">
        <v>932</v>
      </c>
      <c r="T8" t="s">
        <v>934</v>
      </c>
      <c r="U8" t="s">
        <v>934</v>
      </c>
      <c r="V8" t="s">
        <v>935</v>
      </c>
      <c r="X8" t="s">
        <v>1835</v>
      </c>
      <c r="Y8">
        <v>1367</v>
      </c>
      <c r="Z8">
        <v>1367</v>
      </c>
      <c r="AA8" t="s">
        <v>2548</v>
      </c>
      <c r="AB8" t="s">
        <v>2683</v>
      </c>
      <c r="AC8" t="s">
        <v>2777</v>
      </c>
      <c r="AD8">
        <v>120</v>
      </c>
      <c r="AE8" t="s">
        <v>1407</v>
      </c>
      <c r="AF8">
        <v>4</v>
      </c>
      <c r="AG8">
        <v>4</v>
      </c>
      <c r="AH8">
        <v>31.73</v>
      </c>
      <c r="AK8" t="s">
        <v>1414</v>
      </c>
      <c r="AL8" t="s">
        <v>750</v>
      </c>
      <c r="AM8">
        <v>13112</v>
      </c>
      <c r="AO8" t="s">
        <v>1426</v>
      </c>
      <c r="AP8" t="s">
        <v>1444</v>
      </c>
      <c r="AQ8" t="s">
        <v>1475</v>
      </c>
      <c r="AR8" t="s">
        <v>1535</v>
      </c>
      <c r="AS8" t="s">
        <v>3022</v>
      </c>
      <c r="AT8">
        <v>2018</v>
      </c>
      <c r="AV8" t="s">
        <v>1662</v>
      </c>
      <c r="AW8" t="s">
        <v>1663</v>
      </c>
      <c r="AX8" t="s">
        <v>935</v>
      </c>
      <c r="AY8" t="s">
        <v>1673</v>
      </c>
      <c r="AZ8" t="s">
        <v>1666</v>
      </c>
      <c r="BA8">
        <v>29.45</v>
      </c>
      <c r="BB8" t="s">
        <v>3062</v>
      </c>
      <c r="BC8" t="s">
        <v>3075</v>
      </c>
      <c r="BD8" t="s">
        <v>1662</v>
      </c>
      <c r="BE8" t="s">
        <v>1782</v>
      </c>
      <c r="BF8" t="s">
        <v>1801</v>
      </c>
    </row>
    <row r="9" spans="1:58">
      <c r="A9" s="1">
        <f>HYPERLINK("https://lsnyc.legalserver.org/matter/dynamic-profile/view/1856869","18-1856869")</f>
        <v>0</v>
      </c>
      <c r="C9" t="s">
        <v>67</v>
      </c>
      <c r="D9" t="s">
        <v>1830</v>
      </c>
      <c r="E9" t="s">
        <v>1836</v>
      </c>
      <c r="F9" t="s">
        <v>1920</v>
      </c>
      <c r="G9" t="s">
        <v>1988</v>
      </c>
      <c r="H9" t="s">
        <v>473</v>
      </c>
      <c r="I9" t="s">
        <v>2208</v>
      </c>
      <c r="J9" t="s">
        <v>724</v>
      </c>
      <c r="K9" t="s">
        <v>739</v>
      </c>
      <c r="L9">
        <v>10457</v>
      </c>
      <c r="M9" t="s">
        <v>746</v>
      </c>
      <c r="N9" t="s">
        <v>2372</v>
      </c>
      <c r="O9">
        <v>17</v>
      </c>
      <c r="P9" t="s">
        <v>923</v>
      </c>
      <c r="Q9" t="s">
        <v>930</v>
      </c>
      <c r="R9" t="s">
        <v>2509</v>
      </c>
      <c r="S9" t="s">
        <v>932</v>
      </c>
      <c r="T9" t="s">
        <v>934</v>
      </c>
      <c r="X9" t="s">
        <v>1836</v>
      </c>
      <c r="Y9">
        <v>908.14</v>
      </c>
      <c r="Z9">
        <v>908.14</v>
      </c>
      <c r="AA9" t="s">
        <v>2549</v>
      </c>
      <c r="AC9" t="s">
        <v>2778</v>
      </c>
      <c r="AD9">
        <v>0</v>
      </c>
      <c r="AE9" t="s">
        <v>1401</v>
      </c>
      <c r="AF9">
        <v>1</v>
      </c>
      <c r="AG9">
        <v>0</v>
      </c>
      <c r="AH9">
        <v>74.14</v>
      </c>
      <c r="AK9" t="s">
        <v>1414</v>
      </c>
      <c r="AL9" t="s">
        <v>1422</v>
      </c>
      <c r="AM9">
        <v>9000</v>
      </c>
      <c r="AN9" t="s">
        <v>1469</v>
      </c>
      <c r="AO9" t="s">
        <v>1426</v>
      </c>
      <c r="AP9" t="s">
        <v>2912</v>
      </c>
      <c r="AQ9" t="s">
        <v>1475</v>
      </c>
      <c r="AR9" t="s">
        <v>1492</v>
      </c>
      <c r="AS9" t="s">
        <v>1634</v>
      </c>
      <c r="AT9">
        <v>2018</v>
      </c>
      <c r="AV9" t="s">
        <v>1662</v>
      </c>
      <c r="AW9" t="s">
        <v>1663</v>
      </c>
      <c r="AX9" t="s">
        <v>935</v>
      </c>
      <c r="AY9" t="s">
        <v>1672</v>
      </c>
      <c r="AZ9" t="s">
        <v>1666</v>
      </c>
      <c r="BA9">
        <v>23.1</v>
      </c>
      <c r="BB9" t="s">
        <v>3063</v>
      </c>
      <c r="BD9" t="s">
        <v>1662</v>
      </c>
      <c r="BE9" t="s">
        <v>1782</v>
      </c>
      <c r="BF9" t="s">
        <v>1801</v>
      </c>
    </row>
    <row r="10" spans="1:58">
      <c r="A10" s="1">
        <f>HYPERLINK("https://lsnyc.legalserver.org/matter/dynamic-profile/view/1833933","17-1833933")</f>
        <v>0</v>
      </c>
      <c r="B10" t="s">
        <v>60</v>
      </c>
      <c r="C10" t="s">
        <v>88</v>
      </c>
      <c r="D10" t="s">
        <v>1830</v>
      </c>
      <c r="E10" t="s">
        <v>131</v>
      </c>
      <c r="F10" t="s">
        <v>1921</v>
      </c>
      <c r="G10" t="s">
        <v>232</v>
      </c>
      <c r="H10" t="s">
        <v>378</v>
      </c>
      <c r="I10" t="s">
        <v>525</v>
      </c>
      <c r="J10" t="s">
        <v>678</v>
      </c>
      <c r="K10" t="s">
        <v>739</v>
      </c>
      <c r="L10">
        <v>10451</v>
      </c>
      <c r="M10" t="s">
        <v>741</v>
      </c>
      <c r="N10" t="s">
        <v>2373</v>
      </c>
      <c r="O10">
        <v>40</v>
      </c>
      <c r="P10" t="s">
        <v>923</v>
      </c>
      <c r="Q10" t="s">
        <v>930</v>
      </c>
      <c r="R10" t="s">
        <v>2511</v>
      </c>
      <c r="S10" t="s">
        <v>932</v>
      </c>
      <c r="T10" t="s">
        <v>933</v>
      </c>
      <c r="X10" t="s">
        <v>953</v>
      </c>
      <c r="Y10">
        <v>861.28</v>
      </c>
      <c r="Z10">
        <v>861.28</v>
      </c>
      <c r="AA10" t="s">
        <v>1010</v>
      </c>
      <c r="AC10" t="s">
        <v>1284</v>
      </c>
      <c r="AD10">
        <v>156</v>
      </c>
      <c r="AE10" t="s">
        <v>1401</v>
      </c>
      <c r="AF10">
        <v>1</v>
      </c>
      <c r="AG10">
        <v>1</v>
      </c>
      <c r="AH10">
        <v>80.09999999999999</v>
      </c>
      <c r="AK10" t="s">
        <v>1414</v>
      </c>
      <c r="AM10">
        <v>13008</v>
      </c>
      <c r="AN10" t="s">
        <v>1471</v>
      </c>
      <c r="AO10" t="s">
        <v>1426</v>
      </c>
      <c r="AP10" t="s">
        <v>2913</v>
      </c>
      <c r="AQ10" t="s">
        <v>1475</v>
      </c>
      <c r="AR10" t="s">
        <v>1492</v>
      </c>
      <c r="AS10" t="s">
        <v>3023</v>
      </c>
      <c r="AT10">
        <v>2018</v>
      </c>
      <c r="AV10" t="s">
        <v>1662</v>
      </c>
      <c r="AW10" t="s">
        <v>1663</v>
      </c>
      <c r="AX10" t="s">
        <v>935</v>
      </c>
      <c r="AY10" t="s">
        <v>1673</v>
      </c>
      <c r="AZ10" t="s">
        <v>1666</v>
      </c>
      <c r="BA10">
        <v>26.5</v>
      </c>
      <c r="BB10" t="s">
        <v>3063</v>
      </c>
      <c r="BD10" t="s">
        <v>1662</v>
      </c>
      <c r="BE10" t="s">
        <v>1782</v>
      </c>
      <c r="BF10" t="s">
        <v>1805</v>
      </c>
    </row>
    <row r="11" spans="1:58">
      <c r="A11" s="1">
        <f>HYPERLINK("https://lsnyc.legalserver.org/matter/dynamic-profile/view/1839071","17-1839071")</f>
        <v>0</v>
      </c>
      <c r="C11" t="s">
        <v>68</v>
      </c>
      <c r="D11" t="s">
        <v>1830</v>
      </c>
      <c r="E11" t="s">
        <v>113</v>
      </c>
      <c r="F11" t="s">
        <v>1922</v>
      </c>
      <c r="G11" t="s">
        <v>1989</v>
      </c>
      <c r="H11" t="s">
        <v>2104</v>
      </c>
      <c r="I11" t="s">
        <v>500</v>
      </c>
      <c r="J11">
        <v>23</v>
      </c>
      <c r="K11" t="s">
        <v>739</v>
      </c>
      <c r="L11">
        <v>10457</v>
      </c>
      <c r="M11" t="s">
        <v>743</v>
      </c>
      <c r="N11" t="s">
        <v>2374</v>
      </c>
      <c r="O11">
        <v>5</v>
      </c>
      <c r="P11" t="s">
        <v>923</v>
      </c>
      <c r="Q11" t="s">
        <v>930</v>
      </c>
      <c r="R11" t="s">
        <v>2511</v>
      </c>
      <c r="S11" t="s">
        <v>932</v>
      </c>
      <c r="T11" t="s">
        <v>934</v>
      </c>
      <c r="V11" t="s">
        <v>935</v>
      </c>
      <c r="X11" t="s">
        <v>938</v>
      </c>
      <c r="Y11">
        <v>237</v>
      </c>
      <c r="Z11">
        <v>1285</v>
      </c>
      <c r="AA11" t="s">
        <v>2550</v>
      </c>
      <c r="AB11" t="s">
        <v>2684</v>
      </c>
      <c r="AC11" t="s">
        <v>2779</v>
      </c>
      <c r="AD11">
        <v>27</v>
      </c>
      <c r="AE11" t="s">
        <v>1401</v>
      </c>
      <c r="AF11">
        <v>1</v>
      </c>
      <c r="AG11">
        <v>5</v>
      </c>
      <c r="AH11">
        <v>21.48</v>
      </c>
      <c r="AK11" t="s">
        <v>1415</v>
      </c>
      <c r="AL11" t="s">
        <v>1423</v>
      </c>
      <c r="AM11">
        <v>7080</v>
      </c>
      <c r="AN11" t="s">
        <v>1473</v>
      </c>
      <c r="AO11" t="s">
        <v>1426</v>
      </c>
      <c r="AP11" t="s">
        <v>2914</v>
      </c>
      <c r="AQ11" t="s">
        <v>2966</v>
      </c>
      <c r="AR11" t="s">
        <v>1526</v>
      </c>
      <c r="AS11" t="s">
        <v>3024</v>
      </c>
      <c r="AT11">
        <v>2018</v>
      </c>
      <c r="AV11" t="s">
        <v>1662</v>
      </c>
      <c r="AW11" t="s">
        <v>1663</v>
      </c>
      <c r="AX11" t="s">
        <v>935</v>
      </c>
      <c r="AY11" t="s">
        <v>1671</v>
      </c>
      <c r="AZ11" t="s">
        <v>1666</v>
      </c>
      <c r="BA11">
        <v>43.2</v>
      </c>
      <c r="BB11" t="s">
        <v>3063</v>
      </c>
      <c r="BC11" t="s">
        <v>3076</v>
      </c>
      <c r="BD11" t="s">
        <v>1662</v>
      </c>
      <c r="BE11" t="s">
        <v>1782</v>
      </c>
      <c r="BF11" t="s">
        <v>1805</v>
      </c>
    </row>
    <row r="12" spans="1:58">
      <c r="A12" s="1">
        <f>HYPERLINK("https://lsnyc.legalserver.org/matter/dynamic-profile/view/1851155","17-1851155")</f>
        <v>0</v>
      </c>
      <c r="C12" t="s">
        <v>67</v>
      </c>
      <c r="D12" t="s">
        <v>1830</v>
      </c>
      <c r="E12" t="s">
        <v>1837</v>
      </c>
      <c r="F12" t="s">
        <v>1923</v>
      </c>
      <c r="G12" t="s">
        <v>1990</v>
      </c>
      <c r="H12" t="s">
        <v>2105</v>
      </c>
      <c r="I12" t="s">
        <v>2207</v>
      </c>
      <c r="J12" t="s">
        <v>672</v>
      </c>
      <c r="K12" t="s">
        <v>739</v>
      </c>
      <c r="L12">
        <v>10457</v>
      </c>
      <c r="M12" t="s">
        <v>743</v>
      </c>
      <c r="N12" t="s">
        <v>2375</v>
      </c>
      <c r="O12">
        <v>21</v>
      </c>
      <c r="P12" t="s">
        <v>923</v>
      </c>
      <c r="Q12" t="s">
        <v>930</v>
      </c>
      <c r="R12" t="s">
        <v>2511</v>
      </c>
      <c r="S12" t="s">
        <v>932</v>
      </c>
      <c r="T12" t="s">
        <v>934</v>
      </c>
      <c r="V12" t="s">
        <v>935</v>
      </c>
      <c r="W12" t="s">
        <v>936</v>
      </c>
      <c r="X12" t="s">
        <v>1837</v>
      </c>
      <c r="Y12">
        <v>1283</v>
      </c>
      <c r="Z12">
        <v>2000</v>
      </c>
      <c r="AA12" t="s">
        <v>2551</v>
      </c>
      <c r="AB12" t="s">
        <v>2685</v>
      </c>
      <c r="AC12" t="s">
        <v>2780</v>
      </c>
      <c r="AD12">
        <v>0</v>
      </c>
      <c r="AE12" t="s">
        <v>1399</v>
      </c>
      <c r="AF12">
        <v>4</v>
      </c>
      <c r="AG12">
        <v>2</v>
      </c>
      <c r="AH12">
        <v>127.79</v>
      </c>
      <c r="AK12" t="s">
        <v>1413</v>
      </c>
      <c r="AL12" t="s">
        <v>1423</v>
      </c>
      <c r="AM12">
        <v>42120</v>
      </c>
      <c r="AN12" t="s">
        <v>1470</v>
      </c>
      <c r="AO12" t="s">
        <v>1426</v>
      </c>
      <c r="AP12" t="s">
        <v>2915</v>
      </c>
      <c r="AQ12" t="s">
        <v>2967</v>
      </c>
      <c r="AR12" t="s">
        <v>1493</v>
      </c>
      <c r="AS12" t="s">
        <v>3025</v>
      </c>
      <c r="AT12">
        <v>2018</v>
      </c>
      <c r="AV12" t="s">
        <v>1662</v>
      </c>
      <c r="AW12" t="s">
        <v>1663</v>
      </c>
      <c r="AX12" t="s">
        <v>935</v>
      </c>
      <c r="AY12" t="s">
        <v>1672</v>
      </c>
      <c r="AZ12" t="s">
        <v>1666</v>
      </c>
      <c r="BA12">
        <v>9.9</v>
      </c>
      <c r="BB12" t="s">
        <v>3063</v>
      </c>
      <c r="BC12" t="s">
        <v>3075</v>
      </c>
      <c r="BD12" t="s">
        <v>1662</v>
      </c>
      <c r="BF12" t="s">
        <v>1813</v>
      </c>
    </row>
    <row r="13" spans="1:58">
      <c r="A13" s="1">
        <f>HYPERLINK("https://lsnyc.legalserver.org/matter/dynamic-profile/view/0826433","17-0826433")</f>
        <v>0</v>
      </c>
      <c r="C13" t="s">
        <v>88</v>
      </c>
      <c r="D13" t="s">
        <v>1830</v>
      </c>
      <c r="E13" t="s">
        <v>1838</v>
      </c>
      <c r="F13" t="s">
        <v>1924</v>
      </c>
      <c r="G13" t="s">
        <v>240</v>
      </c>
      <c r="H13" t="s">
        <v>2106</v>
      </c>
      <c r="I13" t="s">
        <v>2209</v>
      </c>
      <c r="J13" t="s">
        <v>2324</v>
      </c>
      <c r="K13" t="s">
        <v>739</v>
      </c>
      <c r="L13">
        <v>10467</v>
      </c>
      <c r="M13" t="s">
        <v>742</v>
      </c>
      <c r="N13" t="s">
        <v>2376</v>
      </c>
      <c r="O13">
        <v>4</v>
      </c>
      <c r="P13" t="s">
        <v>923</v>
      </c>
      <c r="Q13" t="s">
        <v>930</v>
      </c>
      <c r="R13" t="s">
        <v>2511</v>
      </c>
      <c r="S13" t="s">
        <v>932</v>
      </c>
      <c r="T13" t="s">
        <v>934</v>
      </c>
      <c r="V13" t="s">
        <v>2516</v>
      </c>
      <c r="X13" t="s">
        <v>941</v>
      </c>
      <c r="Y13">
        <v>312</v>
      </c>
      <c r="Z13">
        <v>1388.25</v>
      </c>
      <c r="AA13" t="s">
        <v>2552</v>
      </c>
      <c r="AB13" t="s">
        <v>2686</v>
      </c>
      <c r="AC13" t="s">
        <v>2781</v>
      </c>
      <c r="AD13">
        <v>5</v>
      </c>
      <c r="AE13" t="s">
        <v>1400</v>
      </c>
      <c r="AF13">
        <v>2</v>
      </c>
      <c r="AG13">
        <v>0</v>
      </c>
      <c r="AH13">
        <v>75.59</v>
      </c>
      <c r="AK13" t="s">
        <v>1413</v>
      </c>
      <c r="AL13" t="s">
        <v>1423</v>
      </c>
      <c r="AM13">
        <v>22356</v>
      </c>
      <c r="AN13" t="s">
        <v>1471</v>
      </c>
      <c r="AO13" t="s">
        <v>1426</v>
      </c>
      <c r="AP13" t="s">
        <v>2916</v>
      </c>
      <c r="AQ13" t="s">
        <v>2967</v>
      </c>
      <c r="AR13" t="s">
        <v>2988</v>
      </c>
      <c r="AS13" t="s">
        <v>3026</v>
      </c>
      <c r="AT13">
        <v>2018</v>
      </c>
      <c r="AV13" t="s">
        <v>1662</v>
      </c>
      <c r="AW13" t="s">
        <v>1663</v>
      </c>
      <c r="AX13" t="s">
        <v>935</v>
      </c>
      <c r="AY13" t="s">
        <v>1672</v>
      </c>
      <c r="AZ13" t="s">
        <v>1666</v>
      </c>
      <c r="BA13">
        <v>74.5</v>
      </c>
      <c r="BB13" t="s">
        <v>3063</v>
      </c>
      <c r="BD13" t="s">
        <v>1662</v>
      </c>
      <c r="BF13" t="s">
        <v>1816</v>
      </c>
    </row>
    <row r="14" spans="1:58">
      <c r="A14" s="1">
        <f>HYPERLINK("https://lsnyc.legalserver.org/matter/dynamic-profile/view/1844630","17-1844630")</f>
        <v>0</v>
      </c>
      <c r="C14" t="s">
        <v>90</v>
      </c>
      <c r="D14" t="s">
        <v>1830</v>
      </c>
      <c r="E14" t="s">
        <v>124</v>
      </c>
      <c r="F14" t="s">
        <v>1925</v>
      </c>
      <c r="G14" t="s">
        <v>1991</v>
      </c>
      <c r="H14" t="s">
        <v>480</v>
      </c>
      <c r="I14" t="s">
        <v>2210</v>
      </c>
      <c r="J14" t="s">
        <v>690</v>
      </c>
      <c r="K14" t="s">
        <v>739</v>
      </c>
      <c r="L14">
        <v>10457</v>
      </c>
      <c r="M14" t="s">
        <v>743</v>
      </c>
      <c r="N14" t="s">
        <v>2377</v>
      </c>
      <c r="O14">
        <v>24</v>
      </c>
      <c r="P14" t="s">
        <v>923</v>
      </c>
      <c r="Q14" t="s">
        <v>930</v>
      </c>
      <c r="R14" t="s">
        <v>2511</v>
      </c>
      <c r="S14" t="s">
        <v>932</v>
      </c>
      <c r="T14" t="s">
        <v>934</v>
      </c>
      <c r="X14" t="s">
        <v>124</v>
      </c>
      <c r="Y14">
        <v>867</v>
      </c>
      <c r="Z14">
        <v>867</v>
      </c>
      <c r="AA14" t="s">
        <v>2553</v>
      </c>
      <c r="AC14" t="s">
        <v>2782</v>
      </c>
      <c r="AD14">
        <v>0</v>
      </c>
      <c r="AE14" t="s">
        <v>1401</v>
      </c>
      <c r="AF14">
        <v>1</v>
      </c>
      <c r="AG14">
        <v>0</v>
      </c>
      <c r="AH14">
        <v>99.5</v>
      </c>
      <c r="AK14" t="s">
        <v>1414</v>
      </c>
      <c r="AL14" t="s">
        <v>1423</v>
      </c>
      <c r="AM14">
        <v>12000</v>
      </c>
      <c r="AO14" t="s">
        <v>1426</v>
      </c>
      <c r="AP14" t="s">
        <v>1450</v>
      </c>
      <c r="AQ14" t="s">
        <v>2968</v>
      </c>
      <c r="AR14" t="s">
        <v>1493</v>
      </c>
      <c r="AS14" t="s">
        <v>3027</v>
      </c>
      <c r="AT14">
        <v>2018</v>
      </c>
      <c r="AV14" t="s">
        <v>1662</v>
      </c>
      <c r="AW14" t="s">
        <v>1663</v>
      </c>
      <c r="AX14" t="s">
        <v>935</v>
      </c>
      <c r="AY14" t="s">
        <v>1672</v>
      </c>
      <c r="AZ14" t="s">
        <v>1666</v>
      </c>
      <c r="BA14">
        <v>16</v>
      </c>
      <c r="BB14" t="s">
        <v>3063</v>
      </c>
      <c r="BD14" t="s">
        <v>1662</v>
      </c>
      <c r="BE14" t="s">
        <v>1782</v>
      </c>
      <c r="BF14" t="s">
        <v>1801</v>
      </c>
    </row>
    <row r="15" spans="1:58">
      <c r="A15" s="1">
        <f>HYPERLINK("https://lsnyc.legalserver.org/matter/dynamic-profile/view/1835232","17-1835232")</f>
        <v>0</v>
      </c>
      <c r="C15" t="s">
        <v>96</v>
      </c>
      <c r="D15" t="s">
        <v>1830</v>
      </c>
      <c r="E15" t="s">
        <v>1839</v>
      </c>
      <c r="F15" t="s">
        <v>1926</v>
      </c>
      <c r="G15" t="s">
        <v>1992</v>
      </c>
      <c r="H15" t="s">
        <v>2107</v>
      </c>
      <c r="I15" t="s">
        <v>2211</v>
      </c>
      <c r="J15" t="s">
        <v>661</v>
      </c>
      <c r="K15" t="s">
        <v>739</v>
      </c>
      <c r="L15">
        <v>10454</v>
      </c>
      <c r="M15" t="s">
        <v>743</v>
      </c>
      <c r="N15" t="s">
        <v>2378</v>
      </c>
      <c r="O15">
        <v>3</v>
      </c>
      <c r="P15" t="s">
        <v>923</v>
      </c>
      <c r="Q15" t="s">
        <v>930</v>
      </c>
      <c r="R15" t="s">
        <v>2511</v>
      </c>
      <c r="S15" t="s">
        <v>932</v>
      </c>
      <c r="T15" t="s">
        <v>933</v>
      </c>
      <c r="V15" t="s">
        <v>935</v>
      </c>
      <c r="X15" t="s">
        <v>140</v>
      </c>
      <c r="Y15">
        <v>566</v>
      </c>
      <c r="Z15">
        <v>2097</v>
      </c>
      <c r="AA15" t="s">
        <v>2554</v>
      </c>
      <c r="AB15" t="s">
        <v>2687</v>
      </c>
      <c r="AC15" t="s">
        <v>2783</v>
      </c>
      <c r="AD15">
        <v>0</v>
      </c>
      <c r="AE15" t="s">
        <v>1401</v>
      </c>
      <c r="AF15">
        <v>2</v>
      </c>
      <c r="AG15">
        <v>2</v>
      </c>
      <c r="AH15">
        <v>73.91</v>
      </c>
      <c r="AK15" t="s">
        <v>1413</v>
      </c>
      <c r="AL15" t="s">
        <v>1423</v>
      </c>
      <c r="AM15">
        <v>18181</v>
      </c>
      <c r="AN15" t="s">
        <v>1470</v>
      </c>
      <c r="AO15" t="s">
        <v>1426</v>
      </c>
      <c r="AP15" t="s">
        <v>2917</v>
      </c>
      <c r="AQ15" t="s">
        <v>2969</v>
      </c>
      <c r="AR15" t="s">
        <v>1532</v>
      </c>
      <c r="AS15" t="s">
        <v>1655</v>
      </c>
      <c r="AT15">
        <v>2018</v>
      </c>
      <c r="AV15" t="s">
        <v>1662</v>
      </c>
      <c r="AW15" t="s">
        <v>1663</v>
      </c>
      <c r="AX15" t="s">
        <v>935</v>
      </c>
      <c r="AY15" t="s">
        <v>1671</v>
      </c>
      <c r="AZ15" t="s">
        <v>1666</v>
      </c>
      <c r="BA15">
        <v>24</v>
      </c>
      <c r="BB15" t="s">
        <v>3063</v>
      </c>
      <c r="BC15" t="s">
        <v>3077</v>
      </c>
      <c r="BD15" t="s">
        <v>1662</v>
      </c>
      <c r="BE15" t="s">
        <v>1782</v>
      </c>
      <c r="BF15" t="s">
        <v>1814</v>
      </c>
    </row>
    <row r="16" spans="1:58">
      <c r="A16" s="1">
        <f>HYPERLINK("https://lsnyc.legalserver.org/matter/dynamic-profile/view/0826246","17-0826246")</f>
        <v>0</v>
      </c>
      <c r="C16" t="s">
        <v>90</v>
      </c>
      <c r="D16" t="s">
        <v>1830</v>
      </c>
      <c r="E16" t="s">
        <v>1840</v>
      </c>
      <c r="F16" t="s">
        <v>1927</v>
      </c>
      <c r="G16" t="s">
        <v>1989</v>
      </c>
      <c r="H16" t="s">
        <v>2108</v>
      </c>
      <c r="I16" t="s">
        <v>2212</v>
      </c>
      <c r="J16">
        <v>7</v>
      </c>
      <c r="K16" t="s">
        <v>739</v>
      </c>
      <c r="L16">
        <v>10457</v>
      </c>
      <c r="M16" t="s">
        <v>743</v>
      </c>
      <c r="N16" t="s">
        <v>2379</v>
      </c>
      <c r="O16">
        <v>3</v>
      </c>
      <c r="P16" t="s">
        <v>923</v>
      </c>
      <c r="Q16" t="s">
        <v>930</v>
      </c>
      <c r="R16" t="s">
        <v>2512</v>
      </c>
      <c r="S16" t="s">
        <v>932</v>
      </c>
      <c r="T16" t="s">
        <v>934</v>
      </c>
      <c r="X16" t="s">
        <v>2521</v>
      </c>
      <c r="Y16">
        <v>171</v>
      </c>
      <c r="Z16">
        <v>1956</v>
      </c>
      <c r="AA16" t="s">
        <v>2555</v>
      </c>
      <c r="AB16">
        <v>35190006</v>
      </c>
      <c r="AC16" t="s">
        <v>2784</v>
      </c>
      <c r="AD16">
        <v>0</v>
      </c>
      <c r="AE16" t="s">
        <v>1402</v>
      </c>
      <c r="AF16">
        <v>1</v>
      </c>
      <c r="AG16">
        <v>0</v>
      </c>
      <c r="AH16">
        <v>13.13</v>
      </c>
      <c r="AK16" t="s">
        <v>1413</v>
      </c>
      <c r="AM16">
        <v>1560</v>
      </c>
      <c r="AN16" t="s">
        <v>1469</v>
      </c>
      <c r="AO16" t="s">
        <v>1426</v>
      </c>
      <c r="AP16" t="s">
        <v>2918</v>
      </c>
      <c r="AQ16" t="s">
        <v>2970</v>
      </c>
      <c r="AR16" t="s">
        <v>1526</v>
      </c>
      <c r="AS16" t="s">
        <v>1572</v>
      </c>
      <c r="AT16">
        <v>2019</v>
      </c>
      <c r="AV16" t="s">
        <v>1662</v>
      </c>
      <c r="AW16" t="s">
        <v>1663</v>
      </c>
      <c r="AX16" t="s">
        <v>935</v>
      </c>
      <c r="AY16" t="s">
        <v>1672</v>
      </c>
      <c r="AZ16" t="s">
        <v>1666</v>
      </c>
      <c r="BA16">
        <v>63.05</v>
      </c>
      <c r="BB16" t="s">
        <v>3063</v>
      </c>
      <c r="BD16" t="s">
        <v>1662</v>
      </c>
      <c r="BF16" t="s">
        <v>1809</v>
      </c>
    </row>
    <row r="17" spans="1:58">
      <c r="A17" s="1">
        <f>HYPERLINK("https://lsnyc.legalserver.org/matter/dynamic-profile/view/1862719","18-1862719")</f>
        <v>0</v>
      </c>
      <c r="C17" t="s">
        <v>94</v>
      </c>
      <c r="D17" t="s">
        <v>1830</v>
      </c>
      <c r="E17" t="s">
        <v>139</v>
      </c>
      <c r="F17" t="s">
        <v>1928</v>
      </c>
      <c r="G17" t="s">
        <v>1993</v>
      </c>
      <c r="H17" t="s">
        <v>2109</v>
      </c>
      <c r="I17" t="s">
        <v>2213</v>
      </c>
      <c r="J17" t="s">
        <v>2325</v>
      </c>
      <c r="K17" t="s">
        <v>739</v>
      </c>
      <c r="L17">
        <v>10457</v>
      </c>
      <c r="M17" t="s">
        <v>743</v>
      </c>
      <c r="N17" t="s">
        <v>2380</v>
      </c>
      <c r="O17">
        <v>12</v>
      </c>
      <c r="P17" t="s">
        <v>923</v>
      </c>
      <c r="Q17" t="s">
        <v>930</v>
      </c>
      <c r="R17" t="s">
        <v>2511</v>
      </c>
      <c r="S17" t="s">
        <v>932</v>
      </c>
      <c r="T17" t="s">
        <v>934</v>
      </c>
      <c r="X17" t="s">
        <v>139</v>
      </c>
      <c r="Y17">
        <v>697.02</v>
      </c>
      <c r="Z17">
        <v>697.02</v>
      </c>
      <c r="AA17" t="s">
        <v>2556</v>
      </c>
      <c r="AB17" t="s">
        <v>2688</v>
      </c>
      <c r="AC17" t="s">
        <v>2785</v>
      </c>
      <c r="AD17">
        <v>0</v>
      </c>
      <c r="AE17" t="s">
        <v>1401</v>
      </c>
      <c r="AF17">
        <v>1</v>
      </c>
      <c r="AG17">
        <v>0</v>
      </c>
      <c r="AH17">
        <v>83.03</v>
      </c>
      <c r="AK17" t="s">
        <v>1417</v>
      </c>
      <c r="AL17" t="s">
        <v>1423</v>
      </c>
      <c r="AM17">
        <v>10080</v>
      </c>
      <c r="AO17" t="s">
        <v>1426</v>
      </c>
      <c r="AP17" t="s">
        <v>2919</v>
      </c>
      <c r="AQ17" t="s">
        <v>1477</v>
      </c>
      <c r="AR17" t="s">
        <v>1492</v>
      </c>
      <c r="AS17" t="s">
        <v>3028</v>
      </c>
      <c r="AT17">
        <v>2019</v>
      </c>
      <c r="AV17" t="s">
        <v>1662</v>
      </c>
      <c r="AW17" t="s">
        <v>1663</v>
      </c>
      <c r="AX17" t="s">
        <v>935</v>
      </c>
      <c r="AY17" t="s">
        <v>1672</v>
      </c>
      <c r="AZ17" t="s">
        <v>1666</v>
      </c>
      <c r="BA17">
        <v>38.4</v>
      </c>
      <c r="BB17" t="s">
        <v>3063</v>
      </c>
      <c r="BC17" t="s">
        <v>3078</v>
      </c>
      <c r="BD17" t="s">
        <v>1662</v>
      </c>
      <c r="BE17" t="s">
        <v>1782</v>
      </c>
      <c r="BF17" t="s">
        <v>1796</v>
      </c>
    </row>
    <row r="18" spans="1:58">
      <c r="A18" s="1">
        <f>HYPERLINK("https://lsnyc.legalserver.org/matter/dynamic-profile/view/1863965","18-1863965")</f>
        <v>0</v>
      </c>
      <c r="C18" t="s">
        <v>1824</v>
      </c>
      <c r="D18" t="s">
        <v>1830</v>
      </c>
      <c r="E18" t="s">
        <v>127</v>
      </c>
      <c r="F18" t="s">
        <v>1918</v>
      </c>
      <c r="G18" t="s">
        <v>1994</v>
      </c>
      <c r="H18" t="s">
        <v>357</v>
      </c>
      <c r="I18" t="s">
        <v>526</v>
      </c>
      <c r="J18" t="s">
        <v>699</v>
      </c>
      <c r="K18" t="s">
        <v>739</v>
      </c>
      <c r="L18">
        <v>10459</v>
      </c>
      <c r="M18" t="s">
        <v>746</v>
      </c>
      <c r="N18" t="s">
        <v>2381</v>
      </c>
      <c r="O18">
        <v>0</v>
      </c>
      <c r="P18" t="s">
        <v>923</v>
      </c>
      <c r="Q18" t="s">
        <v>930</v>
      </c>
      <c r="R18" t="s">
        <v>2511</v>
      </c>
      <c r="S18" t="s">
        <v>932</v>
      </c>
      <c r="T18" t="s">
        <v>933</v>
      </c>
      <c r="X18" t="s">
        <v>101</v>
      </c>
      <c r="Y18">
        <v>0</v>
      </c>
      <c r="Z18">
        <v>0</v>
      </c>
      <c r="AA18" t="s">
        <v>2557</v>
      </c>
      <c r="AB18" t="s">
        <v>2689</v>
      </c>
      <c r="AC18" t="s">
        <v>2786</v>
      </c>
      <c r="AD18">
        <v>0</v>
      </c>
      <c r="AF18">
        <v>1</v>
      </c>
      <c r="AG18">
        <v>0</v>
      </c>
      <c r="AH18">
        <v>74.14</v>
      </c>
      <c r="AM18">
        <v>9000</v>
      </c>
      <c r="AN18" t="s">
        <v>1470</v>
      </c>
      <c r="AO18" t="s">
        <v>1426</v>
      </c>
      <c r="AP18" t="s">
        <v>2920</v>
      </c>
      <c r="AQ18" t="s">
        <v>2971</v>
      </c>
      <c r="AR18" t="s">
        <v>1492</v>
      </c>
      <c r="AS18" t="s">
        <v>1576</v>
      </c>
      <c r="AT18">
        <v>2019</v>
      </c>
      <c r="AV18" t="s">
        <v>1662</v>
      </c>
      <c r="AW18" t="s">
        <v>1663</v>
      </c>
      <c r="AX18" t="s">
        <v>935</v>
      </c>
      <c r="AY18" t="s">
        <v>1672</v>
      </c>
      <c r="AZ18" t="s">
        <v>1666</v>
      </c>
      <c r="BA18">
        <v>30.75</v>
      </c>
      <c r="BB18" t="s">
        <v>3062</v>
      </c>
      <c r="BC18" t="s">
        <v>3079</v>
      </c>
      <c r="BD18" t="s">
        <v>1662</v>
      </c>
      <c r="BE18" t="s">
        <v>1782</v>
      </c>
      <c r="BF18" t="s">
        <v>1801</v>
      </c>
    </row>
    <row r="19" spans="1:58">
      <c r="A19" s="1">
        <f>HYPERLINK("https://lsnyc.legalserver.org/matter/dynamic-profile/view/1855735","18-1855735")</f>
        <v>0</v>
      </c>
      <c r="C19" t="s">
        <v>72</v>
      </c>
      <c r="D19" t="s">
        <v>1830</v>
      </c>
      <c r="E19" t="s">
        <v>1841</v>
      </c>
      <c r="F19" t="s">
        <v>1929</v>
      </c>
      <c r="G19" t="s">
        <v>281</v>
      </c>
      <c r="H19" t="s">
        <v>457</v>
      </c>
      <c r="I19" t="s">
        <v>2214</v>
      </c>
      <c r="K19" t="s">
        <v>739</v>
      </c>
      <c r="L19">
        <v>10453</v>
      </c>
      <c r="N19" t="s">
        <v>2382</v>
      </c>
      <c r="O19">
        <v>22</v>
      </c>
      <c r="P19" t="s">
        <v>923</v>
      </c>
      <c r="Q19" t="s">
        <v>930</v>
      </c>
      <c r="R19" t="s">
        <v>2511</v>
      </c>
      <c r="S19" t="s">
        <v>932</v>
      </c>
      <c r="T19" t="s">
        <v>933</v>
      </c>
      <c r="X19" t="s">
        <v>2522</v>
      </c>
      <c r="Y19">
        <v>0</v>
      </c>
      <c r="Z19">
        <v>0</v>
      </c>
      <c r="AA19" t="s">
        <v>2558</v>
      </c>
      <c r="AC19" t="s">
        <v>2787</v>
      </c>
      <c r="AD19">
        <v>0</v>
      </c>
      <c r="AF19">
        <v>1</v>
      </c>
      <c r="AG19">
        <v>1</v>
      </c>
      <c r="AH19">
        <v>48.03</v>
      </c>
      <c r="AL19" t="s">
        <v>1423</v>
      </c>
      <c r="AM19">
        <v>7800</v>
      </c>
      <c r="AN19" t="s">
        <v>1472</v>
      </c>
      <c r="AO19" t="s">
        <v>1427</v>
      </c>
      <c r="AP19" t="s">
        <v>1432</v>
      </c>
      <c r="AQ19" t="s">
        <v>750</v>
      </c>
      <c r="AR19" t="s">
        <v>1493</v>
      </c>
      <c r="AS19" t="s">
        <v>1611</v>
      </c>
      <c r="AT19">
        <v>2018</v>
      </c>
      <c r="AU19" t="s">
        <v>1660</v>
      </c>
      <c r="AV19" t="s">
        <v>1662</v>
      </c>
      <c r="AW19" t="s">
        <v>1663</v>
      </c>
      <c r="AX19" t="s">
        <v>935</v>
      </c>
      <c r="AY19" t="s">
        <v>1671</v>
      </c>
      <c r="AZ19" t="s">
        <v>1666</v>
      </c>
      <c r="BA19">
        <v>13.3</v>
      </c>
      <c r="BB19" t="s">
        <v>3064</v>
      </c>
      <c r="BD19" t="s">
        <v>1662</v>
      </c>
      <c r="BF19" t="s">
        <v>1805</v>
      </c>
    </row>
    <row r="20" spans="1:58">
      <c r="A20" s="1">
        <f>HYPERLINK("https://lsnyc.legalserver.org/matter/dynamic-profile/view/1859657","18-1859657")</f>
        <v>0</v>
      </c>
      <c r="C20" t="s">
        <v>1824</v>
      </c>
      <c r="D20" t="s">
        <v>1830</v>
      </c>
      <c r="E20" t="s">
        <v>112</v>
      </c>
      <c r="F20" t="s">
        <v>1930</v>
      </c>
      <c r="G20" t="s">
        <v>1995</v>
      </c>
      <c r="H20" t="s">
        <v>2110</v>
      </c>
      <c r="I20" t="s">
        <v>2215</v>
      </c>
      <c r="J20" t="s">
        <v>712</v>
      </c>
      <c r="K20" t="s">
        <v>739</v>
      </c>
      <c r="L20">
        <v>10459</v>
      </c>
      <c r="M20" t="s">
        <v>744</v>
      </c>
      <c r="N20" t="s">
        <v>2383</v>
      </c>
      <c r="O20">
        <v>0</v>
      </c>
      <c r="P20" t="s">
        <v>923</v>
      </c>
      <c r="Q20" t="s">
        <v>930</v>
      </c>
      <c r="R20" t="s">
        <v>2511</v>
      </c>
      <c r="S20" t="s">
        <v>932</v>
      </c>
      <c r="T20" t="s">
        <v>933</v>
      </c>
      <c r="X20" t="s">
        <v>112</v>
      </c>
      <c r="Y20">
        <v>0</v>
      </c>
      <c r="Z20">
        <v>1369</v>
      </c>
      <c r="AA20" t="s">
        <v>2559</v>
      </c>
      <c r="AB20" t="s">
        <v>2690</v>
      </c>
      <c r="AC20" t="s">
        <v>2788</v>
      </c>
      <c r="AD20">
        <v>0</v>
      </c>
      <c r="AF20">
        <v>1</v>
      </c>
      <c r="AG20">
        <v>0</v>
      </c>
      <c r="AH20">
        <v>0</v>
      </c>
      <c r="AL20" t="s">
        <v>1422</v>
      </c>
      <c r="AM20">
        <v>0</v>
      </c>
      <c r="AN20" t="s">
        <v>1472</v>
      </c>
      <c r="AO20" t="s">
        <v>1427</v>
      </c>
      <c r="AP20" t="s">
        <v>1446</v>
      </c>
      <c r="AQ20" t="s">
        <v>2972</v>
      </c>
      <c r="AR20" t="s">
        <v>1506</v>
      </c>
      <c r="AS20" t="s">
        <v>3029</v>
      </c>
      <c r="AT20">
        <v>2019</v>
      </c>
      <c r="AV20" t="s">
        <v>1662</v>
      </c>
      <c r="AW20" t="s">
        <v>1663</v>
      </c>
      <c r="AX20" t="s">
        <v>935</v>
      </c>
      <c r="AY20" t="s">
        <v>1672</v>
      </c>
      <c r="AZ20" t="s">
        <v>1666</v>
      </c>
      <c r="BA20">
        <v>19.75</v>
      </c>
      <c r="BB20" t="s">
        <v>3065</v>
      </c>
      <c r="BC20" t="s">
        <v>3080</v>
      </c>
      <c r="BD20" t="s">
        <v>1662</v>
      </c>
      <c r="BE20" t="s">
        <v>1785</v>
      </c>
      <c r="BF20" t="s">
        <v>1801</v>
      </c>
    </row>
    <row r="21" spans="1:58">
      <c r="A21" s="1">
        <f>HYPERLINK("https://lsnyc.legalserver.org/matter/dynamic-profile/view/1842241","17-1842241")</f>
        <v>0</v>
      </c>
      <c r="C21" t="s">
        <v>75</v>
      </c>
      <c r="D21" t="s">
        <v>1830</v>
      </c>
      <c r="E21" t="s">
        <v>1842</v>
      </c>
      <c r="F21" t="s">
        <v>1931</v>
      </c>
      <c r="G21" t="s">
        <v>1996</v>
      </c>
      <c r="H21" t="s">
        <v>2111</v>
      </c>
      <c r="I21" t="s">
        <v>2216</v>
      </c>
      <c r="J21" t="s">
        <v>691</v>
      </c>
      <c r="K21" t="s">
        <v>739</v>
      </c>
      <c r="L21">
        <v>10460</v>
      </c>
      <c r="M21" t="s">
        <v>741</v>
      </c>
      <c r="N21" t="s">
        <v>2384</v>
      </c>
      <c r="O21">
        <v>30</v>
      </c>
      <c r="P21" t="s">
        <v>923</v>
      </c>
      <c r="Q21" t="s">
        <v>930</v>
      </c>
      <c r="R21" t="s">
        <v>2511</v>
      </c>
      <c r="S21" t="s">
        <v>932</v>
      </c>
      <c r="T21" t="s">
        <v>933</v>
      </c>
      <c r="X21" t="s">
        <v>966</v>
      </c>
      <c r="Y21">
        <v>258.43</v>
      </c>
      <c r="Z21">
        <v>258.43</v>
      </c>
      <c r="AA21" t="s">
        <v>2560</v>
      </c>
      <c r="AC21" t="s">
        <v>2789</v>
      </c>
      <c r="AD21">
        <v>0</v>
      </c>
      <c r="AE21" t="s">
        <v>1401</v>
      </c>
      <c r="AF21">
        <v>1</v>
      </c>
      <c r="AG21">
        <v>0</v>
      </c>
      <c r="AH21">
        <v>119.4</v>
      </c>
      <c r="AK21" t="s">
        <v>1414</v>
      </c>
      <c r="AL21" t="s">
        <v>1423</v>
      </c>
      <c r="AM21">
        <v>14400</v>
      </c>
      <c r="AO21" t="s">
        <v>1426</v>
      </c>
      <c r="AP21" t="s">
        <v>2921</v>
      </c>
      <c r="AR21" t="s">
        <v>1514</v>
      </c>
      <c r="AS21" t="s">
        <v>3030</v>
      </c>
      <c r="AT21">
        <v>2018</v>
      </c>
      <c r="AV21" t="s">
        <v>1662</v>
      </c>
      <c r="AW21" t="s">
        <v>1663</v>
      </c>
      <c r="AX21" t="s">
        <v>935</v>
      </c>
      <c r="AY21" t="s">
        <v>1672</v>
      </c>
      <c r="AZ21" t="s">
        <v>1666</v>
      </c>
      <c r="BA21">
        <v>28.75</v>
      </c>
      <c r="BB21" t="s">
        <v>3063</v>
      </c>
      <c r="BC21" t="s">
        <v>3081</v>
      </c>
      <c r="BD21" t="s">
        <v>1662</v>
      </c>
      <c r="BE21" t="s">
        <v>3166</v>
      </c>
      <c r="BF21" t="s">
        <v>1805</v>
      </c>
    </row>
    <row r="22" spans="1:58">
      <c r="A22" s="1">
        <f>HYPERLINK("https://lsnyc.legalserver.org/matter/dynamic-profile/view/1836037","17-1836037")</f>
        <v>0</v>
      </c>
      <c r="C22" t="s">
        <v>1824</v>
      </c>
      <c r="D22" t="s">
        <v>1830</v>
      </c>
      <c r="E22" t="s">
        <v>1843</v>
      </c>
      <c r="F22" t="s">
        <v>1918</v>
      </c>
      <c r="G22" t="s">
        <v>316</v>
      </c>
      <c r="H22" t="s">
        <v>442</v>
      </c>
      <c r="I22" t="s">
        <v>2217</v>
      </c>
      <c r="J22" t="s">
        <v>2326</v>
      </c>
      <c r="K22" t="s">
        <v>739</v>
      </c>
      <c r="L22">
        <v>10467</v>
      </c>
      <c r="M22" t="s">
        <v>743</v>
      </c>
      <c r="N22" t="s">
        <v>2385</v>
      </c>
      <c r="O22">
        <v>4</v>
      </c>
      <c r="P22" t="s">
        <v>923</v>
      </c>
      <c r="Q22" t="s">
        <v>930</v>
      </c>
      <c r="R22" t="s">
        <v>2511</v>
      </c>
      <c r="S22" t="s">
        <v>932</v>
      </c>
      <c r="T22" t="s">
        <v>934</v>
      </c>
      <c r="X22" t="s">
        <v>1843</v>
      </c>
      <c r="Y22">
        <v>0</v>
      </c>
      <c r="Z22">
        <v>0</v>
      </c>
      <c r="AA22" t="s">
        <v>2561</v>
      </c>
      <c r="AB22" t="s">
        <v>2691</v>
      </c>
      <c r="AC22" t="s">
        <v>2790</v>
      </c>
      <c r="AD22">
        <v>0</v>
      </c>
      <c r="AE22" t="s">
        <v>1405</v>
      </c>
      <c r="AF22">
        <v>2</v>
      </c>
      <c r="AG22">
        <v>0</v>
      </c>
      <c r="AH22">
        <v>115.76</v>
      </c>
      <c r="AK22" t="s">
        <v>1414</v>
      </c>
      <c r="AL22" t="s">
        <v>1423</v>
      </c>
      <c r="AM22">
        <v>18800</v>
      </c>
      <c r="AP22" t="s">
        <v>1432</v>
      </c>
      <c r="AR22" t="s">
        <v>2989</v>
      </c>
      <c r="AS22" t="s">
        <v>1576</v>
      </c>
      <c r="AT22">
        <v>2019</v>
      </c>
      <c r="AV22" t="s">
        <v>1662</v>
      </c>
      <c r="AW22" t="s">
        <v>1663</v>
      </c>
      <c r="AX22" t="s">
        <v>935</v>
      </c>
      <c r="AY22" t="s">
        <v>1672</v>
      </c>
      <c r="AZ22" t="s">
        <v>1666</v>
      </c>
      <c r="BA22">
        <v>23.2</v>
      </c>
      <c r="BB22" t="s">
        <v>3064</v>
      </c>
      <c r="BC22" t="s">
        <v>3082</v>
      </c>
      <c r="BD22" t="s">
        <v>1662</v>
      </c>
      <c r="BF22" t="s">
        <v>1797</v>
      </c>
    </row>
    <row r="23" spans="1:58">
      <c r="A23" s="1">
        <f>HYPERLINK("https://lsnyc.legalserver.org/matter/dynamic-profile/view/0826542","17-0826542")</f>
        <v>0</v>
      </c>
      <c r="C23" t="s">
        <v>1824</v>
      </c>
      <c r="D23" t="s">
        <v>1830</v>
      </c>
      <c r="E23" t="s">
        <v>1844</v>
      </c>
      <c r="F23" t="s">
        <v>1932</v>
      </c>
      <c r="G23" t="s">
        <v>1997</v>
      </c>
      <c r="H23" t="s">
        <v>2112</v>
      </c>
      <c r="I23" t="s">
        <v>2218</v>
      </c>
      <c r="J23" t="s">
        <v>2327</v>
      </c>
      <c r="K23" t="s">
        <v>739</v>
      </c>
      <c r="L23">
        <v>10461</v>
      </c>
      <c r="M23" t="s">
        <v>746</v>
      </c>
      <c r="N23" t="s">
        <v>2386</v>
      </c>
      <c r="O23">
        <v>2</v>
      </c>
      <c r="P23" t="s">
        <v>923</v>
      </c>
      <c r="Q23" t="s">
        <v>930</v>
      </c>
      <c r="R23" t="s">
        <v>2511</v>
      </c>
      <c r="S23" t="s">
        <v>932</v>
      </c>
      <c r="T23" t="s">
        <v>933</v>
      </c>
      <c r="V23" t="s">
        <v>935</v>
      </c>
      <c r="X23" t="s">
        <v>1844</v>
      </c>
      <c r="Y23">
        <v>1300</v>
      </c>
      <c r="Z23">
        <v>1300</v>
      </c>
      <c r="AA23" t="s">
        <v>2562</v>
      </c>
      <c r="AB23" t="s">
        <v>2692</v>
      </c>
      <c r="AC23" t="s">
        <v>2791</v>
      </c>
      <c r="AD23">
        <v>4</v>
      </c>
      <c r="AE23" t="s">
        <v>1400</v>
      </c>
      <c r="AF23">
        <v>2</v>
      </c>
      <c r="AG23">
        <v>1</v>
      </c>
      <c r="AH23">
        <v>70.03</v>
      </c>
      <c r="AK23" t="s">
        <v>1414</v>
      </c>
      <c r="AL23" t="s">
        <v>1423</v>
      </c>
      <c r="AM23">
        <v>14300</v>
      </c>
      <c r="AO23" t="s">
        <v>1426</v>
      </c>
      <c r="AP23" t="s">
        <v>2922</v>
      </c>
      <c r="AR23" t="s">
        <v>1500</v>
      </c>
      <c r="AS23" t="s">
        <v>1609</v>
      </c>
      <c r="AT23">
        <v>2019</v>
      </c>
      <c r="AV23" t="s">
        <v>1662</v>
      </c>
      <c r="AW23" t="s">
        <v>1663</v>
      </c>
      <c r="AX23" t="s">
        <v>935</v>
      </c>
      <c r="AY23" t="s">
        <v>1671</v>
      </c>
      <c r="AZ23" t="s">
        <v>1666</v>
      </c>
      <c r="BA23">
        <v>3.45</v>
      </c>
      <c r="BB23" t="s">
        <v>3063</v>
      </c>
      <c r="BC23" t="s">
        <v>3083</v>
      </c>
      <c r="BD23" t="s">
        <v>1662</v>
      </c>
      <c r="BF23" t="s">
        <v>1816</v>
      </c>
    </row>
    <row r="24" spans="1:58">
      <c r="A24" s="1">
        <f>HYPERLINK("https://lsnyc.legalserver.org/matter/dynamic-profile/view/1842419","17-1842419")</f>
        <v>0</v>
      </c>
      <c r="C24" t="s">
        <v>92</v>
      </c>
      <c r="D24" t="s">
        <v>1830</v>
      </c>
      <c r="E24" t="s">
        <v>1845</v>
      </c>
      <c r="F24" t="s">
        <v>1933</v>
      </c>
      <c r="G24" t="s">
        <v>1998</v>
      </c>
      <c r="H24" t="s">
        <v>2113</v>
      </c>
      <c r="I24" t="s">
        <v>2219</v>
      </c>
      <c r="J24" t="s">
        <v>686</v>
      </c>
      <c r="K24" t="s">
        <v>739</v>
      </c>
      <c r="L24">
        <v>10473</v>
      </c>
      <c r="M24" t="s">
        <v>746</v>
      </c>
      <c r="N24" t="s">
        <v>2387</v>
      </c>
      <c r="O24">
        <v>1</v>
      </c>
      <c r="P24" t="s">
        <v>923</v>
      </c>
      <c r="Q24" t="s">
        <v>930</v>
      </c>
      <c r="R24" t="s">
        <v>2512</v>
      </c>
      <c r="S24" t="s">
        <v>932</v>
      </c>
      <c r="T24" t="s">
        <v>933</v>
      </c>
      <c r="V24" t="s">
        <v>935</v>
      </c>
      <c r="X24" t="s">
        <v>1845</v>
      </c>
      <c r="Y24">
        <v>700</v>
      </c>
      <c r="Z24">
        <v>700</v>
      </c>
      <c r="AA24" t="s">
        <v>2563</v>
      </c>
      <c r="AC24" t="s">
        <v>2792</v>
      </c>
      <c r="AD24">
        <v>10</v>
      </c>
      <c r="AE24" t="s">
        <v>1400</v>
      </c>
      <c r="AF24">
        <v>1</v>
      </c>
      <c r="AG24">
        <v>0</v>
      </c>
      <c r="AH24">
        <v>0</v>
      </c>
      <c r="AK24" t="s">
        <v>1414</v>
      </c>
      <c r="AL24" t="s">
        <v>1423</v>
      </c>
      <c r="AM24">
        <v>0</v>
      </c>
      <c r="AO24" t="s">
        <v>1426</v>
      </c>
      <c r="AP24" t="s">
        <v>1460</v>
      </c>
      <c r="AR24" t="s">
        <v>1536</v>
      </c>
      <c r="AS24" t="s">
        <v>1610</v>
      </c>
      <c r="AT24">
        <v>2018</v>
      </c>
      <c r="AV24" t="s">
        <v>1662</v>
      </c>
      <c r="AW24" t="s">
        <v>1663</v>
      </c>
      <c r="AX24" t="s">
        <v>935</v>
      </c>
      <c r="AY24" t="s">
        <v>1672</v>
      </c>
      <c r="AZ24" t="s">
        <v>1666</v>
      </c>
      <c r="BA24">
        <v>90.40000000000001</v>
      </c>
      <c r="BB24" t="s">
        <v>3063</v>
      </c>
      <c r="BD24" t="s">
        <v>1662</v>
      </c>
      <c r="BE24" t="s">
        <v>1782</v>
      </c>
      <c r="BF24" t="s">
        <v>1811</v>
      </c>
    </row>
    <row r="25" spans="1:58">
      <c r="A25" s="1">
        <f>HYPERLINK("https://lsnyc.legalserver.org/matter/dynamic-profile/view/0803453","16-0803453")</f>
        <v>0</v>
      </c>
      <c r="B25" t="s">
        <v>61</v>
      </c>
      <c r="C25" t="s">
        <v>1824</v>
      </c>
      <c r="D25" t="s">
        <v>1830</v>
      </c>
      <c r="E25" t="s">
        <v>1846</v>
      </c>
      <c r="F25" t="s">
        <v>1930</v>
      </c>
      <c r="G25" t="s">
        <v>1999</v>
      </c>
      <c r="H25" t="s">
        <v>2114</v>
      </c>
      <c r="I25" t="s">
        <v>556</v>
      </c>
      <c r="J25" t="s">
        <v>725</v>
      </c>
      <c r="K25" t="s">
        <v>739</v>
      </c>
      <c r="L25">
        <v>10467</v>
      </c>
      <c r="M25" t="s">
        <v>742</v>
      </c>
      <c r="N25" t="s">
        <v>2388</v>
      </c>
      <c r="O25">
        <v>4</v>
      </c>
      <c r="P25" t="s">
        <v>923</v>
      </c>
      <c r="Q25" t="s">
        <v>930</v>
      </c>
      <c r="R25" t="s">
        <v>2511</v>
      </c>
      <c r="S25" t="s">
        <v>932</v>
      </c>
      <c r="T25" t="s">
        <v>934</v>
      </c>
      <c r="V25" t="s">
        <v>935</v>
      </c>
      <c r="X25" t="s">
        <v>943</v>
      </c>
      <c r="Y25">
        <v>920</v>
      </c>
      <c r="Z25">
        <v>920</v>
      </c>
      <c r="AA25" t="s">
        <v>2564</v>
      </c>
      <c r="AC25" t="s">
        <v>2793</v>
      </c>
      <c r="AD25">
        <v>100</v>
      </c>
      <c r="AE25" t="s">
        <v>1400</v>
      </c>
      <c r="AF25">
        <v>2</v>
      </c>
      <c r="AG25">
        <v>2</v>
      </c>
      <c r="AH25">
        <v>136.63</v>
      </c>
      <c r="AK25" t="s">
        <v>1414</v>
      </c>
      <c r="AL25" t="s">
        <v>1423</v>
      </c>
      <c r="AM25">
        <v>33200</v>
      </c>
      <c r="AP25" t="s">
        <v>1432</v>
      </c>
      <c r="AR25" t="s">
        <v>1493</v>
      </c>
      <c r="AS25" t="s">
        <v>3029</v>
      </c>
      <c r="AT25">
        <v>2019</v>
      </c>
      <c r="AV25" t="s">
        <v>1662</v>
      </c>
      <c r="AW25" t="s">
        <v>1663</v>
      </c>
      <c r="AX25" t="s">
        <v>935</v>
      </c>
      <c r="AY25" t="s">
        <v>1673</v>
      </c>
      <c r="AZ25" t="s">
        <v>1666</v>
      </c>
      <c r="BA25">
        <v>23.65</v>
      </c>
      <c r="BB25" t="s">
        <v>3064</v>
      </c>
      <c r="BC25" t="s">
        <v>3084</v>
      </c>
      <c r="BD25" t="s">
        <v>1662</v>
      </c>
      <c r="BE25" t="s">
        <v>3167</v>
      </c>
      <c r="BF25" t="s">
        <v>3175</v>
      </c>
    </row>
    <row r="26" spans="1:58">
      <c r="A26" s="1">
        <f>HYPERLINK("https://lsnyc.legalserver.org/matter/dynamic-profile/view/1844384","17-1844384")</f>
        <v>0</v>
      </c>
      <c r="C26" t="s">
        <v>72</v>
      </c>
      <c r="D26" t="s">
        <v>1830</v>
      </c>
      <c r="E26" t="s">
        <v>1847</v>
      </c>
      <c r="F26" t="s">
        <v>1934</v>
      </c>
      <c r="G26" t="s">
        <v>2000</v>
      </c>
      <c r="H26" t="s">
        <v>2115</v>
      </c>
      <c r="I26" t="s">
        <v>2220</v>
      </c>
      <c r="J26" t="s">
        <v>679</v>
      </c>
      <c r="K26" t="s">
        <v>739</v>
      </c>
      <c r="L26">
        <v>10467</v>
      </c>
      <c r="M26" t="s">
        <v>743</v>
      </c>
      <c r="N26" t="s">
        <v>2389</v>
      </c>
      <c r="O26">
        <v>8</v>
      </c>
      <c r="P26" t="s">
        <v>923</v>
      </c>
      <c r="Q26" t="s">
        <v>930</v>
      </c>
      <c r="R26" t="s">
        <v>2511</v>
      </c>
      <c r="S26" t="s">
        <v>932</v>
      </c>
      <c r="T26" t="s">
        <v>934</v>
      </c>
      <c r="X26" t="s">
        <v>1847</v>
      </c>
      <c r="Y26">
        <v>255.57</v>
      </c>
      <c r="Z26">
        <v>1408</v>
      </c>
      <c r="AA26" t="s">
        <v>2565</v>
      </c>
      <c r="AB26" t="s">
        <v>2693</v>
      </c>
      <c r="AC26" t="s">
        <v>2794</v>
      </c>
      <c r="AD26">
        <v>23</v>
      </c>
      <c r="AE26" t="s">
        <v>1401</v>
      </c>
      <c r="AF26">
        <v>1</v>
      </c>
      <c r="AG26">
        <v>0</v>
      </c>
      <c r="AH26">
        <v>84.18000000000001</v>
      </c>
      <c r="AK26" t="s">
        <v>1413</v>
      </c>
      <c r="AL26" t="s">
        <v>1423</v>
      </c>
      <c r="AM26">
        <v>10152</v>
      </c>
      <c r="AO26" t="s">
        <v>1426</v>
      </c>
      <c r="AP26" t="s">
        <v>1432</v>
      </c>
      <c r="AR26" t="s">
        <v>1503</v>
      </c>
      <c r="AS26" t="s">
        <v>1608</v>
      </c>
      <c r="AT26">
        <v>2018</v>
      </c>
      <c r="AV26" t="s">
        <v>1662</v>
      </c>
      <c r="AW26" t="s">
        <v>1663</v>
      </c>
      <c r="AX26" t="s">
        <v>935</v>
      </c>
      <c r="AY26" t="s">
        <v>1672</v>
      </c>
      <c r="AZ26" t="s">
        <v>1666</v>
      </c>
      <c r="BA26">
        <v>18</v>
      </c>
      <c r="BB26" t="s">
        <v>3063</v>
      </c>
      <c r="BC26" t="s">
        <v>3085</v>
      </c>
      <c r="BD26" t="s">
        <v>1662</v>
      </c>
      <c r="BE26" t="s">
        <v>1782</v>
      </c>
      <c r="BF26" t="s">
        <v>1801</v>
      </c>
    </row>
    <row r="27" spans="1:58">
      <c r="A27" s="1">
        <f>HYPERLINK("https://lsnyc.legalserver.org/matter/dynamic-profile/view/1840584","17-1840584")</f>
        <v>0</v>
      </c>
      <c r="C27" t="s">
        <v>1824</v>
      </c>
      <c r="D27" t="s">
        <v>1830</v>
      </c>
      <c r="E27" t="s">
        <v>1848</v>
      </c>
      <c r="F27" t="s">
        <v>1930</v>
      </c>
      <c r="G27" t="s">
        <v>2001</v>
      </c>
      <c r="H27" t="s">
        <v>2116</v>
      </c>
      <c r="I27" t="s">
        <v>2221</v>
      </c>
      <c r="J27">
        <v>3</v>
      </c>
      <c r="K27" t="s">
        <v>739</v>
      </c>
      <c r="L27">
        <v>10460</v>
      </c>
      <c r="M27" t="s">
        <v>746</v>
      </c>
      <c r="N27" t="s">
        <v>2390</v>
      </c>
      <c r="O27">
        <v>8</v>
      </c>
      <c r="P27" t="s">
        <v>923</v>
      </c>
      <c r="Q27" t="s">
        <v>930</v>
      </c>
      <c r="R27" t="s">
        <v>2513</v>
      </c>
      <c r="S27" t="s">
        <v>932</v>
      </c>
      <c r="T27" t="s">
        <v>933</v>
      </c>
      <c r="V27" t="s">
        <v>935</v>
      </c>
      <c r="X27" t="s">
        <v>966</v>
      </c>
      <c r="Y27">
        <v>165</v>
      </c>
      <c r="Z27">
        <v>1360</v>
      </c>
      <c r="AA27" t="s">
        <v>2566</v>
      </c>
      <c r="AB27" t="s">
        <v>2694</v>
      </c>
      <c r="AC27" t="s">
        <v>2795</v>
      </c>
      <c r="AD27">
        <v>4</v>
      </c>
      <c r="AE27" t="s">
        <v>1402</v>
      </c>
      <c r="AF27">
        <v>1</v>
      </c>
      <c r="AG27">
        <v>0</v>
      </c>
      <c r="AH27">
        <v>79.59999999999999</v>
      </c>
      <c r="AK27" t="s">
        <v>1413</v>
      </c>
      <c r="AL27" t="s">
        <v>1423</v>
      </c>
      <c r="AM27">
        <v>9600</v>
      </c>
      <c r="AP27" t="s">
        <v>1432</v>
      </c>
      <c r="AR27" t="s">
        <v>1505</v>
      </c>
      <c r="AS27" t="s">
        <v>3029</v>
      </c>
      <c r="AT27">
        <v>2019</v>
      </c>
      <c r="AV27" t="s">
        <v>1662</v>
      </c>
      <c r="AW27" t="s">
        <v>1663</v>
      </c>
      <c r="AX27" t="s">
        <v>935</v>
      </c>
      <c r="AY27" t="s">
        <v>1672</v>
      </c>
      <c r="AZ27" t="s">
        <v>1666</v>
      </c>
      <c r="BA27">
        <v>33.85</v>
      </c>
      <c r="BB27" t="s">
        <v>1670</v>
      </c>
      <c r="BC27" t="s">
        <v>1696</v>
      </c>
      <c r="BD27" t="s">
        <v>1662</v>
      </c>
      <c r="BF27" t="s">
        <v>1813</v>
      </c>
    </row>
    <row r="28" spans="1:58">
      <c r="A28" s="1">
        <f>HYPERLINK("https://lsnyc.legalserver.org/matter/dynamic-profile/view/1845419","17-1845419")</f>
        <v>0</v>
      </c>
      <c r="C28" t="s">
        <v>1824</v>
      </c>
      <c r="D28" t="s">
        <v>1830</v>
      </c>
      <c r="E28" t="s">
        <v>950</v>
      </c>
      <c r="F28" t="s">
        <v>1935</v>
      </c>
      <c r="G28" t="s">
        <v>2002</v>
      </c>
      <c r="H28" t="s">
        <v>2117</v>
      </c>
      <c r="I28" t="s">
        <v>2222</v>
      </c>
      <c r="J28">
        <v>35</v>
      </c>
      <c r="K28" t="s">
        <v>739</v>
      </c>
      <c r="L28">
        <v>10453</v>
      </c>
      <c r="M28" t="s">
        <v>746</v>
      </c>
      <c r="N28" t="s">
        <v>2391</v>
      </c>
      <c r="O28">
        <v>29</v>
      </c>
      <c r="P28" t="s">
        <v>923</v>
      </c>
      <c r="Q28" t="s">
        <v>930</v>
      </c>
      <c r="R28" t="s">
        <v>2511</v>
      </c>
      <c r="S28" t="s">
        <v>932</v>
      </c>
      <c r="T28" t="s">
        <v>933</v>
      </c>
      <c r="X28" t="s">
        <v>950</v>
      </c>
      <c r="Y28">
        <v>0</v>
      </c>
      <c r="Z28">
        <v>699.9</v>
      </c>
      <c r="AA28" t="s">
        <v>2567</v>
      </c>
      <c r="AC28" t="s">
        <v>2796</v>
      </c>
      <c r="AD28">
        <v>0</v>
      </c>
      <c r="AE28" t="s">
        <v>1401</v>
      </c>
      <c r="AF28">
        <v>1</v>
      </c>
      <c r="AG28">
        <v>0</v>
      </c>
      <c r="AH28">
        <v>129.35</v>
      </c>
      <c r="AL28" t="s">
        <v>1423</v>
      </c>
      <c r="AM28">
        <v>15600</v>
      </c>
      <c r="AO28" t="s">
        <v>1426</v>
      </c>
      <c r="AP28" t="s">
        <v>1432</v>
      </c>
      <c r="AR28" t="s">
        <v>1519</v>
      </c>
      <c r="AS28" t="s">
        <v>1568</v>
      </c>
      <c r="AT28">
        <v>2019</v>
      </c>
      <c r="AV28" t="s">
        <v>1662</v>
      </c>
      <c r="AW28" t="s">
        <v>1663</v>
      </c>
      <c r="AX28" t="s">
        <v>935</v>
      </c>
      <c r="AY28" t="s">
        <v>1672</v>
      </c>
      <c r="AZ28" t="s">
        <v>1666</v>
      </c>
      <c r="BA28">
        <v>73.45</v>
      </c>
      <c r="BB28" t="s">
        <v>3063</v>
      </c>
      <c r="BD28" t="s">
        <v>1662</v>
      </c>
      <c r="BE28" t="s">
        <v>3168</v>
      </c>
      <c r="BF28" t="s">
        <v>1801</v>
      </c>
    </row>
    <row r="29" spans="1:58">
      <c r="A29" s="1">
        <f>HYPERLINK("https://lsnyc.legalserver.org/matter/dynamic-profile/view/1838648","17-1838648")</f>
        <v>0</v>
      </c>
      <c r="C29" t="s">
        <v>90</v>
      </c>
      <c r="D29" t="s">
        <v>1830</v>
      </c>
      <c r="E29" t="s">
        <v>1849</v>
      </c>
      <c r="F29" t="s">
        <v>1936</v>
      </c>
      <c r="G29" t="s">
        <v>220</v>
      </c>
      <c r="H29" t="s">
        <v>376</v>
      </c>
      <c r="I29" t="s">
        <v>2223</v>
      </c>
      <c r="J29" t="s">
        <v>2328</v>
      </c>
      <c r="K29" t="s">
        <v>739</v>
      </c>
      <c r="L29">
        <v>10457</v>
      </c>
      <c r="M29" t="s">
        <v>743</v>
      </c>
      <c r="N29" t="s">
        <v>2392</v>
      </c>
      <c r="O29">
        <v>2</v>
      </c>
      <c r="P29" t="s">
        <v>923</v>
      </c>
      <c r="Q29" t="s">
        <v>930</v>
      </c>
      <c r="R29" t="s">
        <v>2511</v>
      </c>
      <c r="S29" t="s">
        <v>932</v>
      </c>
      <c r="T29" t="s">
        <v>934</v>
      </c>
      <c r="V29" t="s">
        <v>935</v>
      </c>
      <c r="X29" t="s">
        <v>1849</v>
      </c>
      <c r="Y29">
        <v>551</v>
      </c>
      <c r="Z29">
        <v>1150</v>
      </c>
      <c r="AA29" t="s">
        <v>2568</v>
      </c>
      <c r="AB29" t="s">
        <v>2695</v>
      </c>
      <c r="AC29" t="s">
        <v>2797</v>
      </c>
      <c r="AD29">
        <v>0</v>
      </c>
      <c r="AE29" t="s">
        <v>1402</v>
      </c>
      <c r="AF29">
        <v>1</v>
      </c>
      <c r="AG29">
        <v>2</v>
      </c>
      <c r="AH29">
        <v>72.58</v>
      </c>
      <c r="AK29" t="s">
        <v>1415</v>
      </c>
      <c r="AL29" t="s">
        <v>1422</v>
      </c>
      <c r="AM29">
        <v>14820</v>
      </c>
      <c r="AP29" t="s">
        <v>1432</v>
      </c>
      <c r="AR29" t="s">
        <v>1500</v>
      </c>
      <c r="AS29" t="s">
        <v>3021</v>
      </c>
      <c r="AT29">
        <v>2018</v>
      </c>
      <c r="AV29" t="s">
        <v>1662</v>
      </c>
      <c r="AW29" t="s">
        <v>1663</v>
      </c>
      <c r="AX29" t="s">
        <v>935</v>
      </c>
      <c r="AY29" t="s">
        <v>1671</v>
      </c>
      <c r="AZ29" t="s">
        <v>1666</v>
      </c>
      <c r="BA29">
        <v>9.5</v>
      </c>
      <c r="BB29" t="s">
        <v>3064</v>
      </c>
      <c r="BC29" t="s">
        <v>3076</v>
      </c>
      <c r="BD29" t="s">
        <v>1662</v>
      </c>
      <c r="BF29" t="s">
        <v>1813</v>
      </c>
    </row>
    <row r="30" spans="1:58">
      <c r="A30" s="1">
        <f>HYPERLINK("https://lsnyc.legalserver.org/matter/dynamic-profile/view/1852049","17-1852049")</f>
        <v>0</v>
      </c>
      <c r="C30" t="s">
        <v>89</v>
      </c>
      <c r="D30" t="s">
        <v>1830</v>
      </c>
      <c r="E30" t="s">
        <v>1850</v>
      </c>
      <c r="F30" t="s">
        <v>1937</v>
      </c>
      <c r="G30" t="s">
        <v>2003</v>
      </c>
      <c r="H30" t="s">
        <v>395</v>
      </c>
      <c r="I30" t="s">
        <v>2224</v>
      </c>
      <c r="J30" t="s">
        <v>670</v>
      </c>
      <c r="K30" t="s">
        <v>739</v>
      </c>
      <c r="L30">
        <v>10458</v>
      </c>
      <c r="M30" t="s">
        <v>746</v>
      </c>
      <c r="N30" t="s">
        <v>2393</v>
      </c>
      <c r="O30">
        <v>14</v>
      </c>
      <c r="P30" t="s">
        <v>923</v>
      </c>
      <c r="Q30" t="s">
        <v>930</v>
      </c>
      <c r="R30" t="s">
        <v>2511</v>
      </c>
      <c r="S30" t="s">
        <v>932</v>
      </c>
      <c r="T30" t="s">
        <v>933</v>
      </c>
      <c r="X30" t="s">
        <v>942</v>
      </c>
      <c r="Y30">
        <v>861.66</v>
      </c>
      <c r="Z30">
        <v>861.66</v>
      </c>
      <c r="AA30" t="s">
        <v>2569</v>
      </c>
      <c r="AC30" t="s">
        <v>2798</v>
      </c>
      <c r="AD30">
        <v>25</v>
      </c>
      <c r="AE30" t="s">
        <v>1402</v>
      </c>
      <c r="AF30">
        <v>2</v>
      </c>
      <c r="AG30">
        <v>0</v>
      </c>
      <c r="AH30">
        <v>168.1</v>
      </c>
      <c r="AK30" t="s">
        <v>1414</v>
      </c>
      <c r="AL30" t="s">
        <v>1422</v>
      </c>
      <c r="AM30">
        <v>27300</v>
      </c>
      <c r="AO30" t="s">
        <v>1426</v>
      </c>
      <c r="AP30" t="s">
        <v>2923</v>
      </c>
      <c r="AR30" t="s">
        <v>1493</v>
      </c>
      <c r="AS30" t="s">
        <v>1626</v>
      </c>
      <c r="AT30">
        <v>2018</v>
      </c>
      <c r="AV30" t="s">
        <v>1662</v>
      </c>
      <c r="AW30" t="s">
        <v>1663</v>
      </c>
      <c r="AX30" t="s">
        <v>935</v>
      </c>
      <c r="AY30" t="s">
        <v>1672</v>
      </c>
      <c r="AZ30" t="s">
        <v>1666</v>
      </c>
      <c r="BA30">
        <v>90.7</v>
      </c>
      <c r="BB30" t="s">
        <v>3063</v>
      </c>
      <c r="BC30" t="s">
        <v>3086</v>
      </c>
      <c r="BD30" t="s">
        <v>1662</v>
      </c>
      <c r="BF30" t="s">
        <v>3176</v>
      </c>
    </row>
    <row r="31" spans="1:58">
      <c r="A31" s="1">
        <f>HYPERLINK("https://lsnyc.legalserver.org/matter/dynamic-profile/view/1858622","18-1858622")</f>
        <v>0</v>
      </c>
      <c r="C31" t="s">
        <v>1824</v>
      </c>
      <c r="D31" t="s">
        <v>1830</v>
      </c>
      <c r="E31" t="s">
        <v>1851</v>
      </c>
      <c r="F31" t="s">
        <v>1938</v>
      </c>
      <c r="G31" t="s">
        <v>2004</v>
      </c>
      <c r="H31" t="s">
        <v>2118</v>
      </c>
      <c r="I31" t="s">
        <v>2225</v>
      </c>
      <c r="J31">
        <v>7</v>
      </c>
      <c r="K31" t="s">
        <v>739</v>
      </c>
      <c r="L31">
        <v>10469</v>
      </c>
      <c r="M31" t="s">
        <v>744</v>
      </c>
      <c r="N31" t="s">
        <v>2394</v>
      </c>
      <c r="O31">
        <v>3</v>
      </c>
      <c r="P31" t="s">
        <v>923</v>
      </c>
      <c r="Q31" t="s">
        <v>930</v>
      </c>
      <c r="R31" t="s">
        <v>2511</v>
      </c>
      <c r="S31" t="s">
        <v>932</v>
      </c>
      <c r="T31" t="s">
        <v>933</v>
      </c>
      <c r="X31" t="s">
        <v>2523</v>
      </c>
      <c r="Y31">
        <v>0</v>
      </c>
      <c r="Z31">
        <v>1956</v>
      </c>
      <c r="AA31" t="s">
        <v>2570</v>
      </c>
      <c r="AB31" t="s">
        <v>2696</v>
      </c>
      <c r="AC31" t="s">
        <v>2799</v>
      </c>
      <c r="AD31">
        <v>0</v>
      </c>
      <c r="AF31">
        <v>2</v>
      </c>
      <c r="AG31">
        <v>4</v>
      </c>
      <c r="AH31">
        <v>76.02</v>
      </c>
      <c r="AK31" t="s">
        <v>1420</v>
      </c>
      <c r="AM31">
        <v>25056</v>
      </c>
      <c r="AO31" t="s">
        <v>1426</v>
      </c>
      <c r="AP31" t="s">
        <v>1432</v>
      </c>
      <c r="AR31" t="s">
        <v>1543</v>
      </c>
      <c r="AS31" t="s">
        <v>1621</v>
      </c>
      <c r="AT31">
        <v>2019</v>
      </c>
      <c r="AU31" t="s">
        <v>1661</v>
      </c>
      <c r="AV31" t="s">
        <v>1662</v>
      </c>
      <c r="AW31" t="s">
        <v>1663</v>
      </c>
      <c r="AX31" t="s">
        <v>935</v>
      </c>
      <c r="AY31" t="s">
        <v>1671</v>
      </c>
      <c r="AZ31" t="s">
        <v>1666</v>
      </c>
      <c r="BA31">
        <v>4</v>
      </c>
      <c r="BB31" t="s">
        <v>3063</v>
      </c>
      <c r="BC31" t="s">
        <v>3087</v>
      </c>
      <c r="BD31" t="s">
        <v>1662</v>
      </c>
      <c r="BE31" t="s">
        <v>1785</v>
      </c>
      <c r="BF31" t="s">
        <v>1801</v>
      </c>
    </row>
    <row r="32" spans="1:58">
      <c r="A32" s="1">
        <f>HYPERLINK("https://lsnyc.legalserver.org/matter/dynamic-profile/view/1852455","17-1852455")</f>
        <v>0</v>
      </c>
      <c r="C32" t="s">
        <v>72</v>
      </c>
      <c r="D32" t="s">
        <v>1830</v>
      </c>
      <c r="E32" t="s">
        <v>148</v>
      </c>
      <c r="F32" t="s">
        <v>1939</v>
      </c>
      <c r="G32" t="s">
        <v>2005</v>
      </c>
      <c r="H32" t="s">
        <v>2119</v>
      </c>
      <c r="I32" t="s">
        <v>2226</v>
      </c>
      <c r="J32">
        <v>54</v>
      </c>
      <c r="K32" t="s">
        <v>739</v>
      </c>
      <c r="L32">
        <v>10457</v>
      </c>
      <c r="M32" t="s">
        <v>743</v>
      </c>
      <c r="N32" t="s">
        <v>2395</v>
      </c>
      <c r="O32">
        <v>19</v>
      </c>
      <c r="P32" t="s">
        <v>923</v>
      </c>
      <c r="Q32" t="s">
        <v>930</v>
      </c>
      <c r="R32" t="s">
        <v>2511</v>
      </c>
      <c r="S32" t="s">
        <v>932</v>
      </c>
      <c r="T32" t="s">
        <v>934</v>
      </c>
      <c r="X32" t="s">
        <v>148</v>
      </c>
      <c r="Y32">
        <v>400</v>
      </c>
      <c r="Z32">
        <v>993.75</v>
      </c>
      <c r="AA32" t="s">
        <v>2571</v>
      </c>
      <c r="AD32">
        <v>0</v>
      </c>
      <c r="AE32" t="s">
        <v>1401</v>
      </c>
      <c r="AF32">
        <v>4</v>
      </c>
      <c r="AG32">
        <v>1</v>
      </c>
      <c r="AH32">
        <v>73.66</v>
      </c>
      <c r="AK32" t="s">
        <v>1415</v>
      </c>
      <c r="AM32">
        <v>21200</v>
      </c>
      <c r="AO32" t="s">
        <v>1426</v>
      </c>
      <c r="AP32" t="s">
        <v>1432</v>
      </c>
      <c r="AR32" t="s">
        <v>2990</v>
      </c>
      <c r="AS32" t="s">
        <v>1602</v>
      </c>
      <c r="AT32">
        <v>2018</v>
      </c>
      <c r="AV32" t="s">
        <v>1662</v>
      </c>
      <c r="AW32" t="s">
        <v>1663</v>
      </c>
      <c r="AX32" t="s">
        <v>935</v>
      </c>
      <c r="AY32" t="s">
        <v>1673</v>
      </c>
      <c r="AZ32" t="s">
        <v>1666</v>
      </c>
      <c r="BA32">
        <v>15</v>
      </c>
      <c r="BB32" t="s">
        <v>3063</v>
      </c>
      <c r="BC32" t="s">
        <v>3088</v>
      </c>
      <c r="BD32" t="s">
        <v>1662</v>
      </c>
      <c r="BE32" t="s">
        <v>1782</v>
      </c>
      <c r="BF32" t="s">
        <v>1801</v>
      </c>
    </row>
    <row r="33" spans="1:58">
      <c r="A33" s="1">
        <f>HYPERLINK("https://lsnyc.legalserver.org/matter/dynamic-profile/view/1867748","18-1867748")</f>
        <v>0</v>
      </c>
      <c r="C33" t="s">
        <v>72</v>
      </c>
      <c r="D33" t="s">
        <v>1830</v>
      </c>
      <c r="E33" t="s">
        <v>154</v>
      </c>
      <c r="F33" t="s">
        <v>1940</v>
      </c>
      <c r="G33" t="s">
        <v>2006</v>
      </c>
      <c r="H33" t="s">
        <v>2120</v>
      </c>
      <c r="I33" t="s">
        <v>585</v>
      </c>
      <c r="J33" t="s">
        <v>2329</v>
      </c>
      <c r="K33" t="s">
        <v>739</v>
      </c>
      <c r="L33">
        <v>10467</v>
      </c>
      <c r="M33" t="s">
        <v>743</v>
      </c>
      <c r="N33" t="s">
        <v>2396</v>
      </c>
      <c r="O33">
        <v>9</v>
      </c>
      <c r="P33" t="s">
        <v>923</v>
      </c>
      <c r="Q33" t="s">
        <v>930</v>
      </c>
      <c r="R33" t="s">
        <v>2511</v>
      </c>
      <c r="S33" t="s">
        <v>932</v>
      </c>
      <c r="T33" t="s">
        <v>934</v>
      </c>
      <c r="X33" t="s">
        <v>154</v>
      </c>
      <c r="Y33">
        <v>0</v>
      </c>
      <c r="Z33">
        <v>0</v>
      </c>
      <c r="AA33" t="s">
        <v>2572</v>
      </c>
      <c r="AB33" t="s">
        <v>2697</v>
      </c>
      <c r="AC33" t="s">
        <v>2800</v>
      </c>
      <c r="AD33">
        <v>0</v>
      </c>
      <c r="AF33">
        <v>2</v>
      </c>
      <c r="AG33">
        <v>0</v>
      </c>
      <c r="AH33">
        <v>138</v>
      </c>
      <c r="AK33" t="s">
        <v>1418</v>
      </c>
      <c r="AM33">
        <v>22714.16</v>
      </c>
      <c r="AO33" t="s">
        <v>1426</v>
      </c>
      <c r="AR33" t="s">
        <v>1497</v>
      </c>
      <c r="AS33" t="s">
        <v>1565</v>
      </c>
      <c r="AT33">
        <v>2018</v>
      </c>
      <c r="AV33" t="s">
        <v>1662</v>
      </c>
      <c r="AW33" t="s">
        <v>1663</v>
      </c>
      <c r="AX33" t="s">
        <v>935</v>
      </c>
      <c r="AY33" t="s">
        <v>1672</v>
      </c>
      <c r="AZ33" t="s">
        <v>1666</v>
      </c>
      <c r="BA33">
        <v>14.6</v>
      </c>
      <c r="BB33" t="s">
        <v>3063</v>
      </c>
      <c r="BC33" t="s">
        <v>1677</v>
      </c>
      <c r="BD33" t="s">
        <v>1662</v>
      </c>
      <c r="BE33" t="s">
        <v>1782</v>
      </c>
      <c r="BF33" t="s">
        <v>1801</v>
      </c>
    </row>
    <row r="34" spans="1:58">
      <c r="A34" s="1">
        <f>HYPERLINK("https://lsnyc.legalserver.org/matter/dynamic-profile/view/1863932","18-1863932")</f>
        <v>0</v>
      </c>
      <c r="C34" t="s">
        <v>1824</v>
      </c>
      <c r="D34" t="s">
        <v>1830</v>
      </c>
      <c r="E34" t="s">
        <v>127</v>
      </c>
      <c r="F34" t="s">
        <v>1930</v>
      </c>
      <c r="G34" t="s">
        <v>2007</v>
      </c>
      <c r="H34" t="s">
        <v>480</v>
      </c>
      <c r="I34" t="s">
        <v>617</v>
      </c>
      <c r="J34" t="s">
        <v>724</v>
      </c>
      <c r="K34" t="s">
        <v>739</v>
      </c>
      <c r="L34">
        <v>10457</v>
      </c>
      <c r="M34" t="s">
        <v>743</v>
      </c>
      <c r="N34" t="s">
        <v>2397</v>
      </c>
      <c r="O34">
        <v>2</v>
      </c>
      <c r="P34" t="s">
        <v>923</v>
      </c>
      <c r="Q34" t="s">
        <v>930</v>
      </c>
      <c r="R34" t="s">
        <v>2511</v>
      </c>
      <c r="S34" t="s">
        <v>932</v>
      </c>
      <c r="T34" t="s">
        <v>934</v>
      </c>
      <c r="X34" t="s">
        <v>127</v>
      </c>
      <c r="Y34">
        <v>0</v>
      </c>
      <c r="Z34">
        <v>1662</v>
      </c>
      <c r="AA34" t="s">
        <v>2573</v>
      </c>
      <c r="AB34" t="s">
        <v>2698</v>
      </c>
      <c r="AD34">
        <v>0</v>
      </c>
      <c r="AF34">
        <v>1</v>
      </c>
      <c r="AG34">
        <v>3</v>
      </c>
      <c r="AH34">
        <v>9.56</v>
      </c>
      <c r="AK34" t="s">
        <v>1416</v>
      </c>
      <c r="AM34">
        <v>2400</v>
      </c>
      <c r="AO34" t="s">
        <v>1426</v>
      </c>
      <c r="AP34" t="s">
        <v>1432</v>
      </c>
      <c r="AR34" t="s">
        <v>1499</v>
      </c>
      <c r="AS34" t="s">
        <v>3029</v>
      </c>
      <c r="AT34">
        <v>2019</v>
      </c>
      <c r="AV34" t="s">
        <v>1662</v>
      </c>
      <c r="AW34" t="s">
        <v>1663</v>
      </c>
      <c r="AX34" t="s">
        <v>935</v>
      </c>
      <c r="AY34" t="s">
        <v>1671</v>
      </c>
      <c r="AZ34" t="s">
        <v>1666</v>
      </c>
      <c r="BA34">
        <v>3</v>
      </c>
      <c r="BB34" t="s">
        <v>3066</v>
      </c>
      <c r="BC34" t="s">
        <v>3089</v>
      </c>
      <c r="BD34" t="s">
        <v>1662</v>
      </c>
      <c r="BE34" t="s">
        <v>1782</v>
      </c>
      <c r="BF34" t="s">
        <v>1801</v>
      </c>
    </row>
    <row r="35" spans="1:58">
      <c r="A35" s="1">
        <f>HYPERLINK("https://lsnyc.legalserver.org/matter/dynamic-profile/view/0809683","16-0809683")</f>
        <v>0</v>
      </c>
      <c r="C35" t="s">
        <v>1824</v>
      </c>
      <c r="D35" t="s">
        <v>1830</v>
      </c>
      <c r="E35" t="s">
        <v>1852</v>
      </c>
      <c r="F35" t="s">
        <v>1937</v>
      </c>
      <c r="G35" t="s">
        <v>2008</v>
      </c>
      <c r="H35" t="s">
        <v>2121</v>
      </c>
      <c r="I35" t="s">
        <v>2227</v>
      </c>
      <c r="J35" t="s">
        <v>672</v>
      </c>
      <c r="K35" t="s">
        <v>739</v>
      </c>
      <c r="L35">
        <v>10451</v>
      </c>
      <c r="M35" t="s">
        <v>744</v>
      </c>
      <c r="N35" t="s">
        <v>2398</v>
      </c>
      <c r="O35">
        <v>3</v>
      </c>
      <c r="P35" t="s">
        <v>923</v>
      </c>
      <c r="Q35" t="s">
        <v>930</v>
      </c>
      <c r="R35" t="s">
        <v>2511</v>
      </c>
      <c r="S35" t="s">
        <v>932</v>
      </c>
      <c r="T35" t="s">
        <v>933</v>
      </c>
      <c r="X35" t="s">
        <v>2524</v>
      </c>
      <c r="Y35">
        <v>1200</v>
      </c>
      <c r="Z35">
        <v>1200</v>
      </c>
      <c r="AA35" t="s">
        <v>2574</v>
      </c>
      <c r="AB35" t="s">
        <v>2699</v>
      </c>
      <c r="AC35" t="s">
        <v>2801</v>
      </c>
      <c r="AD35">
        <v>0</v>
      </c>
      <c r="AE35" t="s">
        <v>1401</v>
      </c>
      <c r="AF35">
        <v>2</v>
      </c>
      <c r="AG35">
        <v>1</v>
      </c>
      <c r="AH35">
        <v>116.07</v>
      </c>
      <c r="AK35" t="s">
        <v>1414</v>
      </c>
      <c r="AM35">
        <v>23400</v>
      </c>
      <c r="AO35" t="s">
        <v>1426</v>
      </c>
      <c r="AP35" t="s">
        <v>1432</v>
      </c>
      <c r="AR35" t="s">
        <v>1493</v>
      </c>
      <c r="AS35" t="s">
        <v>1609</v>
      </c>
      <c r="AT35">
        <v>2019</v>
      </c>
      <c r="AV35" t="s">
        <v>1662</v>
      </c>
      <c r="AW35" t="s">
        <v>1663</v>
      </c>
      <c r="AX35" t="s">
        <v>935</v>
      </c>
      <c r="AY35" t="s">
        <v>1671</v>
      </c>
      <c r="AZ35" t="s">
        <v>1666</v>
      </c>
      <c r="BA35">
        <v>34.7</v>
      </c>
      <c r="BB35" t="s">
        <v>3063</v>
      </c>
      <c r="BC35" t="s">
        <v>3090</v>
      </c>
      <c r="BD35" t="s">
        <v>1662</v>
      </c>
      <c r="BF35" t="s">
        <v>1809</v>
      </c>
    </row>
    <row r="36" spans="1:58">
      <c r="A36" s="1">
        <f>HYPERLINK("https://lsnyc.legalserver.org/matter/dynamic-profile/view/1870188","18-1870188")</f>
        <v>0</v>
      </c>
      <c r="C36" t="s">
        <v>1824</v>
      </c>
      <c r="D36" t="s">
        <v>1830</v>
      </c>
      <c r="E36" t="s">
        <v>114</v>
      </c>
      <c r="F36" t="s">
        <v>1938</v>
      </c>
      <c r="G36" t="s">
        <v>2009</v>
      </c>
      <c r="H36" t="s">
        <v>2122</v>
      </c>
      <c r="I36" t="s">
        <v>501</v>
      </c>
      <c r="J36" t="s">
        <v>2330</v>
      </c>
      <c r="K36" t="s">
        <v>739</v>
      </c>
      <c r="L36">
        <v>10467</v>
      </c>
      <c r="M36" t="s">
        <v>743</v>
      </c>
      <c r="N36" t="s">
        <v>2399</v>
      </c>
      <c r="O36">
        <v>4</v>
      </c>
      <c r="P36" t="s">
        <v>923</v>
      </c>
      <c r="Q36" t="s">
        <v>930</v>
      </c>
      <c r="R36" t="s">
        <v>2513</v>
      </c>
      <c r="S36" t="s">
        <v>932</v>
      </c>
      <c r="T36" t="s">
        <v>934</v>
      </c>
      <c r="W36" t="s">
        <v>936</v>
      </c>
      <c r="X36" t="s">
        <v>114</v>
      </c>
      <c r="Y36">
        <v>1100</v>
      </c>
      <c r="Z36">
        <v>1100</v>
      </c>
      <c r="AA36" t="s">
        <v>2575</v>
      </c>
      <c r="AB36" t="s">
        <v>2700</v>
      </c>
      <c r="AC36" t="s">
        <v>2802</v>
      </c>
      <c r="AD36">
        <v>0</v>
      </c>
      <c r="AE36" t="s">
        <v>1402</v>
      </c>
      <c r="AF36">
        <v>1</v>
      </c>
      <c r="AG36">
        <v>0</v>
      </c>
      <c r="AH36">
        <v>32.22</v>
      </c>
      <c r="AK36" t="s">
        <v>1414</v>
      </c>
      <c r="AM36">
        <v>3912</v>
      </c>
      <c r="AR36" t="s">
        <v>1499</v>
      </c>
      <c r="AS36" t="s">
        <v>1621</v>
      </c>
      <c r="AT36">
        <v>2019</v>
      </c>
      <c r="AV36" t="s">
        <v>1662</v>
      </c>
      <c r="AW36" t="s">
        <v>1663</v>
      </c>
      <c r="AX36" t="s">
        <v>935</v>
      </c>
      <c r="AY36" t="s">
        <v>1672</v>
      </c>
      <c r="AZ36" t="s">
        <v>1666</v>
      </c>
      <c r="BA36">
        <v>16.2</v>
      </c>
      <c r="BB36" t="s">
        <v>1670</v>
      </c>
      <c r="BC36" t="s">
        <v>1779</v>
      </c>
      <c r="BD36" t="s">
        <v>1662</v>
      </c>
      <c r="BE36" t="s">
        <v>1782</v>
      </c>
      <c r="BF36" t="s">
        <v>1796</v>
      </c>
    </row>
    <row r="37" spans="1:58">
      <c r="A37" s="1">
        <f>HYPERLINK("https://lsnyc.legalserver.org/matter/dynamic-profile/view/1862577","18-1862577")</f>
        <v>0</v>
      </c>
      <c r="C37" t="s">
        <v>72</v>
      </c>
      <c r="D37" t="s">
        <v>1830</v>
      </c>
      <c r="E37" t="s">
        <v>1853</v>
      </c>
      <c r="F37" t="s">
        <v>1941</v>
      </c>
      <c r="G37" t="s">
        <v>2010</v>
      </c>
      <c r="H37" t="s">
        <v>2123</v>
      </c>
      <c r="I37" t="s">
        <v>2228</v>
      </c>
      <c r="J37">
        <v>201</v>
      </c>
      <c r="K37" t="s">
        <v>739</v>
      </c>
      <c r="L37">
        <v>10467</v>
      </c>
      <c r="M37" t="s">
        <v>743</v>
      </c>
      <c r="N37" t="s">
        <v>2400</v>
      </c>
      <c r="O37">
        <v>6</v>
      </c>
      <c r="P37" t="s">
        <v>923</v>
      </c>
      <c r="Q37" t="s">
        <v>930</v>
      </c>
      <c r="R37" t="s">
        <v>2511</v>
      </c>
      <c r="S37" t="s">
        <v>932</v>
      </c>
      <c r="T37" t="s">
        <v>934</v>
      </c>
      <c r="W37" t="s">
        <v>2517</v>
      </c>
      <c r="X37" t="s">
        <v>1853</v>
      </c>
      <c r="Y37">
        <v>0</v>
      </c>
      <c r="Z37">
        <v>1250</v>
      </c>
      <c r="AA37" t="s">
        <v>2576</v>
      </c>
      <c r="AC37" t="s">
        <v>2803</v>
      </c>
      <c r="AD37">
        <v>0</v>
      </c>
      <c r="AE37" t="s">
        <v>1401</v>
      </c>
      <c r="AF37">
        <v>4</v>
      </c>
      <c r="AG37">
        <v>2</v>
      </c>
      <c r="AH37">
        <v>118.55</v>
      </c>
      <c r="AM37">
        <v>40000</v>
      </c>
      <c r="AN37" t="s">
        <v>1469</v>
      </c>
      <c r="AO37" t="s">
        <v>1427</v>
      </c>
      <c r="AP37" t="s">
        <v>2924</v>
      </c>
      <c r="AR37" t="s">
        <v>1493</v>
      </c>
      <c r="AS37" t="s">
        <v>1633</v>
      </c>
      <c r="AT37">
        <v>2019</v>
      </c>
      <c r="AV37" t="s">
        <v>1662</v>
      </c>
      <c r="AW37" t="s">
        <v>1663</v>
      </c>
      <c r="AX37" t="s">
        <v>935</v>
      </c>
      <c r="AY37" t="s">
        <v>1673</v>
      </c>
      <c r="AZ37" t="s">
        <v>1666</v>
      </c>
      <c r="BA37">
        <v>26.8</v>
      </c>
      <c r="BB37" t="s">
        <v>3064</v>
      </c>
      <c r="BD37" t="s">
        <v>1662</v>
      </c>
      <c r="BE37" t="s">
        <v>1782</v>
      </c>
      <c r="BF37" t="s">
        <v>1796</v>
      </c>
    </row>
    <row r="38" spans="1:58">
      <c r="A38" s="1">
        <f>HYPERLINK("https://lsnyc.legalserver.org/matter/dynamic-profile/view/0822488","16-0822488")</f>
        <v>0</v>
      </c>
      <c r="B38" t="s">
        <v>61</v>
      </c>
      <c r="C38" t="s">
        <v>1825</v>
      </c>
      <c r="D38" t="s">
        <v>1830</v>
      </c>
      <c r="E38" t="s">
        <v>1854</v>
      </c>
      <c r="F38" t="s">
        <v>1942</v>
      </c>
      <c r="G38" t="s">
        <v>2011</v>
      </c>
      <c r="H38" t="s">
        <v>2124</v>
      </c>
      <c r="I38" t="s">
        <v>2229</v>
      </c>
      <c r="J38" t="s">
        <v>2331</v>
      </c>
      <c r="K38" t="s">
        <v>739</v>
      </c>
      <c r="L38">
        <v>10453</v>
      </c>
      <c r="M38" t="s">
        <v>747</v>
      </c>
      <c r="N38" t="s">
        <v>2401</v>
      </c>
      <c r="O38">
        <v>16</v>
      </c>
      <c r="P38" t="s">
        <v>924</v>
      </c>
      <c r="Q38" t="s">
        <v>930</v>
      </c>
      <c r="R38" t="s">
        <v>2511</v>
      </c>
      <c r="S38" t="s">
        <v>932</v>
      </c>
      <c r="T38" t="s">
        <v>933</v>
      </c>
      <c r="V38" t="s">
        <v>1662</v>
      </c>
      <c r="X38" t="s">
        <v>1854</v>
      </c>
      <c r="Y38">
        <v>856.46</v>
      </c>
      <c r="Z38">
        <v>856.46</v>
      </c>
      <c r="AA38" t="s">
        <v>2577</v>
      </c>
      <c r="AC38" t="s">
        <v>2804</v>
      </c>
      <c r="AD38">
        <v>0</v>
      </c>
      <c r="AE38" t="s">
        <v>1401</v>
      </c>
      <c r="AF38">
        <v>2</v>
      </c>
      <c r="AG38">
        <v>2</v>
      </c>
      <c r="AH38">
        <v>105.87</v>
      </c>
      <c r="AK38" t="s">
        <v>1415</v>
      </c>
      <c r="AL38" t="s">
        <v>1422</v>
      </c>
      <c r="AM38">
        <v>25727</v>
      </c>
      <c r="AN38" t="s">
        <v>1469</v>
      </c>
      <c r="AO38" t="s">
        <v>1426</v>
      </c>
      <c r="AP38" t="s">
        <v>2925</v>
      </c>
      <c r="AQ38" t="s">
        <v>2973</v>
      </c>
      <c r="AR38" t="s">
        <v>1501</v>
      </c>
      <c r="AS38" t="s">
        <v>1634</v>
      </c>
      <c r="AT38">
        <v>2018</v>
      </c>
      <c r="AV38" t="s">
        <v>1662</v>
      </c>
      <c r="AW38" t="s">
        <v>1662</v>
      </c>
      <c r="AX38" t="s">
        <v>935</v>
      </c>
      <c r="AY38" t="s">
        <v>1672</v>
      </c>
      <c r="AZ38" t="s">
        <v>1666</v>
      </c>
      <c r="BA38">
        <v>0.15</v>
      </c>
      <c r="BB38" t="s">
        <v>3067</v>
      </c>
      <c r="BE38" t="s">
        <v>3169</v>
      </c>
      <c r="BF38" t="s">
        <v>1810</v>
      </c>
    </row>
    <row r="39" spans="1:58">
      <c r="A39" s="1">
        <f>HYPERLINK("https://lsnyc.legalserver.org/matter/dynamic-profile/view/1838179","17-1838179")</f>
        <v>0</v>
      </c>
      <c r="C39" t="s">
        <v>1826</v>
      </c>
      <c r="D39" t="s">
        <v>1830</v>
      </c>
      <c r="E39" t="s">
        <v>149</v>
      </c>
      <c r="F39" t="s">
        <v>1937</v>
      </c>
      <c r="G39" t="s">
        <v>246</v>
      </c>
      <c r="H39" t="s">
        <v>391</v>
      </c>
      <c r="I39" t="s">
        <v>539</v>
      </c>
      <c r="K39" t="s">
        <v>739</v>
      </c>
      <c r="L39">
        <v>10457</v>
      </c>
      <c r="O39">
        <v>6</v>
      </c>
      <c r="P39" t="s">
        <v>924</v>
      </c>
      <c r="Q39" t="s">
        <v>930</v>
      </c>
      <c r="R39" t="s">
        <v>2511</v>
      </c>
      <c r="S39" t="s">
        <v>932</v>
      </c>
      <c r="T39" t="s">
        <v>934</v>
      </c>
      <c r="V39" t="s">
        <v>1662</v>
      </c>
      <c r="X39" t="s">
        <v>149</v>
      </c>
      <c r="Y39">
        <v>0</v>
      </c>
      <c r="Z39">
        <v>1350</v>
      </c>
      <c r="AA39" t="s">
        <v>1024</v>
      </c>
      <c r="AC39" t="s">
        <v>1296</v>
      </c>
      <c r="AD39">
        <v>0</v>
      </c>
      <c r="AE39" t="s">
        <v>1400</v>
      </c>
      <c r="AF39">
        <v>1</v>
      </c>
      <c r="AG39">
        <v>3</v>
      </c>
      <c r="AH39">
        <v>17.76</v>
      </c>
      <c r="AI39" t="s">
        <v>2903</v>
      </c>
      <c r="AK39" t="s">
        <v>1420</v>
      </c>
      <c r="AL39" t="s">
        <v>1423</v>
      </c>
      <c r="AM39">
        <v>4368</v>
      </c>
      <c r="AP39" t="s">
        <v>1432</v>
      </c>
      <c r="AR39" t="s">
        <v>2991</v>
      </c>
      <c r="AS39" t="s">
        <v>3031</v>
      </c>
      <c r="AT39">
        <v>2018</v>
      </c>
      <c r="AV39" t="s">
        <v>1662</v>
      </c>
      <c r="AW39" t="s">
        <v>1663</v>
      </c>
      <c r="AX39" t="s">
        <v>935</v>
      </c>
      <c r="AY39" t="s">
        <v>1671</v>
      </c>
      <c r="AZ39" t="s">
        <v>1666</v>
      </c>
      <c r="BA39">
        <v>103.35</v>
      </c>
      <c r="BB39" t="s">
        <v>3067</v>
      </c>
      <c r="BC39" t="s">
        <v>3091</v>
      </c>
      <c r="BD39" t="s">
        <v>1662</v>
      </c>
      <c r="BE39" t="s">
        <v>1782</v>
      </c>
      <c r="BF39" t="s">
        <v>1813</v>
      </c>
    </row>
    <row r="40" spans="1:58">
      <c r="A40" s="1">
        <f>HYPERLINK("https://lsnyc.legalserver.org/matter/dynamic-profile/view/0796582","16-0796582")</f>
        <v>0</v>
      </c>
      <c r="C40" t="s">
        <v>1824</v>
      </c>
      <c r="D40" t="s">
        <v>1830</v>
      </c>
      <c r="E40" t="s">
        <v>1855</v>
      </c>
      <c r="F40" t="s">
        <v>1937</v>
      </c>
      <c r="G40" t="s">
        <v>298</v>
      </c>
      <c r="H40" t="s">
        <v>365</v>
      </c>
      <c r="I40" t="s">
        <v>599</v>
      </c>
      <c r="J40">
        <v>1</v>
      </c>
      <c r="K40" t="s">
        <v>739</v>
      </c>
      <c r="L40">
        <v>10458</v>
      </c>
      <c r="N40" t="s">
        <v>2402</v>
      </c>
      <c r="O40">
        <v>0</v>
      </c>
      <c r="P40" t="s">
        <v>924</v>
      </c>
      <c r="Q40" t="s">
        <v>930</v>
      </c>
      <c r="R40" t="s">
        <v>2511</v>
      </c>
      <c r="S40" t="s">
        <v>932</v>
      </c>
      <c r="T40" t="s">
        <v>933</v>
      </c>
      <c r="X40" t="s">
        <v>2525</v>
      </c>
      <c r="Y40">
        <v>0</v>
      </c>
      <c r="Z40">
        <v>1092</v>
      </c>
      <c r="AA40" t="s">
        <v>1085</v>
      </c>
      <c r="AB40" t="s">
        <v>1209</v>
      </c>
      <c r="AC40" t="s">
        <v>1352</v>
      </c>
      <c r="AD40">
        <v>0</v>
      </c>
      <c r="AF40">
        <v>2</v>
      </c>
      <c r="AG40">
        <v>1</v>
      </c>
      <c r="AH40">
        <v>53</v>
      </c>
      <c r="AL40" t="s">
        <v>1423</v>
      </c>
      <c r="AM40">
        <v>10648</v>
      </c>
      <c r="AP40" t="s">
        <v>1432</v>
      </c>
      <c r="AR40" t="s">
        <v>1497</v>
      </c>
      <c r="AS40" t="s">
        <v>1609</v>
      </c>
      <c r="AT40">
        <v>2019</v>
      </c>
      <c r="AV40" t="s">
        <v>1662</v>
      </c>
      <c r="AW40" t="s">
        <v>1663</v>
      </c>
      <c r="AX40" t="s">
        <v>935</v>
      </c>
      <c r="AY40" t="s">
        <v>1671</v>
      </c>
      <c r="AZ40" t="s">
        <v>1666</v>
      </c>
      <c r="BA40">
        <v>46</v>
      </c>
      <c r="BB40" t="s">
        <v>3067</v>
      </c>
      <c r="BC40" t="s">
        <v>1753</v>
      </c>
      <c r="BD40" t="s">
        <v>935</v>
      </c>
      <c r="BF40" t="s">
        <v>1806</v>
      </c>
    </row>
    <row r="41" spans="1:58">
      <c r="A41" s="1">
        <f>HYPERLINK("https://lsnyc.legalserver.org/matter/dynamic-profile/view/1840189","17-1840189")</f>
        <v>0</v>
      </c>
      <c r="C41" t="s">
        <v>86</v>
      </c>
      <c r="D41" t="s">
        <v>1830</v>
      </c>
      <c r="E41" t="s">
        <v>1856</v>
      </c>
      <c r="F41" t="s">
        <v>1943</v>
      </c>
      <c r="G41" t="s">
        <v>2012</v>
      </c>
      <c r="H41" t="s">
        <v>2125</v>
      </c>
      <c r="I41" t="s">
        <v>2230</v>
      </c>
      <c r="J41" t="s">
        <v>679</v>
      </c>
      <c r="K41" t="s">
        <v>739</v>
      </c>
      <c r="L41">
        <v>10457</v>
      </c>
      <c r="M41" t="s">
        <v>743</v>
      </c>
      <c r="N41" t="s">
        <v>2403</v>
      </c>
      <c r="O41">
        <v>23</v>
      </c>
      <c r="P41" t="s">
        <v>926</v>
      </c>
      <c r="Q41" t="s">
        <v>930</v>
      </c>
      <c r="R41" t="s">
        <v>2513</v>
      </c>
      <c r="S41" t="s">
        <v>932</v>
      </c>
      <c r="T41" t="s">
        <v>934</v>
      </c>
      <c r="V41" t="s">
        <v>935</v>
      </c>
      <c r="W41" t="s">
        <v>936</v>
      </c>
      <c r="X41" t="s">
        <v>2526</v>
      </c>
      <c r="Y41">
        <v>783.83</v>
      </c>
      <c r="Z41">
        <v>783.83</v>
      </c>
      <c r="AA41" t="s">
        <v>2578</v>
      </c>
      <c r="AB41">
        <v>8583002</v>
      </c>
      <c r="AC41" t="s">
        <v>2805</v>
      </c>
      <c r="AD41">
        <v>47</v>
      </c>
      <c r="AE41" t="s">
        <v>1401</v>
      </c>
      <c r="AF41">
        <v>2</v>
      </c>
      <c r="AG41">
        <v>0</v>
      </c>
      <c r="AH41">
        <v>19.05</v>
      </c>
      <c r="AK41" t="s">
        <v>1415</v>
      </c>
      <c r="AL41" t="s">
        <v>1423</v>
      </c>
      <c r="AM41">
        <v>3094</v>
      </c>
      <c r="AN41" t="s">
        <v>1470</v>
      </c>
      <c r="AO41" t="s">
        <v>1426</v>
      </c>
      <c r="AP41" t="s">
        <v>2926</v>
      </c>
      <c r="AQ41" t="s">
        <v>1481</v>
      </c>
      <c r="AR41" t="s">
        <v>1526</v>
      </c>
      <c r="AS41" t="s">
        <v>1637</v>
      </c>
      <c r="AT41">
        <v>2018</v>
      </c>
      <c r="AV41" t="s">
        <v>1662</v>
      </c>
      <c r="AW41" t="s">
        <v>1663</v>
      </c>
      <c r="AX41" t="s">
        <v>935</v>
      </c>
      <c r="AY41" t="s">
        <v>1672</v>
      </c>
      <c r="AZ41" t="s">
        <v>1666</v>
      </c>
      <c r="BA41">
        <v>29.8</v>
      </c>
      <c r="BB41" t="s">
        <v>3063</v>
      </c>
      <c r="BC41" t="s">
        <v>3092</v>
      </c>
      <c r="BD41" t="s">
        <v>1662</v>
      </c>
      <c r="BE41" t="s">
        <v>1782</v>
      </c>
      <c r="BF41" t="s">
        <v>1810</v>
      </c>
    </row>
    <row r="42" spans="1:58">
      <c r="A42" s="1">
        <f>HYPERLINK("https://lsnyc.legalserver.org/matter/dynamic-profile/view/1851726","17-1851726")</f>
        <v>0</v>
      </c>
      <c r="C42" t="s">
        <v>81</v>
      </c>
      <c r="D42" t="s">
        <v>1830</v>
      </c>
      <c r="E42" t="s">
        <v>1857</v>
      </c>
      <c r="F42" t="s">
        <v>1919</v>
      </c>
      <c r="G42" t="s">
        <v>2013</v>
      </c>
      <c r="H42" t="s">
        <v>2126</v>
      </c>
      <c r="I42" t="s">
        <v>2231</v>
      </c>
      <c r="J42" t="s">
        <v>659</v>
      </c>
      <c r="K42" t="s">
        <v>739</v>
      </c>
      <c r="L42">
        <v>10467</v>
      </c>
      <c r="M42" t="s">
        <v>743</v>
      </c>
      <c r="N42" t="s">
        <v>2404</v>
      </c>
      <c r="O42">
        <v>6</v>
      </c>
      <c r="P42" t="s">
        <v>926</v>
      </c>
      <c r="Q42" t="s">
        <v>930</v>
      </c>
      <c r="R42" t="s">
        <v>2511</v>
      </c>
      <c r="S42" t="s">
        <v>932</v>
      </c>
      <c r="T42" t="s">
        <v>934</v>
      </c>
      <c r="U42" t="s">
        <v>934</v>
      </c>
      <c r="V42" t="s">
        <v>935</v>
      </c>
      <c r="X42" t="s">
        <v>1857</v>
      </c>
      <c r="Y42">
        <v>219</v>
      </c>
      <c r="Z42">
        <v>1245</v>
      </c>
      <c r="AA42" t="s">
        <v>2579</v>
      </c>
      <c r="AB42" t="s">
        <v>2701</v>
      </c>
      <c r="AC42" t="s">
        <v>2806</v>
      </c>
      <c r="AD42">
        <v>10</v>
      </c>
      <c r="AE42" t="s">
        <v>1401</v>
      </c>
      <c r="AF42">
        <v>1</v>
      </c>
      <c r="AG42">
        <v>0</v>
      </c>
      <c r="AH42">
        <v>79.59999999999999</v>
      </c>
      <c r="AK42" t="s">
        <v>1418</v>
      </c>
      <c r="AL42" t="s">
        <v>1423</v>
      </c>
      <c r="AM42">
        <v>9600</v>
      </c>
      <c r="AN42" t="s">
        <v>1472</v>
      </c>
      <c r="AO42" t="s">
        <v>1426</v>
      </c>
      <c r="AP42" t="s">
        <v>1463</v>
      </c>
      <c r="AQ42" t="s">
        <v>1481</v>
      </c>
      <c r="AR42" t="s">
        <v>1505</v>
      </c>
      <c r="AS42" t="s">
        <v>3022</v>
      </c>
      <c r="AT42">
        <v>2018</v>
      </c>
      <c r="AV42" t="s">
        <v>1662</v>
      </c>
      <c r="AW42" t="s">
        <v>1663</v>
      </c>
      <c r="AX42" t="s">
        <v>935</v>
      </c>
      <c r="AY42" t="s">
        <v>1672</v>
      </c>
      <c r="AZ42" t="s">
        <v>1666</v>
      </c>
      <c r="BA42">
        <v>23.6</v>
      </c>
      <c r="BB42" t="s">
        <v>3062</v>
      </c>
      <c r="BC42" t="s">
        <v>3093</v>
      </c>
      <c r="BD42" t="s">
        <v>1662</v>
      </c>
      <c r="BE42" t="s">
        <v>1782</v>
      </c>
      <c r="BF42" t="s">
        <v>1801</v>
      </c>
    </row>
    <row r="43" spans="1:58">
      <c r="A43" s="1">
        <f>HYPERLINK("https://lsnyc.legalserver.org/matter/dynamic-profile/view/1848817","17-1848817")</f>
        <v>0</v>
      </c>
      <c r="C43" t="s">
        <v>67</v>
      </c>
      <c r="D43" t="s">
        <v>1830</v>
      </c>
      <c r="E43" t="s">
        <v>1858</v>
      </c>
      <c r="F43" t="s">
        <v>1944</v>
      </c>
      <c r="G43" t="s">
        <v>2014</v>
      </c>
      <c r="H43" t="s">
        <v>2127</v>
      </c>
      <c r="I43" t="s">
        <v>2232</v>
      </c>
      <c r="J43" t="s">
        <v>731</v>
      </c>
      <c r="K43" t="s">
        <v>739</v>
      </c>
      <c r="L43">
        <v>10457</v>
      </c>
      <c r="M43" t="s">
        <v>743</v>
      </c>
      <c r="N43" t="s">
        <v>2405</v>
      </c>
      <c r="O43">
        <v>1</v>
      </c>
      <c r="P43" t="s">
        <v>926</v>
      </c>
      <c r="Q43" t="s">
        <v>930</v>
      </c>
      <c r="R43" t="s">
        <v>2511</v>
      </c>
      <c r="S43" t="s">
        <v>932</v>
      </c>
      <c r="T43" t="s">
        <v>934</v>
      </c>
      <c r="W43" t="s">
        <v>936</v>
      </c>
      <c r="X43" t="s">
        <v>1858</v>
      </c>
      <c r="Y43">
        <v>508.65</v>
      </c>
      <c r="Z43">
        <v>1268</v>
      </c>
      <c r="AA43" t="s">
        <v>2580</v>
      </c>
      <c r="AB43" t="s">
        <v>2702</v>
      </c>
      <c r="AC43" t="s">
        <v>2807</v>
      </c>
      <c r="AD43">
        <v>15</v>
      </c>
      <c r="AE43" t="s">
        <v>1401</v>
      </c>
      <c r="AF43">
        <v>1</v>
      </c>
      <c r="AG43">
        <v>1</v>
      </c>
      <c r="AH43">
        <v>127.98</v>
      </c>
      <c r="AK43" t="s">
        <v>1416</v>
      </c>
      <c r="AL43" t="s">
        <v>1423</v>
      </c>
      <c r="AM43">
        <v>20784</v>
      </c>
      <c r="AN43" t="s">
        <v>1472</v>
      </c>
      <c r="AO43" t="s">
        <v>1426</v>
      </c>
      <c r="AP43" t="s">
        <v>2927</v>
      </c>
      <c r="AQ43" t="s">
        <v>1481</v>
      </c>
      <c r="AR43" t="s">
        <v>1500</v>
      </c>
      <c r="AS43" t="s">
        <v>3032</v>
      </c>
      <c r="AT43">
        <v>2018</v>
      </c>
      <c r="AV43" t="s">
        <v>1662</v>
      </c>
      <c r="AW43" t="s">
        <v>1663</v>
      </c>
      <c r="AX43" t="s">
        <v>935</v>
      </c>
      <c r="AY43" t="s">
        <v>1671</v>
      </c>
      <c r="AZ43" t="s">
        <v>1666</v>
      </c>
      <c r="BA43">
        <v>13.6</v>
      </c>
      <c r="BB43" t="s">
        <v>3063</v>
      </c>
      <c r="BC43" t="s">
        <v>3094</v>
      </c>
      <c r="BD43" t="s">
        <v>1662</v>
      </c>
      <c r="BE43" t="s">
        <v>1782</v>
      </c>
      <c r="BF43" t="s">
        <v>1801</v>
      </c>
    </row>
    <row r="44" spans="1:58">
      <c r="A44" s="1">
        <f>HYPERLINK("https://lsnyc.legalserver.org/matter/dynamic-profile/view/1845119","17-1845119")</f>
        <v>0</v>
      </c>
      <c r="C44" t="s">
        <v>70</v>
      </c>
      <c r="D44" t="s">
        <v>1830</v>
      </c>
      <c r="E44" t="s">
        <v>1859</v>
      </c>
      <c r="F44" t="s">
        <v>1945</v>
      </c>
      <c r="G44" t="s">
        <v>2015</v>
      </c>
      <c r="H44" t="s">
        <v>2128</v>
      </c>
      <c r="I44" t="s">
        <v>2233</v>
      </c>
      <c r="J44" t="s">
        <v>705</v>
      </c>
      <c r="K44" t="s">
        <v>739</v>
      </c>
      <c r="L44">
        <v>10462</v>
      </c>
      <c r="M44" t="s">
        <v>744</v>
      </c>
      <c r="N44" t="s">
        <v>2406</v>
      </c>
      <c r="O44">
        <v>2</v>
      </c>
      <c r="P44" t="s">
        <v>926</v>
      </c>
      <c r="Q44" t="s">
        <v>930</v>
      </c>
      <c r="R44" t="s">
        <v>2511</v>
      </c>
      <c r="S44" t="s">
        <v>932</v>
      </c>
      <c r="T44" t="s">
        <v>933</v>
      </c>
      <c r="V44" t="s">
        <v>935</v>
      </c>
      <c r="X44" t="s">
        <v>2527</v>
      </c>
      <c r="Y44">
        <v>0</v>
      </c>
      <c r="Z44">
        <v>1350</v>
      </c>
      <c r="AA44" t="s">
        <v>2581</v>
      </c>
      <c r="AB44" t="s">
        <v>2703</v>
      </c>
      <c r="AC44" t="s">
        <v>2808</v>
      </c>
      <c r="AD44">
        <v>73</v>
      </c>
      <c r="AE44" t="s">
        <v>1401</v>
      </c>
      <c r="AF44">
        <v>1</v>
      </c>
      <c r="AG44">
        <v>2</v>
      </c>
      <c r="AH44">
        <v>17.83</v>
      </c>
      <c r="AK44" t="s">
        <v>1416</v>
      </c>
      <c r="AL44" t="s">
        <v>1423</v>
      </c>
      <c r="AM44">
        <v>3640</v>
      </c>
      <c r="AN44" t="s">
        <v>1472</v>
      </c>
      <c r="AO44" t="s">
        <v>1427</v>
      </c>
      <c r="AP44" t="s">
        <v>2928</v>
      </c>
      <c r="AQ44" t="s">
        <v>1481</v>
      </c>
      <c r="AR44" t="s">
        <v>1499</v>
      </c>
      <c r="AS44" t="s">
        <v>1645</v>
      </c>
      <c r="AT44">
        <v>2018</v>
      </c>
      <c r="AV44" t="s">
        <v>1662</v>
      </c>
      <c r="AW44" t="s">
        <v>1663</v>
      </c>
      <c r="AX44" t="s">
        <v>935</v>
      </c>
      <c r="AY44" t="s">
        <v>1671</v>
      </c>
      <c r="AZ44" t="s">
        <v>1666</v>
      </c>
      <c r="BA44">
        <v>38.45</v>
      </c>
      <c r="BB44" t="s">
        <v>3064</v>
      </c>
      <c r="BC44" t="s">
        <v>3095</v>
      </c>
      <c r="BD44" t="s">
        <v>1662</v>
      </c>
      <c r="BE44" t="s">
        <v>1782</v>
      </c>
      <c r="BF44" t="s">
        <v>1801</v>
      </c>
    </row>
    <row r="45" spans="1:58">
      <c r="A45" s="1">
        <f>HYPERLINK("https://lsnyc.legalserver.org/matter/dynamic-profile/view/1848782","17-1848782")</f>
        <v>0</v>
      </c>
      <c r="C45" t="s">
        <v>86</v>
      </c>
      <c r="D45" t="s">
        <v>1830</v>
      </c>
      <c r="E45" t="s">
        <v>1858</v>
      </c>
      <c r="F45" t="s">
        <v>1943</v>
      </c>
      <c r="G45" t="s">
        <v>2016</v>
      </c>
      <c r="H45" t="s">
        <v>2129</v>
      </c>
      <c r="I45" t="s">
        <v>2234</v>
      </c>
      <c r="J45" t="s">
        <v>2332</v>
      </c>
      <c r="K45" t="s">
        <v>739</v>
      </c>
      <c r="L45">
        <v>10458</v>
      </c>
      <c r="M45" t="s">
        <v>746</v>
      </c>
      <c r="N45" t="s">
        <v>2407</v>
      </c>
      <c r="O45">
        <v>4</v>
      </c>
      <c r="P45" t="s">
        <v>926</v>
      </c>
      <c r="Q45" t="s">
        <v>930</v>
      </c>
      <c r="R45" t="s">
        <v>2513</v>
      </c>
      <c r="S45" t="s">
        <v>932</v>
      </c>
      <c r="T45" t="s">
        <v>933</v>
      </c>
      <c r="V45" t="s">
        <v>935</v>
      </c>
      <c r="W45" t="s">
        <v>2518</v>
      </c>
      <c r="X45" t="s">
        <v>1858</v>
      </c>
      <c r="Y45">
        <v>1560</v>
      </c>
      <c r="Z45">
        <v>1560</v>
      </c>
      <c r="AA45" t="s">
        <v>2582</v>
      </c>
      <c r="AB45" t="s">
        <v>2704</v>
      </c>
      <c r="AC45" t="s">
        <v>2809</v>
      </c>
      <c r="AD45">
        <v>40</v>
      </c>
      <c r="AE45" t="s">
        <v>1401</v>
      </c>
      <c r="AF45">
        <v>3</v>
      </c>
      <c r="AG45">
        <v>3</v>
      </c>
      <c r="AH45">
        <v>86.75</v>
      </c>
      <c r="AK45" t="s">
        <v>1414</v>
      </c>
      <c r="AL45" t="s">
        <v>1423</v>
      </c>
      <c r="AM45">
        <v>28594</v>
      </c>
      <c r="AN45" t="s">
        <v>1474</v>
      </c>
      <c r="AO45" t="s">
        <v>1426</v>
      </c>
      <c r="AP45" t="s">
        <v>1449</v>
      </c>
      <c r="AQ45" t="s">
        <v>1481</v>
      </c>
      <c r="AR45" t="s">
        <v>2992</v>
      </c>
      <c r="AS45" t="s">
        <v>3033</v>
      </c>
      <c r="AT45">
        <v>2018</v>
      </c>
      <c r="AV45" t="s">
        <v>1662</v>
      </c>
      <c r="AW45" t="s">
        <v>1663</v>
      </c>
      <c r="AX45" t="s">
        <v>935</v>
      </c>
      <c r="AY45" t="s">
        <v>1673</v>
      </c>
      <c r="AZ45" t="s">
        <v>1666</v>
      </c>
      <c r="BA45">
        <v>26</v>
      </c>
      <c r="BB45" t="s">
        <v>3063</v>
      </c>
      <c r="BC45" t="s">
        <v>3096</v>
      </c>
      <c r="BD45" t="s">
        <v>1662</v>
      </c>
      <c r="BE45" t="s">
        <v>1782</v>
      </c>
      <c r="BF45" t="s">
        <v>1801</v>
      </c>
    </row>
    <row r="46" spans="1:58">
      <c r="A46" s="1">
        <f>HYPERLINK("https://lsnyc.legalserver.org/matter/dynamic-profile/view/0830639","17-0830639")</f>
        <v>0</v>
      </c>
      <c r="B46" t="s">
        <v>63</v>
      </c>
      <c r="C46" t="s">
        <v>96</v>
      </c>
      <c r="D46" t="s">
        <v>1830</v>
      </c>
      <c r="E46" t="s">
        <v>1860</v>
      </c>
      <c r="F46" t="s">
        <v>1946</v>
      </c>
      <c r="G46" t="s">
        <v>2017</v>
      </c>
      <c r="H46" t="s">
        <v>2130</v>
      </c>
      <c r="I46" t="s">
        <v>2235</v>
      </c>
      <c r="J46" t="s">
        <v>705</v>
      </c>
      <c r="K46" t="s">
        <v>739</v>
      </c>
      <c r="L46">
        <v>10457</v>
      </c>
      <c r="M46" t="s">
        <v>746</v>
      </c>
      <c r="N46" t="s">
        <v>2408</v>
      </c>
      <c r="O46">
        <v>9</v>
      </c>
      <c r="P46" t="s">
        <v>926</v>
      </c>
      <c r="Q46" t="s">
        <v>930</v>
      </c>
      <c r="R46" t="s">
        <v>2511</v>
      </c>
      <c r="S46" t="s">
        <v>932</v>
      </c>
      <c r="T46" t="s">
        <v>934</v>
      </c>
      <c r="W46" t="s">
        <v>936</v>
      </c>
      <c r="X46" t="s">
        <v>2528</v>
      </c>
      <c r="Y46">
        <v>1035</v>
      </c>
      <c r="Z46">
        <v>1035</v>
      </c>
      <c r="AA46" t="s">
        <v>2583</v>
      </c>
      <c r="AC46" t="s">
        <v>2810</v>
      </c>
      <c r="AD46">
        <v>0</v>
      </c>
      <c r="AE46" t="s">
        <v>1400</v>
      </c>
      <c r="AF46">
        <v>2</v>
      </c>
      <c r="AG46">
        <v>3</v>
      </c>
      <c r="AH46">
        <v>174.18</v>
      </c>
      <c r="AK46" t="s">
        <v>1414</v>
      </c>
      <c r="AL46" t="s">
        <v>1423</v>
      </c>
      <c r="AM46">
        <v>50128</v>
      </c>
      <c r="AN46" t="s">
        <v>1474</v>
      </c>
      <c r="AO46" t="s">
        <v>1426</v>
      </c>
      <c r="AP46" t="s">
        <v>2929</v>
      </c>
      <c r="AQ46" t="s">
        <v>1481</v>
      </c>
      <c r="AR46" t="s">
        <v>1493</v>
      </c>
      <c r="AS46" t="s">
        <v>1585</v>
      </c>
      <c r="AT46">
        <v>2018</v>
      </c>
      <c r="AV46" t="s">
        <v>1662</v>
      </c>
      <c r="AW46" t="s">
        <v>1662</v>
      </c>
      <c r="AX46" t="s">
        <v>935</v>
      </c>
      <c r="AY46" t="s">
        <v>1673</v>
      </c>
      <c r="AZ46" t="s">
        <v>1666</v>
      </c>
      <c r="BA46">
        <v>42.55</v>
      </c>
      <c r="BB46" t="s">
        <v>3063</v>
      </c>
      <c r="BC46" t="s">
        <v>3097</v>
      </c>
      <c r="BD46" t="s">
        <v>1662</v>
      </c>
      <c r="BF46" t="s">
        <v>1814</v>
      </c>
    </row>
    <row r="47" spans="1:58">
      <c r="A47" s="1">
        <f>HYPERLINK("https://lsnyc.legalserver.org/matter/dynamic-profile/view/1839216","17-1839216")</f>
        <v>0</v>
      </c>
      <c r="C47" t="s">
        <v>86</v>
      </c>
      <c r="D47" t="s">
        <v>1830</v>
      </c>
      <c r="E47" t="s">
        <v>1861</v>
      </c>
      <c r="F47" t="s">
        <v>1947</v>
      </c>
      <c r="G47" t="s">
        <v>2012</v>
      </c>
      <c r="H47" t="s">
        <v>2131</v>
      </c>
      <c r="I47" t="s">
        <v>2236</v>
      </c>
      <c r="J47" t="s">
        <v>2333</v>
      </c>
      <c r="K47" t="s">
        <v>739</v>
      </c>
      <c r="L47">
        <v>10457</v>
      </c>
      <c r="M47" t="s">
        <v>746</v>
      </c>
      <c r="N47" t="s">
        <v>2409</v>
      </c>
      <c r="O47">
        <v>10</v>
      </c>
      <c r="P47" t="s">
        <v>926</v>
      </c>
      <c r="Q47" t="s">
        <v>930</v>
      </c>
      <c r="R47" t="s">
        <v>2513</v>
      </c>
      <c r="S47" t="s">
        <v>932</v>
      </c>
      <c r="T47" t="s">
        <v>934</v>
      </c>
      <c r="V47" t="s">
        <v>935</v>
      </c>
      <c r="W47" t="s">
        <v>936</v>
      </c>
      <c r="X47" t="s">
        <v>1861</v>
      </c>
      <c r="Y47">
        <v>489</v>
      </c>
      <c r="Z47">
        <v>1175.64</v>
      </c>
      <c r="AA47" t="s">
        <v>2584</v>
      </c>
      <c r="AB47" t="s">
        <v>2705</v>
      </c>
      <c r="AC47" t="s">
        <v>2811</v>
      </c>
      <c r="AD47">
        <v>0</v>
      </c>
      <c r="AE47" t="s">
        <v>1401</v>
      </c>
      <c r="AF47">
        <v>1</v>
      </c>
      <c r="AG47">
        <v>3</v>
      </c>
      <c r="AH47">
        <v>107.15</v>
      </c>
      <c r="AK47" t="s">
        <v>1415</v>
      </c>
      <c r="AL47" t="s">
        <v>1422</v>
      </c>
      <c r="AM47">
        <v>26360</v>
      </c>
      <c r="AN47" t="s">
        <v>1471</v>
      </c>
      <c r="AO47" t="s">
        <v>1426</v>
      </c>
      <c r="AP47" t="s">
        <v>2930</v>
      </c>
      <c r="AQ47" t="s">
        <v>1481</v>
      </c>
      <c r="AR47" t="s">
        <v>1497</v>
      </c>
      <c r="AS47" t="s">
        <v>3034</v>
      </c>
      <c r="AT47">
        <v>2018</v>
      </c>
      <c r="AV47" t="s">
        <v>1662</v>
      </c>
      <c r="AW47" t="s">
        <v>1663</v>
      </c>
      <c r="AX47" t="s">
        <v>935</v>
      </c>
      <c r="AY47" t="s">
        <v>1671</v>
      </c>
      <c r="AZ47" t="s">
        <v>1666</v>
      </c>
      <c r="BA47">
        <v>20.75</v>
      </c>
      <c r="BB47" t="s">
        <v>3063</v>
      </c>
      <c r="BC47" t="s">
        <v>3098</v>
      </c>
      <c r="BD47" t="s">
        <v>1662</v>
      </c>
      <c r="BE47" t="s">
        <v>1782</v>
      </c>
      <c r="BF47" t="s">
        <v>1805</v>
      </c>
    </row>
    <row r="48" spans="1:58">
      <c r="A48" s="1">
        <f>HYPERLINK("https://lsnyc.legalserver.org/matter/dynamic-profile/view/0825197","17-0825197")</f>
        <v>0</v>
      </c>
      <c r="B48" t="s">
        <v>61</v>
      </c>
      <c r="C48" t="s">
        <v>94</v>
      </c>
      <c r="D48" t="s">
        <v>1830</v>
      </c>
      <c r="E48" t="s">
        <v>1862</v>
      </c>
      <c r="F48" t="s">
        <v>1942</v>
      </c>
      <c r="G48" t="s">
        <v>281</v>
      </c>
      <c r="H48" t="s">
        <v>2132</v>
      </c>
      <c r="I48" t="s">
        <v>2237</v>
      </c>
      <c r="J48" t="s">
        <v>723</v>
      </c>
      <c r="K48" t="s">
        <v>739</v>
      </c>
      <c r="L48">
        <v>10458</v>
      </c>
      <c r="M48" t="s">
        <v>746</v>
      </c>
      <c r="N48" t="s">
        <v>2410</v>
      </c>
      <c r="O48">
        <v>6</v>
      </c>
      <c r="P48" t="s">
        <v>926</v>
      </c>
      <c r="Q48" t="s">
        <v>930</v>
      </c>
      <c r="R48" t="s">
        <v>2511</v>
      </c>
      <c r="S48" t="s">
        <v>932</v>
      </c>
      <c r="T48" t="s">
        <v>933</v>
      </c>
      <c r="V48" t="s">
        <v>935</v>
      </c>
      <c r="X48" t="s">
        <v>150</v>
      </c>
      <c r="Y48">
        <v>1600</v>
      </c>
      <c r="Z48">
        <v>1600</v>
      </c>
      <c r="AA48" t="s">
        <v>2585</v>
      </c>
      <c r="AC48" t="s">
        <v>2812</v>
      </c>
      <c r="AD48">
        <v>21</v>
      </c>
      <c r="AE48" t="s">
        <v>1401</v>
      </c>
      <c r="AF48">
        <v>5</v>
      </c>
      <c r="AG48">
        <v>2</v>
      </c>
      <c r="AH48">
        <v>199.29</v>
      </c>
      <c r="AK48" t="s">
        <v>1414</v>
      </c>
      <c r="AL48" t="s">
        <v>1422</v>
      </c>
      <c r="AM48">
        <v>73200</v>
      </c>
      <c r="AO48" t="s">
        <v>1426</v>
      </c>
      <c r="AP48" t="s">
        <v>2918</v>
      </c>
      <c r="AQ48" t="s">
        <v>1481</v>
      </c>
      <c r="AR48" t="s">
        <v>1500</v>
      </c>
      <c r="AS48" t="s">
        <v>3035</v>
      </c>
      <c r="AT48">
        <v>2018</v>
      </c>
      <c r="AV48" t="s">
        <v>1662</v>
      </c>
      <c r="AW48" t="s">
        <v>1663</v>
      </c>
      <c r="AX48" t="s">
        <v>935</v>
      </c>
      <c r="AY48" t="s">
        <v>1671</v>
      </c>
      <c r="AZ48" t="s">
        <v>1666</v>
      </c>
      <c r="BA48">
        <v>93.3</v>
      </c>
      <c r="BB48" t="s">
        <v>3064</v>
      </c>
      <c r="BC48" t="s">
        <v>3099</v>
      </c>
      <c r="BD48" t="s">
        <v>1662</v>
      </c>
      <c r="BF48" t="s">
        <v>1813</v>
      </c>
    </row>
    <row r="49" spans="1:58">
      <c r="A49" s="1">
        <f>HYPERLINK("https://lsnyc.legalserver.org/matter/dynamic-profile/view/1861678","18-1861678")</f>
        <v>0</v>
      </c>
      <c r="C49" t="s">
        <v>82</v>
      </c>
      <c r="D49" t="s">
        <v>1830</v>
      </c>
      <c r="E49" t="s">
        <v>171</v>
      </c>
      <c r="F49" t="s">
        <v>1948</v>
      </c>
      <c r="G49" t="s">
        <v>2018</v>
      </c>
      <c r="H49" t="s">
        <v>2133</v>
      </c>
      <c r="I49" t="s">
        <v>2238</v>
      </c>
      <c r="J49" t="s">
        <v>705</v>
      </c>
      <c r="K49" t="s">
        <v>739</v>
      </c>
      <c r="L49">
        <v>10457</v>
      </c>
      <c r="M49" t="s">
        <v>743</v>
      </c>
      <c r="N49" t="s">
        <v>2411</v>
      </c>
      <c r="O49">
        <v>10</v>
      </c>
      <c r="P49" t="s">
        <v>926</v>
      </c>
      <c r="Q49" t="s">
        <v>930</v>
      </c>
      <c r="R49" t="s">
        <v>2511</v>
      </c>
      <c r="S49" t="s">
        <v>932</v>
      </c>
      <c r="T49" t="s">
        <v>934</v>
      </c>
      <c r="V49" t="s">
        <v>935</v>
      </c>
      <c r="W49" t="s">
        <v>936</v>
      </c>
      <c r="X49" t="s">
        <v>137</v>
      </c>
      <c r="Y49">
        <v>1253</v>
      </c>
      <c r="Z49">
        <v>1253</v>
      </c>
      <c r="AA49" t="s">
        <v>2586</v>
      </c>
      <c r="AB49" t="s">
        <v>2706</v>
      </c>
      <c r="AC49" t="s">
        <v>2813</v>
      </c>
      <c r="AD49">
        <v>42</v>
      </c>
      <c r="AE49" t="s">
        <v>1401</v>
      </c>
      <c r="AF49">
        <v>2</v>
      </c>
      <c r="AG49">
        <v>3</v>
      </c>
      <c r="AH49">
        <v>159.08</v>
      </c>
      <c r="AK49" t="s">
        <v>1414</v>
      </c>
      <c r="AL49" t="s">
        <v>1422</v>
      </c>
      <c r="AM49">
        <v>46800</v>
      </c>
      <c r="AN49" t="s">
        <v>1474</v>
      </c>
      <c r="AO49" t="s">
        <v>1426</v>
      </c>
      <c r="AP49" t="s">
        <v>2931</v>
      </c>
      <c r="AQ49" t="s">
        <v>1481</v>
      </c>
      <c r="AR49" t="s">
        <v>1493</v>
      </c>
      <c r="AS49" t="s">
        <v>1642</v>
      </c>
      <c r="AT49">
        <v>2019</v>
      </c>
      <c r="AV49" t="s">
        <v>1662</v>
      </c>
      <c r="AW49" t="s">
        <v>1663</v>
      </c>
      <c r="AX49" t="s">
        <v>935</v>
      </c>
      <c r="AY49" t="s">
        <v>1673</v>
      </c>
      <c r="AZ49" t="s">
        <v>1666</v>
      </c>
      <c r="BA49">
        <v>46.7</v>
      </c>
      <c r="BB49" t="s">
        <v>3063</v>
      </c>
      <c r="BC49" t="s">
        <v>3100</v>
      </c>
      <c r="BD49" t="s">
        <v>1662</v>
      </c>
      <c r="BE49" t="s">
        <v>1782</v>
      </c>
      <c r="BF49" t="s">
        <v>1796</v>
      </c>
    </row>
    <row r="50" spans="1:58">
      <c r="A50" s="1">
        <f>HYPERLINK("https://lsnyc.legalserver.org/matter/dynamic-profile/view/1848939","17-1848939")</f>
        <v>0</v>
      </c>
      <c r="C50" t="s">
        <v>70</v>
      </c>
      <c r="D50" t="s">
        <v>1830</v>
      </c>
      <c r="E50" t="s">
        <v>967</v>
      </c>
      <c r="F50" t="s">
        <v>1945</v>
      </c>
      <c r="G50" t="s">
        <v>304</v>
      </c>
      <c r="H50" t="s">
        <v>440</v>
      </c>
      <c r="I50" t="s">
        <v>2239</v>
      </c>
      <c r="J50">
        <v>3</v>
      </c>
      <c r="K50" t="s">
        <v>739</v>
      </c>
      <c r="L50">
        <v>10457</v>
      </c>
      <c r="M50" t="s">
        <v>743</v>
      </c>
      <c r="N50" t="s">
        <v>2412</v>
      </c>
      <c r="O50">
        <v>1</v>
      </c>
      <c r="P50" t="s">
        <v>926</v>
      </c>
      <c r="Q50" t="s">
        <v>930</v>
      </c>
      <c r="R50" t="s">
        <v>2511</v>
      </c>
      <c r="S50" t="s">
        <v>932</v>
      </c>
      <c r="T50" t="s">
        <v>934</v>
      </c>
      <c r="V50" t="s">
        <v>935</v>
      </c>
      <c r="X50" t="s">
        <v>967</v>
      </c>
      <c r="Y50">
        <v>1235</v>
      </c>
      <c r="Z50">
        <v>1450</v>
      </c>
      <c r="AA50" t="s">
        <v>1049</v>
      </c>
      <c r="AB50" t="s">
        <v>2707</v>
      </c>
      <c r="AC50" t="s">
        <v>2814</v>
      </c>
      <c r="AD50">
        <v>5</v>
      </c>
      <c r="AE50" t="s">
        <v>1402</v>
      </c>
      <c r="AF50">
        <v>2</v>
      </c>
      <c r="AG50">
        <v>0</v>
      </c>
      <c r="AH50">
        <v>94.58</v>
      </c>
      <c r="AK50" t="s">
        <v>1414</v>
      </c>
      <c r="AL50" t="s">
        <v>1422</v>
      </c>
      <c r="AM50">
        <v>15360</v>
      </c>
      <c r="AN50" t="s">
        <v>1472</v>
      </c>
      <c r="AO50" t="s">
        <v>1427</v>
      </c>
      <c r="AP50" t="s">
        <v>2916</v>
      </c>
      <c r="AQ50" t="s">
        <v>1481</v>
      </c>
      <c r="AR50" t="s">
        <v>1500</v>
      </c>
      <c r="AS50" t="s">
        <v>3034</v>
      </c>
      <c r="AT50">
        <v>2018</v>
      </c>
      <c r="AV50" t="s">
        <v>1662</v>
      </c>
      <c r="AW50" t="s">
        <v>1663</v>
      </c>
      <c r="AX50" t="s">
        <v>935</v>
      </c>
      <c r="AY50" t="s">
        <v>1672</v>
      </c>
      <c r="AZ50" t="s">
        <v>1666</v>
      </c>
      <c r="BA50">
        <v>19.05</v>
      </c>
      <c r="BB50" t="s">
        <v>3064</v>
      </c>
      <c r="BC50" t="s">
        <v>3101</v>
      </c>
      <c r="BD50" t="s">
        <v>1662</v>
      </c>
      <c r="BE50" t="s">
        <v>3170</v>
      </c>
      <c r="BF50" t="s">
        <v>1799</v>
      </c>
    </row>
    <row r="51" spans="1:58">
      <c r="A51" s="1">
        <f>HYPERLINK("https://lsnyc.legalserver.org/matter/dynamic-profile/view/1846302","17-1846302")</f>
        <v>0</v>
      </c>
      <c r="C51" t="s">
        <v>90</v>
      </c>
      <c r="D51" t="s">
        <v>1830</v>
      </c>
      <c r="E51" t="s">
        <v>170</v>
      </c>
      <c r="F51" t="s">
        <v>1949</v>
      </c>
      <c r="G51" t="s">
        <v>2019</v>
      </c>
      <c r="H51" t="s">
        <v>442</v>
      </c>
      <c r="I51" t="s">
        <v>2240</v>
      </c>
      <c r="J51" t="s">
        <v>2334</v>
      </c>
      <c r="K51" t="s">
        <v>739</v>
      </c>
      <c r="L51">
        <v>10452</v>
      </c>
      <c r="M51" t="s">
        <v>746</v>
      </c>
      <c r="N51" t="s">
        <v>2413</v>
      </c>
      <c r="O51">
        <v>6</v>
      </c>
      <c r="P51" t="s">
        <v>926</v>
      </c>
      <c r="Q51" t="s">
        <v>930</v>
      </c>
      <c r="R51" t="s">
        <v>2511</v>
      </c>
      <c r="S51" t="s">
        <v>932</v>
      </c>
      <c r="T51" t="s">
        <v>933</v>
      </c>
      <c r="V51" t="s">
        <v>935</v>
      </c>
      <c r="X51" t="s">
        <v>170</v>
      </c>
      <c r="Y51">
        <v>702</v>
      </c>
      <c r="Z51">
        <v>702</v>
      </c>
      <c r="AA51" t="s">
        <v>2587</v>
      </c>
      <c r="AC51" t="s">
        <v>2815</v>
      </c>
      <c r="AD51">
        <v>64</v>
      </c>
      <c r="AE51" t="s">
        <v>1408</v>
      </c>
      <c r="AF51">
        <v>1</v>
      </c>
      <c r="AG51">
        <v>2</v>
      </c>
      <c r="AH51">
        <v>100.49</v>
      </c>
      <c r="AJ51" t="s">
        <v>2904</v>
      </c>
      <c r="AK51" t="s">
        <v>750</v>
      </c>
      <c r="AL51" t="s">
        <v>2905</v>
      </c>
      <c r="AM51">
        <v>20520</v>
      </c>
      <c r="AO51" t="s">
        <v>1426</v>
      </c>
      <c r="AP51" t="s">
        <v>1450</v>
      </c>
      <c r="AQ51" t="s">
        <v>1475</v>
      </c>
      <c r="AR51" t="s">
        <v>2993</v>
      </c>
      <c r="AS51" t="s">
        <v>3036</v>
      </c>
      <c r="AT51">
        <v>2018</v>
      </c>
      <c r="AV51" t="s">
        <v>1662</v>
      </c>
      <c r="AW51" t="s">
        <v>1663</v>
      </c>
      <c r="AX51" t="s">
        <v>935</v>
      </c>
      <c r="AY51" t="s">
        <v>1671</v>
      </c>
      <c r="AZ51" t="s">
        <v>1666</v>
      </c>
      <c r="BA51">
        <v>26.1</v>
      </c>
      <c r="BB51" t="s">
        <v>3063</v>
      </c>
      <c r="BC51" t="s">
        <v>3102</v>
      </c>
      <c r="BD51" t="s">
        <v>1662</v>
      </c>
      <c r="BE51" t="s">
        <v>1782</v>
      </c>
      <c r="BF51" t="s">
        <v>1801</v>
      </c>
    </row>
    <row r="52" spans="1:58">
      <c r="A52" s="1">
        <f>HYPERLINK("https://lsnyc.legalserver.org/matter/dynamic-profile/view/0832426","17-0832426")</f>
        <v>0</v>
      </c>
      <c r="B52" t="s">
        <v>1818</v>
      </c>
      <c r="C52" t="s">
        <v>1824</v>
      </c>
      <c r="D52" t="s">
        <v>1830</v>
      </c>
      <c r="E52" t="s">
        <v>161</v>
      </c>
      <c r="F52" t="s">
        <v>1938</v>
      </c>
      <c r="G52" t="s">
        <v>2020</v>
      </c>
      <c r="H52" t="s">
        <v>2134</v>
      </c>
      <c r="I52" t="s">
        <v>2241</v>
      </c>
      <c r="J52">
        <v>407</v>
      </c>
      <c r="K52" t="s">
        <v>739</v>
      </c>
      <c r="L52">
        <v>10457</v>
      </c>
      <c r="M52" t="s">
        <v>743</v>
      </c>
      <c r="N52" t="s">
        <v>2414</v>
      </c>
      <c r="O52">
        <v>1</v>
      </c>
      <c r="P52" t="s">
        <v>926</v>
      </c>
      <c r="Q52" t="s">
        <v>930</v>
      </c>
      <c r="R52" t="s">
        <v>2511</v>
      </c>
      <c r="S52" t="s">
        <v>932</v>
      </c>
      <c r="T52" t="s">
        <v>934</v>
      </c>
      <c r="X52" t="s">
        <v>134</v>
      </c>
      <c r="Y52">
        <v>460</v>
      </c>
      <c r="Z52">
        <v>460</v>
      </c>
      <c r="AA52" t="s">
        <v>2588</v>
      </c>
      <c r="AB52">
        <v>67054729</v>
      </c>
      <c r="AC52" t="s">
        <v>2816</v>
      </c>
      <c r="AD52">
        <v>353</v>
      </c>
      <c r="AE52" t="s">
        <v>1407</v>
      </c>
      <c r="AF52">
        <v>2</v>
      </c>
      <c r="AG52">
        <v>1</v>
      </c>
      <c r="AH52">
        <v>28.4</v>
      </c>
      <c r="AK52" t="s">
        <v>1413</v>
      </c>
      <c r="AM52">
        <v>5800</v>
      </c>
      <c r="AN52" t="s">
        <v>1470</v>
      </c>
      <c r="AO52" t="s">
        <v>1426</v>
      </c>
      <c r="AP52" t="s">
        <v>2932</v>
      </c>
      <c r="AQ52" t="s">
        <v>1475</v>
      </c>
      <c r="AR52" t="s">
        <v>1497</v>
      </c>
      <c r="AS52" t="s">
        <v>1621</v>
      </c>
      <c r="AT52">
        <v>2019</v>
      </c>
      <c r="AV52" t="s">
        <v>1662</v>
      </c>
      <c r="AW52" t="s">
        <v>1663</v>
      </c>
      <c r="AX52" t="s">
        <v>935</v>
      </c>
      <c r="AY52" t="s">
        <v>1671</v>
      </c>
      <c r="AZ52" t="s">
        <v>1666</v>
      </c>
      <c r="BA52">
        <v>30</v>
      </c>
      <c r="BB52" t="s">
        <v>3062</v>
      </c>
      <c r="BC52" t="s">
        <v>1719</v>
      </c>
      <c r="BD52" t="s">
        <v>1662</v>
      </c>
      <c r="BF52" t="s">
        <v>1809</v>
      </c>
    </row>
    <row r="53" spans="1:58">
      <c r="A53" s="1">
        <f>HYPERLINK("https://lsnyc.legalserver.org/matter/dynamic-profile/view/0820852","16-0820852")</f>
        <v>0</v>
      </c>
      <c r="C53" t="s">
        <v>82</v>
      </c>
      <c r="D53" t="s">
        <v>1830</v>
      </c>
      <c r="E53" t="s">
        <v>1863</v>
      </c>
      <c r="F53" t="s">
        <v>1950</v>
      </c>
      <c r="G53" t="s">
        <v>2021</v>
      </c>
      <c r="H53" t="s">
        <v>382</v>
      </c>
      <c r="I53" t="s">
        <v>2242</v>
      </c>
      <c r="J53" t="s">
        <v>714</v>
      </c>
      <c r="K53" t="s">
        <v>739</v>
      </c>
      <c r="L53">
        <v>10466</v>
      </c>
      <c r="M53" t="s">
        <v>741</v>
      </c>
      <c r="N53" t="s">
        <v>2415</v>
      </c>
      <c r="O53">
        <v>9</v>
      </c>
      <c r="P53" t="s">
        <v>926</v>
      </c>
      <c r="Q53" t="s">
        <v>930</v>
      </c>
      <c r="R53" t="s">
        <v>2511</v>
      </c>
      <c r="S53" t="s">
        <v>932</v>
      </c>
      <c r="T53" t="s">
        <v>933</v>
      </c>
      <c r="W53" t="s">
        <v>2517</v>
      </c>
      <c r="X53" t="s">
        <v>2529</v>
      </c>
      <c r="Y53">
        <v>51.31</v>
      </c>
      <c r="Z53">
        <v>894</v>
      </c>
      <c r="AA53" t="s">
        <v>2589</v>
      </c>
      <c r="AB53" t="s">
        <v>2708</v>
      </c>
      <c r="AC53" t="s">
        <v>2817</v>
      </c>
      <c r="AD53">
        <v>30</v>
      </c>
      <c r="AE53" t="s">
        <v>1401</v>
      </c>
      <c r="AF53">
        <v>1</v>
      </c>
      <c r="AG53">
        <v>2</v>
      </c>
      <c r="AH53">
        <v>20.24</v>
      </c>
      <c r="AK53" t="s">
        <v>1415</v>
      </c>
      <c r="AL53" t="s">
        <v>1422</v>
      </c>
      <c r="AM53">
        <v>4080</v>
      </c>
      <c r="AN53" t="s">
        <v>1470</v>
      </c>
      <c r="AO53" t="s">
        <v>1426</v>
      </c>
      <c r="AP53" t="s">
        <v>2933</v>
      </c>
      <c r="AQ53" t="s">
        <v>2974</v>
      </c>
      <c r="AR53" t="s">
        <v>1499</v>
      </c>
      <c r="AS53" t="s">
        <v>3037</v>
      </c>
      <c r="AT53">
        <v>2018</v>
      </c>
      <c r="AV53" t="s">
        <v>1662</v>
      </c>
      <c r="AW53" t="s">
        <v>1663</v>
      </c>
      <c r="AX53" t="s">
        <v>935</v>
      </c>
      <c r="AY53" t="s">
        <v>1671</v>
      </c>
      <c r="AZ53" t="s">
        <v>1666</v>
      </c>
      <c r="BA53">
        <v>36.9</v>
      </c>
      <c r="BB53" t="s">
        <v>3063</v>
      </c>
      <c r="BC53" t="s">
        <v>3103</v>
      </c>
      <c r="BD53" t="s">
        <v>1662</v>
      </c>
      <c r="BF53" t="s">
        <v>3177</v>
      </c>
    </row>
    <row r="54" spans="1:58">
      <c r="A54" s="1">
        <f>HYPERLINK("https://lsnyc.legalserver.org/matter/dynamic-profile/view/1860710","18-1860710")</f>
        <v>0</v>
      </c>
      <c r="C54" t="s">
        <v>67</v>
      </c>
      <c r="D54" t="s">
        <v>1830</v>
      </c>
      <c r="E54" t="s">
        <v>119</v>
      </c>
      <c r="F54" t="s">
        <v>1951</v>
      </c>
      <c r="G54" t="s">
        <v>215</v>
      </c>
      <c r="H54" t="s">
        <v>2135</v>
      </c>
      <c r="I54" t="s">
        <v>2243</v>
      </c>
      <c r="J54">
        <v>17</v>
      </c>
      <c r="K54" t="s">
        <v>739</v>
      </c>
      <c r="L54">
        <v>10457</v>
      </c>
      <c r="M54" t="s">
        <v>743</v>
      </c>
      <c r="N54" t="s">
        <v>2416</v>
      </c>
      <c r="O54">
        <v>6</v>
      </c>
      <c r="P54" t="s">
        <v>926</v>
      </c>
      <c r="Q54" t="s">
        <v>930</v>
      </c>
      <c r="R54" t="s">
        <v>2511</v>
      </c>
      <c r="S54" t="s">
        <v>932</v>
      </c>
      <c r="T54" t="s">
        <v>934</v>
      </c>
      <c r="X54" t="s">
        <v>119</v>
      </c>
      <c r="Y54">
        <v>0</v>
      </c>
      <c r="Z54">
        <v>1250</v>
      </c>
      <c r="AA54" t="s">
        <v>2590</v>
      </c>
      <c r="AB54" t="s">
        <v>2709</v>
      </c>
      <c r="AC54" t="s">
        <v>2818</v>
      </c>
      <c r="AD54">
        <v>0</v>
      </c>
      <c r="AE54" t="s">
        <v>1401</v>
      </c>
      <c r="AF54">
        <v>1</v>
      </c>
      <c r="AG54">
        <v>0</v>
      </c>
      <c r="AH54">
        <v>35.19</v>
      </c>
      <c r="AK54" t="s">
        <v>1418</v>
      </c>
      <c r="AL54" t="s">
        <v>1423</v>
      </c>
      <c r="AM54">
        <v>4272</v>
      </c>
      <c r="AN54" t="s">
        <v>1470</v>
      </c>
      <c r="AO54" t="s">
        <v>1426</v>
      </c>
      <c r="AP54" t="s">
        <v>2934</v>
      </c>
      <c r="AQ54" t="s">
        <v>2975</v>
      </c>
      <c r="AR54" t="s">
        <v>1499</v>
      </c>
      <c r="AS54" t="s">
        <v>3038</v>
      </c>
      <c r="AT54">
        <v>2018</v>
      </c>
      <c r="AV54" t="s">
        <v>1662</v>
      </c>
      <c r="AW54" t="s">
        <v>1663</v>
      </c>
      <c r="AX54" t="s">
        <v>935</v>
      </c>
      <c r="AY54" t="s">
        <v>1672</v>
      </c>
      <c r="AZ54" t="s">
        <v>1666</v>
      </c>
      <c r="BA54">
        <v>14.35</v>
      </c>
      <c r="BB54" t="s">
        <v>3063</v>
      </c>
      <c r="BC54" t="s">
        <v>3104</v>
      </c>
      <c r="BD54" t="s">
        <v>1662</v>
      </c>
      <c r="BE54" t="s">
        <v>1782</v>
      </c>
      <c r="BF54" t="s">
        <v>1801</v>
      </c>
    </row>
    <row r="55" spans="1:58">
      <c r="A55" s="1">
        <f>HYPERLINK("https://lsnyc.legalserver.org/matter/dynamic-profile/view/1839684","17-1839684")</f>
        <v>0</v>
      </c>
      <c r="B55" t="s">
        <v>1819</v>
      </c>
      <c r="C55" t="s">
        <v>96</v>
      </c>
      <c r="D55" t="s">
        <v>1830</v>
      </c>
      <c r="E55" t="s">
        <v>1864</v>
      </c>
      <c r="F55" t="s">
        <v>1952</v>
      </c>
      <c r="G55" t="s">
        <v>2022</v>
      </c>
      <c r="H55" t="s">
        <v>2136</v>
      </c>
      <c r="I55" t="s">
        <v>2244</v>
      </c>
      <c r="J55" t="s">
        <v>2335</v>
      </c>
      <c r="K55" t="s">
        <v>739</v>
      </c>
      <c r="L55">
        <v>10467</v>
      </c>
      <c r="M55" t="s">
        <v>743</v>
      </c>
      <c r="N55" t="s">
        <v>2417</v>
      </c>
      <c r="O55">
        <v>0</v>
      </c>
      <c r="P55" t="s">
        <v>926</v>
      </c>
      <c r="Q55" t="s">
        <v>930</v>
      </c>
      <c r="R55" t="s">
        <v>2509</v>
      </c>
      <c r="S55" t="s">
        <v>932</v>
      </c>
      <c r="T55" t="s">
        <v>934</v>
      </c>
      <c r="V55" t="s">
        <v>935</v>
      </c>
      <c r="X55" t="s">
        <v>1864</v>
      </c>
      <c r="Y55">
        <v>762.85</v>
      </c>
      <c r="Z55">
        <v>1009.85</v>
      </c>
      <c r="AA55" t="s">
        <v>2591</v>
      </c>
      <c r="AC55" t="s">
        <v>2819</v>
      </c>
      <c r="AD55">
        <v>42</v>
      </c>
      <c r="AF55">
        <v>2</v>
      </c>
      <c r="AG55">
        <v>3</v>
      </c>
      <c r="AH55">
        <v>123.33</v>
      </c>
      <c r="AK55" t="s">
        <v>1413</v>
      </c>
      <c r="AL55" t="s">
        <v>1423</v>
      </c>
      <c r="AM55">
        <v>35494.28</v>
      </c>
      <c r="AN55" t="s">
        <v>1471</v>
      </c>
      <c r="AO55" t="s">
        <v>1426</v>
      </c>
      <c r="AP55" t="s">
        <v>2932</v>
      </c>
      <c r="AQ55" t="s">
        <v>2969</v>
      </c>
      <c r="AR55" t="s">
        <v>1493</v>
      </c>
      <c r="AS55" t="s">
        <v>3039</v>
      </c>
      <c r="AT55">
        <v>2019</v>
      </c>
      <c r="AV55" t="s">
        <v>1662</v>
      </c>
      <c r="AW55" t="s">
        <v>1663</v>
      </c>
      <c r="AX55" t="s">
        <v>935</v>
      </c>
      <c r="AY55" t="s">
        <v>1673</v>
      </c>
      <c r="AZ55" t="s">
        <v>1666</v>
      </c>
      <c r="BA55">
        <v>43.25</v>
      </c>
      <c r="BB55" t="s">
        <v>3063</v>
      </c>
      <c r="BD55" t="s">
        <v>1662</v>
      </c>
      <c r="BE55" t="s">
        <v>1782</v>
      </c>
      <c r="BF55" t="s">
        <v>1807</v>
      </c>
    </row>
    <row r="56" spans="1:58">
      <c r="A56" s="1">
        <f>HYPERLINK("https://lsnyc.legalserver.org/matter/dynamic-profile/view/1862451","18-1862451")</f>
        <v>0</v>
      </c>
      <c r="B56" t="s">
        <v>1820</v>
      </c>
      <c r="C56" t="s">
        <v>96</v>
      </c>
      <c r="D56" t="s">
        <v>1830</v>
      </c>
      <c r="E56" t="s">
        <v>162</v>
      </c>
      <c r="F56" t="s">
        <v>1953</v>
      </c>
      <c r="G56" t="s">
        <v>2023</v>
      </c>
      <c r="H56" t="s">
        <v>2137</v>
      </c>
      <c r="I56" t="s">
        <v>2245</v>
      </c>
      <c r="J56" t="s">
        <v>2336</v>
      </c>
      <c r="K56" t="s">
        <v>739</v>
      </c>
      <c r="L56">
        <v>10468</v>
      </c>
      <c r="M56" t="s">
        <v>746</v>
      </c>
      <c r="N56" t="s">
        <v>2418</v>
      </c>
      <c r="O56">
        <v>3</v>
      </c>
      <c r="P56" t="s">
        <v>926</v>
      </c>
      <c r="Q56" t="s">
        <v>930</v>
      </c>
      <c r="R56" t="s">
        <v>2511</v>
      </c>
      <c r="S56" t="s">
        <v>932</v>
      </c>
      <c r="T56" t="s">
        <v>934</v>
      </c>
      <c r="X56" t="s">
        <v>162</v>
      </c>
      <c r="Y56">
        <v>1050</v>
      </c>
      <c r="Z56">
        <v>1050</v>
      </c>
      <c r="AA56" t="s">
        <v>2592</v>
      </c>
      <c r="AC56" t="s">
        <v>2820</v>
      </c>
      <c r="AD56">
        <v>56</v>
      </c>
      <c r="AE56" t="s">
        <v>1401</v>
      </c>
      <c r="AF56">
        <v>1</v>
      </c>
      <c r="AG56">
        <v>1</v>
      </c>
      <c r="AH56">
        <v>45.81</v>
      </c>
      <c r="AK56" t="s">
        <v>1414</v>
      </c>
      <c r="AL56" t="s">
        <v>1423</v>
      </c>
      <c r="AM56">
        <v>7540</v>
      </c>
      <c r="AN56" t="s">
        <v>1471</v>
      </c>
      <c r="AO56" t="s">
        <v>1426</v>
      </c>
      <c r="AP56" t="s">
        <v>2935</v>
      </c>
      <c r="AQ56" t="s">
        <v>2976</v>
      </c>
      <c r="AR56" t="s">
        <v>2994</v>
      </c>
      <c r="AS56" t="s">
        <v>1652</v>
      </c>
      <c r="AT56">
        <v>2019</v>
      </c>
      <c r="AV56" t="s">
        <v>1662</v>
      </c>
      <c r="AW56" t="s">
        <v>1663</v>
      </c>
      <c r="AX56" t="s">
        <v>935</v>
      </c>
      <c r="AY56" t="s">
        <v>1673</v>
      </c>
      <c r="AZ56" t="s">
        <v>1666</v>
      </c>
      <c r="BA56">
        <v>41.9</v>
      </c>
      <c r="BB56" t="s">
        <v>3063</v>
      </c>
      <c r="BC56" t="s">
        <v>3105</v>
      </c>
      <c r="BD56" t="s">
        <v>1662</v>
      </c>
      <c r="BE56" t="s">
        <v>1782</v>
      </c>
      <c r="BF56" t="s">
        <v>1807</v>
      </c>
    </row>
    <row r="57" spans="1:58">
      <c r="A57" s="1">
        <f>HYPERLINK("https://lsnyc.legalserver.org/matter/dynamic-profile/view/1860760","18-1860760")</f>
        <v>0</v>
      </c>
      <c r="C57" t="s">
        <v>79</v>
      </c>
      <c r="D57" t="s">
        <v>1830</v>
      </c>
      <c r="E57" t="s">
        <v>119</v>
      </c>
      <c r="F57" t="s">
        <v>1954</v>
      </c>
      <c r="G57" t="s">
        <v>2024</v>
      </c>
      <c r="H57" t="s">
        <v>2138</v>
      </c>
      <c r="I57" t="s">
        <v>2246</v>
      </c>
      <c r="J57" t="s">
        <v>2337</v>
      </c>
      <c r="K57" t="s">
        <v>739</v>
      </c>
      <c r="L57">
        <v>10457</v>
      </c>
      <c r="M57" t="s">
        <v>743</v>
      </c>
      <c r="N57" t="s">
        <v>2419</v>
      </c>
      <c r="O57">
        <v>15</v>
      </c>
      <c r="P57" t="s">
        <v>926</v>
      </c>
      <c r="Q57" t="s">
        <v>930</v>
      </c>
      <c r="R57" t="s">
        <v>2511</v>
      </c>
      <c r="S57" t="s">
        <v>932</v>
      </c>
      <c r="T57" t="s">
        <v>934</v>
      </c>
      <c r="V57" t="s">
        <v>935</v>
      </c>
      <c r="X57" t="s">
        <v>119</v>
      </c>
      <c r="Y57">
        <v>1010.69</v>
      </c>
      <c r="Z57">
        <v>1010.69</v>
      </c>
      <c r="AA57" t="s">
        <v>2593</v>
      </c>
      <c r="AC57" t="s">
        <v>2821</v>
      </c>
      <c r="AD57">
        <v>60</v>
      </c>
      <c r="AE57" t="s">
        <v>1401</v>
      </c>
      <c r="AF57">
        <v>3</v>
      </c>
      <c r="AG57">
        <v>0</v>
      </c>
      <c r="AH57">
        <v>108.76</v>
      </c>
      <c r="AK57" t="s">
        <v>1414</v>
      </c>
      <c r="AL57" t="s">
        <v>1422</v>
      </c>
      <c r="AM57">
        <v>22600</v>
      </c>
      <c r="AN57" t="s">
        <v>1473</v>
      </c>
      <c r="AO57" t="s">
        <v>1426</v>
      </c>
      <c r="AP57" t="s">
        <v>2936</v>
      </c>
      <c r="AQ57" t="s">
        <v>1483</v>
      </c>
      <c r="AR57" t="s">
        <v>1550</v>
      </c>
      <c r="AS57" t="s">
        <v>3040</v>
      </c>
      <c r="AT57">
        <v>2019</v>
      </c>
      <c r="AU57" t="s">
        <v>1660</v>
      </c>
      <c r="AV57" t="s">
        <v>1662</v>
      </c>
      <c r="AW57" t="s">
        <v>1663</v>
      </c>
      <c r="AX57" t="s">
        <v>935</v>
      </c>
      <c r="AY57" t="s">
        <v>1672</v>
      </c>
      <c r="AZ57" t="s">
        <v>1666</v>
      </c>
      <c r="BA57">
        <v>17.35</v>
      </c>
      <c r="BB57" t="s">
        <v>3063</v>
      </c>
      <c r="BD57" t="s">
        <v>1662</v>
      </c>
      <c r="BE57" t="s">
        <v>1782</v>
      </c>
      <c r="BF57" t="s">
        <v>1801</v>
      </c>
    </row>
    <row r="58" spans="1:58">
      <c r="A58" s="1">
        <f>HYPERLINK("https://lsnyc.legalserver.org/matter/dynamic-profile/view/1861201","18-1861201")</f>
        <v>0</v>
      </c>
      <c r="C58" t="s">
        <v>66</v>
      </c>
      <c r="D58" t="s">
        <v>1830</v>
      </c>
      <c r="E58" t="s">
        <v>141</v>
      </c>
      <c r="F58" t="s">
        <v>1955</v>
      </c>
      <c r="G58" t="s">
        <v>2025</v>
      </c>
      <c r="H58" t="s">
        <v>371</v>
      </c>
      <c r="I58" t="s">
        <v>2247</v>
      </c>
      <c r="J58" t="s">
        <v>2338</v>
      </c>
      <c r="K58" t="s">
        <v>739</v>
      </c>
      <c r="L58">
        <v>10467</v>
      </c>
      <c r="M58" t="s">
        <v>743</v>
      </c>
      <c r="N58" t="s">
        <v>2420</v>
      </c>
      <c r="O58">
        <v>1</v>
      </c>
      <c r="P58" t="s">
        <v>926</v>
      </c>
      <c r="Q58" t="s">
        <v>930</v>
      </c>
      <c r="R58" t="s">
        <v>2511</v>
      </c>
      <c r="S58" t="s">
        <v>932</v>
      </c>
      <c r="T58" t="s">
        <v>934</v>
      </c>
      <c r="V58" t="s">
        <v>935</v>
      </c>
      <c r="W58" t="s">
        <v>2517</v>
      </c>
      <c r="X58" t="s">
        <v>141</v>
      </c>
      <c r="Y58">
        <v>524.61</v>
      </c>
      <c r="Z58">
        <v>1229</v>
      </c>
      <c r="AA58" t="s">
        <v>2594</v>
      </c>
      <c r="AB58" t="s">
        <v>2710</v>
      </c>
      <c r="AC58" t="s">
        <v>2822</v>
      </c>
      <c r="AD58">
        <v>59</v>
      </c>
      <c r="AE58" t="s">
        <v>1401</v>
      </c>
      <c r="AF58">
        <v>1</v>
      </c>
      <c r="AG58">
        <v>0</v>
      </c>
      <c r="AH58">
        <v>176.24</v>
      </c>
      <c r="AK58" t="s">
        <v>1419</v>
      </c>
      <c r="AL58" t="s">
        <v>1423</v>
      </c>
      <c r="AM58">
        <v>21396</v>
      </c>
      <c r="AN58" t="s">
        <v>1471</v>
      </c>
      <c r="AO58" t="s">
        <v>1426</v>
      </c>
      <c r="AP58" t="s">
        <v>2937</v>
      </c>
      <c r="AQ58" t="s">
        <v>2977</v>
      </c>
      <c r="AR58" t="s">
        <v>1511</v>
      </c>
      <c r="AS58" t="s">
        <v>3041</v>
      </c>
      <c r="AT58">
        <v>2019</v>
      </c>
      <c r="AV58" t="s">
        <v>1662</v>
      </c>
      <c r="AW58" t="s">
        <v>1662</v>
      </c>
      <c r="AX58" t="s">
        <v>935</v>
      </c>
      <c r="AY58" t="s">
        <v>1672</v>
      </c>
      <c r="AZ58" t="s">
        <v>1666</v>
      </c>
      <c r="BA58">
        <v>41.75</v>
      </c>
      <c r="BB58" t="s">
        <v>3063</v>
      </c>
      <c r="BD58" t="s">
        <v>1662</v>
      </c>
      <c r="BE58" t="s">
        <v>1782</v>
      </c>
      <c r="BF58" t="s">
        <v>1801</v>
      </c>
    </row>
    <row r="59" spans="1:58">
      <c r="A59" s="1">
        <f>HYPERLINK("https://lsnyc.legalserver.org/matter/dynamic-profile/view/1849294","17-1849294")</f>
        <v>0</v>
      </c>
      <c r="C59" t="s">
        <v>82</v>
      </c>
      <c r="D59" t="s">
        <v>1830</v>
      </c>
      <c r="E59" t="s">
        <v>1865</v>
      </c>
      <c r="F59" t="s">
        <v>1925</v>
      </c>
      <c r="G59" t="s">
        <v>2026</v>
      </c>
      <c r="H59" t="s">
        <v>2139</v>
      </c>
      <c r="I59" t="s">
        <v>2248</v>
      </c>
      <c r="J59" t="s">
        <v>2339</v>
      </c>
      <c r="K59" t="s">
        <v>739</v>
      </c>
      <c r="L59">
        <v>10457</v>
      </c>
      <c r="M59" t="s">
        <v>743</v>
      </c>
      <c r="N59" t="s">
        <v>2421</v>
      </c>
      <c r="O59">
        <v>3</v>
      </c>
      <c r="P59" t="s">
        <v>926</v>
      </c>
      <c r="Q59" t="s">
        <v>930</v>
      </c>
      <c r="R59" t="s">
        <v>2511</v>
      </c>
      <c r="S59" t="s">
        <v>932</v>
      </c>
      <c r="T59" t="s">
        <v>934</v>
      </c>
      <c r="W59" t="s">
        <v>2517</v>
      </c>
      <c r="X59" t="s">
        <v>1865</v>
      </c>
      <c r="Y59">
        <v>221.5</v>
      </c>
      <c r="Z59">
        <v>1350</v>
      </c>
      <c r="AA59" t="s">
        <v>2595</v>
      </c>
      <c r="AB59" t="s">
        <v>2711</v>
      </c>
      <c r="AC59" t="s">
        <v>2823</v>
      </c>
      <c r="AD59">
        <v>0</v>
      </c>
      <c r="AE59" t="s">
        <v>1401</v>
      </c>
      <c r="AF59">
        <v>1</v>
      </c>
      <c r="AG59">
        <v>0</v>
      </c>
      <c r="AH59">
        <v>73.13</v>
      </c>
      <c r="AK59" t="s">
        <v>1418</v>
      </c>
      <c r="AL59" t="s">
        <v>1422</v>
      </c>
      <c r="AM59">
        <v>8820</v>
      </c>
      <c r="AN59" t="s">
        <v>1470</v>
      </c>
      <c r="AO59" t="s">
        <v>1426</v>
      </c>
      <c r="AP59" t="s">
        <v>1438</v>
      </c>
      <c r="AQ59" t="s">
        <v>2977</v>
      </c>
      <c r="AR59" t="s">
        <v>1543</v>
      </c>
      <c r="AS59" t="s">
        <v>1607</v>
      </c>
      <c r="AT59">
        <v>2018</v>
      </c>
      <c r="AV59" t="s">
        <v>1662</v>
      </c>
      <c r="AW59" t="s">
        <v>1663</v>
      </c>
      <c r="AX59" t="s">
        <v>935</v>
      </c>
      <c r="AY59" t="s">
        <v>1672</v>
      </c>
      <c r="AZ59" t="s">
        <v>1666</v>
      </c>
      <c r="BA59">
        <v>23</v>
      </c>
      <c r="BB59" t="s">
        <v>3063</v>
      </c>
      <c r="BC59" t="s">
        <v>3106</v>
      </c>
      <c r="BD59" t="s">
        <v>1662</v>
      </c>
      <c r="BE59" t="s">
        <v>1782</v>
      </c>
      <c r="BF59" t="s">
        <v>1801</v>
      </c>
    </row>
    <row r="60" spans="1:58">
      <c r="A60" s="1">
        <f>HYPERLINK("https://lsnyc.legalserver.org/matter/dynamic-profile/view/1846753","17-1846753")</f>
        <v>0</v>
      </c>
      <c r="C60" t="s">
        <v>76</v>
      </c>
      <c r="D60" t="s">
        <v>1830</v>
      </c>
      <c r="E60" t="s">
        <v>182</v>
      </c>
      <c r="F60" t="s">
        <v>1956</v>
      </c>
      <c r="G60" t="s">
        <v>2027</v>
      </c>
      <c r="H60" t="s">
        <v>438</v>
      </c>
      <c r="I60" t="s">
        <v>2249</v>
      </c>
      <c r="J60" t="s">
        <v>724</v>
      </c>
      <c r="K60" t="s">
        <v>739</v>
      </c>
      <c r="L60">
        <v>10467</v>
      </c>
      <c r="M60" t="s">
        <v>743</v>
      </c>
      <c r="N60" t="s">
        <v>2422</v>
      </c>
      <c r="O60">
        <v>5</v>
      </c>
      <c r="P60" t="s">
        <v>926</v>
      </c>
      <c r="Q60" t="s">
        <v>930</v>
      </c>
      <c r="R60" t="s">
        <v>2511</v>
      </c>
      <c r="S60" t="s">
        <v>932</v>
      </c>
      <c r="T60" t="s">
        <v>934</v>
      </c>
      <c r="V60" t="s">
        <v>935</v>
      </c>
      <c r="X60" t="s">
        <v>182</v>
      </c>
      <c r="Y60">
        <v>1080</v>
      </c>
      <c r="Z60">
        <v>1080</v>
      </c>
      <c r="AA60" t="s">
        <v>2596</v>
      </c>
      <c r="AB60" t="s">
        <v>2712</v>
      </c>
      <c r="AC60" t="s">
        <v>2824</v>
      </c>
      <c r="AD60">
        <v>35</v>
      </c>
      <c r="AE60" t="s">
        <v>1401</v>
      </c>
      <c r="AF60">
        <v>1</v>
      </c>
      <c r="AG60">
        <v>0</v>
      </c>
      <c r="AH60">
        <v>123.35</v>
      </c>
      <c r="AJ60" t="s">
        <v>1412</v>
      </c>
      <c r="AK60" t="s">
        <v>1414</v>
      </c>
      <c r="AL60" t="s">
        <v>1423</v>
      </c>
      <c r="AM60">
        <v>14876</v>
      </c>
      <c r="AN60" t="s">
        <v>1472</v>
      </c>
      <c r="AO60" t="s">
        <v>1426</v>
      </c>
      <c r="AP60" t="s">
        <v>1446</v>
      </c>
      <c r="AQ60" t="s">
        <v>1484</v>
      </c>
      <c r="AR60" t="s">
        <v>2995</v>
      </c>
      <c r="AS60" t="s">
        <v>1627</v>
      </c>
      <c r="AT60">
        <v>2018</v>
      </c>
      <c r="AV60" t="s">
        <v>1662</v>
      </c>
      <c r="AW60" t="s">
        <v>1663</v>
      </c>
      <c r="AX60" t="s">
        <v>935</v>
      </c>
      <c r="AY60" t="s">
        <v>1672</v>
      </c>
      <c r="AZ60" t="s">
        <v>1666</v>
      </c>
      <c r="BA60">
        <v>54.9</v>
      </c>
      <c r="BB60" t="s">
        <v>3063</v>
      </c>
      <c r="BC60" t="s">
        <v>3107</v>
      </c>
      <c r="BD60" t="s">
        <v>1662</v>
      </c>
      <c r="BE60" t="s">
        <v>1782</v>
      </c>
      <c r="BF60" t="s">
        <v>1801</v>
      </c>
    </row>
    <row r="61" spans="1:58">
      <c r="A61" s="1">
        <f>HYPERLINK("https://lsnyc.legalserver.org/matter/dynamic-profile/view/1842811","17-1842811")</f>
        <v>0</v>
      </c>
      <c r="C61" t="s">
        <v>76</v>
      </c>
      <c r="D61" t="s">
        <v>1830</v>
      </c>
      <c r="E61" t="s">
        <v>1866</v>
      </c>
      <c r="F61" t="s">
        <v>1957</v>
      </c>
      <c r="G61" t="s">
        <v>2028</v>
      </c>
      <c r="H61" t="s">
        <v>2140</v>
      </c>
      <c r="I61" t="s">
        <v>2250</v>
      </c>
      <c r="J61" t="s">
        <v>661</v>
      </c>
      <c r="K61" t="s">
        <v>739</v>
      </c>
      <c r="L61">
        <v>10467</v>
      </c>
      <c r="M61" t="s">
        <v>743</v>
      </c>
      <c r="N61" t="s">
        <v>2423</v>
      </c>
      <c r="O61">
        <v>1</v>
      </c>
      <c r="P61" t="s">
        <v>926</v>
      </c>
      <c r="Q61" t="s">
        <v>930</v>
      </c>
      <c r="R61" t="s">
        <v>2511</v>
      </c>
      <c r="S61" t="s">
        <v>932</v>
      </c>
      <c r="T61" t="s">
        <v>934</v>
      </c>
      <c r="V61" t="s">
        <v>935</v>
      </c>
      <c r="X61" t="s">
        <v>1866</v>
      </c>
      <c r="Y61">
        <v>1475</v>
      </c>
      <c r="Z61">
        <v>1475</v>
      </c>
      <c r="AA61" t="s">
        <v>2597</v>
      </c>
      <c r="AC61" t="s">
        <v>2825</v>
      </c>
      <c r="AD61">
        <v>74</v>
      </c>
      <c r="AE61" t="s">
        <v>1401</v>
      </c>
      <c r="AF61">
        <v>2</v>
      </c>
      <c r="AG61">
        <v>3</v>
      </c>
      <c r="AH61">
        <v>138.99</v>
      </c>
      <c r="AK61" t="s">
        <v>1414</v>
      </c>
      <c r="AL61" t="s">
        <v>1423</v>
      </c>
      <c r="AM61">
        <v>40000</v>
      </c>
      <c r="AN61" t="s">
        <v>1473</v>
      </c>
      <c r="AO61" t="s">
        <v>1426</v>
      </c>
      <c r="AP61" t="s">
        <v>1450</v>
      </c>
      <c r="AQ61" t="s">
        <v>1484</v>
      </c>
      <c r="AR61" t="s">
        <v>1493</v>
      </c>
      <c r="AS61" t="s">
        <v>3042</v>
      </c>
      <c r="AT61">
        <v>2018</v>
      </c>
      <c r="AV61" t="s">
        <v>1662</v>
      </c>
      <c r="AW61" t="s">
        <v>1663</v>
      </c>
      <c r="AX61" t="s">
        <v>935</v>
      </c>
      <c r="AY61" t="s">
        <v>1673</v>
      </c>
      <c r="AZ61" t="s">
        <v>1666</v>
      </c>
      <c r="BA61">
        <v>47.1</v>
      </c>
      <c r="BB61" t="s">
        <v>3063</v>
      </c>
      <c r="BD61" t="s">
        <v>1662</v>
      </c>
      <c r="BE61" t="s">
        <v>1782</v>
      </c>
      <c r="BF61" t="s">
        <v>1801</v>
      </c>
    </row>
    <row r="62" spans="1:58">
      <c r="A62" s="1">
        <f>HYPERLINK("https://lsnyc.legalserver.org/matter/dynamic-profile/view/0822425","16-0822425")</f>
        <v>0</v>
      </c>
      <c r="B62" t="s">
        <v>1821</v>
      </c>
      <c r="C62" t="s">
        <v>82</v>
      </c>
      <c r="D62" t="s">
        <v>1830</v>
      </c>
      <c r="E62" t="s">
        <v>1867</v>
      </c>
      <c r="F62" t="s">
        <v>1958</v>
      </c>
      <c r="G62" t="s">
        <v>340</v>
      </c>
      <c r="H62" t="s">
        <v>442</v>
      </c>
      <c r="I62" t="s">
        <v>2251</v>
      </c>
      <c r="J62" t="s">
        <v>2340</v>
      </c>
      <c r="K62" t="s">
        <v>739</v>
      </c>
      <c r="L62">
        <v>10457</v>
      </c>
      <c r="M62" t="s">
        <v>747</v>
      </c>
      <c r="N62" t="s">
        <v>2424</v>
      </c>
      <c r="O62">
        <v>2</v>
      </c>
      <c r="P62" t="s">
        <v>926</v>
      </c>
      <c r="Q62" t="s">
        <v>930</v>
      </c>
      <c r="R62" t="s">
        <v>2511</v>
      </c>
      <c r="S62" t="s">
        <v>932</v>
      </c>
      <c r="T62" t="s">
        <v>934</v>
      </c>
      <c r="W62" t="s">
        <v>2518</v>
      </c>
      <c r="X62" t="s">
        <v>2530</v>
      </c>
      <c r="Y62">
        <v>1377</v>
      </c>
      <c r="Z62">
        <v>1377</v>
      </c>
      <c r="AA62" t="s">
        <v>2598</v>
      </c>
      <c r="AC62" t="s">
        <v>2826</v>
      </c>
      <c r="AD62">
        <v>0</v>
      </c>
      <c r="AE62" t="s">
        <v>1401</v>
      </c>
      <c r="AF62">
        <v>4</v>
      </c>
      <c r="AG62">
        <v>3</v>
      </c>
      <c r="AH62">
        <v>51.53</v>
      </c>
      <c r="AK62" t="s">
        <v>1414</v>
      </c>
      <c r="AL62" t="s">
        <v>1422</v>
      </c>
      <c r="AM62">
        <v>18928</v>
      </c>
      <c r="AN62" t="s">
        <v>1472</v>
      </c>
      <c r="AO62" t="s">
        <v>1426</v>
      </c>
      <c r="AP62" t="s">
        <v>2938</v>
      </c>
      <c r="AQ62" t="s">
        <v>2978</v>
      </c>
      <c r="AR62" t="s">
        <v>1543</v>
      </c>
      <c r="AS62" t="s">
        <v>3043</v>
      </c>
      <c r="AT62">
        <v>2018</v>
      </c>
      <c r="AV62" t="s">
        <v>1662</v>
      </c>
      <c r="AW62" t="s">
        <v>1663</v>
      </c>
      <c r="AX62" t="s">
        <v>935</v>
      </c>
      <c r="AY62" t="s">
        <v>1671</v>
      </c>
      <c r="AZ62" t="s">
        <v>1666</v>
      </c>
      <c r="BA62">
        <v>21.75</v>
      </c>
      <c r="BB62" t="s">
        <v>3063</v>
      </c>
      <c r="BC62" t="s">
        <v>3108</v>
      </c>
      <c r="BD62" t="s">
        <v>1662</v>
      </c>
      <c r="BF62" t="s">
        <v>1797</v>
      </c>
    </row>
    <row r="63" spans="1:58">
      <c r="A63" s="1">
        <f>HYPERLINK("https://lsnyc.legalserver.org/matter/dynamic-profile/view/0828144","17-0828144")</f>
        <v>0</v>
      </c>
      <c r="B63" t="s">
        <v>1822</v>
      </c>
      <c r="C63" t="s">
        <v>66</v>
      </c>
      <c r="D63" t="s">
        <v>1830</v>
      </c>
      <c r="E63" t="s">
        <v>1868</v>
      </c>
      <c r="F63" t="s">
        <v>1959</v>
      </c>
      <c r="G63" t="s">
        <v>2029</v>
      </c>
      <c r="H63" t="s">
        <v>2141</v>
      </c>
      <c r="I63" t="s">
        <v>2252</v>
      </c>
      <c r="J63" t="s">
        <v>691</v>
      </c>
      <c r="K63" t="s">
        <v>739</v>
      </c>
      <c r="L63">
        <v>10469</v>
      </c>
      <c r="M63" t="s">
        <v>744</v>
      </c>
      <c r="N63" t="s">
        <v>2425</v>
      </c>
      <c r="O63">
        <v>12</v>
      </c>
      <c r="P63" t="s">
        <v>926</v>
      </c>
      <c r="Q63" t="s">
        <v>930</v>
      </c>
      <c r="R63" t="s">
        <v>2511</v>
      </c>
      <c r="S63" t="s">
        <v>932</v>
      </c>
      <c r="T63" t="s">
        <v>933</v>
      </c>
      <c r="V63" t="s">
        <v>935</v>
      </c>
      <c r="W63" t="s">
        <v>2517</v>
      </c>
      <c r="X63" t="s">
        <v>2531</v>
      </c>
      <c r="Y63">
        <v>1128.35</v>
      </c>
      <c r="Z63">
        <v>1128.35</v>
      </c>
      <c r="AA63" t="s">
        <v>2599</v>
      </c>
      <c r="AC63" t="s">
        <v>2827</v>
      </c>
      <c r="AD63">
        <v>360</v>
      </c>
      <c r="AE63" t="s">
        <v>1401</v>
      </c>
      <c r="AF63">
        <v>2</v>
      </c>
      <c r="AG63">
        <v>1</v>
      </c>
      <c r="AH63">
        <v>76.40000000000001</v>
      </c>
      <c r="AK63" t="s">
        <v>1414</v>
      </c>
      <c r="AL63" t="s">
        <v>1423</v>
      </c>
      <c r="AM63">
        <v>15600</v>
      </c>
      <c r="AN63" t="s">
        <v>2906</v>
      </c>
      <c r="AO63" t="s">
        <v>1426</v>
      </c>
      <c r="AP63" t="s">
        <v>2939</v>
      </c>
      <c r="AQ63" t="s">
        <v>2979</v>
      </c>
      <c r="AR63" t="s">
        <v>1493</v>
      </c>
      <c r="AS63" t="s">
        <v>1637</v>
      </c>
      <c r="AT63">
        <v>2018</v>
      </c>
      <c r="AV63" t="s">
        <v>1662</v>
      </c>
      <c r="AW63" t="s">
        <v>1662</v>
      </c>
      <c r="AX63" t="s">
        <v>935</v>
      </c>
      <c r="AY63" t="s">
        <v>1673</v>
      </c>
      <c r="AZ63" t="s">
        <v>1666</v>
      </c>
      <c r="BA63">
        <v>84</v>
      </c>
      <c r="BB63" t="s">
        <v>3063</v>
      </c>
      <c r="BC63" t="s">
        <v>3109</v>
      </c>
      <c r="BD63" t="s">
        <v>1662</v>
      </c>
      <c r="BE63" t="s">
        <v>1782</v>
      </c>
      <c r="BF63" t="s">
        <v>1813</v>
      </c>
    </row>
    <row r="64" spans="1:58">
      <c r="A64" s="1">
        <f>HYPERLINK("https://lsnyc.legalserver.org/matter/dynamic-profile/view/1856527","18-1856527")</f>
        <v>0</v>
      </c>
      <c r="C64" t="s">
        <v>67</v>
      </c>
      <c r="D64" t="s">
        <v>1830</v>
      </c>
      <c r="E64" t="s">
        <v>1869</v>
      </c>
      <c r="F64" t="s">
        <v>1944</v>
      </c>
      <c r="G64" t="s">
        <v>264</v>
      </c>
      <c r="H64" t="s">
        <v>2142</v>
      </c>
      <c r="I64" t="s">
        <v>2253</v>
      </c>
      <c r="K64" t="s">
        <v>739</v>
      </c>
      <c r="L64">
        <v>10456</v>
      </c>
      <c r="M64" t="s">
        <v>747</v>
      </c>
      <c r="N64" t="s">
        <v>2426</v>
      </c>
      <c r="O64">
        <v>2</v>
      </c>
      <c r="P64" t="s">
        <v>926</v>
      </c>
      <c r="Q64" t="s">
        <v>930</v>
      </c>
      <c r="R64" t="s">
        <v>2511</v>
      </c>
      <c r="S64" t="s">
        <v>932</v>
      </c>
      <c r="T64" t="s">
        <v>933</v>
      </c>
      <c r="W64" t="s">
        <v>937</v>
      </c>
      <c r="X64" t="s">
        <v>1869</v>
      </c>
      <c r="Y64">
        <v>0</v>
      </c>
      <c r="Z64">
        <v>1515</v>
      </c>
      <c r="AA64" t="s">
        <v>2600</v>
      </c>
      <c r="AB64">
        <v>5286086</v>
      </c>
      <c r="AC64" t="s">
        <v>2828</v>
      </c>
      <c r="AD64">
        <v>0</v>
      </c>
      <c r="AE64" t="s">
        <v>1401</v>
      </c>
      <c r="AF64">
        <v>1</v>
      </c>
      <c r="AG64">
        <v>2</v>
      </c>
      <c r="AH64">
        <v>5.88</v>
      </c>
      <c r="AK64" t="s">
        <v>1416</v>
      </c>
      <c r="AL64" t="s">
        <v>1423</v>
      </c>
      <c r="AM64">
        <v>1200</v>
      </c>
      <c r="AN64" t="s">
        <v>1472</v>
      </c>
      <c r="AO64" t="s">
        <v>1426</v>
      </c>
      <c r="AP64" t="s">
        <v>2940</v>
      </c>
      <c r="AQ64" t="s">
        <v>2980</v>
      </c>
      <c r="AR64" t="s">
        <v>2996</v>
      </c>
      <c r="AS64" t="s">
        <v>1627</v>
      </c>
      <c r="AT64">
        <v>2018</v>
      </c>
      <c r="AV64" t="s">
        <v>1662</v>
      </c>
      <c r="AW64" t="s">
        <v>1663</v>
      </c>
      <c r="AX64" t="s">
        <v>935</v>
      </c>
      <c r="AY64" t="s">
        <v>1671</v>
      </c>
      <c r="AZ64" t="s">
        <v>1666</v>
      </c>
      <c r="BA64">
        <v>22.27</v>
      </c>
      <c r="BB64" t="s">
        <v>3063</v>
      </c>
      <c r="BC64" t="s">
        <v>3110</v>
      </c>
      <c r="BD64" t="s">
        <v>1662</v>
      </c>
      <c r="BE64" t="s">
        <v>1782</v>
      </c>
      <c r="BF64" t="s">
        <v>1799</v>
      </c>
    </row>
    <row r="65" spans="1:58">
      <c r="A65" s="1">
        <f>HYPERLINK("https://lsnyc.legalserver.org/matter/dynamic-profile/view/0827986","17-0827986")</f>
        <v>0</v>
      </c>
      <c r="C65" t="s">
        <v>67</v>
      </c>
      <c r="D65" t="s">
        <v>1830</v>
      </c>
      <c r="E65" t="s">
        <v>1870</v>
      </c>
      <c r="F65" t="s">
        <v>1960</v>
      </c>
      <c r="G65" t="s">
        <v>2030</v>
      </c>
      <c r="H65" t="s">
        <v>2143</v>
      </c>
      <c r="I65" t="s">
        <v>547</v>
      </c>
      <c r="J65">
        <v>302</v>
      </c>
      <c r="K65" t="s">
        <v>739</v>
      </c>
      <c r="L65">
        <v>10451</v>
      </c>
      <c r="M65" t="s">
        <v>2364</v>
      </c>
      <c r="N65" t="s">
        <v>2427</v>
      </c>
      <c r="O65">
        <v>10</v>
      </c>
      <c r="P65" t="s">
        <v>926</v>
      </c>
      <c r="Q65" t="s">
        <v>930</v>
      </c>
      <c r="R65" t="s">
        <v>2511</v>
      </c>
      <c r="S65" t="s">
        <v>932</v>
      </c>
      <c r="T65" t="s">
        <v>933</v>
      </c>
      <c r="V65" t="s">
        <v>935</v>
      </c>
      <c r="W65" t="s">
        <v>937</v>
      </c>
      <c r="X65" t="s">
        <v>112</v>
      </c>
      <c r="Y65">
        <v>894</v>
      </c>
      <c r="Z65">
        <v>894</v>
      </c>
      <c r="AA65" t="s">
        <v>2601</v>
      </c>
      <c r="AB65" t="s">
        <v>2713</v>
      </c>
      <c r="AC65" t="s">
        <v>2829</v>
      </c>
      <c r="AD65">
        <v>0</v>
      </c>
      <c r="AE65" t="s">
        <v>1400</v>
      </c>
      <c r="AF65">
        <v>1</v>
      </c>
      <c r="AG65">
        <v>0</v>
      </c>
      <c r="AH65">
        <v>18.21</v>
      </c>
      <c r="AK65" t="s">
        <v>1414</v>
      </c>
      <c r="AL65" t="s">
        <v>1423</v>
      </c>
      <c r="AM65">
        <v>2196</v>
      </c>
      <c r="AN65" t="s">
        <v>1473</v>
      </c>
      <c r="AO65" t="s">
        <v>1426</v>
      </c>
      <c r="AP65" t="s">
        <v>2941</v>
      </c>
      <c r="AQ65" t="s">
        <v>2981</v>
      </c>
      <c r="AR65" t="s">
        <v>2997</v>
      </c>
      <c r="AS65" t="s">
        <v>1643</v>
      </c>
      <c r="AT65">
        <v>2018</v>
      </c>
      <c r="AV65" t="s">
        <v>1662</v>
      </c>
      <c r="AW65" t="s">
        <v>1663</v>
      </c>
      <c r="AX65" t="s">
        <v>935</v>
      </c>
      <c r="AY65" t="s">
        <v>1672</v>
      </c>
      <c r="AZ65" t="s">
        <v>1666</v>
      </c>
      <c r="BA65">
        <v>29.2</v>
      </c>
      <c r="BB65" t="s">
        <v>3063</v>
      </c>
      <c r="BC65" t="s">
        <v>3111</v>
      </c>
      <c r="BD65" t="s">
        <v>1662</v>
      </c>
      <c r="BF65" t="s">
        <v>1813</v>
      </c>
    </row>
    <row r="66" spans="1:58">
      <c r="A66" s="1">
        <f>HYPERLINK("https://lsnyc.legalserver.org/matter/dynamic-profile/view/1846188","17-1846188")</f>
        <v>0</v>
      </c>
      <c r="C66" t="s">
        <v>96</v>
      </c>
      <c r="D66" t="s">
        <v>1830</v>
      </c>
      <c r="E66" t="s">
        <v>1871</v>
      </c>
      <c r="F66" t="s">
        <v>1946</v>
      </c>
      <c r="G66" t="s">
        <v>2031</v>
      </c>
      <c r="H66" t="s">
        <v>461</v>
      </c>
      <c r="I66" t="s">
        <v>2254</v>
      </c>
      <c r="J66">
        <v>2</v>
      </c>
      <c r="K66" t="s">
        <v>739</v>
      </c>
      <c r="L66">
        <v>10457</v>
      </c>
      <c r="M66" t="s">
        <v>743</v>
      </c>
      <c r="N66" t="s">
        <v>2428</v>
      </c>
      <c r="O66">
        <v>3</v>
      </c>
      <c r="P66" t="s">
        <v>926</v>
      </c>
      <c r="Q66" t="s">
        <v>930</v>
      </c>
      <c r="R66" t="s">
        <v>2511</v>
      </c>
      <c r="S66" t="s">
        <v>932</v>
      </c>
      <c r="T66" t="s">
        <v>934</v>
      </c>
      <c r="X66" t="s">
        <v>1871</v>
      </c>
      <c r="Y66">
        <v>1250</v>
      </c>
      <c r="Z66">
        <v>1250</v>
      </c>
      <c r="AA66" t="s">
        <v>2602</v>
      </c>
      <c r="AB66" t="s">
        <v>2714</v>
      </c>
      <c r="AC66" t="s">
        <v>2830</v>
      </c>
      <c r="AD66">
        <v>0</v>
      </c>
      <c r="AE66" t="s">
        <v>1401</v>
      </c>
      <c r="AF66">
        <v>1</v>
      </c>
      <c r="AG66">
        <v>2</v>
      </c>
      <c r="AH66">
        <v>75.38</v>
      </c>
      <c r="AJ66" t="s">
        <v>1412</v>
      </c>
      <c r="AK66" t="s">
        <v>1414</v>
      </c>
      <c r="AL66" t="s">
        <v>1423</v>
      </c>
      <c r="AM66">
        <v>15392</v>
      </c>
      <c r="AN66" t="s">
        <v>2906</v>
      </c>
      <c r="AO66" t="s">
        <v>1426</v>
      </c>
      <c r="AP66" t="s">
        <v>2942</v>
      </c>
      <c r="AQ66" t="s">
        <v>2982</v>
      </c>
      <c r="AR66" t="s">
        <v>1497</v>
      </c>
      <c r="AS66" t="s">
        <v>3044</v>
      </c>
      <c r="AT66">
        <v>2018</v>
      </c>
      <c r="AV66" t="s">
        <v>1662</v>
      </c>
      <c r="AW66" t="s">
        <v>1663</v>
      </c>
      <c r="AX66" t="s">
        <v>935</v>
      </c>
      <c r="AY66" t="s">
        <v>1671</v>
      </c>
      <c r="AZ66" t="s">
        <v>1666</v>
      </c>
      <c r="BA66">
        <v>19.75</v>
      </c>
      <c r="BB66" t="s">
        <v>3063</v>
      </c>
      <c r="BC66" t="s">
        <v>1746</v>
      </c>
      <c r="BD66" t="s">
        <v>1662</v>
      </c>
      <c r="BE66" t="s">
        <v>1782</v>
      </c>
      <c r="BF66" t="s">
        <v>1801</v>
      </c>
    </row>
    <row r="67" spans="1:58">
      <c r="A67" s="1">
        <f>HYPERLINK("https://lsnyc.legalserver.org/matter/dynamic-profile/view/1846298","17-1846298")</f>
        <v>0</v>
      </c>
      <c r="C67" t="s">
        <v>73</v>
      </c>
      <c r="D67" t="s">
        <v>1830</v>
      </c>
      <c r="E67" t="s">
        <v>170</v>
      </c>
      <c r="F67" t="s">
        <v>1961</v>
      </c>
      <c r="G67" t="s">
        <v>2032</v>
      </c>
      <c r="H67" t="s">
        <v>452</v>
      </c>
      <c r="I67" t="s">
        <v>2255</v>
      </c>
      <c r="J67" t="s">
        <v>672</v>
      </c>
      <c r="K67" t="s">
        <v>739</v>
      </c>
      <c r="L67">
        <v>10467</v>
      </c>
      <c r="M67" t="s">
        <v>743</v>
      </c>
      <c r="N67" t="s">
        <v>2429</v>
      </c>
      <c r="O67">
        <v>17</v>
      </c>
      <c r="P67" t="s">
        <v>926</v>
      </c>
      <c r="Q67" t="s">
        <v>930</v>
      </c>
      <c r="R67" t="s">
        <v>2511</v>
      </c>
      <c r="S67" t="s">
        <v>932</v>
      </c>
      <c r="T67" t="s">
        <v>934</v>
      </c>
      <c r="V67" t="s">
        <v>935</v>
      </c>
      <c r="W67" t="s">
        <v>936</v>
      </c>
      <c r="X67" t="s">
        <v>170</v>
      </c>
      <c r="Y67">
        <v>0</v>
      </c>
      <c r="Z67">
        <v>1202</v>
      </c>
      <c r="AA67" t="s">
        <v>2603</v>
      </c>
      <c r="AB67" t="s">
        <v>2715</v>
      </c>
      <c r="AC67" t="s">
        <v>2831</v>
      </c>
      <c r="AD67">
        <v>27</v>
      </c>
      <c r="AE67" t="s">
        <v>1401</v>
      </c>
      <c r="AF67">
        <v>1</v>
      </c>
      <c r="AG67">
        <v>1</v>
      </c>
      <c r="AH67">
        <v>49.26</v>
      </c>
      <c r="AJ67" t="s">
        <v>1412</v>
      </c>
      <c r="AK67" t="s">
        <v>1413</v>
      </c>
      <c r="AL67" t="s">
        <v>1423</v>
      </c>
      <c r="AM67">
        <v>8000</v>
      </c>
      <c r="AN67" t="s">
        <v>1471</v>
      </c>
      <c r="AO67" t="s">
        <v>1426</v>
      </c>
      <c r="AP67" t="s">
        <v>2943</v>
      </c>
      <c r="AQ67" t="s">
        <v>2983</v>
      </c>
      <c r="AR67" t="s">
        <v>1492</v>
      </c>
      <c r="AS67" t="s">
        <v>3045</v>
      </c>
      <c r="AT67">
        <v>2019</v>
      </c>
      <c r="AV67" t="s">
        <v>1662</v>
      </c>
      <c r="AW67" t="s">
        <v>1662</v>
      </c>
      <c r="AX67" t="s">
        <v>935</v>
      </c>
      <c r="AY67" t="s">
        <v>1671</v>
      </c>
      <c r="AZ67" t="s">
        <v>1666</v>
      </c>
      <c r="BA67">
        <v>45.55</v>
      </c>
      <c r="BB67" t="s">
        <v>3063</v>
      </c>
      <c r="BC67" t="s">
        <v>3112</v>
      </c>
      <c r="BD67" t="s">
        <v>1662</v>
      </c>
      <c r="BE67" t="s">
        <v>1782</v>
      </c>
      <c r="BF67" t="s">
        <v>1801</v>
      </c>
    </row>
    <row r="68" spans="1:58">
      <c r="A68" s="1">
        <f>HYPERLINK("https://lsnyc.legalserver.org/matter/dynamic-profile/view/1862105","18-1862105")</f>
        <v>0</v>
      </c>
      <c r="C68" t="s">
        <v>72</v>
      </c>
      <c r="D68" t="s">
        <v>1830</v>
      </c>
      <c r="E68" t="s">
        <v>116</v>
      </c>
      <c r="F68" t="s">
        <v>1941</v>
      </c>
      <c r="G68" t="s">
        <v>2033</v>
      </c>
      <c r="H68" t="s">
        <v>2133</v>
      </c>
      <c r="I68" t="s">
        <v>631</v>
      </c>
      <c r="J68" t="s">
        <v>2341</v>
      </c>
      <c r="K68" t="s">
        <v>739</v>
      </c>
      <c r="L68">
        <v>10468</v>
      </c>
      <c r="M68" t="s">
        <v>741</v>
      </c>
      <c r="N68" t="s">
        <v>2430</v>
      </c>
      <c r="O68">
        <v>4</v>
      </c>
      <c r="P68" t="s">
        <v>926</v>
      </c>
      <c r="Q68" t="s">
        <v>930</v>
      </c>
      <c r="R68" t="s">
        <v>2511</v>
      </c>
      <c r="S68" t="s">
        <v>932</v>
      </c>
      <c r="T68" t="s">
        <v>934</v>
      </c>
      <c r="X68" t="s">
        <v>956</v>
      </c>
      <c r="Y68">
        <v>1066</v>
      </c>
      <c r="Z68">
        <v>1066</v>
      </c>
      <c r="AA68" t="s">
        <v>2604</v>
      </c>
      <c r="AC68" t="s">
        <v>2832</v>
      </c>
      <c r="AD68">
        <v>0</v>
      </c>
      <c r="AE68" t="s">
        <v>1401</v>
      </c>
      <c r="AF68">
        <v>1</v>
      </c>
      <c r="AG68">
        <v>0</v>
      </c>
      <c r="AH68">
        <v>114.37</v>
      </c>
      <c r="AL68" t="s">
        <v>1423</v>
      </c>
      <c r="AM68">
        <v>13884</v>
      </c>
      <c r="AN68" t="s">
        <v>1472</v>
      </c>
      <c r="AO68" t="s">
        <v>1426</v>
      </c>
      <c r="AP68" t="s">
        <v>2944</v>
      </c>
      <c r="AQ68" t="s">
        <v>2983</v>
      </c>
      <c r="AR68" t="s">
        <v>1493</v>
      </c>
      <c r="AS68" t="s">
        <v>3046</v>
      </c>
      <c r="AT68">
        <v>2018</v>
      </c>
      <c r="AV68" t="s">
        <v>1662</v>
      </c>
      <c r="AW68" t="s">
        <v>1663</v>
      </c>
      <c r="AX68" t="s">
        <v>935</v>
      </c>
      <c r="AY68" t="s">
        <v>1672</v>
      </c>
      <c r="AZ68" t="s">
        <v>1666</v>
      </c>
      <c r="BA68">
        <v>11.2</v>
      </c>
      <c r="BB68" t="s">
        <v>3063</v>
      </c>
      <c r="BD68" t="s">
        <v>1662</v>
      </c>
      <c r="BF68" t="s">
        <v>1805</v>
      </c>
    </row>
    <row r="69" spans="1:58">
      <c r="A69" s="1">
        <f>HYPERLINK("https://lsnyc.legalserver.org/matter/dynamic-profile/view/1855519","18-1855519")</f>
        <v>0</v>
      </c>
      <c r="C69" t="s">
        <v>79</v>
      </c>
      <c r="D69" t="s">
        <v>1830</v>
      </c>
      <c r="E69" t="s">
        <v>132</v>
      </c>
      <c r="F69" t="s">
        <v>1962</v>
      </c>
      <c r="G69" t="s">
        <v>2034</v>
      </c>
      <c r="H69" t="s">
        <v>2144</v>
      </c>
      <c r="I69" t="s">
        <v>2256</v>
      </c>
      <c r="J69" t="s">
        <v>670</v>
      </c>
      <c r="K69" t="s">
        <v>739</v>
      </c>
      <c r="L69">
        <v>10457</v>
      </c>
      <c r="M69" t="s">
        <v>743</v>
      </c>
      <c r="N69" t="s">
        <v>2431</v>
      </c>
      <c r="O69">
        <v>10</v>
      </c>
      <c r="P69" t="s">
        <v>926</v>
      </c>
      <c r="Q69" t="s">
        <v>930</v>
      </c>
      <c r="R69" t="s">
        <v>2511</v>
      </c>
      <c r="S69" t="s">
        <v>932</v>
      </c>
      <c r="T69" t="s">
        <v>934</v>
      </c>
      <c r="V69" t="s">
        <v>935</v>
      </c>
      <c r="X69" t="s">
        <v>132</v>
      </c>
      <c r="Y69">
        <v>191</v>
      </c>
      <c r="Z69">
        <v>1300</v>
      </c>
      <c r="AA69" t="s">
        <v>1034</v>
      </c>
      <c r="AB69" t="s">
        <v>2716</v>
      </c>
      <c r="AC69" t="s">
        <v>2833</v>
      </c>
      <c r="AD69">
        <v>49</v>
      </c>
      <c r="AE69" t="s">
        <v>1401</v>
      </c>
      <c r="AF69">
        <v>2</v>
      </c>
      <c r="AG69">
        <v>1</v>
      </c>
      <c r="AH69">
        <v>91.67</v>
      </c>
      <c r="AK69" t="s">
        <v>1415</v>
      </c>
      <c r="AL69" t="s">
        <v>1422</v>
      </c>
      <c r="AM69">
        <v>18720</v>
      </c>
      <c r="AN69" t="s">
        <v>1474</v>
      </c>
      <c r="AO69" t="s">
        <v>1426</v>
      </c>
      <c r="AP69" t="s">
        <v>2945</v>
      </c>
      <c r="AQ69" t="s">
        <v>2983</v>
      </c>
      <c r="AR69" t="s">
        <v>1493</v>
      </c>
      <c r="AS69" t="s">
        <v>1654</v>
      </c>
      <c r="AT69">
        <v>2019</v>
      </c>
      <c r="AV69" t="s">
        <v>1662</v>
      </c>
      <c r="AW69" t="s">
        <v>1662</v>
      </c>
      <c r="AX69" t="s">
        <v>935</v>
      </c>
      <c r="AY69" t="s">
        <v>1671</v>
      </c>
      <c r="AZ69" t="s">
        <v>1666</v>
      </c>
      <c r="BA69">
        <v>30.45</v>
      </c>
      <c r="BB69" t="s">
        <v>3063</v>
      </c>
      <c r="BC69" t="s">
        <v>3113</v>
      </c>
      <c r="BD69" t="s">
        <v>1662</v>
      </c>
      <c r="BE69" t="s">
        <v>1782</v>
      </c>
      <c r="BF69" t="s">
        <v>1802</v>
      </c>
    </row>
    <row r="70" spans="1:58">
      <c r="A70" s="1">
        <f>HYPERLINK("https://lsnyc.legalserver.org/matter/dynamic-profile/view/0832679","17-0832679")</f>
        <v>0</v>
      </c>
      <c r="C70" t="s">
        <v>82</v>
      </c>
      <c r="D70" t="s">
        <v>1830</v>
      </c>
      <c r="E70" t="s">
        <v>1872</v>
      </c>
      <c r="F70" t="s">
        <v>1958</v>
      </c>
      <c r="G70" t="s">
        <v>340</v>
      </c>
      <c r="H70" t="s">
        <v>442</v>
      </c>
      <c r="I70" t="s">
        <v>2257</v>
      </c>
      <c r="J70" t="s">
        <v>715</v>
      </c>
      <c r="K70" t="s">
        <v>739</v>
      </c>
      <c r="L70">
        <v>10457</v>
      </c>
      <c r="M70" t="s">
        <v>743</v>
      </c>
      <c r="N70" t="s">
        <v>2432</v>
      </c>
      <c r="O70">
        <v>20</v>
      </c>
      <c r="P70" t="s">
        <v>926</v>
      </c>
      <c r="Q70" t="s">
        <v>930</v>
      </c>
      <c r="R70" t="s">
        <v>2511</v>
      </c>
      <c r="S70" t="s">
        <v>932</v>
      </c>
      <c r="T70" t="s">
        <v>934</v>
      </c>
      <c r="W70" t="s">
        <v>2517</v>
      </c>
      <c r="X70" t="s">
        <v>2532</v>
      </c>
      <c r="Y70">
        <v>1057.95</v>
      </c>
      <c r="Z70">
        <v>1057.95</v>
      </c>
      <c r="AA70" t="s">
        <v>2605</v>
      </c>
      <c r="AC70" t="s">
        <v>2834</v>
      </c>
      <c r="AD70">
        <v>0</v>
      </c>
      <c r="AE70" t="s">
        <v>1401</v>
      </c>
      <c r="AF70">
        <v>2</v>
      </c>
      <c r="AG70">
        <v>0</v>
      </c>
      <c r="AH70">
        <v>20.91</v>
      </c>
      <c r="AK70" t="s">
        <v>1414</v>
      </c>
      <c r="AL70" t="s">
        <v>1422</v>
      </c>
      <c r="AM70">
        <v>3396</v>
      </c>
      <c r="AO70" t="s">
        <v>1426</v>
      </c>
      <c r="AP70" t="s">
        <v>2946</v>
      </c>
      <c r="AQ70" t="s">
        <v>2984</v>
      </c>
      <c r="AR70" t="s">
        <v>2998</v>
      </c>
      <c r="AS70" t="s">
        <v>3043</v>
      </c>
      <c r="AT70">
        <v>2018</v>
      </c>
      <c r="AV70" t="s">
        <v>1662</v>
      </c>
      <c r="AW70" t="s">
        <v>1663</v>
      </c>
      <c r="AX70" t="s">
        <v>935</v>
      </c>
      <c r="AY70" t="s">
        <v>1672</v>
      </c>
      <c r="AZ70" t="s">
        <v>1666</v>
      </c>
      <c r="BA70">
        <v>29.75</v>
      </c>
      <c r="BB70" t="s">
        <v>3063</v>
      </c>
      <c r="BD70" t="s">
        <v>1662</v>
      </c>
      <c r="BF70" t="s">
        <v>1805</v>
      </c>
    </row>
    <row r="71" spans="1:58">
      <c r="A71" s="1">
        <f>HYPERLINK("https://lsnyc.legalserver.org/matter/dynamic-profile/view/1838018","17-1838018")</f>
        <v>0</v>
      </c>
      <c r="C71" t="s">
        <v>70</v>
      </c>
      <c r="D71" t="s">
        <v>1830</v>
      </c>
      <c r="E71" t="s">
        <v>1873</v>
      </c>
      <c r="F71" t="s">
        <v>1963</v>
      </c>
      <c r="G71" t="s">
        <v>2035</v>
      </c>
      <c r="H71" t="s">
        <v>2145</v>
      </c>
      <c r="I71" t="s">
        <v>2258</v>
      </c>
      <c r="J71" t="s">
        <v>719</v>
      </c>
      <c r="K71" t="s">
        <v>739</v>
      </c>
      <c r="L71">
        <v>10457</v>
      </c>
      <c r="M71" t="s">
        <v>743</v>
      </c>
      <c r="N71" t="s">
        <v>2433</v>
      </c>
      <c r="O71">
        <v>4</v>
      </c>
      <c r="P71" t="s">
        <v>926</v>
      </c>
      <c r="Q71" t="s">
        <v>930</v>
      </c>
      <c r="R71" t="s">
        <v>2511</v>
      </c>
      <c r="S71" t="s">
        <v>932</v>
      </c>
      <c r="T71" t="s">
        <v>934</v>
      </c>
      <c r="V71" t="s">
        <v>935</v>
      </c>
      <c r="X71" t="s">
        <v>114</v>
      </c>
      <c r="Y71">
        <v>585</v>
      </c>
      <c r="Z71">
        <v>1850</v>
      </c>
      <c r="AA71" t="s">
        <v>2606</v>
      </c>
      <c r="AB71" t="s">
        <v>2717</v>
      </c>
      <c r="AC71" t="s">
        <v>2835</v>
      </c>
      <c r="AD71">
        <v>3</v>
      </c>
      <c r="AE71" t="s">
        <v>1402</v>
      </c>
      <c r="AF71">
        <v>4</v>
      </c>
      <c r="AG71">
        <v>0</v>
      </c>
      <c r="AH71">
        <v>38.39</v>
      </c>
      <c r="AK71" t="s">
        <v>1413</v>
      </c>
      <c r="AL71" t="s">
        <v>1423</v>
      </c>
      <c r="AM71">
        <v>9444</v>
      </c>
      <c r="AN71" t="s">
        <v>1472</v>
      </c>
      <c r="AO71" t="s">
        <v>1426</v>
      </c>
      <c r="AP71" t="s">
        <v>2947</v>
      </c>
      <c r="AQ71" t="s">
        <v>2985</v>
      </c>
      <c r="AR71" t="s">
        <v>1505</v>
      </c>
      <c r="AS71" t="s">
        <v>3047</v>
      </c>
      <c r="AT71">
        <v>2018</v>
      </c>
      <c r="AV71" t="s">
        <v>1662</v>
      </c>
      <c r="AW71" t="s">
        <v>1663</v>
      </c>
      <c r="AX71" t="s">
        <v>935</v>
      </c>
      <c r="AY71" t="s">
        <v>1672</v>
      </c>
      <c r="AZ71" t="s">
        <v>1666</v>
      </c>
      <c r="BA71">
        <v>28.75</v>
      </c>
      <c r="BB71" t="s">
        <v>3063</v>
      </c>
      <c r="BD71" t="s">
        <v>1662</v>
      </c>
      <c r="BE71" t="s">
        <v>1782</v>
      </c>
      <c r="BF71" t="s">
        <v>1797</v>
      </c>
    </row>
    <row r="72" spans="1:58">
      <c r="A72" s="1">
        <f>HYPERLINK("https://lsnyc.legalserver.org/matter/dynamic-profile/view/1851914","17-1851914")</f>
        <v>0</v>
      </c>
      <c r="C72" t="s">
        <v>86</v>
      </c>
      <c r="D72" t="s">
        <v>1830</v>
      </c>
      <c r="E72" t="s">
        <v>1874</v>
      </c>
      <c r="F72" t="s">
        <v>1964</v>
      </c>
      <c r="G72" t="s">
        <v>2036</v>
      </c>
      <c r="H72" t="s">
        <v>2146</v>
      </c>
      <c r="I72" t="s">
        <v>2259</v>
      </c>
      <c r="J72" t="s">
        <v>724</v>
      </c>
      <c r="K72" t="s">
        <v>739</v>
      </c>
      <c r="L72">
        <v>10454</v>
      </c>
      <c r="M72" t="s">
        <v>752</v>
      </c>
      <c r="N72" t="s">
        <v>2434</v>
      </c>
      <c r="O72">
        <v>7</v>
      </c>
      <c r="P72" t="s">
        <v>926</v>
      </c>
      <c r="Q72" t="s">
        <v>930</v>
      </c>
      <c r="R72" t="s">
        <v>2513</v>
      </c>
      <c r="S72" t="s">
        <v>932</v>
      </c>
      <c r="T72" t="s">
        <v>933</v>
      </c>
      <c r="V72" t="s">
        <v>935</v>
      </c>
      <c r="W72" t="s">
        <v>936</v>
      </c>
      <c r="X72" t="s">
        <v>1874</v>
      </c>
      <c r="Y72">
        <v>1412</v>
      </c>
      <c r="Z72">
        <v>1200</v>
      </c>
      <c r="AA72" t="s">
        <v>2607</v>
      </c>
      <c r="AC72" t="s">
        <v>2836</v>
      </c>
      <c r="AD72">
        <v>6</v>
      </c>
      <c r="AE72" t="s">
        <v>1404</v>
      </c>
      <c r="AF72">
        <v>2</v>
      </c>
      <c r="AG72">
        <v>0</v>
      </c>
      <c r="AH72">
        <v>184.11</v>
      </c>
      <c r="AK72" t="s">
        <v>1414</v>
      </c>
      <c r="AL72" t="s">
        <v>1422</v>
      </c>
      <c r="AM72">
        <v>29900</v>
      </c>
      <c r="AN72" t="s">
        <v>1470</v>
      </c>
      <c r="AO72" t="s">
        <v>1426</v>
      </c>
      <c r="AP72" t="s">
        <v>2948</v>
      </c>
      <c r="AQ72" t="s">
        <v>2985</v>
      </c>
      <c r="AR72" t="s">
        <v>1493</v>
      </c>
      <c r="AS72" t="s">
        <v>3048</v>
      </c>
      <c r="AT72">
        <v>2018</v>
      </c>
      <c r="AV72" t="s">
        <v>1662</v>
      </c>
      <c r="AW72" t="s">
        <v>1663</v>
      </c>
      <c r="AX72" t="s">
        <v>935</v>
      </c>
      <c r="AY72" t="s">
        <v>1672</v>
      </c>
      <c r="AZ72" t="s">
        <v>1666</v>
      </c>
      <c r="BA72">
        <v>44.63</v>
      </c>
      <c r="BB72" t="s">
        <v>3066</v>
      </c>
      <c r="BC72" t="s">
        <v>3114</v>
      </c>
      <c r="BD72" t="s">
        <v>1662</v>
      </c>
      <c r="BF72" t="s">
        <v>1808</v>
      </c>
    </row>
    <row r="73" spans="1:58">
      <c r="A73" s="1">
        <f>HYPERLINK("https://lsnyc.legalserver.org/matter/dynamic-profile/view/1861222","18-1861222")</f>
        <v>0</v>
      </c>
      <c r="C73" t="s">
        <v>72</v>
      </c>
      <c r="D73" t="s">
        <v>1830</v>
      </c>
      <c r="E73" t="s">
        <v>1875</v>
      </c>
      <c r="F73" t="s">
        <v>1929</v>
      </c>
      <c r="G73" t="s">
        <v>2037</v>
      </c>
      <c r="H73" t="s">
        <v>2147</v>
      </c>
      <c r="I73" t="s">
        <v>2260</v>
      </c>
      <c r="J73" t="s">
        <v>724</v>
      </c>
      <c r="K73" t="s">
        <v>739</v>
      </c>
      <c r="L73">
        <v>10460</v>
      </c>
      <c r="M73" t="s">
        <v>741</v>
      </c>
      <c r="N73" t="s">
        <v>2435</v>
      </c>
      <c r="O73">
        <v>6</v>
      </c>
      <c r="P73" t="s">
        <v>926</v>
      </c>
      <c r="Q73" t="s">
        <v>930</v>
      </c>
      <c r="R73" t="s">
        <v>2511</v>
      </c>
      <c r="S73" t="s">
        <v>932</v>
      </c>
      <c r="T73" t="s">
        <v>933</v>
      </c>
      <c r="X73" t="s">
        <v>956</v>
      </c>
      <c r="Y73">
        <v>304</v>
      </c>
      <c r="Z73">
        <v>1054</v>
      </c>
      <c r="AA73" t="s">
        <v>2608</v>
      </c>
      <c r="AB73" t="s">
        <v>2718</v>
      </c>
      <c r="AC73" t="s">
        <v>2837</v>
      </c>
      <c r="AD73">
        <v>48</v>
      </c>
      <c r="AE73" t="s">
        <v>1401</v>
      </c>
      <c r="AF73">
        <v>1</v>
      </c>
      <c r="AG73">
        <v>2</v>
      </c>
      <c r="AH73">
        <v>54.8</v>
      </c>
      <c r="AK73" t="s">
        <v>1415</v>
      </c>
      <c r="AL73" t="s">
        <v>1423</v>
      </c>
      <c r="AM73">
        <v>11388</v>
      </c>
      <c r="AN73" t="s">
        <v>1469</v>
      </c>
      <c r="AO73" t="s">
        <v>1426</v>
      </c>
      <c r="AP73" t="s">
        <v>1432</v>
      </c>
      <c r="AQ73" t="s">
        <v>1477</v>
      </c>
      <c r="AR73" t="s">
        <v>2999</v>
      </c>
      <c r="AS73" t="s">
        <v>3049</v>
      </c>
      <c r="AT73">
        <v>2018</v>
      </c>
      <c r="AV73" t="s">
        <v>1662</v>
      </c>
      <c r="AW73" t="s">
        <v>1663</v>
      </c>
      <c r="AX73" t="s">
        <v>935</v>
      </c>
      <c r="AY73" t="s">
        <v>1671</v>
      </c>
      <c r="AZ73" t="s">
        <v>1666</v>
      </c>
      <c r="BA73">
        <v>15.6</v>
      </c>
      <c r="BB73" t="s">
        <v>3063</v>
      </c>
      <c r="BC73" t="s">
        <v>3115</v>
      </c>
      <c r="BD73" t="s">
        <v>1662</v>
      </c>
      <c r="BF73" t="s">
        <v>1805</v>
      </c>
    </row>
    <row r="74" spans="1:58">
      <c r="A74" s="1">
        <f>HYPERLINK("https://lsnyc.legalserver.org/matter/dynamic-profile/view/1844993","17-1844993")</f>
        <v>0</v>
      </c>
      <c r="C74" t="s">
        <v>86</v>
      </c>
      <c r="D74" t="s">
        <v>1830</v>
      </c>
      <c r="E74" t="s">
        <v>951</v>
      </c>
      <c r="F74" t="s">
        <v>1965</v>
      </c>
      <c r="G74" t="s">
        <v>2038</v>
      </c>
      <c r="H74" t="s">
        <v>2148</v>
      </c>
      <c r="I74" t="s">
        <v>2261</v>
      </c>
      <c r="J74" t="s">
        <v>653</v>
      </c>
      <c r="K74" t="s">
        <v>739</v>
      </c>
      <c r="L74">
        <v>10455</v>
      </c>
      <c r="M74" t="s">
        <v>746</v>
      </c>
      <c r="N74" t="s">
        <v>2436</v>
      </c>
      <c r="O74">
        <v>22</v>
      </c>
      <c r="P74" t="s">
        <v>926</v>
      </c>
      <c r="Q74" t="s">
        <v>930</v>
      </c>
      <c r="R74" t="s">
        <v>2513</v>
      </c>
      <c r="S74" t="s">
        <v>932</v>
      </c>
      <c r="T74" t="s">
        <v>933</v>
      </c>
      <c r="V74" t="s">
        <v>935</v>
      </c>
      <c r="W74" t="s">
        <v>2519</v>
      </c>
      <c r="X74" t="s">
        <v>951</v>
      </c>
      <c r="Y74">
        <v>422.44</v>
      </c>
      <c r="Z74">
        <v>422.44</v>
      </c>
      <c r="AA74" t="s">
        <v>2609</v>
      </c>
      <c r="AB74" t="s">
        <v>2719</v>
      </c>
      <c r="AC74" t="s">
        <v>2838</v>
      </c>
      <c r="AD74">
        <v>20</v>
      </c>
      <c r="AE74" t="s">
        <v>1401</v>
      </c>
      <c r="AF74">
        <v>1</v>
      </c>
      <c r="AG74">
        <v>0</v>
      </c>
      <c r="AH74">
        <v>84.28</v>
      </c>
      <c r="AK74" t="s">
        <v>750</v>
      </c>
      <c r="AL74" t="s">
        <v>1423</v>
      </c>
      <c r="AM74">
        <v>10164</v>
      </c>
      <c r="AN74" t="s">
        <v>1470</v>
      </c>
      <c r="AO74" t="s">
        <v>1426</v>
      </c>
      <c r="AP74" t="s">
        <v>1463</v>
      </c>
      <c r="AQ74" t="s">
        <v>1477</v>
      </c>
      <c r="AR74" t="s">
        <v>1514</v>
      </c>
      <c r="AS74" t="s">
        <v>1637</v>
      </c>
      <c r="AT74">
        <v>2018</v>
      </c>
      <c r="AV74" t="s">
        <v>1662</v>
      </c>
      <c r="AW74" t="s">
        <v>1663</v>
      </c>
      <c r="AX74" t="s">
        <v>935</v>
      </c>
      <c r="AY74" t="s">
        <v>1672</v>
      </c>
      <c r="AZ74" t="s">
        <v>1666</v>
      </c>
      <c r="BA74">
        <v>49.7</v>
      </c>
      <c r="BB74" t="s">
        <v>3063</v>
      </c>
      <c r="BC74" t="s">
        <v>3116</v>
      </c>
      <c r="BD74" t="s">
        <v>1662</v>
      </c>
      <c r="BE74" t="s">
        <v>1782</v>
      </c>
      <c r="BF74" t="s">
        <v>1801</v>
      </c>
    </row>
    <row r="75" spans="1:58">
      <c r="A75" s="1">
        <f>HYPERLINK("https://lsnyc.legalserver.org/matter/dynamic-profile/view/1859158","18-1859158")</f>
        <v>0</v>
      </c>
      <c r="B75" t="s">
        <v>1823</v>
      </c>
      <c r="C75" t="s">
        <v>81</v>
      </c>
      <c r="D75" t="s">
        <v>1830</v>
      </c>
      <c r="E75" t="s">
        <v>1876</v>
      </c>
      <c r="F75" t="s">
        <v>1966</v>
      </c>
      <c r="G75" t="s">
        <v>2039</v>
      </c>
      <c r="H75" t="s">
        <v>2149</v>
      </c>
      <c r="I75" t="s">
        <v>2262</v>
      </c>
      <c r="J75" t="s">
        <v>712</v>
      </c>
      <c r="K75" t="s">
        <v>739</v>
      </c>
      <c r="L75">
        <v>10457</v>
      </c>
      <c r="M75" t="s">
        <v>743</v>
      </c>
      <c r="N75" t="s">
        <v>2437</v>
      </c>
      <c r="O75">
        <v>8</v>
      </c>
      <c r="P75" t="s">
        <v>926</v>
      </c>
      <c r="Q75" t="s">
        <v>930</v>
      </c>
      <c r="R75" t="s">
        <v>2511</v>
      </c>
      <c r="S75" t="s">
        <v>932</v>
      </c>
      <c r="T75" t="s">
        <v>934</v>
      </c>
      <c r="V75" t="s">
        <v>935</v>
      </c>
      <c r="X75" t="s">
        <v>1876</v>
      </c>
      <c r="Y75">
        <v>607</v>
      </c>
      <c r="Z75">
        <v>1174</v>
      </c>
      <c r="AA75" t="s">
        <v>2610</v>
      </c>
      <c r="AC75" t="s">
        <v>2839</v>
      </c>
      <c r="AD75">
        <v>114</v>
      </c>
      <c r="AE75" t="s">
        <v>1400</v>
      </c>
      <c r="AF75">
        <v>2</v>
      </c>
      <c r="AG75">
        <v>4</v>
      </c>
      <c r="AH75">
        <v>49.51</v>
      </c>
      <c r="AK75" t="s">
        <v>1413</v>
      </c>
      <c r="AL75" t="s">
        <v>1423</v>
      </c>
      <c r="AM75">
        <v>38320</v>
      </c>
      <c r="AO75" t="s">
        <v>1426</v>
      </c>
      <c r="AP75" t="s">
        <v>2949</v>
      </c>
      <c r="AQ75" t="s">
        <v>1477</v>
      </c>
      <c r="AR75" t="s">
        <v>1500</v>
      </c>
      <c r="AS75" t="s">
        <v>3044</v>
      </c>
      <c r="AT75">
        <v>2018</v>
      </c>
      <c r="AV75" t="s">
        <v>1662</v>
      </c>
      <c r="AW75" t="s">
        <v>1663</v>
      </c>
      <c r="AX75" t="s">
        <v>935</v>
      </c>
      <c r="AY75" t="s">
        <v>1671</v>
      </c>
      <c r="AZ75" t="s">
        <v>1666</v>
      </c>
      <c r="BA75">
        <v>6</v>
      </c>
      <c r="BB75" t="s">
        <v>3063</v>
      </c>
      <c r="BC75" t="s">
        <v>3117</v>
      </c>
      <c r="BD75" t="s">
        <v>1662</v>
      </c>
      <c r="BE75" t="s">
        <v>1782</v>
      </c>
      <c r="BF75" t="s">
        <v>1796</v>
      </c>
    </row>
    <row r="76" spans="1:58">
      <c r="A76" s="1">
        <f>HYPERLINK("https://lsnyc.legalserver.org/matter/dynamic-profile/view/1866333","18-1866333")</f>
        <v>0</v>
      </c>
      <c r="C76" t="s">
        <v>72</v>
      </c>
      <c r="D76" t="s">
        <v>1830</v>
      </c>
      <c r="E76" t="s">
        <v>176</v>
      </c>
      <c r="F76" t="s">
        <v>1941</v>
      </c>
      <c r="G76" t="s">
        <v>2040</v>
      </c>
      <c r="H76" t="s">
        <v>442</v>
      </c>
      <c r="I76" t="s">
        <v>2263</v>
      </c>
      <c r="J76" t="s">
        <v>2342</v>
      </c>
      <c r="K76" t="s">
        <v>739</v>
      </c>
      <c r="L76">
        <v>10463</v>
      </c>
      <c r="M76" t="s">
        <v>741</v>
      </c>
      <c r="N76" t="s">
        <v>2438</v>
      </c>
      <c r="O76">
        <v>4</v>
      </c>
      <c r="P76" t="s">
        <v>926</v>
      </c>
      <c r="Q76" t="s">
        <v>930</v>
      </c>
      <c r="R76" t="s">
        <v>2511</v>
      </c>
      <c r="S76" t="s">
        <v>932</v>
      </c>
      <c r="T76" t="s">
        <v>933</v>
      </c>
      <c r="X76" t="s">
        <v>176</v>
      </c>
      <c r="Y76">
        <v>1100</v>
      </c>
      <c r="Z76">
        <v>1100</v>
      </c>
      <c r="AA76" t="s">
        <v>2611</v>
      </c>
      <c r="AB76" t="s">
        <v>2720</v>
      </c>
      <c r="AC76" t="s">
        <v>2840</v>
      </c>
      <c r="AD76">
        <v>0</v>
      </c>
      <c r="AE76" t="s">
        <v>1401</v>
      </c>
      <c r="AF76">
        <v>1</v>
      </c>
      <c r="AG76">
        <v>1</v>
      </c>
      <c r="AH76">
        <v>64.45</v>
      </c>
      <c r="AL76" t="s">
        <v>1423</v>
      </c>
      <c r="AM76">
        <v>10608</v>
      </c>
      <c r="AN76" t="s">
        <v>1472</v>
      </c>
      <c r="AO76" t="s">
        <v>1426</v>
      </c>
      <c r="AP76" t="s">
        <v>1432</v>
      </c>
      <c r="AQ76" t="s">
        <v>1477</v>
      </c>
      <c r="AR76" t="s">
        <v>3000</v>
      </c>
      <c r="AS76" t="s">
        <v>3050</v>
      </c>
      <c r="AT76">
        <v>2019</v>
      </c>
      <c r="AV76" t="s">
        <v>1662</v>
      </c>
      <c r="AW76" t="s">
        <v>1663</v>
      </c>
      <c r="AX76" t="s">
        <v>935</v>
      </c>
      <c r="AY76" t="s">
        <v>1671</v>
      </c>
      <c r="AZ76" t="s">
        <v>1666</v>
      </c>
      <c r="BA76">
        <v>23.75</v>
      </c>
      <c r="BB76" t="s">
        <v>3063</v>
      </c>
      <c r="BC76" t="s">
        <v>1733</v>
      </c>
      <c r="BD76" t="s">
        <v>1662</v>
      </c>
      <c r="BF76" t="s">
        <v>1805</v>
      </c>
    </row>
    <row r="77" spans="1:58">
      <c r="A77" s="1">
        <f>HYPERLINK("https://lsnyc.legalserver.org/matter/dynamic-profile/view/0803812","16-0803812")</f>
        <v>0</v>
      </c>
      <c r="C77" t="s">
        <v>1827</v>
      </c>
      <c r="D77" t="s">
        <v>1830</v>
      </c>
      <c r="E77" t="s">
        <v>1877</v>
      </c>
      <c r="F77" t="s">
        <v>1967</v>
      </c>
      <c r="G77" t="s">
        <v>2041</v>
      </c>
      <c r="H77" t="s">
        <v>2150</v>
      </c>
      <c r="I77" t="s">
        <v>569</v>
      </c>
      <c r="J77" t="s">
        <v>712</v>
      </c>
      <c r="K77" t="s">
        <v>739</v>
      </c>
      <c r="L77">
        <v>10467</v>
      </c>
      <c r="M77" t="s">
        <v>742</v>
      </c>
      <c r="N77" t="s">
        <v>2439</v>
      </c>
      <c r="O77">
        <v>4</v>
      </c>
      <c r="P77" t="s">
        <v>926</v>
      </c>
      <c r="Q77" t="s">
        <v>930</v>
      </c>
      <c r="R77" t="s">
        <v>2511</v>
      </c>
      <c r="S77" t="s">
        <v>932</v>
      </c>
      <c r="T77" t="s">
        <v>934</v>
      </c>
      <c r="V77" t="s">
        <v>935</v>
      </c>
      <c r="X77" t="s">
        <v>1846</v>
      </c>
      <c r="Y77">
        <v>0</v>
      </c>
      <c r="Z77">
        <v>900</v>
      </c>
      <c r="AA77" t="s">
        <v>2612</v>
      </c>
      <c r="AC77" t="s">
        <v>2841</v>
      </c>
      <c r="AD77">
        <v>0</v>
      </c>
      <c r="AF77">
        <v>2</v>
      </c>
      <c r="AG77">
        <v>0</v>
      </c>
      <c r="AH77">
        <v>41.95</v>
      </c>
      <c r="AL77" t="s">
        <v>1423</v>
      </c>
      <c r="AM77">
        <v>6720</v>
      </c>
      <c r="AO77" t="s">
        <v>1426</v>
      </c>
      <c r="AP77" t="s">
        <v>2950</v>
      </c>
      <c r="AQ77" t="s">
        <v>1477</v>
      </c>
      <c r="AR77" t="s">
        <v>3001</v>
      </c>
      <c r="AS77" t="s">
        <v>1635</v>
      </c>
      <c r="AT77">
        <v>2018</v>
      </c>
      <c r="AV77" t="s">
        <v>1662</v>
      </c>
      <c r="AW77" t="s">
        <v>1663</v>
      </c>
      <c r="AX77" t="s">
        <v>935</v>
      </c>
      <c r="AY77" t="s">
        <v>1672</v>
      </c>
      <c r="AZ77" t="s">
        <v>1666</v>
      </c>
      <c r="BA77">
        <v>16</v>
      </c>
      <c r="BB77" t="s">
        <v>3063</v>
      </c>
      <c r="BC77" t="s">
        <v>3118</v>
      </c>
      <c r="BD77" t="s">
        <v>1662</v>
      </c>
      <c r="BF77" t="s">
        <v>1809</v>
      </c>
    </row>
    <row r="78" spans="1:58">
      <c r="A78" s="1">
        <f>HYPERLINK("https://lsnyc.legalserver.org/matter/dynamic-profile/view/0814214","16-0814214")</f>
        <v>0</v>
      </c>
      <c r="C78" t="s">
        <v>1828</v>
      </c>
      <c r="D78" t="s">
        <v>1830</v>
      </c>
      <c r="E78" t="s">
        <v>128</v>
      </c>
      <c r="F78" t="s">
        <v>1923</v>
      </c>
      <c r="G78" t="s">
        <v>2042</v>
      </c>
      <c r="H78" t="s">
        <v>2151</v>
      </c>
      <c r="I78" t="s">
        <v>2264</v>
      </c>
      <c r="J78" t="s">
        <v>731</v>
      </c>
      <c r="K78" t="s">
        <v>739</v>
      </c>
      <c r="L78">
        <v>10468</v>
      </c>
      <c r="M78" t="s">
        <v>741</v>
      </c>
      <c r="N78" t="s">
        <v>2440</v>
      </c>
      <c r="O78">
        <v>4</v>
      </c>
      <c r="P78" t="s">
        <v>926</v>
      </c>
      <c r="Q78" t="s">
        <v>930</v>
      </c>
      <c r="R78" t="s">
        <v>2511</v>
      </c>
      <c r="S78" t="s">
        <v>932</v>
      </c>
      <c r="T78" t="s">
        <v>934</v>
      </c>
      <c r="V78" t="s">
        <v>935</v>
      </c>
      <c r="W78" t="s">
        <v>936</v>
      </c>
      <c r="X78" t="s">
        <v>2533</v>
      </c>
      <c r="Y78">
        <v>150</v>
      </c>
      <c r="Z78">
        <v>1196</v>
      </c>
      <c r="AA78" t="s">
        <v>2613</v>
      </c>
      <c r="AB78" t="s">
        <v>2721</v>
      </c>
      <c r="AC78" t="s">
        <v>2842</v>
      </c>
      <c r="AD78">
        <v>0</v>
      </c>
      <c r="AE78" t="s">
        <v>1401</v>
      </c>
      <c r="AF78">
        <v>3</v>
      </c>
      <c r="AG78">
        <v>3</v>
      </c>
      <c r="AH78">
        <v>29.41</v>
      </c>
      <c r="AK78" t="s">
        <v>1415</v>
      </c>
      <c r="AL78" t="s">
        <v>1422</v>
      </c>
      <c r="AM78">
        <v>9582</v>
      </c>
      <c r="AN78" t="s">
        <v>1469</v>
      </c>
      <c r="AO78" t="s">
        <v>1426</v>
      </c>
      <c r="AP78" t="s">
        <v>2951</v>
      </c>
      <c r="AQ78" t="s">
        <v>1477</v>
      </c>
      <c r="AR78" t="s">
        <v>1512</v>
      </c>
      <c r="AS78" t="s">
        <v>1631</v>
      </c>
      <c r="AT78">
        <v>2018</v>
      </c>
      <c r="AV78" t="s">
        <v>1662</v>
      </c>
      <c r="AW78" t="s">
        <v>1663</v>
      </c>
      <c r="AX78" t="s">
        <v>935</v>
      </c>
      <c r="AY78" t="s">
        <v>1671</v>
      </c>
      <c r="AZ78" t="s">
        <v>1666</v>
      </c>
      <c r="BA78">
        <v>98.09999999999999</v>
      </c>
      <c r="BB78" t="s">
        <v>3063</v>
      </c>
      <c r="BC78" t="s">
        <v>3119</v>
      </c>
      <c r="BD78" t="s">
        <v>1662</v>
      </c>
      <c r="BF78" t="s">
        <v>1805</v>
      </c>
    </row>
    <row r="79" spans="1:58">
      <c r="A79" s="1">
        <f>HYPERLINK("https://lsnyc.legalserver.org/matter/dynamic-profile/view/1859189","18-1859189")</f>
        <v>0</v>
      </c>
      <c r="C79" t="s">
        <v>72</v>
      </c>
      <c r="D79" t="s">
        <v>1830</v>
      </c>
      <c r="E79" t="s">
        <v>1876</v>
      </c>
      <c r="F79" t="s">
        <v>1941</v>
      </c>
      <c r="G79" t="s">
        <v>2043</v>
      </c>
      <c r="H79" t="s">
        <v>2152</v>
      </c>
      <c r="I79" t="s">
        <v>2265</v>
      </c>
      <c r="J79" t="s">
        <v>2343</v>
      </c>
      <c r="K79" t="s">
        <v>739</v>
      </c>
      <c r="L79">
        <v>10457</v>
      </c>
      <c r="M79" t="s">
        <v>743</v>
      </c>
      <c r="N79" t="s">
        <v>2441</v>
      </c>
      <c r="O79">
        <v>27</v>
      </c>
      <c r="P79" t="s">
        <v>926</v>
      </c>
      <c r="Q79" t="s">
        <v>930</v>
      </c>
      <c r="R79" t="s">
        <v>2511</v>
      </c>
      <c r="S79" t="s">
        <v>932</v>
      </c>
      <c r="T79" t="s">
        <v>934</v>
      </c>
      <c r="X79" t="s">
        <v>1876</v>
      </c>
      <c r="Y79">
        <v>0</v>
      </c>
      <c r="Z79">
        <v>960</v>
      </c>
      <c r="AA79" t="s">
        <v>2614</v>
      </c>
      <c r="AB79" t="s">
        <v>2722</v>
      </c>
      <c r="AC79" t="s">
        <v>2843</v>
      </c>
      <c r="AD79">
        <v>0</v>
      </c>
      <c r="AF79">
        <v>1</v>
      </c>
      <c r="AG79">
        <v>0</v>
      </c>
      <c r="AH79">
        <v>72.94</v>
      </c>
      <c r="AL79" t="s">
        <v>1422</v>
      </c>
      <c r="AM79">
        <v>8796</v>
      </c>
      <c r="AN79" t="s">
        <v>1472</v>
      </c>
      <c r="AO79" t="s">
        <v>1426</v>
      </c>
      <c r="AP79" t="s">
        <v>1432</v>
      </c>
      <c r="AQ79" t="s">
        <v>1477</v>
      </c>
      <c r="AR79" t="s">
        <v>1505</v>
      </c>
      <c r="AS79" t="s">
        <v>1637</v>
      </c>
      <c r="AT79">
        <v>2018</v>
      </c>
      <c r="AV79" t="s">
        <v>1662</v>
      </c>
      <c r="AW79" t="s">
        <v>1663</v>
      </c>
      <c r="AX79" t="s">
        <v>935</v>
      </c>
      <c r="AY79" t="s">
        <v>1672</v>
      </c>
      <c r="AZ79" t="s">
        <v>1666</v>
      </c>
      <c r="BA79">
        <v>22</v>
      </c>
      <c r="BB79" t="s">
        <v>3063</v>
      </c>
      <c r="BC79" t="s">
        <v>3120</v>
      </c>
      <c r="BD79" t="s">
        <v>1662</v>
      </c>
      <c r="BE79" t="s">
        <v>1782</v>
      </c>
      <c r="BF79" t="s">
        <v>1796</v>
      </c>
    </row>
    <row r="80" spans="1:58">
      <c r="A80" s="1">
        <f>HYPERLINK("https://lsnyc.legalserver.org/matter/dynamic-profile/view/1858947","18-1858947")</f>
        <v>0</v>
      </c>
      <c r="C80" t="s">
        <v>80</v>
      </c>
      <c r="D80" t="s">
        <v>1830</v>
      </c>
      <c r="E80" t="s">
        <v>1878</v>
      </c>
      <c r="F80" t="s">
        <v>1968</v>
      </c>
      <c r="G80" t="s">
        <v>281</v>
      </c>
      <c r="H80" t="s">
        <v>396</v>
      </c>
      <c r="I80" t="s">
        <v>2255</v>
      </c>
      <c r="J80" t="s">
        <v>696</v>
      </c>
      <c r="K80" t="s">
        <v>739</v>
      </c>
      <c r="L80">
        <v>10467</v>
      </c>
      <c r="M80" t="s">
        <v>743</v>
      </c>
      <c r="N80" t="s">
        <v>2442</v>
      </c>
      <c r="O80">
        <v>2</v>
      </c>
      <c r="P80" t="s">
        <v>926</v>
      </c>
      <c r="Q80" t="s">
        <v>930</v>
      </c>
      <c r="R80" t="s">
        <v>2510</v>
      </c>
      <c r="S80" t="s">
        <v>932</v>
      </c>
      <c r="T80" t="s">
        <v>934</v>
      </c>
      <c r="V80" t="s">
        <v>935</v>
      </c>
      <c r="W80" t="s">
        <v>936</v>
      </c>
      <c r="X80" t="s">
        <v>1878</v>
      </c>
      <c r="Y80">
        <v>227.4</v>
      </c>
      <c r="Z80">
        <v>1956</v>
      </c>
      <c r="AA80" t="s">
        <v>2615</v>
      </c>
      <c r="AC80" t="s">
        <v>2844</v>
      </c>
      <c r="AD80">
        <v>27</v>
      </c>
      <c r="AE80" t="s">
        <v>1401</v>
      </c>
      <c r="AF80">
        <v>2</v>
      </c>
      <c r="AG80">
        <v>3</v>
      </c>
      <c r="AH80">
        <v>31.56</v>
      </c>
      <c r="AK80" t="s">
        <v>1416</v>
      </c>
      <c r="AM80">
        <v>9084</v>
      </c>
      <c r="AN80" t="s">
        <v>1470</v>
      </c>
      <c r="AO80" t="s">
        <v>1426</v>
      </c>
      <c r="AP80" t="s">
        <v>1450</v>
      </c>
      <c r="AQ80" t="s">
        <v>1477</v>
      </c>
      <c r="AR80" t="s">
        <v>1505</v>
      </c>
      <c r="AS80" t="s">
        <v>3051</v>
      </c>
      <c r="AT80">
        <v>2019</v>
      </c>
      <c r="AV80" t="s">
        <v>1662</v>
      </c>
      <c r="AW80" t="s">
        <v>1663</v>
      </c>
      <c r="AX80" t="s">
        <v>935</v>
      </c>
      <c r="AY80" t="s">
        <v>1671</v>
      </c>
      <c r="AZ80" t="s">
        <v>1666</v>
      </c>
      <c r="BA80">
        <v>10.1</v>
      </c>
      <c r="BB80" t="s">
        <v>3066</v>
      </c>
      <c r="BC80" t="s">
        <v>3121</v>
      </c>
      <c r="BD80" t="s">
        <v>1662</v>
      </c>
      <c r="BE80" t="s">
        <v>1785</v>
      </c>
      <c r="BF80" t="s">
        <v>1796</v>
      </c>
    </row>
    <row r="81" spans="1:58">
      <c r="A81" s="1">
        <f>HYPERLINK("https://lsnyc.legalserver.org/matter/dynamic-profile/view/1852998","17-1852998")</f>
        <v>0</v>
      </c>
      <c r="C81" t="s">
        <v>73</v>
      </c>
      <c r="D81" t="s">
        <v>1830</v>
      </c>
      <c r="E81" t="s">
        <v>1879</v>
      </c>
      <c r="F81" t="s">
        <v>1937</v>
      </c>
      <c r="G81" t="s">
        <v>2044</v>
      </c>
      <c r="H81" t="s">
        <v>2153</v>
      </c>
      <c r="I81" t="s">
        <v>2266</v>
      </c>
      <c r="J81" t="s">
        <v>661</v>
      </c>
      <c r="K81" t="s">
        <v>739</v>
      </c>
      <c r="L81">
        <v>10457</v>
      </c>
      <c r="M81" t="s">
        <v>743</v>
      </c>
      <c r="N81" t="s">
        <v>2443</v>
      </c>
      <c r="O81">
        <v>5</v>
      </c>
      <c r="P81" t="s">
        <v>926</v>
      </c>
      <c r="Q81" t="s">
        <v>930</v>
      </c>
      <c r="R81" t="s">
        <v>2511</v>
      </c>
      <c r="S81" t="s">
        <v>932</v>
      </c>
      <c r="T81" t="s">
        <v>934</v>
      </c>
      <c r="U81" t="s">
        <v>934</v>
      </c>
      <c r="W81" t="s">
        <v>2517</v>
      </c>
      <c r="X81" t="s">
        <v>142</v>
      </c>
      <c r="Y81">
        <v>711</v>
      </c>
      <c r="Z81">
        <v>1161</v>
      </c>
      <c r="AA81" t="s">
        <v>2616</v>
      </c>
      <c r="AB81" t="s">
        <v>2723</v>
      </c>
      <c r="AD81">
        <v>40</v>
      </c>
      <c r="AE81" t="s">
        <v>1401</v>
      </c>
      <c r="AF81">
        <v>1</v>
      </c>
      <c r="AG81">
        <v>4</v>
      </c>
      <c r="AH81">
        <v>38.36</v>
      </c>
      <c r="AK81" t="s">
        <v>1414</v>
      </c>
      <c r="AL81" t="s">
        <v>1422</v>
      </c>
      <c r="AM81">
        <v>11040</v>
      </c>
      <c r="AO81" t="s">
        <v>1426</v>
      </c>
      <c r="AP81" t="s">
        <v>2952</v>
      </c>
      <c r="AQ81" t="s">
        <v>1489</v>
      </c>
      <c r="AR81" t="s">
        <v>1497</v>
      </c>
      <c r="AS81" t="s">
        <v>3049</v>
      </c>
      <c r="AT81">
        <v>2018</v>
      </c>
      <c r="AV81" t="s">
        <v>1662</v>
      </c>
      <c r="AW81" t="s">
        <v>1663</v>
      </c>
      <c r="AX81" t="s">
        <v>935</v>
      </c>
      <c r="AY81" t="s">
        <v>1671</v>
      </c>
      <c r="AZ81" t="s">
        <v>1666</v>
      </c>
      <c r="BA81">
        <v>11.7</v>
      </c>
      <c r="BB81" t="s">
        <v>3063</v>
      </c>
      <c r="BC81" t="s">
        <v>3122</v>
      </c>
      <c r="BD81" t="s">
        <v>1662</v>
      </c>
      <c r="BE81" t="s">
        <v>1782</v>
      </c>
      <c r="BF81" t="s">
        <v>1801</v>
      </c>
    </row>
    <row r="82" spans="1:58">
      <c r="A82" s="1">
        <f>HYPERLINK("https://lsnyc.legalserver.org/matter/dynamic-profile/view/1854348","17-1854348")</f>
        <v>0</v>
      </c>
      <c r="C82" t="s">
        <v>77</v>
      </c>
      <c r="D82" t="s">
        <v>1830</v>
      </c>
      <c r="E82" t="s">
        <v>1880</v>
      </c>
      <c r="F82" t="s">
        <v>1937</v>
      </c>
      <c r="G82" t="s">
        <v>2045</v>
      </c>
      <c r="H82" t="s">
        <v>2154</v>
      </c>
      <c r="I82" t="s">
        <v>2267</v>
      </c>
      <c r="J82" t="s">
        <v>2344</v>
      </c>
      <c r="K82" t="s">
        <v>739</v>
      </c>
      <c r="L82">
        <v>10457</v>
      </c>
      <c r="M82" t="s">
        <v>741</v>
      </c>
      <c r="N82" t="s">
        <v>2444</v>
      </c>
      <c r="O82">
        <v>19</v>
      </c>
      <c r="P82" t="s">
        <v>926</v>
      </c>
      <c r="Q82" t="s">
        <v>930</v>
      </c>
      <c r="R82" t="s">
        <v>2511</v>
      </c>
      <c r="S82" t="s">
        <v>932</v>
      </c>
      <c r="T82" t="s">
        <v>934</v>
      </c>
      <c r="V82" t="s">
        <v>935</v>
      </c>
      <c r="W82" t="s">
        <v>2518</v>
      </c>
      <c r="X82" t="s">
        <v>942</v>
      </c>
      <c r="Y82">
        <v>703.25</v>
      </c>
      <c r="Z82">
        <v>1044.16</v>
      </c>
      <c r="AA82" t="s">
        <v>2617</v>
      </c>
      <c r="AB82" t="s">
        <v>2724</v>
      </c>
      <c r="AC82" t="s">
        <v>2845</v>
      </c>
      <c r="AD82">
        <v>48</v>
      </c>
      <c r="AE82" t="s">
        <v>1401</v>
      </c>
      <c r="AF82">
        <v>2</v>
      </c>
      <c r="AG82">
        <v>0</v>
      </c>
      <c r="AH82">
        <v>68.5</v>
      </c>
      <c r="AK82" t="s">
        <v>1417</v>
      </c>
      <c r="AL82" t="s">
        <v>1423</v>
      </c>
      <c r="AM82">
        <v>20052</v>
      </c>
      <c r="AN82" t="s">
        <v>1473</v>
      </c>
      <c r="AO82" t="s">
        <v>1426</v>
      </c>
      <c r="AP82" t="s">
        <v>2952</v>
      </c>
      <c r="AQ82" t="s">
        <v>1491</v>
      </c>
      <c r="AR82" t="s">
        <v>3002</v>
      </c>
      <c r="AS82" t="s">
        <v>3052</v>
      </c>
      <c r="AT82">
        <v>2018</v>
      </c>
      <c r="AV82" t="s">
        <v>1662</v>
      </c>
      <c r="AW82" t="s">
        <v>1663</v>
      </c>
      <c r="AX82" t="s">
        <v>935</v>
      </c>
      <c r="AY82" t="s">
        <v>1672</v>
      </c>
      <c r="AZ82" t="s">
        <v>1666</v>
      </c>
      <c r="BA82">
        <v>14.6</v>
      </c>
      <c r="BB82" t="s">
        <v>3063</v>
      </c>
      <c r="BC82" t="s">
        <v>3123</v>
      </c>
      <c r="BD82" t="s">
        <v>1662</v>
      </c>
      <c r="BF82" t="s">
        <v>3178</v>
      </c>
    </row>
    <row r="83" spans="1:58">
      <c r="A83" s="1">
        <f>HYPERLINK("https://lsnyc.legalserver.org/matter/dynamic-profile/view/1847494","17-1847494")</f>
        <v>0</v>
      </c>
      <c r="C83" t="s">
        <v>71</v>
      </c>
      <c r="D83" t="s">
        <v>1830</v>
      </c>
      <c r="E83" t="s">
        <v>1881</v>
      </c>
      <c r="F83" t="s">
        <v>1969</v>
      </c>
      <c r="G83" t="s">
        <v>2046</v>
      </c>
      <c r="H83" t="s">
        <v>2155</v>
      </c>
      <c r="I83" t="s">
        <v>589</v>
      </c>
      <c r="J83">
        <v>203</v>
      </c>
      <c r="K83" t="s">
        <v>739</v>
      </c>
      <c r="L83">
        <v>10457</v>
      </c>
      <c r="M83" t="s">
        <v>743</v>
      </c>
      <c r="N83" t="s">
        <v>2445</v>
      </c>
      <c r="O83">
        <v>4</v>
      </c>
      <c r="P83" t="s">
        <v>926</v>
      </c>
      <c r="Q83" t="s">
        <v>930</v>
      </c>
      <c r="R83" t="s">
        <v>2511</v>
      </c>
      <c r="S83" t="s">
        <v>932</v>
      </c>
      <c r="T83" t="s">
        <v>934</v>
      </c>
      <c r="V83" t="s">
        <v>935</v>
      </c>
      <c r="X83" t="s">
        <v>1881</v>
      </c>
      <c r="Y83">
        <v>901</v>
      </c>
      <c r="Z83">
        <v>2300</v>
      </c>
      <c r="AA83" t="s">
        <v>2618</v>
      </c>
      <c r="AB83" t="s">
        <v>2725</v>
      </c>
      <c r="AC83" t="s">
        <v>2846</v>
      </c>
      <c r="AD83">
        <v>84</v>
      </c>
      <c r="AE83" t="s">
        <v>1399</v>
      </c>
      <c r="AF83">
        <v>2</v>
      </c>
      <c r="AG83">
        <v>5</v>
      </c>
      <c r="AH83">
        <v>46.2</v>
      </c>
      <c r="AJ83" t="s">
        <v>1412</v>
      </c>
      <c r="AK83" t="s">
        <v>1413</v>
      </c>
      <c r="AL83" t="s">
        <v>750</v>
      </c>
      <c r="AM83">
        <v>17160</v>
      </c>
      <c r="AN83" t="s">
        <v>1471</v>
      </c>
      <c r="AO83" t="s">
        <v>1426</v>
      </c>
      <c r="AP83" t="s">
        <v>2953</v>
      </c>
      <c r="AQ83" t="s">
        <v>1491</v>
      </c>
      <c r="AR83" t="s">
        <v>1500</v>
      </c>
      <c r="AS83" t="s">
        <v>3053</v>
      </c>
      <c r="AT83">
        <v>2018</v>
      </c>
      <c r="AV83" t="s">
        <v>1662</v>
      </c>
      <c r="AW83" t="s">
        <v>1663</v>
      </c>
      <c r="AX83" t="s">
        <v>935</v>
      </c>
      <c r="AY83" t="s">
        <v>1671</v>
      </c>
      <c r="AZ83" t="s">
        <v>1666</v>
      </c>
      <c r="BA83">
        <v>54.9</v>
      </c>
      <c r="BB83" t="s">
        <v>3063</v>
      </c>
      <c r="BC83" t="s">
        <v>3124</v>
      </c>
      <c r="BD83" t="s">
        <v>1662</v>
      </c>
      <c r="BE83" t="s">
        <v>1782</v>
      </c>
      <c r="BF83" t="s">
        <v>1801</v>
      </c>
    </row>
    <row r="84" spans="1:58">
      <c r="A84" s="1">
        <f>HYPERLINK("https://lsnyc.legalserver.org/matter/dynamic-profile/view/1858341","18-1858341")</f>
        <v>0</v>
      </c>
      <c r="C84" t="s">
        <v>70</v>
      </c>
      <c r="D84" t="s">
        <v>1830</v>
      </c>
      <c r="E84" t="s">
        <v>1882</v>
      </c>
      <c r="F84" t="s">
        <v>1968</v>
      </c>
      <c r="G84" t="s">
        <v>2047</v>
      </c>
      <c r="H84" t="s">
        <v>409</v>
      </c>
      <c r="I84" t="s">
        <v>2268</v>
      </c>
      <c r="J84" t="s">
        <v>653</v>
      </c>
      <c r="K84" t="s">
        <v>739</v>
      </c>
      <c r="L84">
        <v>10467</v>
      </c>
      <c r="M84" t="s">
        <v>743</v>
      </c>
      <c r="N84" t="s">
        <v>2446</v>
      </c>
      <c r="O84">
        <v>1</v>
      </c>
      <c r="P84" t="s">
        <v>926</v>
      </c>
      <c r="Q84" t="s">
        <v>930</v>
      </c>
      <c r="R84" t="s">
        <v>2511</v>
      </c>
      <c r="S84" t="s">
        <v>932</v>
      </c>
      <c r="T84" t="s">
        <v>934</v>
      </c>
      <c r="V84" t="s">
        <v>935</v>
      </c>
      <c r="W84" t="s">
        <v>2517</v>
      </c>
      <c r="X84" t="s">
        <v>1882</v>
      </c>
      <c r="Y84">
        <v>0</v>
      </c>
      <c r="Z84">
        <v>1555.6</v>
      </c>
      <c r="AA84" t="s">
        <v>2619</v>
      </c>
      <c r="AB84" t="s">
        <v>2726</v>
      </c>
      <c r="AC84" t="s">
        <v>2847</v>
      </c>
      <c r="AD84">
        <v>8</v>
      </c>
      <c r="AE84" t="s">
        <v>1401</v>
      </c>
      <c r="AF84">
        <v>1</v>
      </c>
      <c r="AG84">
        <v>2</v>
      </c>
      <c r="AH84">
        <v>17.63</v>
      </c>
      <c r="AK84" t="s">
        <v>1420</v>
      </c>
      <c r="AM84">
        <v>3600</v>
      </c>
      <c r="AN84" t="s">
        <v>1469</v>
      </c>
      <c r="AO84" t="s">
        <v>1426</v>
      </c>
      <c r="AP84" t="s">
        <v>2910</v>
      </c>
      <c r="AQ84" t="s">
        <v>2986</v>
      </c>
      <c r="AR84" t="s">
        <v>1499</v>
      </c>
      <c r="AS84" t="s">
        <v>1588</v>
      </c>
      <c r="AT84">
        <v>2019</v>
      </c>
      <c r="AV84" t="s">
        <v>1662</v>
      </c>
      <c r="AW84" t="s">
        <v>1663</v>
      </c>
      <c r="AX84" t="s">
        <v>935</v>
      </c>
      <c r="AY84" t="s">
        <v>1673</v>
      </c>
      <c r="AZ84" t="s">
        <v>1666</v>
      </c>
      <c r="BA84">
        <v>32.7</v>
      </c>
      <c r="BB84" t="s">
        <v>3063</v>
      </c>
      <c r="BC84" t="s">
        <v>3125</v>
      </c>
      <c r="BD84" t="s">
        <v>1662</v>
      </c>
      <c r="BE84" t="s">
        <v>1782</v>
      </c>
      <c r="BF84" t="s">
        <v>1801</v>
      </c>
    </row>
    <row r="85" spans="1:58">
      <c r="A85" s="1">
        <f>HYPERLINK("https://lsnyc.legalserver.org/matter/dynamic-profile/view/1846344","17-1846344")</f>
        <v>0</v>
      </c>
      <c r="C85" t="s">
        <v>80</v>
      </c>
      <c r="D85" t="s">
        <v>1830</v>
      </c>
      <c r="E85" t="s">
        <v>170</v>
      </c>
      <c r="F85" t="s">
        <v>1970</v>
      </c>
      <c r="G85" t="s">
        <v>1993</v>
      </c>
      <c r="H85" t="s">
        <v>2156</v>
      </c>
      <c r="I85" t="s">
        <v>2269</v>
      </c>
      <c r="J85" t="s">
        <v>2345</v>
      </c>
      <c r="K85" t="s">
        <v>739</v>
      </c>
      <c r="L85">
        <v>10457</v>
      </c>
      <c r="M85" t="s">
        <v>743</v>
      </c>
      <c r="N85" t="s">
        <v>2447</v>
      </c>
      <c r="O85">
        <v>35</v>
      </c>
      <c r="P85" t="s">
        <v>926</v>
      </c>
      <c r="Q85" t="s">
        <v>930</v>
      </c>
      <c r="R85" t="s">
        <v>2511</v>
      </c>
      <c r="S85" t="s">
        <v>932</v>
      </c>
      <c r="T85" t="s">
        <v>934</v>
      </c>
      <c r="V85" t="s">
        <v>935</v>
      </c>
      <c r="X85" t="s">
        <v>170</v>
      </c>
      <c r="Y85">
        <v>782.48</v>
      </c>
      <c r="Z85">
        <v>943.39</v>
      </c>
      <c r="AA85" t="s">
        <v>2620</v>
      </c>
      <c r="AB85" t="s">
        <v>2727</v>
      </c>
      <c r="AC85" t="s">
        <v>2848</v>
      </c>
      <c r="AD85">
        <v>20</v>
      </c>
      <c r="AE85" t="s">
        <v>1401</v>
      </c>
      <c r="AF85">
        <v>2</v>
      </c>
      <c r="AG85">
        <v>0</v>
      </c>
      <c r="AH85">
        <v>145.32</v>
      </c>
      <c r="AJ85" t="s">
        <v>1412</v>
      </c>
      <c r="AK85" t="s">
        <v>1417</v>
      </c>
      <c r="AL85" t="s">
        <v>1423</v>
      </c>
      <c r="AM85">
        <v>23600</v>
      </c>
      <c r="AO85" t="s">
        <v>1426</v>
      </c>
      <c r="AP85" t="s">
        <v>1432</v>
      </c>
      <c r="AR85" t="s">
        <v>3003</v>
      </c>
      <c r="AS85" t="s">
        <v>3049</v>
      </c>
      <c r="AT85">
        <v>2018</v>
      </c>
      <c r="AV85" t="s">
        <v>1662</v>
      </c>
      <c r="AW85" t="s">
        <v>1663</v>
      </c>
      <c r="AX85" t="s">
        <v>935</v>
      </c>
      <c r="AY85" t="s">
        <v>1672</v>
      </c>
      <c r="AZ85" t="s">
        <v>1666</v>
      </c>
      <c r="BA85">
        <v>29.59</v>
      </c>
      <c r="BB85" t="s">
        <v>3066</v>
      </c>
      <c r="BC85" t="s">
        <v>3126</v>
      </c>
      <c r="BD85" t="s">
        <v>1662</v>
      </c>
      <c r="BE85" t="s">
        <v>1782</v>
      </c>
      <c r="BF85" t="s">
        <v>1801</v>
      </c>
    </row>
    <row r="86" spans="1:58">
      <c r="A86" s="1">
        <f>HYPERLINK("https://lsnyc.legalserver.org/matter/dynamic-profile/view/1844505","17-1844505")</f>
        <v>0</v>
      </c>
      <c r="C86" t="s">
        <v>1824</v>
      </c>
      <c r="D86" t="s">
        <v>1830</v>
      </c>
      <c r="E86" t="s">
        <v>1883</v>
      </c>
      <c r="F86" t="s">
        <v>1938</v>
      </c>
      <c r="G86" t="s">
        <v>2048</v>
      </c>
      <c r="H86" t="s">
        <v>2157</v>
      </c>
      <c r="I86" t="s">
        <v>2270</v>
      </c>
      <c r="J86" t="s">
        <v>2346</v>
      </c>
      <c r="K86" t="s">
        <v>739</v>
      </c>
      <c r="L86">
        <v>10451</v>
      </c>
      <c r="N86" t="s">
        <v>2448</v>
      </c>
      <c r="O86">
        <v>22</v>
      </c>
      <c r="P86" t="s">
        <v>926</v>
      </c>
      <c r="Q86" t="s">
        <v>930</v>
      </c>
      <c r="R86" t="s">
        <v>2511</v>
      </c>
      <c r="S86" t="s">
        <v>932</v>
      </c>
      <c r="T86" t="s">
        <v>933</v>
      </c>
      <c r="V86" t="s">
        <v>935</v>
      </c>
      <c r="X86" t="s">
        <v>1883</v>
      </c>
      <c r="Y86">
        <v>598</v>
      </c>
      <c r="Z86">
        <v>991.35</v>
      </c>
      <c r="AA86" t="s">
        <v>2621</v>
      </c>
      <c r="AB86" t="s">
        <v>2728</v>
      </c>
      <c r="AC86" t="s">
        <v>2849</v>
      </c>
      <c r="AD86">
        <v>0</v>
      </c>
      <c r="AE86" t="s">
        <v>1401</v>
      </c>
      <c r="AF86">
        <v>2</v>
      </c>
      <c r="AG86">
        <v>0</v>
      </c>
      <c r="AH86">
        <v>54.31</v>
      </c>
      <c r="AK86" t="s">
        <v>1417</v>
      </c>
      <c r="AL86" t="s">
        <v>1423</v>
      </c>
      <c r="AM86">
        <v>8820</v>
      </c>
      <c r="AO86" t="s">
        <v>1426</v>
      </c>
      <c r="AP86" t="s">
        <v>1432</v>
      </c>
      <c r="AR86" t="s">
        <v>1492</v>
      </c>
      <c r="AS86" t="s">
        <v>1621</v>
      </c>
      <c r="AT86">
        <v>2019</v>
      </c>
      <c r="AV86" t="s">
        <v>1662</v>
      </c>
      <c r="AW86" t="s">
        <v>1663</v>
      </c>
      <c r="AX86" t="s">
        <v>935</v>
      </c>
      <c r="AY86" t="s">
        <v>1672</v>
      </c>
      <c r="AZ86" t="s">
        <v>1666</v>
      </c>
      <c r="BA86">
        <v>19.65</v>
      </c>
      <c r="BB86" t="s">
        <v>3063</v>
      </c>
      <c r="BC86" t="s">
        <v>3127</v>
      </c>
      <c r="BD86" t="s">
        <v>1662</v>
      </c>
      <c r="BE86" t="s">
        <v>1782</v>
      </c>
      <c r="BF86" t="s">
        <v>1810</v>
      </c>
    </row>
    <row r="87" spans="1:58">
      <c r="A87" s="1">
        <f>HYPERLINK("https://lsnyc.legalserver.org/matter/dynamic-profile/view/1850024","17-1850024")</f>
        <v>0</v>
      </c>
      <c r="C87" t="s">
        <v>90</v>
      </c>
      <c r="D87" t="s">
        <v>1830</v>
      </c>
      <c r="E87" t="s">
        <v>1884</v>
      </c>
      <c r="F87" t="s">
        <v>1966</v>
      </c>
      <c r="G87" t="s">
        <v>2049</v>
      </c>
      <c r="H87" t="s">
        <v>2158</v>
      </c>
      <c r="I87" t="s">
        <v>2271</v>
      </c>
      <c r="J87" t="s">
        <v>2347</v>
      </c>
      <c r="K87" t="s">
        <v>739</v>
      </c>
      <c r="L87">
        <v>10467</v>
      </c>
      <c r="M87" t="s">
        <v>753</v>
      </c>
      <c r="N87" t="s">
        <v>2449</v>
      </c>
      <c r="O87">
        <v>51</v>
      </c>
      <c r="P87" t="s">
        <v>926</v>
      </c>
      <c r="Q87" t="s">
        <v>930</v>
      </c>
      <c r="R87" t="s">
        <v>2511</v>
      </c>
      <c r="S87" t="s">
        <v>932</v>
      </c>
      <c r="T87" t="s">
        <v>934</v>
      </c>
      <c r="V87" t="s">
        <v>935</v>
      </c>
      <c r="X87" t="s">
        <v>1884</v>
      </c>
      <c r="Y87">
        <v>506</v>
      </c>
      <c r="Z87">
        <v>506</v>
      </c>
      <c r="AA87" t="s">
        <v>2622</v>
      </c>
      <c r="AC87" t="s">
        <v>2850</v>
      </c>
      <c r="AD87">
        <v>0</v>
      </c>
      <c r="AE87" t="s">
        <v>1401</v>
      </c>
      <c r="AF87">
        <v>2</v>
      </c>
      <c r="AG87">
        <v>0</v>
      </c>
      <c r="AH87">
        <v>97.02</v>
      </c>
      <c r="AK87" t="s">
        <v>1417</v>
      </c>
      <c r="AL87" t="s">
        <v>1423</v>
      </c>
      <c r="AM87">
        <v>31512</v>
      </c>
      <c r="AO87" t="s">
        <v>1426</v>
      </c>
      <c r="AP87" t="s">
        <v>1432</v>
      </c>
      <c r="AR87" t="s">
        <v>1492</v>
      </c>
      <c r="AS87" t="s">
        <v>3031</v>
      </c>
      <c r="AT87">
        <v>2018</v>
      </c>
      <c r="AV87" t="s">
        <v>1662</v>
      </c>
      <c r="AW87" t="s">
        <v>1663</v>
      </c>
      <c r="AX87" t="s">
        <v>935</v>
      </c>
      <c r="AY87" t="s">
        <v>1672</v>
      </c>
      <c r="AZ87" t="s">
        <v>1666</v>
      </c>
      <c r="BA87">
        <v>18.25</v>
      </c>
      <c r="BB87" t="s">
        <v>3063</v>
      </c>
      <c r="BD87" t="s">
        <v>1662</v>
      </c>
      <c r="BE87" t="s">
        <v>1782</v>
      </c>
      <c r="BF87" t="s">
        <v>1799</v>
      </c>
    </row>
    <row r="88" spans="1:58">
      <c r="A88" s="1">
        <f>HYPERLINK("https://lsnyc.legalserver.org/matter/dynamic-profile/view/1866431","18-1866431")</f>
        <v>0</v>
      </c>
      <c r="C88" t="s">
        <v>1824</v>
      </c>
      <c r="D88" t="s">
        <v>1830</v>
      </c>
      <c r="E88" t="s">
        <v>1885</v>
      </c>
      <c r="F88" t="s">
        <v>1938</v>
      </c>
      <c r="G88" t="s">
        <v>2050</v>
      </c>
      <c r="H88" t="s">
        <v>379</v>
      </c>
      <c r="I88" t="s">
        <v>2272</v>
      </c>
      <c r="J88" t="s">
        <v>736</v>
      </c>
      <c r="K88" t="s">
        <v>739</v>
      </c>
      <c r="L88">
        <v>10459</v>
      </c>
      <c r="N88" t="s">
        <v>2450</v>
      </c>
      <c r="O88">
        <v>19</v>
      </c>
      <c r="P88" t="s">
        <v>926</v>
      </c>
      <c r="Q88" t="s">
        <v>930</v>
      </c>
      <c r="R88" t="s">
        <v>2511</v>
      </c>
      <c r="S88" t="s">
        <v>932</v>
      </c>
      <c r="T88" t="s">
        <v>933</v>
      </c>
      <c r="V88" t="s">
        <v>935</v>
      </c>
      <c r="X88" t="s">
        <v>1885</v>
      </c>
      <c r="Y88">
        <v>0</v>
      </c>
      <c r="Z88">
        <v>875.97</v>
      </c>
      <c r="AA88" t="s">
        <v>2623</v>
      </c>
      <c r="AB88" t="s">
        <v>2729</v>
      </c>
      <c r="AC88" t="s">
        <v>2851</v>
      </c>
      <c r="AD88">
        <v>20</v>
      </c>
      <c r="AE88" t="s">
        <v>1401</v>
      </c>
      <c r="AF88">
        <v>2</v>
      </c>
      <c r="AG88">
        <v>1</v>
      </c>
      <c r="AH88">
        <v>67.95</v>
      </c>
      <c r="AK88" t="s">
        <v>1415</v>
      </c>
      <c r="AL88" t="s">
        <v>1423</v>
      </c>
      <c r="AM88">
        <v>14120</v>
      </c>
      <c r="AO88" t="s">
        <v>1426</v>
      </c>
      <c r="AR88" t="s">
        <v>1495</v>
      </c>
      <c r="AS88" t="s">
        <v>1621</v>
      </c>
      <c r="AT88">
        <v>2019</v>
      </c>
      <c r="AV88" t="s">
        <v>1662</v>
      </c>
      <c r="AW88" t="s">
        <v>1663</v>
      </c>
      <c r="AX88" t="s">
        <v>935</v>
      </c>
      <c r="AY88" t="s">
        <v>1671</v>
      </c>
      <c r="AZ88" t="s">
        <v>1666</v>
      </c>
      <c r="BA88">
        <v>10.05</v>
      </c>
      <c r="BB88" t="s">
        <v>3063</v>
      </c>
      <c r="BC88" t="s">
        <v>1677</v>
      </c>
      <c r="BD88" t="s">
        <v>1662</v>
      </c>
      <c r="BE88" t="s">
        <v>1782</v>
      </c>
      <c r="BF88" t="s">
        <v>1800</v>
      </c>
    </row>
    <row r="89" spans="1:58">
      <c r="A89" s="1">
        <f>HYPERLINK("https://lsnyc.legalserver.org/matter/dynamic-profile/view/1845151","17-1845151")</f>
        <v>0</v>
      </c>
      <c r="C89" t="s">
        <v>71</v>
      </c>
      <c r="D89" t="s">
        <v>1830</v>
      </c>
      <c r="E89" t="s">
        <v>1859</v>
      </c>
      <c r="F89" t="s">
        <v>1971</v>
      </c>
      <c r="G89" t="s">
        <v>2051</v>
      </c>
      <c r="H89" t="s">
        <v>2159</v>
      </c>
      <c r="I89" t="s">
        <v>2273</v>
      </c>
      <c r="J89" t="s">
        <v>719</v>
      </c>
      <c r="K89" t="s">
        <v>739</v>
      </c>
      <c r="L89">
        <v>10457</v>
      </c>
      <c r="M89" t="s">
        <v>743</v>
      </c>
      <c r="N89" t="s">
        <v>2451</v>
      </c>
      <c r="O89">
        <v>5</v>
      </c>
      <c r="P89" t="s">
        <v>926</v>
      </c>
      <c r="Q89" t="s">
        <v>930</v>
      </c>
      <c r="R89" t="s">
        <v>2511</v>
      </c>
      <c r="S89" t="s">
        <v>932</v>
      </c>
      <c r="T89" t="s">
        <v>934</v>
      </c>
      <c r="X89" t="s">
        <v>1859</v>
      </c>
      <c r="Y89">
        <v>311.43</v>
      </c>
      <c r="Z89">
        <v>934</v>
      </c>
      <c r="AA89" t="s">
        <v>2624</v>
      </c>
      <c r="AB89" t="s">
        <v>2730</v>
      </c>
      <c r="AC89" t="s">
        <v>2852</v>
      </c>
      <c r="AD89">
        <v>44</v>
      </c>
      <c r="AE89" t="s">
        <v>1401</v>
      </c>
      <c r="AF89">
        <v>2</v>
      </c>
      <c r="AG89">
        <v>1</v>
      </c>
      <c r="AH89">
        <v>68.13</v>
      </c>
      <c r="AK89" t="s">
        <v>1415</v>
      </c>
      <c r="AL89" t="s">
        <v>1423</v>
      </c>
      <c r="AM89">
        <v>24831.6</v>
      </c>
      <c r="AO89" t="s">
        <v>1426</v>
      </c>
      <c r="AP89" t="s">
        <v>1432</v>
      </c>
      <c r="AR89" t="s">
        <v>1497</v>
      </c>
      <c r="AS89" t="s">
        <v>3049</v>
      </c>
      <c r="AT89">
        <v>2018</v>
      </c>
      <c r="AV89" t="s">
        <v>1662</v>
      </c>
      <c r="AW89" t="s">
        <v>1663</v>
      </c>
      <c r="AX89" t="s">
        <v>935</v>
      </c>
      <c r="AY89" t="s">
        <v>1671</v>
      </c>
      <c r="AZ89" t="s">
        <v>1666</v>
      </c>
      <c r="BA89">
        <v>32.7</v>
      </c>
      <c r="BB89" t="s">
        <v>3063</v>
      </c>
      <c r="BC89" t="s">
        <v>3095</v>
      </c>
      <c r="BD89" t="s">
        <v>1662</v>
      </c>
      <c r="BE89" t="s">
        <v>1782</v>
      </c>
      <c r="BF89" t="s">
        <v>1801</v>
      </c>
    </row>
    <row r="90" spans="1:58">
      <c r="A90" s="1">
        <f>HYPERLINK("https://lsnyc.legalserver.org/matter/dynamic-profile/view/1839613","17-1839613")</f>
        <v>0</v>
      </c>
      <c r="C90" t="s">
        <v>81</v>
      </c>
      <c r="D90" t="s">
        <v>1830</v>
      </c>
      <c r="E90" t="s">
        <v>1864</v>
      </c>
      <c r="F90" t="s">
        <v>1972</v>
      </c>
      <c r="G90" t="s">
        <v>337</v>
      </c>
      <c r="H90" t="s">
        <v>2160</v>
      </c>
      <c r="I90" t="s">
        <v>2274</v>
      </c>
      <c r="J90" t="s">
        <v>2348</v>
      </c>
      <c r="K90" t="s">
        <v>739</v>
      </c>
      <c r="L90">
        <v>10467</v>
      </c>
      <c r="M90" t="s">
        <v>743</v>
      </c>
      <c r="N90" t="s">
        <v>2452</v>
      </c>
      <c r="O90">
        <v>5</v>
      </c>
      <c r="P90" t="s">
        <v>926</v>
      </c>
      <c r="Q90" t="s">
        <v>930</v>
      </c>
      <c r="R90" t="s">
        <v>2511</v>
      </c>
      <c r="S90" t="s">
        <v>932</v>
      </c>
      <c r="T90" t="s">
        <v>934</v>
      </c>
      <c r="V90" t="s">
        <v>935</v>
      </c>
      <c r="X90" t="s">
        <v>1864</v>
      </c>
      <c r="Y90">
        <v>1210</v>
      </c>
      <c r="Z90">
        <v>1210</v>
      </c>
      <c r="AA90" t="s">
        <v>2625</v>
      </c>
      <c r="AB90" t="s">
        <v>2731</v>
      </c>
      <c r="AC90" t="s">
        <v>2853</v>
      </c>
      <c r="AD90">
        <v>680</v>
      </c>
      <c r="AE90" t="s">
        <v>1401</v>
      </c>
      <c r="AF90">
        <v>1</v>
      </c>
      <c r="AG90">
        <v>1</v>
      </c>
      <c r="AH90">
        <v>55.86</v>
      </c>
      <c r="AK90" t="s">
        <v>1415</v>
      </c>
      <c r="AL90" t="s">
        <v>1423</v>
      </c>
      <c r="AM90">
        <v>9072</v>
      </c>
      <c r="AO90" t="s">
        <v>1426</v>
      </c>
      <c r="AP90" t="s">
        <v>2954</v>
      </c>
      <c r="AR90" t="s">
        <v>3004</v>
      </c>
      <c r="AS90" t="s">
        <v>1602</v>
      </c>
      <c r="AT90">
        <v>2018</v>
      </c>
      <c r="AV90" t="s">
        <v>1662</v>
      </c>
      <c r="AW90" t="s">
        <v>1663</v>
      </c>
      <c r="AX90" t="s">
        <v>935</v>
      </c>
      <c r="AY90" t="s">
        <v>1671</v>
      </c>
      <c r="AZ90" t="s">
        <v>1666</v>
      </c>
      <c r="BA90">
        <v>23.4</v>
      </c>
      <c r="BB90" t="s">
        <v>3063</v>
      </c>
      <c r="BC90" t="s">
        <v>3128</v>
      </c>
      <c r="BD90" t="s">
        <v>1662</v>
      </c>
      <c r="BF90" t="s">
        <v>1813</v>
      </c>
    </row>
    <row r="91" spans="1:58">
      <c r="A91" s="1">
        <f>HYPERLINK("https://lsnyc.legalserver.org/matter/dynamic-profile/view/1837282","17-1837282")</f>
        <v>0</v>
      </c>
      <c r="C91" t="s">
        <v>90</v>
      </c>
      <c r="D91" t="s">
        <v>1830</v>
      </c>
      <c r="E91" t="s">
        <v>1886</v>
      </c>
      <c r="F91" t="s">
        <v>1925</v>
      </c>
      <c r="G91" t="s">
        <v>209</v>
      </c>
      <c r="H91" t="s">
        <v>2161</v>
      </c>
      <c r="I91" t="s">
        <v>2275</v>
      </c>
      <c r="J91" t="s">
        <v>2349</v>
      </c>
      <c r="K91" t="s">
        <v>739</v>
      </c>
      <c r="L91">
        <v>10468</v>
      </c>
      <c r="M91" t="s">
        <v>741</v>
      </c>
      <c r="N91" t="s">
        <v>2453</v>
      </c>
      <c r="O91">
        <v>6</v>
      </c>
      <c r="P91" t="s">
        <v>926</v>
      </c>
      <c r="Q91" t="s">
        <v>930</v>
      </c>
      <c r="R91" t="s">
        <v>2511</v>
      </c>
      <c r="S91" t="s">
        <v>932</v>
      </c>
      <c r="T91" t="s">
        <v>934</v>
      </c>
      <c r="V91" t="s">
        <v>935</v>
      </c>
      <c r="X91" t="s">
        <v>1886</v>
      </c>
      <c r="Y91">
        <v>275</v>
      </c>
      <c r="Z91">
        <v>1098.52</v>
      </c>
      <c r="AA91" t="s">
        <v>2626</v>
      </c>
      <c r="AB91" t="s">
        <v>2732</v>
      </c>
      <c r="AC91" t="s">
        <v>2854</v>
      </c>
      <c r="AD91">
        <v>0</v>
      </c>
      <c r="AE91" t="s">
        <v>1401</v>
      </c>
      <c r="AF91">
        <v>2</v>
      </c>
      <c r="AG91">
        <v>2</v>
      </c>
      <c r="AH91">
        <v>13.41</v>
      </c>
      <c r="AK91" t="s">
        <v>1415</v>
      </c>
      <c r="AL91" t="s">
        <v>1423</v>
      </c>
      <c r="AM91">
        <v>3300</v>
      </c>
      <c r="AO91" t="s">
        <v>1426</v>
      </c>
      <c r="AP91" t="s">
        <v>1432</v>
      </c>
      <c r="AR91" t="s">
        <v>1543</v>
      </c>
      <c r="AS91" t="s">
        <v>3036</v>
      </c>
      <c r="AT91">
        <v>2018</v>
      </c>
      <c r="AV91" t="s">
        <v>1662</v>
      </c>
      <c r="AW91" t="s">
        <v>1663</v>
      </c>
      <c r="AX91" t="s">
        <v>935</v>
      </c>
      <c r="AY91" t="s">
        <v>1671</v>
      </c>
      <c r="AZ91" t="s">
        <v>1666</v>
      </c>
      <c r="BA91">
        <v>25.35</v>
      </c>
      <c r="BB91" t="s">
        <v>3063</v>
      </c>
      <c r="BC91" t="s">
        <v>3076</v>
      </c>
      <c r="BD91" t="s">
        <v>1662</v>
      </c>
      <c r="BE91" t="s">
        <v>1782</v>
      </c>
      <c r="BF91" t="s">
        <v>1809</v>
      </c>
    </row>
    <row r="92" spans="1:58">
      <c r="A92" s="1">
        <f>HYPERLINK("https://lsnyc.legalserver.org/matter/dynamic-profile/view/0820722","16-0820722")</f>
        <v>0</v>
      </c>
      <c r="C92" t="s">
        <v>90</v>
      </c>
      <c r="D92" t="s">
        <v>1830</v>
      </c>
      <c r="E92" t="s">
        <v>1887</v>
      </c>
      <c r="F92" t="s">
        <v>1933</v>
      </c>
      <c r="G92" t="s">
        <v>2052</v>
      </c>
      <c r="H92" t="s">
        <v>409</v>
      </c>
      <c r="I92" t="s">
        <v>2276</v>
      </c>
      <c r="J92" t="s">
        <v>686</v>
      </c>
      <c r="K92" t="s">
        <v>739</v>
      </c>
      <c r="L92">
        <v>10458</v>
      </c>
      <c r="M92" t="s">
        <v>742</v>
      </c>
      <c r="N92" t="s">
        <v>2454</v>
      </c>
      <c r="O92">
        <v>3</v>
      </c>
      <c r="P92" t="s">
        <v>926</v>
      </c>
      <c r="Q92" t="s">
        <v>930</v>
      </c>
      <c r="R92" t="s">
        <v>2511</v>
      </c>
      <c r="S92" t="s">
        <v>932</v>
      </c>
      <c r="T92" t="s">
        <v>933</v>
      </c>
      <c r="V92" t="s">
        <v>935</v>
      </c>
      <c r="X92" t="s">
        <v>2534</v>
      </c>
      <c r="Y92">
        <v>200</v>
      </c>
      <c r="Z92">
        <v>1050</v>
      </c>
      <c r="AA92" t="s">
        <v>2627</v>
      </c>
      <c r="AB92" t="s">
        <v>2733</v>
      </c>
      <c r="AC92" t="s">
        <v>2855</v>
      </c>
      <c r="AD92">
        <v>8</v>
      </c>
      <c r="AE92" t="s">
        <v>1400</v>
      </c>
      <c r="AF92">
        <v>1</v>
      </c>
      <c r="AG92">
        <v>2</v>
      </c>
      <c r="AH92">
        <v>23.81</v>
      </c>
      <c r="AK92" t="s">
        <v>1415</v>
      </c>
      <c r="AL92" t="s">
        <v>1423</v>
      </c>
      <c r="AM92">
        <v>4800</v>
      </c>
      <c r="AO92" t="s">
        <v>1426</v>
      </c>
      <c r="AP92" t="s">
        <v>1432</v>
      </c>
      <c r="AR92" t="s">
        <v>1499</v>
      </c>
      <c r="AS92" t="s">
        <v>3027</v>
      </c>
      <c r="AT92">
        <v>2018</v>
      </c>
      <c r="AV92" t="s">
        <v>1662</v>
      </c>
      <c r="AW92" t="s">
        <v>1663</v>
      </c>
      <c r="AX92" t="s">
        <v>935</v>
      </c>
      <c r="AY92" t="s">
        <v>1671</v>
      </c>
      <c r="AZ92" t="s">
        <v>1666</v>
      </c>
      <c r="BA92">
        <v>48.5</v>
      </c>
      <c r="BB92" t="s">
        <v>3063</v>
      </c>
      <c r="BC92" t="s">
        <v>3129</v>
      </c>
      <c r="BD92" t="s">
        <v>1662</v>
      </c>
      <c r="BF92" t="s">
        <v>1816</v>
      </c>
    </row>
    <row r="93" spans="1:58">
      <c r="A93" s="1">
        <f>HYPERLINK("https://lsnyc.legalserver.org/matter/dynamic-profile/view/1850398","17-1850398")</f>
        <v>0</v>
      </c>
      <c r="C93" t="s">
        <v>1824</v>
      </c>
      <c r="D93" t="s">
        <v>1830</v>
      </c>
      <c r="E93" t="s">
        <v>165</v>
      </c>
      <c r="F93" t="s">
        <v>1930</v>
      </c>
      <c r="G93" t="s">
        <v>2007</v>
      </c>
      <c r="H93" t="s">
        <v>2162</v>
      </c>
      <c r="I93" t="s">
        <v>2277</v>
      </c>
      <c r="J93" t="s">
        <v>670</v>
      </c>
      <c r="K93" t="s">
        <v>739</v>
      </c>
      <c r="L93">
        <v>10451</v>
      </c>
      <c r="M93" t="s">
        <v>742</v>
      </c>
      <c r="N93" t="s">
        <v>2455</v>
      </c>
      <c r="O93">
        <v>5</v>
      </c>
      <c r="P93" t="s">
        <v>926</v>
      </c>
      <c r="Q93" t="s">
        <v>930</v>
      </c>
      <c r="R93" t="s">
        <v>2511</v>
      </c>
      <c r="S93" t="s">
        <v>932</v>
      </c>
      <c r="T93" t="s">
        <v>933</v>
      </c>
      <c r="X93" t="s">
        <v>946</v>
      </c>
      <c r="Y93">
        <v>500</v>
      </c>
      <c r="Z93">
        <v>1401.73</v>
      </c>
      <c r="AA93" t="s">
        <v>2628</v>
      </c>
      <c r="AB93" t="s">
        <v>2734</v>
      </c>
      <c r="AC93" t="s">
        <v>2856</v>
      </c>
      <c r="AD93">
        <v>10</v>
      </c>
      <c r="AE93" t="s">
        <v>1400</v>
      </c>
      <c r="AF93">
        <v>3</v>
      </c>
      <c r="AG93">
        <v>2</v>
      </c>
      <c r="AH93">
        <v>47.41</v>
      </c>
      <c r="AK93" t="s">
        <v>1415</v>
      </c>
      <c r="AL93" t="s">
        <v>1423</v>
      </c>
      <c r="AM93">
        <v>22440</v>
      </c>
      <c r="AO93" t="s">
        <v>1426</v>
      </c>
      <c r="AP93" t="s">
        <v>2955</v>
      </c>
      <c r="AR93" t="s">
        <v>3005</v>
      </c>
      <c r="AS93" t="s">
        <v>3029</v>
      </c>
      <c r="AT93">
        <v>2019</v>
      </c>
      <c r="AV93" t="s">
        <v>1662</v>
      </c>
      <c r="AW93" t="s">
        <v>1663</v>
      </c>
      <c r="AX93" t="s">
        <v>935</v>
      </c>
      <c r="AY93" t="s">
        <v>1671</v>
      </c>
      <c r="AZ93" t="s">
        <v>1666</v>
      </c>
      <c r="BA93">
        <v>8.300000000000001</v>
      </c>
      <c r="BB93" t="s">
        <v>3063</v>
      </c>
      <c r="BC93" t="s">
        <v>3130</v>
      </c>
      <c r="BD93" t="s">
        <v>1662</v>
      </c>
      <c r="BF93" t="s">
        <v>1816</v>
      </c>
    </row>
    <row r="94" spans="1:58">
      <c r="A94" s="1">
        <f>HYPERLINK("https://lsnyc.legalserver.org/matter/dynamic-profile/view/0827335","17-0827335")</f>
        <v>0</v>
      </c>
      <c r="C94" t="s">
        <v>73</v>
      </c>
      <c r="D94" t="s">
        <v>1830</v>
      </c>
      <c r="E94" t="s">
        <v>1844</v>
      </c>
      <c r="F94" t="s">
        <v>1973</v>
      </c>
      <c r="G94" t="s">
        <v>2053</v>
      </c>
      <c r="H94" t="s">
        <v>2163</v>
      </c>
      <c r="I94" t="s">
        <v>2278</v>
      </c>
      <c r="J94" t="s">
        <v>2350</v>
      </c>
      <c r="K94" t="s">
        <v>739</v>
      </c>
      <c r="L94">
        <v>10467</v>
      </c>
      <c r="M94" t="s">
        <v>747</v>
      </c>
      <c r="N94" t="s">
        <v>2456</v>
      </c>
      <c r="O94">
        <v>6</v>
      </c>
      <c r="P94" t="s">
        <v>926</v>
      </c>
      <c r="Q94" t="s">
        <v>930</v>
      </c>
      <c r="R94" t="s">
        <v>2511</v>
      </c>
      <c r="S94" t="s">
        <v>932</v>
      </c>
      <c r="T94" t="s">
        <v>934</v>
      </c>
      <c r="V94" t="s">
        <v>935</v>
      </c>
      <c r="W94" t="s">
        <v>936</v>
      </c>
      <c r="X94" t="s">
        <v>2535</v>
      </c>
      <c r="Y94">
        <v>124</v>
      </c>
      <c r="Z94">
        <v>1700</v>
      </c>
      <c r="AA94" t="s">
        <v>2629</v>
      </c>
      <c r="AB94" t="s">
        <v>2735</v>
      </c>
      <c r="AC94" t="s">
        <v>2857</v>
      </c>
      <c r="AD94">
        <v>66</v>
      </c>
      <c r="AE94" t="s">
        <v>1401</v>
      </c>
      <c r="AF94">
        <v>1</v>
      </c>
      <c r="AG94">
        <v>2</v>
      </c>
      <c r="AH94">
        <v>17.04</v>
      </c>
      <c r="AK94" t="s">
        <v>1418</v>
      </c>
      <c r="AL94" t="s">
        <v>1423</v>
      </c>
      <c r="AM94">
        <v>3480</v>
      </c>
      <c r="AO94" t="s">
        <v>1426</v>
      </c>
      <c r="AP94" t="s">
        <v>2956</v>
      </c>
      <c r="AR94" t="s">
        <v>3006</v>
      </c>
      <c r="AS94" t="s">
        <v>1658</v>
      </c>
      <c r="AT94">
        <v>2018</v>
      </c>
      <c r="AV94" t="s">
        <v>1662</v>
      </c>
      <c r="AW94" t="s">
        <v>1663</v>
      </c>
      <c r="AX94" t="s">
        <v>935</v>
      </c>
      <c r="AY94" t="s">
        <v>1671</v>
      </c>
      <c r="AZ94" t="s">
        <v>1666</v>
      </c>
      <c r="BA94">
        <v>58.25</v>
      </c>
      <c r="BB94" t="s">
        <v>3063</v>
      </c>
      <c r="BC94" t="s">
        <v>3131</v>
      </c>
      <c r="BD94" t="s">
        <v>1662</v>
      </c>
      <c r="BE94" t="s">
        <v>3171</v>
      </c>
      <c r="BF94" t="s">
        <v>3179</v>
      </c>
    </row>
    <row r="95" spans="1:58">
      <c r="A95" s="1">
        <f>HYPERLINK("https://lsnyc.legalserver.org/matter/dynamic-profile/view/1849204","17-1849204")</f>
        <v>0</v>
      </c>
      <c r="C95" t="s">
        <v>71</v>
      </c>
      <c r="D95" t="s">
        <v>1830</v>
      </c>
      <c r="E95" t="s">
        <v>1865</v>
      </c>
      <c r="F95" t="s">
        <v>1969</v>
      </c>
      <c r="G95" t="s">
        <v>2054</v>
      </c>
      <c r="H95" t="s">
        <v>409</v>
      </c>
      <c r="I95" t="s">
        <v>2279</v>
      </c>
      <c r="J95">
        <v>1</v>
      </c>
      <c r="K95" t="s">
        <v>739</v>
      </c>
      <c r="L95">
        <v>10457</v>
      </c>
      <c r="M95" t="s">
        <v>743</v>
      </c>
      <c r="N95" t="s">
        <v>2457</v>
      </c>
      <c r="O95">
        <v>2</v>
      </c>
      <c r="P95" t="s">
        <v>926</v>
      </c>
      <c r="Q95" t="s">
        <v>930</v>
      </c>
      <c r="R95" t="s">
        <v>2511</v>
      </c>
      <c r="S95" t="s">
        <v>932</v>
      </c>
      <c r="T95" t="s">
        <v>934</v>
      </c>
      <c r="V95" t="s">
        <v>935</v>
      </c>
      <c r="X95" t="s">
        <v>1865</v>
      </c>
      <c r="Y95">
        <v>219</v>
      </c>
      <c r="Z95">
        <v>1150</v>
      </c>
      <c r="AA95" t="s">
        <v>2630</v>
      </c>
      <c r="AB95" t="s">
        <v>2736</v>
      </c>
      <c r="AC95" t="s">
        <v>2858</v>
      </c>
      <c r="AD95">
        <v>3</v>
      </c>
      <c r="AE95" t="s">
        <v>1402</v>
      </c>
      <c r="AF95">
        <v>1</v>
      </c>
      <c r="AG95">
        <v>0</v>
      </c>
      <c r="AH95">
        <v>74.63</v>
      </c>
      <c r="AK95" t="s">
        <v>1418</v>
      </c>
      <c r="AL95" t="s">
        <v>1423</v>
      </c>
      <c r="AM95">
        <v>9000</v>
      </c>
      <c r="AO95" t="s">
        <v>1426</v>
      </c>
      <c r="AP95" t="s">
        <v>1461</v>
      </c>
      <c r="AR95" t="s">
        <v>1492</v>
      </c>
      <c r="AS95" t="s">
        <v>3053</v>
      </c>
      <c r="AT95">
        <v>2018</v>
      </c>
      <c r="AV95" t="s">
        <v>1662</v>
      </c>
      <c r="AW95" t="s">
        <v>1663</v>
      </c>
      <c r="AX95" t="s">
        <v>935</v>
      </c>
      <c r="AY95" t="s">
        <v>1672</v>
      </c>
      <c r="AZ95" t="s">
        <v>1666</v>
      </c>
      <c r="BA95">
        <v>34.5</v>
      </c>
      <c r="BB95" t="s">
        <v>3063</v>
      </c>
      <c r="BC95" t="s">
        <v>3106</v>
      </c>
      <c r="BD95" t="s">
        <v>1662</v>
      </c>
      <c r="BE95" t="s">
        <v>1782</v>
      </c>
      <c r="BF95" t="s">
        <v>1801</v>
      </c>
    </row>
    <row r="96" spans="1:58">
      <c r="A96" s="1">
        <f>HYPERLINK("https://lsnyc.legalserver.org/matter/dynamic-profile/view/1854226","17-1854226")</f>
        <v>0</v>
      </c>
      <c r="C96" t="s">
        <v>89</v>
      </c>
      <c r="D96" t="s">
        <v>1830</v>
      </c>
      <c r="E96" t="s">
        <v>1833</v>
      </c>
      <c r="F96" t="s">
        <v>1974</v>
      </c>
      <c r="G96" t="s">
        <v>2055</v>
      </c>
      <c r="H96" t="s">
        <v>2164</v>
      </c>
      <c r="I96" t="s">
        <v>2280</v>
      </c>
      <c r="J96" t="s">
        <v>712</v>
      </c>
      <c r="K96" t="s">
        <v>739</v>
      </c>
      <c r="L96">
        <v>10460</v>
      </c>
      <c r="M96" t="s">
        <v>749</v>
      </c>
      <c r="N96" t="s">
        <v>2458</v>
      </c>
      <c r="O96">
        <v>3</v>
      </c>
      <c r="P96" t="s">
        <v>926</v>
      </c>
      <c r="Q96" t="s">
        <v>930</v>
      </c>
      <c r="R96" t="s">
        <v>2511</v>
      </c>
      <c r="S96" t="s">
        <v>932</v>
      </c>
      <c r="T96" t="s">
        <v>933</v>
      </c>
      <c r="X96" t="s">
        <v>1833</v>
      </c>
      <c r="Y96">
        <v>227.4</v>
      </c>
      <c r="Z96">
        <v>1052.14</v>
      </c>
      <c r="AA96" t="s">
        <v>2631</v>
      </c>
      <c r="AB96" t="s">
        <v>2737</v>
      </c>
      <c r="AC96" t="s">
        <v>2859</v>
      </c>
      <c r="AD96">
        <v>0</v>
      </c>
      <c r="AF96">
        <v>1</v>
      </c>
      <c r="AG96">
        <v>4</v>
      </c>
      <c r="AH96">
        <v>51.12</v>
      </c>
      <c r="AK96" t="s">
        <v>1416</v>
      </c>
      <c r="AL96" t="s">
        <v>1423</v>
      </c>
      <c r="AM96">
        <v>14712</v>
      </c>
      <c r="AO96" t="s">
        <v>1426</v>
      </c>
      <c r="AP96" t="s">
        <v>2918</v>
      </c>
      <c r="AR96" t="s">
        <v>1532</v>
      </c>
      <c r="AS96" t="s">
        <v>3054</v>
      </c>
      <c r="AT96">
        <v>2018</v>
      </c>
      <c r="AV96" t="s">
        <v>1662</v>
      </c>
      <c r="AW96" t="s">
        <v>1663</v>
      </c>
      <c r="AX96" t="s">
        <v>935</v>
      </c>
      <c r="AY96" t="s">
        <v>1671</v>
      </c>
      <c r="AZ96" t="s">
        <v>1666</v>
      </c>
      <c r="BA96">
        <v>36.85</v>
      </c>
      <c r="BB96" t="s">
        <v>3063</v>
      </c>
      <c r="BC96" t="s">
        <v>3132</v>
      </c>
      <c r="BD96" t="s">
        <v>1662</v>
      </c>
      <c r="BF96" t="s">
        <v>1802</v>
      </c>
    </row>
    <row r="97" spans="1:58">
      <c r="A97" s="1">
        <f>HYPERLINK("https://lsnyc.legalserver.org/matter/dynamic-profile/view/1847257","17-1847257")</f>
        <v>0</v>
      </c>
      <c r="C97" t="s">
        <v>73</v>
      </c>
      <c r="D97" t="s">
        <v>1830</v>
      </c>
      <c r="E97" t="s">
        <v>1888</v>
      </c>
      <c r="F97" t="s">
        <v>1923</v>
      </c>
      <c r="G97" t="s">
        <v>2056</v>
      </c>
      <c r="H97" t="s">
        <v>378</v>
      </c>
      <c r="I97" t="s">
        <v>2281</v>
      </c>
      <c r="J97" t="s">
        <v>2351</v>
      </c>
      <c r="K97" t="s">
        <v>739</v>
      </c>
      <c r="L97">
        <v>10451</v>
      </c>
      <c r="M97" t="s">
        <v>746</v>
      </c>
      <c r="N97" t="s">
        <v>2459</v>
      </c>
      <c r="O97">
        <v>3</v>
      </c>
      <c r="P97" t="s">
        <v>926</v>
      </c>
      <c r="Q97" t="s">
        <v>930</v>
      </c>
      <c r="R97" t="s">
        <v>2511</v>
      </c>
      <c r="S97" t="s">
        <v>932</v>
      </c>
      <c r="T97" t="s">
        <v>933</v>
      </c>
      <c r="W97" t="s">
        <v>936</v>
      </c>
      <c r="X97" t="s">
        <v>1888</v>
      </c>
      <c r="Y97">
        <v>450</v>
      </c>
      <c r="Z97">
        <v>450</v>
      </c>
      <c r="AA97" t="s">
        <v>2632</v>
      </c>
      <c r="AB97" t="s">
        <v>2738</v>
      </c>
      <c r="AC97" t="s">
        <v>2860</v>
      </c>
      <c r="AD97">
        <v>0</v>
      </c>
      <c r="AE97" t="s">
        <v>1404</v>
      </c>
      <c r="AF97">
        <v>1</v>
      </c>
      <c r="AG97">
        <v>2</v>
      </c>
      <c r="AH97">
        <v>24.7</v>
      </c>
      <c r="AJ97" t="s">
        <v>2904</v>
      </c>
      <c r="AK97" t="s">
        <v>1414</v>
      </c>
      <c r="AL97" t="s">
        <v>1423</v>
      </c>
      <c r="AM97">
        <v>5044</v>
      </c>
      <c r="AO97" t="s">
        <v>1426</v>
      </c>
      <c r="AP97" t="s">
        <v>1432</v>
      </c>
      <c r="AR97" t="s">
        <v>1526</v>
      </c>
      <c r="AS97" t="s">
        <v>1564</v>
      </c>
      <c r="AT97">
        <v>2018</v>
      </c>
      <c r="AV97" t="s">
        <v>1662</v>
      </c>
      <c r="AW97" t="s">
        <v>1663</v>
      </c>
      <c r="AX97" t="s">
        <v>935</v>
      </c>
      <c r="AY97" t="s">
        <v>1671</v>
      </c>
      <c r="AZ97" t="s">
        <v>1667</v>
      </c>
      <c r="BA97">
        <v>28.3</v>
      </c>
      <c r="BB97" t="s">
        <v>3066</v>
      </c>
      <c r="BC97" t="s">
        <v>1746</v>
      </c>
      <c r="BD97" t="s">
        <v>1662</v>
      </c>
      <c r="BE97" t="s">
        <v>1782</v>
      </c>
      <c r="BF97" t="s">
        <v>1801</v>
      </c>
    </row>
    <row r="98" spans="1:58">
      <c r="A98" s="1">
        <f>HYPERLINK("https://lsnyc.legalserver.org/matter/dynamic-profile/view/1857329","18-1857329")</f>
        <v>0</v>
      </c>
      <c r="C98" t="s">
        <v>1824</v>
      </c>
      <c r="D98" t="s">
        <v>1830</v>
      </c>
      <c r="E98" t="s">
        <v>1889</v>
      </c>
      <c r="F98" t="s">
        <v>1935</v>
      </c>
      <c r="G98" t="s">
        <v>2057</v>
      </c>
      <c r="H98" t="s">
        <v>2165</v>
      </c>
      <c r="I98" t="s">
        <v>2282</v>
      </c>
      <c r="J98" t="s">
        <v>2351</v>
      </c>
      <c r="K98" t="s">
        <v>739</v>
      </c>
      <c r="L98">
        <v>10456</v>
      </c>
      <c r="M98" t="s">
        <v>746</v>
      </c>
      <c r="N98" t="s">
        <v>2460</v>
      </c>
      <c r="O98">
        <v>15</v>
      </c>
      <c r="P98" t="s">
        <v>926</v>
      </c>
      <c r="Q98" t="s">
        <v>930</v>
      </c>
      <c r="R98" t="s">
        <v>2511</v>
      </c>
      <c r="S98" t="s">
        <v>932</v>
      </c>
      <c r="T98" t="s">
        <v>933</v>
      </c>
      <c r="X98" t="s">
        <v>1889</v>
      </c>
      <c r="Y98">
        <v>251</v>
      </c>
      <c r="Z98">
        <v>872</v>
      </c>
      <c r="AA98" t="s">
        <v>2633</v>
      </c>
      <c r="AB98" t="s">
        <v>2739</v>
      </c>
      <c r="AC98" t="s">
        <v>2861</v>
      </c>
      <c r="AD98">
        <v>0</v>
      </c>
      <c r="AE98" t="s">
        <v>1404</v>
      </c>
      <c r="AF98">
        <v>2</v>
      </c>
      <c r="AG98">
        <v>0</v>
      </c>
      <c r="AH98">
        <v>177.34</v>
      </c>
      <c r="AK98" t="s">
        <v>1414</v>
      </c>
      <c r="AL98" t="s">
        <v>1423</v>
      </c>
      <c r="AM98">
        <v>28800</v>
      </c>
      <c r="AO98" t="s">
        <v>1426</v>
      </c>
      <c r="AP98" t="s">
        <v>1432</v>
      </c>
      <c r="AR98" t="s">
        <v>1493</v>
      </c>
      <c r="AS98" t="s">
        <v>1568</v>
      </c>
      <c r="AT98">
        <v>2019</v>
      </c>
      <c r="AV98" t="s">
        <v>1662</v>
      </c>
      <c r="AW98" t="s">
        <v>1663</v>
      </c>
      <c r="AX98" t="s">
        <v>935</v>
      </c>
      <c r="AY98" t="s">
        <v>1672</v>
      </c>
      <c r="AZ98" t="s">
        <v>1666</v>
      </c>
      <c r="BA98">
        <v>15.25</v>
      </c>
      <c r="BB98" t="s">
        <v>3066</v>
      </c>
      <c r="BC98" t="s">
        <v>3133</v>
      </c>
      <c r="BD98" t="s">
        <v>1662</v>
      </c>
      <c r="BE98" t="s">
        <v>3168</v>
      </c>
      <c r="BF98" t="s">
        <v>1801</v>
      </c>
    </row>
    <row r="99" spans="1:58">
      <c r="A99" s="1">
        <f>HYPERLINK("https://lsnyc.legalserver.org/matter/dynamic-profile/view/0824152","17-0824152")</f>
        <v>0</v>
      </c>
      <c r="B99" t="s">
        <v>60</v>
      </c>
      <c r="C99" t="s">
        <v>1829</v>
      </c>
      <c r="D99" t="s">
        <v>1830</v>
      </c>
      <c r="E99" t="s">
        <v>1890</v>
      </c>
      <c r="F99" t="s">
        <v>1937</v>
      </c>
      <c r="G99" t="s">
        <v>2058</v>
      </c>
      <c r="H99" t="s">
        <v>2166</v>
      </c>
      <c r="I99" t="s">
        <v>2283</v>
      </c>
      <c r="J99" t="s">
        <v>697</v>
      </c>
      <c r="K99" t="s">
        <v>739</v>
      </c>
      <c r="L99">
        <v>10457</v>
      </c>
      <c r="M99" t="s">
        <v>753</v>
      </c>
      <c r="N99" t="s">
        <v>2461</v>
      </c>
      <c r="O99">
        <v>20</v>
      </c>
      <c r="P99" t="s">
        <v>926</v>
      </c>
      <c r="Q99" t="s">
        <v>930</v>
      </c>
      <c r="R99" t="s">
        <v>2511</v>
      </c>
      <c r="S99" t="s">
        <v>932</v>
      </c>
      <c r="T99" t="s">
        <v>934</v>
      </c>
      <c r="V99" t="s">
        <v>935</v>
      </c>
      <c r="X99" t="s">
        <v>2531</v>
      </c>
      <c r="Y99">
        <v>1100.53</v>
      </c>
      <c r="Z99">
        <v>1100.53</v>
      </c>
      <c r="AA99" t="s">
        <v>2634</v>
      </c>
      <c r="AC99" t="s">
        <v>2862</v>
      </c>
      <c r="AD99">
        <v>32</v>
      </c>
      <c r="AE99" t="s">
        <v>1401</v>
      </c>
      <c r="AF99">
        <v>2</v>
      </c>
      <c r="AG99">
        <v>1</v>
      </c>
      <c r="AH99">
        <v>128.97</v>
      </c>
      <c r="AK99" t="s">
        <v>1414</v>
      </c>
      <c r="AL99" t="s">
        <v>1423</v>
      </c>
      <c r="AM99">
        <v>26000</v>
      </c>
      <c r="AO99" t="s">
        <v>1426</v>
      </c>
      <c r="AP99" t="s">
        <v>1432</v>
      </c>
      <c r="AR99" t="s">
        <v>1493</v>
      </c>
      <c r="AS99" t="s">
        <v>3055</v>
      </c>
      <c r="AT99">
        <v>2018</v>
      </c>
      <c r="AV99" t="s">
        <v>1662</v>
      </c>
      <c r="AW99" t="s">
        <v>1663</v>
      </c>
      <c r="AX99" t="s">
        <v>935</v>
      </c>
      <c r="AY99" t="s">
        <v>1673</v>
      </c>
      <c r="AZ99" t="s">
        <v>1666</v>
      </c>
      <c r="BA99">
        <v>195.8</v>
      </c>
      <c r="BB99" t="s">
        <v>3063</v>
      </c>
      <c r="BD99" t="s">
        <v>1662</v>
      </c>
      <c r="BE99" t="s">
        <v>1782</v>
      </c>
      <c r="BF99" t="s">
        <v>3179</v>
      </c>
    </row>
    <row r="100" spans="1:58">
      <c r="A100" s="1">
        <f>HYPERLINK("https://lsnyc.legalserver.org/matter/dynamic-profile/view/1844607","17-1844607")</f>
        <v>0</v>
      </c>
      <c r="C100" t="s">
        <v>76</v>
      </c>
      <c r="D100" t="s">
        <v>1830</v>
      </c>
      <c r="E100" t="s">
        <v>1883</v>
      </c>
      <c r="F100" t="s">
        <v>1956</v>
      </c>
      <c r="G100" t="s">
        <v>2059</v>
      </c>
      <c r="H100" t="s">
        <v>411</v>
      </c>
      <c r="I100" t="s">
        <v>2284</v>
      </c>
      <c r="J100" t="s">
        <v>2352</v>
      </c>
      <c r="K100" t="s">
        <v>739</v>
      </c>
      <c r="L100">
        <v>10458</v>
      </c>
      <c r="M100" t="s">
        <v>741</v>
      </c>
      <c r="N100" t="s">
        <v>2462</v>
      </c>
      <c r="O100">
        <v>3</v>
      </c>
      <c r="P100" t="s">
        <v>926</v>
      </c>
      <c r="Q100" t="s">
        <v>930</v>
      </c>
      <c r="R100" t="s">
        <v>2511</v>
      </c>
      <c r="S100" t="s">
        <v>932</v>
      </c>
      <c r="T100" t="s">
        <v>933</v>
      </c>
      <c r="V100" t="s">
        <v>935</v>
      </c>
      <c r="X100" t="s">
        <v>1883</v>
      </c>
      <c r="Y100">
        <v>1300</v>
      </c>
      <c r="Z100">
        <v>1300</v>
      </c>
      <c r="AA100" t="s">
        <v>2635</v>
      </c>
      <c r="AB100" t="s">
        <v>2740</v>
      </c>
      <c r="AC100" t="s">
        <v>2863</v>
      </c>
      <c r="AD100">
        <v>50</v>
      </c>
      <c r="AE100" t="s">
        <v>1401</v>
      </c>
      <c r="AF100">
        <v>3</v>
      </c>
      <c r="AG100">
        <v>0</v>
      </c>
      <c r="AH100">
        <v>133.71</v>
      </c>
      <c r="AK100" t="s">
        <v>1414</v>
      </c>
      <c r="AL100" t="s">
        <v>1423</v>
      </c>
      <c r="AM100">
        <v>48103</v>
      </c>
      <c r="AO100" t="s">
        <v>1426</v>
      </c>
      <c r="AP100" t="s">
        <v>2930</v>
      </c>
      <c r="AR100" t="s">
        <v>3007</v>
      </c>
      <c r="AS100" t="s">
        <v>1638</v>
      </c>
      <c r="AT100">
        <v>2018</v>
      </c>
      <c r="AV100" t="s">
        <v>1662</v>
      </c>
      <c r="AW100" t="s">
        <v>1663</v>
      </c>
      <c r="AX100" t="s">
        <v>935</v>
      </c>
      <c r="AY100" t="s">
        <v>1672</v>
      </c>
      <c r="AZ100" t="s">
        <v>1666</v>
      </c>
      <c r="BA100">
        <v>26.85</v>
      </c>
      <c r="BB100" t="s">
        <v>3063</v>
      </c>
      <c r="BC100" t="s">
        <v>3134</v>
      </c>
      <c r="BD100" t="s">
        <v>1662</v>
      </c>
      <c r="BF100" t="s">
        <v>1810</v>
      </c>
    </row>
    <row r="101" spans="1:58">
      <c r="A101" s="1">
        <f>HYPERLINK("https://lsnyc.legalserver.org/matter/dynamic-profile/view/1840806","17-1840806")</f>
        <v>0</v>
      </c>
      <c r="C101" t="s">
        <v>1824</v>
      </c>
      <c r="D101" t="s">
        <v>1830</v>
      </c>
      <c r="E101" t="s">
        <v>1891</v>
      </c>
      <c r="F101" t="s">
        <v>1930</v>
      </c>
      <c r="G101" t="s">
        <v>2060</v>
      </c>
      <c r="H101" t="s">
        <v>2167</v>
      </c>
      <c r="I101" t="s">
        <v>2285</v>
      </c>
      <c r="J101" t="s">
        <v>651</v>
      </c>
      <c r="K101" t="s">
        <v>739</v>
      </c>
      <c r="L101">
        <v>10467</v>
      </c>
      <c r="M101" t="s">
        <v>743</v>
      </c>
      <c r="N101" t="s">
        <v>2463</v>
      </c>
      <c r="O101">
        <v>1</v>
      </c>
      <c r="P101" t="s">
        <v>926</v>
      </c>
      <c r="Q101" t="s">
        <v>930</v>
      </c>
      <c r="R101" t="s">
        <v>2511</v>
      </c>
      <c r="S101" t="s">
        <v>932</v>
      </c>
      <c r="T101" t="s">
        <v>934</v>
      </c>
      <c r="V101" t="s">
        <v>935</v>
      </c>
      <c r="X101" t="s">
        <v>1891</v>
      </c>
      <c r="Y101">
        <v>1050</v>
      </c>
      <c r="Z101">
        <v>1500</v>
      </c>
      <c r="AA101" t="s">
        <v>2636</v>
      </c>
      <c r="AB101" t="s">
        <v>2741</v>
      </c>
      <c r="AC101" t="s">
        <v>2864</v>
      </c>
      <c r="AD101">
        <v>0</v>
      </c>
      <c r="AE101" t="s">
        <v>1401</v>
      </c>
      <c r="AF101">
        <v>1</v>
      </c>
      <c r="AG101">
        <v>2</v>
      </c>
      <c r="AH101">
        <v>28.44</v>
      </c>
      <c r="AK101" t="s">
        <v>1414</v>
      </c>
      <c r="AL101" t="s">
        <v>1423</v>
      </c>
      <c r="AM101">
        <v>5808</v>
      </c>
      <c r="AO101" t="s">
        <v>1426</v>
      </c>
      <c r="AP101" t="s">
        <v>1432</v>
      </c>
      <c r="AR101" t="s">
        <v>3008</v>
      </c>
      <c r="AS101" t="s">
        <v>3029</v>
      </c>
      <c r="AT101">
        <v>2019</v>
      </c>
      <c r="AV101" t="s">
        <v>1662</v>
      </c>
      <c r="AW101" t="s">
        <v>1663</v>
      </c>
      <c r="AX101" t="s">
        <v>935</v>
      </c>
      <c r="AY101" t="s">
        <v>1671</v>
      </c>
      <c r="AZ101" t="s">
        <v>1666</v>
      </c>
      <c r="BA101">
        <v>10.75</v>
      </c>
      <c r="BB101" t="s">
        <v>3063</v>
      </c>
      <c r="BC101" t="s">
        <v>3135</v>
      </c>
      <c r="BD101" t="s">
        <v>1662</v>
      </c>
      <c r="BE101" t="s">
        <v>1782</v>
      </c>
      <c r="BF101" t="s">
        <v>1813</v>
      </c>
    </row>
    <row r="102" spans="1:58">
      <c r="A102" s="1">
        <f>HYPERLINK("https://lsnyc.legalserver.org/matter/dynamic-profile/view/0821008","16-0821008")</f>
        <v>0</v>
      </c>
      <c r="C102" t="s">
        <v>1824</v>
      </c>
      <c r="D102" t="s">
        <v>1830</v>
      </c>
      <c r="E102" t="s">
        <v>1892</v>
      </c>
      <c r="F102" t="s">
        <v>1937</v>
      </c>
      <c r="G102" t="s">
        <v>2061</v>
      </c>
      <c r="H102" t="s">
        <v>2168</v>
      </c>
      <c r="I102" t="s">
        <v>2286</v>
      </c>
      <c r="J102">
        <v>3</v>
      </c>
      <c r="K102" t="s">
        <v>739</v>
      </c>
      <c r="L102">
        <v>10457</v>
      </c>
      <c r="M102" t="s">
        <v>745</v>
      </c>
      <c r="N102" t="s">
        <v>2464</v>
      </c>
      <c r="O102">
        <v>0</v>
      </c>
      <c r="P102" t="s">
        <v>926</v>
      </c>
      <c r="Q102" t="s">
        <v>930</v>
      </c>
      <c r="R102" t="s">
        <v>2511</v>
      </c>
      <c r="S102" t="s">
        <v>932</v>
      </c>
      <c r="T102" t="s">
        <v>934</v>
      </c>
      <c r="V102" t="s">
        <v>935</v>
      </c>
      <c r="X102" t="s">
        <v>1892</v>
      </c>
      <c r="Y102">
        <v>545.7</v>
      </c>
      <c r="Z102">
        <v>545.7</v>
      </c>
      <c r="AA102" t="s">
        <v>2637</v>
      </c>
      <c r="AC102" t="s">
        <v>2865</v>
      </c>
      <c r="AD102">
        <v>0</v>
      </c>
      <c r="AE102" t="s">
        <v>1401</v>
      </c>
      <c r="AF102">
        <v>1</v>
      </c>
      <c r="AG102">
        <v>0</v>
      </c>
      <c r="AH102">
        <v>100.91</v>
      </c>
      <c r="AK102" t="s">
        <v>1414</v>
      </c>
      <c r="AL102" t="s">
        <v>1423</v>
      </c>
      <c r="AM102">
        <v>11988</v>
      </c>
      <c r="AO102" t="s">
        <v>1426</v>
      </c>
      <c r="AP102" t="s">
        <v>1432</v>
      </c>
      <c r="AR102" t="s">
        <v>1505</v>
      </c>
      <c r="AS102" t="s">
        <v>1609</v>
      </c>
      <c r="AT102">
        <v>2019</v>
      </c>
      <c r="AV102" t="s">
        <v>1662</v>
      </c>
      <c r="AW102" t="s">
        <v>1663</v>
      </c>
      <c r="AX102" t="s">
        <v>935</v>
      </c>
      <c r="AY102" t="s">
        <v>1672</v>
      </c>
      <c r="AZ102" t="s">
        <v>1666</v>
      </c>
      <c r="BA102">
        <v>17.7</v>
      </c>
      <c r="BB102" t="s">
        <v>3063</v>
      </c>
      <c r="BD102" t="s">
        <v>1662</v>
      </c>
      <c r="BF102" t="s">
        <v>1814</v>
      </c>
    </row>
    <row r="103" spans="1:58">
      <c r="A103" s="1">
        <f>HYPERLINK("https://lsnyc.legalserver.org/matter/dynamic-profile/view/0831228","17-0831228")</f>
        <v>0</v>
      </c>
      <c r="C103" t="s">
        <v>72</v>
      </c>
      <c r="D103" t="s">
        <v>1830</v>
      </c>
      <c r="E103" t="s">
        <v>173</v>
      </c>
      <c r="F103" t="s">
        <v>1975</v>
      </c>
      <c r="G103" t="s">
        <v>2062</v>
      </c>
      <c r="H103" t="s">
        <v>2169</v>
      </c>
      <c r="I103" t="s">
        <v>2287</v>
      </c>
      <c r="J103">
        <v>3</v>
      </c>
      <c r="K103" t="s">
        <v>739</v>
      </c>
      <c r="L103">
        <v>10473</v>
      </c>
      <c r="M103" t="s">
        <v>746</v>
      </c>
      <c r="N103" t="s">
        <v>2465</v>
      </c>
      <c r="O103">
        <v>20</v>
      </c>
      <c r="P103" t="s">
        <v>926</v>
      </c>
      <c r="Q103" t="s">
        <v>930</v>
      </c>
      <c r="R103" t="s">
        <v>2511</v>
      </c>
      <c r="S103" t="s">
        <v>932</v>
      </c>
      <c r="T103" t="s">
        <v>933</v>
      </c>
      <c r="X103" t="s">
        <v>2536</v>
      </c>
      <c r="Y103">
        <v>1239</v>
      </c>
      <c r="Z103">
        <v>1239</v>
      </c>
      <c r="AA103" t="s">
        <v>2638</v>
      </c>
      <c r="AB103" t="s">
        <v>2742</v>
      </c>
      <c r="AC103" t="s">
        <v>2866</v>
      </c>
      <c r="AD103">
        <v>0</v>
      </c>
      <c r="AE103" t="s">
        <v>1401</v>
      </c>
      <c r="AF103">
        <v>2</v>
      </c>
      <c r="AG103">
        <v>0</v>
      </c>
      <c r="AH103">
        <v>11.21</v>
      </c>
      <c r="AK103" t="s">
        <v>1414</v>
      </c>
      <c r="AL103" t="s">
        <v>1423</v>
      </c>
      <c r="AM103">
        <v>1820</v>
      </c>
      <c r="AO103" t="s">
        <v>1426</v>
      </c>
      <c r="AP103" t="s">
        <v>2957</v>
      </c>
      <c r="AR103" t="s">
        <v>1499</v>
      </c>
      <c r="AS103" t="s">
        <v>3052</v>
      </c>
      <c r="AT103">
        <v>2018</v>
      </c>
      <c r="AV103" t="s">
        <v>1662</v>
      </c>
      <c r="AW103" t="s">
        <v>1663</v>
      </c>
      <c r="AX103" t="s">
        <v>935</v>
      </c>
      <c r="AY103" t="s">
        <v>1672</v>
      </c>
      <c r="AZ103" t="s">
        <v>1666</v>
      </c>
      <c r="BA103">
        <v>37.2</v>
      </c>
      <c r="BB103" t="s">
        <v>3063</v>
      </c>
      <c r="BC103" t="s">
        <v>3136</v>
      </c>
      <c r="BD103" t="s">
        <v>1662</v>
      </c>
      <c r="BF103" t="s">
        <v>1810</v>
      </c>
    </row>
    <row r="104" spans="1:58">
      <c r="A104" s="1">
        <f>HYPERLINK("https://lsnyc.legalserver.org/matter/dynamic-profile/view/0831101","17-0831101")</f>
        <v>0</v>
      </c>
      <c r="C104" t="s">
        <v>1824</v>
      </c>
      <c r="D104" t="s">
        <v>1830</v>
      </c>
      <c r="E104" t="s">
        <v>1893</v>
      </c>
      <c r="F104" t="s">
        <v>1930</v>
      </c>
      <c r="G104" t="s">
        <v>2063</v>
      </c>
      <c r="H104" t="s">
        <v>2170</v>
      </c>
      <c r="I104" t="s">
        <v>562</v>
      </c>
      <c r="J104" t="s">
        <v>731</v>
      </c>
      <c r="K104" t="s">
        <v>739</v>
      </c>
      <c r="L104">
        <v>10472</v>
      </c>
      <c r="M104" t="s">
        <v>746</v>
      </c>
      <c r="N104" t="s">
        <v>2466</v>
      </c>
      <c r="O104">
        <v>9</v>
      </c>
      <c r="P104" t="s">
        <v>926</v>
      </c>
      <c r="Q104" t="s">
        <v>930</v>
      </c>
      <c r="R104" t="s">
        <v>2511</v>
      </c>
      <c r="S104" t="s">
        <v>932</v>
      </c>
      <c r="T104" t="s">
        <v>933</v>
      </c>
      <c r="V104" t="s">
        <v>935</v>
      </c>
      <c r="X104" t="s">
        <v>155</v>
      </c>
      <c r="Y104">
        <v>1135</v>
      </c>
      <c r="Z104">
        <v>1135</v>
      </c>
      <c r="AA104" t="s">
        <v>2639</v>
      </c>
      <c r="AB104" t="s">
        <v>2743</v>
      </c>
      <c r="AC104" t="s">
        <v>2867</v>
      </c>
      <c r="AD104">
        <v>0</v>
      </c>
      <c r="AE104" t="s">
        <v>1401</v>
      </c>
      <c r="AF104">
        <v>2</v>
      </c>
      <c r="AG104">
        <v>2</v>
      </c>
      <c r="AH104">
        <v>35.09</v>
      </c>
      <c r="AK104" t="s">
        <v>1414</v>
      </c>
      <c r="AL104" t="s">
        <v>1423</v>
      </c>
      <c r="AM104">
        <v>25632</v>
      </c>
      <c r="AO104" t="s">
        <v>1426</v>
      </c>
      <c r="AP104" t="s">
        <v>1432</v>
      </c>
      <c r="AR104" t="s">
        <v>3009</v>
      </c>
      <c r="AS104" t="s">
        <v>3029</v>
      </c>
      <c r="AT104">
        <v>2019</v>
      </c>
      <c r="AV104" t="s">
        <v>1662</v>
      </c>
      <c r="AW104" t="s">
        <v>1663</v>
      </c>
      <c r="AX104" t="s">
        <v>935</v>
      </c>
      <c r="AY104" t="s">
        <v>1673</v>
      </c>
      <c r="AZ104" t="s">
        <v>1666</v>
      </c>
      <c r="BA104">
        <v>48.3</v>
      </c>
      <c r="BB104" t="s">
        <v>3063</v>
      </c>
      <c r="BC104" t="s">
        <v>3137</v>
      </c>
      <c r="BD104" t="s">
        <v>1662</v>
      </c>
      <c r="BE104" t="s">
        <v>1782</v>
      </c>
      <c r="BF104" t="s">
        <v>1813</v>
      </c>
    </row>
    <row r="105" spans="1:58">
      <c r="A105" s="1">
        <f>HYPERLINK("https://lsnyc.legalserver.org/matter/dynamic-profile/view/1834976","17-1834976")</f>
        <v>0</v>
      </c>
      <c r="C105" t="s">
        <v>75</v>
      </c>
      <c r="D105" t="s">
        <v>1830</v>
      </c>
      <c r="E105" t="s">
        <v>1894</v>
      </c>
      <c r="F105" t="s">
        <v>1931</v>
      </c>
      <c r="G105" t="s">
        <v>2064</v>
      </c>
      <c r="H105" t="s">
        <v>2171</v>
      </c>
      <c r="I105" t="s">
        <v>2288</v>
      </c>
      <c r="J105" t="s">
        <v>696</v>
      </c>
      <c r="K105" t="s">
        <v>739</v>
      </c>
      <c r="L105">
        <v>10457</v>
      </c>
      <c r="N105" t="s">
        <v>2467</v>
      </c>
      <c r="O105">
        <v>16</v>
      </c>
      <c r="P105" t="s">
        <v>926</v>
      </c>
      <c r="Q105" t="s">
        <v>930</v>
      </c>
      <c r="R105" t="s">
        <v>2509</v>
      </c>
      <c r="S105" t="s">
        <v>932</v>
      </c>
      <c r="T105" t="s">
        <v>934</v>
      </c>
      <c r="V105" t="s">
        <v>935</v>
      </c>
      <c r="X105" t="s">
        <v>2537</v>
      </c>
      <c r="Y105">
        <v>833.92</v>
      </c>
      <c r="Z105">
        <v>833.92</v>
      </c>
      <c r="AA105" t="s">
        <v>2640</v>
      </c>
      <c r="AB105" t="s">
        <v>2744</v>
      </c>
      <c r="AC105" t="s">
        <v>2868</v>
      </c>
      <c r="AD105">
        <v>0</v>
      </c>
      <c r="AE105" t="s">
        <v>1401</v>
      </c>
      <c r="AF105">
        <v>1</v>
      </c>
      <c r="AG105">
        <v>1</v>
      </c>
      <c r="AH105">
        <v>82.61</v>
      </c>
      <c r="AK105" t="s">
        <v>1414</v>
      </c>
      <c r="AL105" t="s">
        <v>1423</v>
      </c>
      <c r="AM105">
        <v>22512</v>
      </c>
      <c r="AP105" t="s">
        <v>2958</v>
      </c>
      <c r="AR105" t="s">
        <v>1515</v>
      </c>
      <c r="AS105" t="s">
        <v>3030</v>
      </c>
      <c r="AT105">
        <v>2018</v>
      </c>
      <c r="AV105" t="s">
        <v>1662</v>
      </c>
      <c r="AW105" t="s">
        <v>1663</v>
      </c>
      <c r="AX105" t="s">
        <v>935</v>
      </c>
      <c r="AY105" t="s">
        <v>1671</v>
      </c>
      <c r="AZ105" t="s">
        <v>1666</v>
      </c>
      <c r="BA105">
        <v>57.95</v>
      </c>
      <c r="BB105" t="s">
        <v>3064</v>
      </c>
      <c r="BC105" t="s">
        <v>3077</v>
      </c>
      <c r="BD105" t="s">
        <v>1662</v>
      </c>
      <c r="BF105" t="s">
        <v>1810</v>
      </c>
    </row>
    <row r="106" spans="1:58">
      <c r="A106" s="1">
        <f>HYPERLINK("https://lsnyc.legalserver.org/matter/dynamic-profile/view/1850448","17-1850448")</f>
        <v>0</v>
      </c>
      <c r="C106" t="s">
        <v>1824</v>
      </c>
      <c r="D106" t="s">
        <v>1830</v>
      </c>
      <c r="E106" t="s">
        <v>165</v>
      </c>
      <c r="F106" t="s">
        <v>1938</v>
      </c>
      <c r="G106" t="s">
        <v>2065</v>
      </c>
      <c r="H106" t="s">
        <v>2172</v>
      </c>
      <c r="I106" t="s">
        <v>2289</v>
      </c>
      <c r="J106" t="s">
        <v>2327</v>
      </c>
      <c r="K106" t="s">
        <v>739</v>
      </c>
      <c r="L106">
        <v>10467</v>
      </c>
      <c r="M106" t="s">
        <v>743</v>
      </c>
      <c r="N106" t="s">
        <v>2468</v>
      </c>
      <c r="O106">
        <v>1</v>
      </c>
      <c r="P106" t="s">
        <v>926</v>
      </c>
      <c r="Q106" t="s">
        <v>930</v>
      </c>
      <c r="R106" t="s">
        <v>2511</v>
      </c>
      <c r="S106" t="s">
        <v>932</v>
      </c>
      <c r="T106" t="s">
        <v>934</v>
      </c>
      <c r="X106" t="s">
        <v>165</v>
      </c>
      <c r="Y106">
        <v>1475</v>
      </c>
      <c r="Z106">
        <v>1475</v>
      </c>
      <c r="AA106" t="s">
        <v>2641</v>
      </c>
      <c r="AD106">
        <v>0</v>
      </c>
      <c r="AE106" t="s">
        <v>1401</v>
      </c>
      <c r="AF106">
        <v>1</v>
      </c>
      <c r="AG106">
        <v>0</v>
      </c>
      <c r="AH106">
        <v>147.26</v>
      </c>
      <c r="AK106" t="s">
        <v>1414</v>
      </c>
      <c r="AL106" t="s">
        <v>1423</v>
      </c>
      <c r="AM106">
        <v>17760</v>
      </c>
      <c r="AP106" t="s">
        <v>1432</v>
      </c>
      <c r="AR106" t="s">
        <v>1521</v>
      </c>
      <c r="AS106" t="s">
        <v>1621</v>
      </c>
      <c r="AT106">
        <v>2019</v>
      </c>
      <c r="AV106" t="s">
        <v>1662</v>
      </c>
      <c r="AW106" t="s">
        <v>1663</v>
      </c>
      <c r="AX106" t="s">
        <v>935</v>
      </c>
      <c r="AY106" t="s">
        <v>1672</v>
      </c>
      <c r="AZ106" t="s">
        <v>1666</v>
      </c>
      <c r="BA106">
        <v>8.699999999999999</v>
      </c>
      <c r="BB106" t="s">
        <v>3064</v>
      </c>
      <c r="BD106" t="s">
        <v>1662</v>
      </c>
      <c r="BE106" t="s">
        <v>1782</v>
      </c>
      <c r="BF106" t="s">
        <v>1801</v>
      </c>
    </row>
    <row r="107" spans="1:58">
      <c r="A107" s="1">
        <f>HYPERLINK("https://lsnyc.legalserver.org/matter/dynamic-profile/view/1841139","17-1841139")</f>
        <v>0</v>
      </c>
      <c r="C107" t="s">
        <v>72</v>
      </c>
      <c r="D107" t="s">
        <v>1830</v>
      </c>
      <c r="E107" t="s">
        <v>1895</v>
      </c>
      <c r="F107" t="s">
        <v>1976</v>
      </c>
      <c r="G107" t="s">
        <v>2066</v>
      </c>
      <c r="H107" t="s">
        <v>2173</v>
      </c>
      <c r="I107" t="s">
        <v>631</v>
      </c>
      <c r="J107" t="s">
        <v>2353</v>
      </c>
      <c r="K107" t="s">
        <v>739</v>
      </c>
      <c r="L107">
        <v>10468</v>
      </c>
      <c r="M107" t="s">
        <v>741</v>
      </c>
      <c r="N107" t="s">
        <v>2469</v>
      </c>
      <c r="O107">
        <v>24</v>
      </c>
      <c r="P107" t="s">
        <v>926</v>
      </c>
      <c r="Q107" t="s">
        <v>930</v>
      </c>
      <c r="R107" t="s">
        <v>2511</v>
      </c>
      <c r="S107" t="s">
        <v>932</v>
      </c>
      <c r="T107" t="s">
        <v>934</v>
      </c>
      <c r="U107" t="s">
        <v>934</v>
      </c>
      <c r="X107" t="s">
        <v>1895</v>
      </c>
      <c r="Y107">
        <v>908.38</v>
      </c>
      <c r="Z107">
        <v>908.38</v>
      </c>
      <c r="AA107" t="s">
        <v>2642</v>
      </c>
      <c r="AD107">
        <v>0</v>
      </c>
      <c r="AE107" t="s">
        <v>1401</v>
      </c>
      <c r="AF107">
        <v>3</v>
      </c>
      <c r="AG107">
        <v>0</v>
      </c>
      <c r="AH107">
        <v>195.89</v>
      </c>
      <c r="AK107" t="s">
        <v>1414</v>
      </c>
      <c r="AL107" t="s">
        <v>1423</v>
      </c>
      <c r="AM107">
        <v>40000</v>
      </c>
      <c r="AO107" t="s">
        <v>1426</v>
      </c>
      <c r="AP107" t="s">
        <v>1432</v>
      </c>
      <c r="AR107" t="s">
        <v>1507</v>
      </c>
      <c r="AS107" t="s">
        <v>1585</v>
      </c>
      <c r="AT107">
        <v>2018</v>
      </c>
      <c r="AV107" t="s">
        <v>1662</v>
      </c>
      <c r="AW107" t="s">
        <v>1663</v>
      </c>
      <c r="AX107" t="s">
        <v>935</v>
      </c>
      <c r="AY107" t="s">
        <v>1672</v>
      </c>
      <c r="AZ107" t="s">
        <v>1666</v>
      </c>
      <c r="BA107">
        <v>35</v>
      </c>
      <c r="BB107" t="s">
        <v>3063</v>
      </c>
      <c r="BC107" t="s">
        <v>3138</v>
      </c>
      <c r="BD107" t="s">
        <v>1662</v>
      </c>
      <c r="BE107" t="s">
        <v>1782</v>
      </c>
      <c r="BF107" t="s">
        <v>1805</v>
      </c>
    </row>
    <row r="108" spans="1:58">
      <c r="A108" s="1">
        <f>HYPERLINK("https://lsnyc.legalserver.org/matter/dynamic-profile/view/0809494","16-0809494")</f>
        <v>0</v>
      </c>
      <c r="C108" t="s">
        <v>1824</v>
      </c>
      <c r="D108" t="s">
        <v>1830</v>
      </c>
      <c r="E108" t="s">
        <v>1896</v>
      </c>
      <c r="F108" t="s">
        <v>1938</v>
      </c>
      <c r="G108" t="s">
        <v>2067</v>
      </c>
      <c r="H108" t="s">
        <v>2174</v>
      </c>
      <c r="I108" t="s">
        <v>2290</v>
      </c>
      <c r="J108" t="s">
        <v>2354</v>
      </c>
      <c r="K108" t="s">
        <v>739</v>
      </c>
      <c r="L108">
        <v>10457</v>
      </c>
      <c r="M108" t="s">
        <v>743</v>
      </c>
      <c r="N108" t="s">
        <v>2470</v>
      </c>
      <c r="O108">
        <v>9</v>
      </c>
      <c r="P108" t="s">
        <v>926</v>
      </c>
      <c r="Q108" t="s">
        <v>930</v>
      </c>
      <c r="R108" t="s">
        <v>2511</v>
      </c>
      <c r="S108" t="s">
        <v>932</v>
      </c>
      <c r="T108" t="s">
        <v>934</v>
      </c>
      <c r="X108" t="s">
        <v>1896</v>
      </c>
      <c r="Y108">
        <v>982.9299999999999</v>
      </c>
      <c r="Z108">
        <v>982.9299999999999</v>
      </c>
      <c r="AA108" t="s">
        <v>2643</v>
      </c>
      <c r="AB108" t="s">
        <v>2745</v>
      </c>
      <c r="AC108" t="s">
        <v>2869</v>
      </c>
      <c r="AD108">
        <v>0</v>
      </c>
      <c r="AE108" t="s">
        <v>1400</v>
      </c>
      <c r="AF108">
        <v>2</v>
      </c>
      <c r="AG108">
        <v>3</v>
      </c>
      <c r="AH108">
        <v>156.62</v>
      </c>
      <c r="AK108" t="s">
        <v>1414</v>
      </c>
      <c r="AL108" t="s">
        <v>1423</v>
      </c>
      <c r="AM108">
        <v>44543.2</v>
      </c>
      <c r="AO108" t="s">
        <v>1426</v>
      </c>
      <c r="AP108" t="s">
        <v>1432</v>
      </c>
      <c r="AR108" t="s">
        <v>1493</v>
      </c>
      <c r="AS108" t="s">
        <v>1621</v>
      </c>
      <c r="AT108">
        <v>2019</v>
      </c>
      <c r="AV108" t="s">
        <v>1662</v>
      </c>
      <c r="AW108" t="s">
        <v>1663</v>
      </c>
      <c r="AX108" t="s">
        <v>935</v>
      </c>
      <c r="AY108" t="s">
        <v>1671</v>
      </c>
      <c r="AZ108" t="s">
        <v>1666</v>
      </c>
      <c r="BA108">
        <v>37.83</v>
      </c>
      <c r="BB108" t="s">
        <v>3063</v>
      </c>
      <c r="BC108" t="s">
        <v>3139</v>
      </c>
      <c r="BD108" t="s">
        <v>1662</v>
      </c>
      <c r="BF108" t="s">
        <v>1807</v>
      </c>
    </row>
    <row r="109" spans="1:58">
      <c r="A109" s="1">
        <f>HYPERLINK("https://lsnyc.legalserver.org/matter/dynamic-profile/view/1858855","18-1858855")</f>
        <v>0</v>
      </c>
      <c r="C109" t="s">
        <v>1824</v>
      </c>
      <c r="D109" t="s">
        <v>1830</v>
      </c>
      <c r="E109" t="s">
        <v>1878</v>
      </c>
      <c r="F109" t="s">
        <v>1918</v>
      </c>
      <c r="G109" t="s">
        <v>2068</v>
      </c>
      <c r="H109" t="s">
        <v>2175</v>
      </c>
      <c r="I109" t="s">
        <v>2291</v>
      </c>
      <c r="J109" t="s">
        <v>2350</v>
      </c>
      <c r="K109" t="s">
        <v>739</v>
      </c>
      <c r="L109">
        <v>10462</v>
      </c>
      <c r="M109" t="s">
        <v>746</v>
      </c>
      <c r="N109" t="s">
        <v>2471</v>
      </c>
      <c r="O109">
        <v>11</v>
      </c>
      <c r="P109" t="s">
        <v>926</v>
      </c>
      <c r="Q109" t="s">
        <v>930</v>
      </c>
      <c r="R109" t="s">
        <v>2511</v>
      </c>
      <c r="S109" t="s">
        <v>932</v>
      </c>
      <c r="T109" t="s">
        <v>933</v>
      </c>
      <c r="V109" t="s">
        <v>935</v>
      </c>
      <c r="X109" t="s">
        <v>2538</v>
      </c>
      <c r="Y109">
        <v>267.64</v>
      </c>
      <c r="Z109">
        <v>267.64</v>
      </c>
      <c r="AA109" t="s">
        <v>2644</v>
      </c>
      <c r="AC109" t="s">
        <v>2870</v>
      </c>
      <c r="AD109">
        <v>0</v>
      </c>
      <c r="AE109" t="s">
        <v>1400</v>
      </c>
      <c r="AF109">
        <v>1</v>
      </c>
      <c r="AG109">
        <v>0</v>
      </c>
      <c r="AH109">
        <v>212.04</v>
      </c>
      <c r="AI109" t="s">
        <v>109</v>
      </c>
      <c r="AK109" t="s">
        <v>1414</v>
      </c>
      <c r="AL109" t="s">
        <v>1423</v>
      </c>
      <c r="AM109">
        <v>25572</v>
      </c>
      <c r="AO109" t="s">
        <v>1426</v>
      </c>
      <c r="AR109" t="s">
        <v>1519</v>
      </c>
      <c r="AS109" t="s">
        <v>1576</v>
      </c>
      <c r="AT109">
        <v>2019</v>
      </c>
      <c r="AV109" t="s">
        <v>1662</v>
      </c>
      <c r="AW109" t="s">
        <v>1663</v>
      </c>
      <c r="AX109" t="s">
        <v>935</v>
      </c>
      <c r="AY109" t="s">
        <v>1672</v>
      </c>
      <c r="AZ109" t="s">
        <v>1666</v>
      </c>
      <c r="BA109">
        <v>47</v>
      </c>
      <c r="BB109" t="s">
        <v>3063</v>
      </c>
      <c r="BC109" t="s">
        <v>3140</v>
      </c>
      <c r="BD109" t="s">
        <v>1662</v>
      </c>
      <c r="BE109" t="s">
        <v>3172</v>
      </c>
      <c r="BF109" t="s">
        <v>1813</v>
      </c>
    </row>
    <row r="110" spans="1:58">
      <c r="A110" s="1">
        <f>HYPERLINK("https://lsnyc.legalserver.org/matter/dynamic-profile/view/0822678","16-0822678")</f>
        <v>0</v>
      </c>
      <c r="B110" t="s">
        <v>61</v>
      </c>
      <c r="C110" t="s">
        <v>1824</v>
      </c>
      <c r="D110" t="s">
        <v>1830</v>
      </c>
      <c r="E110" t="s">
        <v>1897</v>
      </c>
      <c r="F110" t="s">
        <v>1935</v>
      </c>
      <c r="G110" t="s">
        <v>2069</v>
      </c>
      <c r="H110" t="s">
        <v>440</v>
      </c>
      <c r="I110" t="s">
        <v>2292</v>
      </c>
      <c r="J110" t="s">
        <v>2355</v>
      </c>
      <c r="K110" t="s">
        <v>739</v>
      </c>
      <c r="L110">
        <v>10458</v>
      </c>
      <c r="M110" t="s">
        <v>752</v>
      </c>
      <c r="N110" t="s">
        <v>2472</v>
      </c>
      <c r="O110">
        <v>5</v>
      </c>
      <c r="P110" t="s">
        <v>926</v>
      </c>
      <c r="Q110" t="s">
        <v>930</v>
      </c>
      <c r="R110" t="s">
        <v>2511</v>
      </c>
      <c r="S110" t="s">
        <v>932</v>
      </c>
      <c r="T110" t="s">
        <v>933</v>
      </c>
      <c r="X110" t="s">
        <v>955</v>
      </c>
      <c r="Y110">
        <v>975</v>
      </c>
      <c r="Z110">
        <v>975</v>
      </c>
      <c r="AA110" t="s">
        <v>2645</v>
      </c>
      <c r="AC110" t="s">
        <v>2871</v>
      </c>
      <c r="AD110">
        <v>21</v>
      </c>
      <c r="AE110" t="s">
        <v>2902</v>
      </c>
      <c r="AF110">
        <v>1</v>
      </c>
      <c r="AG110">
        <v>1</v>
      </c>
      <c r="AH110">
        <v>121.72</v>
      </c>
      <c r="AK110" t="s">
        <v>1414</v>
      </c>
      <c r="AL110" t="s">
        <v>1423</v>
      </c>
      <c r="AM110">
        <v>19500</v>
      </c>
      <c r="AO110" t="s">
        <v>1426</v>
      </c>
      <c r="AP110" t="s">
        <v>1432</v>
      </c>
      <c r="AR110" t="s">
        <v>1493</v>
      </c>
      <c r="AS110" t="s">
        <v>1568</v>
      </c>
      <c r="AT110">
        <v>2019</v>
      </c>
      <c r="AV110" t="s">
        <v>1662</v>
      </c>
      <c r="AW110" t="s">
        <v>1663</v>
      </c>
      <c r="AX110" t="s">
        <v>935</v>
      </c>
      <c r="AY110" t="s">
        <v>1671</v>
      </c>
      <c r="AZ110" t="s">
        <v>1666</v>
      </c>
      <c r="BA110">
        <v>95.3</v>
      </c>
      <c r="BB110" t="s">
        <v>3063</v>
      </c>
      <c r="BC110" t="s">
        <v>3141</v>
      </c>
      <c r="BD110" t="s">
        <v>1662</v>
      </c>
      <c r="BF110" t="s">
        <v>3180</v>
      </c>
    </row>
    <row r="111" spans="1:58">
      <c r="A111" s="1">
        <f>HYPERLINK("https://lsnyc.legalserver.org/matter/dynamic-profile/view/0819562","16-0819562")</f>
        <v>0</v>
      </c>
      <c r="C111" t="s">
        <v>1824</v>
      </c>
      <c r="D111" t="s">
        <v>1830</v>
      </c>
      <c r="E111" t="s">
        <v>1898</v>
      </c>
      <c r="F111" t="s">
        <v>1918</v>
      </c>
      <c r="G111" t="s">
        <v>2070</v>
      </c>
      <c r="H111" t="s">
        <v>2176</v>
      </c>
      <c r="I111" t="s">
        <v>2293</v>
      </c>
      <c r="J111" t="s">
        <v>2356</v>
      </c>
      <c r="K111" t="s">
        <v>739</v>
      </c>
      <c r="L111">
        <v>10460</v>
      </c>
      <c r="M111" t="s">
        <v>742</v>
      </c>
      <c r="N111" t="s">
        <v>2473</v>
      </c>
      <c r="O111">
        <v>18</v>
      </c>
      <c r="P111" t="s">
        <v>926</v>
      </c>
      <c r="Q111" t="s">
        <v>930</v>
      </c>
      <c r="R111" t="s">
        <v>2511</v>
      </c>
      <c r="S111" t="s">
        <v>932</v>
      </c>
      <c r="T111" t="s">
        <v>933</v>
      </c>
      <c r="V111" t="s">
        <v>935</v>
      </c>
      <c r="X111" t="s">
        <v>2539</v>
      </c>
      <c r="Y111">
        <v>597</v>
      </c>
      <c r="Z111">
        <v>1410</v>
      </c>
      <c r="AA111" t="s">
        <v>2646</v>
      </c>
      <c r="AB111" t="s">
        <v>2746</v>
      </c>
      <c r="AC111" t="s">
        <v>2872</v>
      </c>
      <c r="AD111">
        <v>60</v>
      </c>
      <c r="AE111" t="s">
        <v>1399</v>
      </c>
      <c r="AF111">
        <v>1</v>
      </c>
      <c r="AG111">
        <v>2</v>
      </c>
      <c r="AH111">
        <v>174.24</v>
      </c>
      <c r="AK111" t="s">
        <v>1413</v>
      </c>
      <c r="AL111" t="s">
        <v>1423</v>
      </c>
      <c r="AM111">
        <v>35126</v>
      </c>
      <c r="AO111" t="s">
        <v>1426</v>
      </c>
      <c r="AP111" t="s">
        <v>1432</v>
      </c>
      <c r="AR111" t="s">
        <v>1500</v>
      </c>
      <c r="AS111" t="s">
        <v>1576</v>
      </c>
      <c r="AT111">
        <v>2019</v>
      </c>
      <c r="AV111" t="s">
        <v>1662</v>
      </c>
      <c r="AW111" t="s">
        <v>1663</v>
      </c>
      <c r="AX111" t="s">
        <v>935</v>
      </c>
      <c r="AY111" t="s">
        <v>1671</v>
      </c>
      <c r="AZ111" t="s">
        <v>1667</v>
      </c>
      <c r="BA111">
        <v>28.25</v>
      </c>
      <c r="BB111" t="s">
        <v>3062</v>
      </c>
      <c r="BC111" t="s">
        <v>3129</v>
      </c>
      <c r="BD111" t="s">
        <v>1662</v>
      </c>
      <c r="BF111" t="s">
        <v>3181</v>
      </c>
    </row>
    <row r="112" spans="1:58">
      <c r="A112" s="1">
        <f>HYPERLINK("https://lsnyc.legalserver.org/matter/dynamic-profile/view/1860611","18-1860611")</f>
        <v>0</v>
      </c>
      <c r="C112" t="s">
        <v>75</v>
      </c>
      <c r="D112" t="s">
        <v>1830</v>
      </c>
      <c r="E112" t="s">
        <v>118</v>
      </c>
      <c r="F112" t="s">
        <v>1955</v>
      </c>
      <c r="G112" t="s">
        <v>2071</v>
      </c>
      <c r="H112" t="s">
        <v>2177</v>
      </c>
      <c r="I112" t="s">
        <v>2294</v>
      </c>
      <c r="J112" t="s">
        <v>699</v>
      </c>
      <c r="K112" t="s">
        <v>739</v>
      </c>
      <c r="L112">
        <v>10457</v>
      </c>
      <c r="M112" t="s">
        <v>743</v>
      </c>
      <c r="N112" t="s">
        <v>2474</v>
      </c>
      <c r="O112">
        <v>9</v>
      </c>
      <c r="P112" t="s">
        <v>926</v>
      </c>
      <c r="Q112" t="s">
        <v>930</v>
      </c>
      <c r="R112" t="s">
        <v>2511</v>
      </c>
      <c r="S112" t="s">
        <v>932</v>
      </c>
      <c r="T112" t="s">
        <v>934</v>
      </c>
      <c r="V112" t="s">
        <v>935</v>
      </c>
      <c r="X112" t="s">
        <v>118</v>
      </c>
      <c r="Y112">
        <v>377</v>
      </c>
      <c r="Z112">
        <v>1403.18</v>
      </c>
      <c r="AA112" t="s">
        <v>2647</v>
      </c>
      <c r="AB112" t="s">
        <v>2747</v>
      </c>
      <c r="AC112" t="s">
        <v>2873</v>
      </c>
      <c r="AD112">
        <v>0</v>
      </c>
      <c r="AE112" t="s">
        <v>1401</v>
      </c>
      <c r="AF112">
        <v>1</v>
      </c>
      <c r="AG112">
        <v>3</v>
      </c>
      <c r="AH112">
        <v>69.61</v>
      </c>
      <c r="AK112" t="s">
        <v>1413</v>
      </c>
      <c r="AL112" t="s">
        <v>1423</v>
      </c>
      <c r="AM112">
        <v>17472</v>
      </c>
      <c r="AO112" t="s">
        <v>1426</v>
      </c>
      <c r="AP112" t="s">
        <v>2959</v>
      </c>
      <c r="AR112" t="s">
        <v>2994</v>
      </c>
      <c r="AS112" t="s">
        <v>3056</v>
      </c>
      <c r="AT112">
        <v>2018</v>
      </c>
      <c r="AV112" t="s">
        <v>1662</v>
      </c>
      <c r="AW112" t="s">
        <v>1663</v>
      </c>
      <c r="AX112" t="s">
        <v>935</v>
      </c>
      <c r="AY112" t="s">
        <v>1671</v>
      </c>
      <c r="AZ112" t="s">
        <v>1666</v>
      </c>
      <c r="BA112">
        <v>35.9</v>
      </c>
      <c r="BB112" t="s">
        <v>3063</v>
      </c>
      <c r="BC112" t="s">
        <v>3142</v>
      </c>
      <c r="BD112" t="s">
        <v>1662</v>
      </c>
      <c r="BE112" t="s">
        <v>1785</v>
      </c>
      <c r="BF112" t="s">
        <v>1801</v>
      </c>
    </row>
    <row r="113" spans="1:58">
      <c r="A113" s="1">
        <f>HYPERLINK("https://lsnyc.legalserver.org/matter/dynamic-profile/view/1834537","17-1834537")</f>
        <v>0</v>
      </c>
      <c r="C113" t="s">
        <v>73</v>
      </c>
      <c r="D113" t="s">
        <v>1830</v>
      </c>
      <c r="E113" t="s">
        <v>1899</v>
      </c>
      <c r="F113" t="s">
        <v>1937</v>
      </c>
      <c r="G113" t="s">
        <v>329</v>
      </c>
      <c r="H113" t="s">
        <v>2178</v>
      </c>
      <c r="I113" t="s">
        <v>2295</v>
      </c>
      <c r="J113" t="s">
        <v>672</v>
      </c>
      <c r="K113" t="s">
        <v>739</v>
      </c>
      <c r="L113">
        <v>10472</v>
      </c>
      <c r="M113" t="s">
        <v>750</v>
      </c>
      <c r="N113" t="s">
        <v>2475</v>
      </c>
      <c r="O113">
        <v>7</v>
      </c>
      <c r="P113" t="s">
        <v>926</v>
      </c>
      <c r="Q113" t="s">
        <v>930</v>
      </c>
      <c r="R113" t="s">
        <v>2511</v>
      </c>
      <c r="S113" t="s">
        <v>932</v>
      </c>
      <c r="T113" t="s">
        <v>933</v>
      </c>
      <c r="W113" t="s">
        <v>936</v>
      </c>
      <c r="X113" t="s">
        <v>2540</v>
      </c>
      <c r="Y113">
        <v>491</v>
      </c>
      <c r="Z113">
        <v>1108.87</v>
      </c>
      <c r="AA113" t="s">
        <v>2648</v>
      </c>
      <c r="AB113" t="s">
        <v>2748</v>
      </c>
      <c r="AC113" t="s">
        <v>2874</v>
      </c>
      <c r="AD113">
        <v>0</v>
      </c>
      <c r="AE113" t="s">
        <v>1401</v>
      </c>
      <c r="AF113">
        <v>1</v>
      </c>
      <c r="AG113">
        <v>4</v>
      </c>
      <c r="AH113">
        <v>101.63</v>
      </c>
      <c r="AK113" t="s">
        <v>1413</v>
      </c>
      <c r="AL113" t="s">
        <v>1423</v>
      </c>
      <c r="AM113">
        <v>29249.76</v>
      </c>
      <c r="AO113" t="s">
        <v>1426</v>
      </c>
      <c r="AP113" t="s">
        <v>2960</v>
      </c>
      <c r="AR113" t="s">
        <v>3010</v>
      </c>
      <c r="AS113" t="s">
        <v>3057</v>
      </c>
      <c r="AT113">
        <v>2018</v>
      </c>
      <c r="AV113" t="s">
        <v>1662</v>
      </c>
      <c r="AW113" t="s">
        <v>1663</v>
      </c>
      <c r="AX113" t="s">
        <v>935</v>
      </c>
      <c r="AY113" t="s">
        <v>1671</v>
      </c>
      <c r="AZ113" t="s">
        <v>1666</v>
      </c>
      <c r="BA113">
        <v>24</v>
      </c>
      <c r="BB113" t="s">
        <v>3063</v>
      </c>
      <c r="BC113" t="s">
        <v>1739</v>
      </c>
      <c r="BD113" t="s">
        <v>1662</v>
      </c>
      <c r="BF113" t="s">
        <v>3182</v>
      </c>
    </row>
    <row r="114" spans="1:58">
      <c r="A114" s="1">
        <f>HYPERLINK("https://lsnyc.legalserver.org/matter/dynamic-profile/view/1856472","18-1856472")</f>
        <v>0</v>
      </c>
      <c r="C114" t="s">
        <v>1824</v>
      </c>
      <c r="D114" t="s">
        <v>1830</v>
      </c>
      <c r="E114" t="s">
        <v>1869</v>
      </c>
      <c r="F114" t="s">
        <v>1930</v>
      </c>
      <c r="G114" t="s">
        <v>2072</v>
      </c>
      <c r="H114" t="s">
        <v>469</v>
      </c>
      <c r="I114" t="s">
        <v>2296</v>
      </c>
      <c r="J114" t="s">
        <v>2357</v>
      </c>
      <c r="K114" t="s">
        <v>739</v>
      </c>
      <c r="L114">
        <v>10467</v>
      </c>
      <c r="N114" t="s">
        <v>2476</v>
      </c>
      <c r="O114">
        <v>7</v>
      </c>
      <c r="P114" t="s">
        <v>926</v>
      </c>
      <c r="Q114" t="s">
        <v>930</v>
      </c>
      <c r="R114" t="s">
        <v>2511</v>
      </c>
      <c r="S114" t="s">
        <v>932</v>
      </c>
      <c r="T114" t="s">
        <v>934</v>
      </c>
      <c r="X114" t="s">
        <v>1869</v>
      </c>
      <c r="Y114">
        <v>0</v>
      </c>
      <c r="Z114">
        <v>425.32</v>
      </c>
      <c r="AA114" t="s">
        <v>2649</v>
      </c>
      <c r="AB114" t="s">
        <v>2749</v>
      </c>
      <c r="AC114" t="s">
        <v>2875</v>
      </c>
      <c r="AD114">
        <v>0</v>
      </c>
      <c r="AF114">
        <v>1</v>
      </c>
      <c r="AG114">
        <v>3</v>
      </c>
      <c r="AH114">
        <v>48.62</v>
      </c>
      <c r="AK114" t="s">
        <v>1413</v>
      </c>
      <c r="AL114" t="s">
        <v>1423</v>
      </c>
      <c r="AM114">
        <v>11960</v>
      </c>
      <c r="AO114" t="s">
        <v>1426</v>
      </c>
      <c r="AP114" t="s">
        <v>1432</v>
      </c>
      <c r="AR114" t="s">
        <v>1500</v>
      </c>
      <c r="AS114" t="s">
        <v>3058</v>
      </c>
      <c r="AT114">
        <v>2019</v>
      </c>
      <c r="AV114" t="s">
        <v>1662</v>
      </c>
      <c r="AW114" t="s">
        <v>1663</v>
      </c>
      <c r="AX114" t="s">
        <v>935</v>
      </c>
      <c r="AY114" t="s">
        <v>1671</v>
      </c>
      <c r="AZ114" t="s">
        <v>1666</v>
      </c>
      <c r="BA114">
        <v>8.699999999999999</v>
      </c>
      <c r="BB114" t="s">
        <v>3063</v>
      </c>
      <c r="BC114" t="s">
        <v>3143</v>
      </c>
      <c r="BD114" t="s">
        <v>1662</v>
      </c>
      <c r="BE114" t="s">
        <v>3168</v>
      </c>
      <c r="BF114" t="s">
        <v>1802</v>
      </c>
    </row>
    <row r="115" spans="1:58">
      <c r="A115" s="1">
        <f>HYPERLINK("https://lsnyc.legalserver.org/matter/dynamic-profile/view/1858778","18-1858778")</f>
        <v>0</v>
      </c>
      <c r="C115" t="s">
        <v>1824</v>
      </c>
      <c r="D115" t="s">
        <v>1830</v>
      </c>
      <c r="E115" t="s">
        <v>151</v>
      </c>
      <c r="F115" t="s">
        <v>1930</v>
      </c>
      <c r="G115" t="s">
        <v>2073</v>
      </c>
      <c r="H115" t="s">
        <v>2032</v>
      </c>
      <c r="I115" t="s">
        <v>2297</v>
      </c>
      <c r="J115">
        <v>9</v>
      </c>
      <c r="K115" t="s">
        <v>739</v>
      </c>
      <c r="L115">
        <v>10467</v>
      </c>
      <c r="M115" t="s">
        <v>743</v>
      </c>
      <c r="N115" t="s">
        <v>2477</v>
      </c>
      <c r="O115">
        <v>5</v>
      </c>
      <c r="P115" t="s">
        <v>926</v>
      </c>
      <c r="Q115" t="s">
        <v>930</v>
      </c>
      <c r="R115" t="s">
        <v>2511</v>
      </c>
      <c r="S115" t="s">
        <v>932</v>
      </c>
      <c r="T115" t="s">
        <v>934</v>
      </c>
      <c r="X115" t="s">
        <v>151</v>
      </c>
      <c r="Y115">
        <v>394</v>
      </c>
      <c r="Z115">
        <v>0</v>
      </c>
      <c r="AA115" t="s">
        <v>2650</v>
      </c>
      <c r="AC115" t="s">
        <v>2876</v>
      </c>
      <c r="AD115">
        <v>0</v>
      </c>
      <c r="AF115">
        <v>4</v>
      </c>
      <c r="AG115">
        <v>0</v>
      </c>
      <c r="AH115">
        <v>35.76</v>
      </c>
      <c r="AK115" t="s">
        <v>1413</v>
      </c>
      <c r="AL115" t="s">
        <v>1423</v>
      </c>
      <c r="AM115">
        <v>8796</v>
      </c>
      <c r="AO115" t="s">
        <v>1426</v>
      </c>
      <c r="AP115" t="s">
        <v>1432</v>
      </c>
      <c r="AR115" t="s">
        <v>1492</v>
      </c>
      <c r="AS115" t="s">
        <v>3029</v>
      </c>
      <c r="AT115">
        <v>2019</v>
      </c>
      <c r="AV115" t="s">
        <v>1662</v>
      </c>
      <c r="AW115" t="s">
        <v>1663</v>
      </c>
      <c r="AX115" t="s">
        <v>935</v>
      </c>
      <c r="AY115" t="s">
        <v>1672</v>
      </c>
      <c r="AZ115" t="s">
        <v>1666</v>
      </c>
      <c r="BA115">
        <v>8.25</v>
      </c>
      <c r="BB115" t="s">
        <v>3063</v>
      </c>
      <c r="BD115" t="s">
        <v>1662</v>
      </c>
      <c r="BE115" t="s">
        <v>1782</v>
      </c>
      <c r="BF115" t="s">
        <v>1796</v>
      </c>
    </row>
    <row r="116" spans="1:58">
      <c r="A116" s="1">
        <f>HYPERLINK("https://lsnyc.legalserver.org/matter/dynamic-profile/view/1864259","18-1864259")</f>
        <v>0</v>
      </c>
      <c r="C116" t="s">
        <v>76</v>
      </c>
      <c r="D116" t="s">
        <v>1830</v>
      </c>
      <c r="E116" t="s">
        <v>134</v>
      </c>
      <c r="F116" t="s">
        <v>1928</v>
      </c>
      <c r="G116" t="s">
        <v>2074</v>
      </c>
      <c r="H116" t="s">
        <v>2179</v>
      </c>
      <c r="I116" t="s">
        <v>2298</v>
      </c>
      <c r="J116" t="s">
        <v>2358</v>
      </c>
      <c r="K116" t="s">
        <v>739</v>
      </c>
      <c r="L116">
        <v>10453</v>
      </c>
      <c r="M116" t="s">
        <v>747</v>
      </c>
      <c r="N116" t="s">
        <v>2478</v>
      </c>
      <c r="O116">
        <v>10</v>
      </c>
      <c r="P116" t="s">
        <v>926</v>
      </c>
      <c r="Q116" t="s">
        <v>930</v>
      </c>
      <c r="R116" t="s">
        <v>2511</v>
      </c>
      <c r="S116" t="s">
        <v>932</v>
      </c>
      <c r="T116" t="s">
        <v>933</v>
      </c>
      <c r="V116" t="s">
        <v>935</v>
      </c>
      <c r="X116" t="s">
        <v>188</v>
      </c>
      <c r="Y116">
        <v>0</v>
      </c>
      <c r="Z116">
        <v>1010</v>
      </c>
      <c r="AA116" t="s">
        <v>2651</v>
      </c>
      <c r="AB116" t="s">
        <v>2750</v>
      </c>
      <c r="AC116" t="s">
        <v>2877</v>
      </c>
      <c r="AD116">
        <v>0</v>
      </c>
      <c r="AE116" t="s">
        <v>1401</v>
      </c>
      <c r="AF116">
        <v>3</v>
      </c>
      <c r="AG116">
        <v>2</v>
      </c>
      <c r="AH116">
        <v>21.25</v>
      </c>
      <c r="AK116" t="s">
        <v>1419</v>
      </c>
      <c r="AL116" t="s">
        <v>1423</v>
      </c>
      <c r="AM116">
        <v>6250.8</v>
      </c>
      <c r="AO116" t="s">
        <v>1426</v>
      </c>
      <c r="AP116" t="s">
        <v>2961</v>
      </c>
      <c r="AR116" t="s">
        <v>1505</v>
      </c>
      <c r="AS116" t="s">
        <v>1574</v>
      </c>
      <c r="AT116">
        <v>2019</v>
      </c>
      <c r="AV116" t="s">
        <v>1662</v>
      </c>
      <c r="AW116" t="s">
        <v>1663</v>
      </c>
      <c r="AX116" t="s">
        <v>935</v>
      </c>
      <c r="AY116" t="s">
        <v>1671</v>
      </c>
      <c r="AZ116" t="s">
        <v>1666</v>
      </c>
      <c r="BA116">
        <v>31.15</v>
      </c>
      <c r="BB116" t="s">
        <v>3063</v>
      </c>
      <c r="BC116" t="s">
        <v>3144</v>
      </c>
      <c r="BD116" t="s">
        <v>1662</v>
      </c>
      <c r="BF116" t="s">
        <v>1814</v>
      </c>
    </row>
    <row r="117" spans="1:58">
      <c r="A117" s="1">
        <f>HYPERLINK("https://lsnyc.legalserver.org/matter/dynamic-profile/view/1833486","17-1833486")</f>
        <v>0</v>
      </c>
      <c r="C117" t="s">
        <v>1824</v>
      </c>
      <c r="D117" t="s">
        <v>1830</v>
      </c>
      <c r="E117" t="s">
        <v>1900</v>
      </c>
      <c r="F117" t="s">
        <v>1938</v>
      </c>
      <c r="G117" t="s">
        <v>2075</v>
      </c>
      <c r="H117" t="s">
        <v>2180</v>
      </c>
      <c r="I117" t="s">
        <v>554</v>
      </c>
      <c r="J117" t="s">
        <v>736</v>
      </c>
      <c r="K117" t="s">
        <v>739</v>
      </c>
      <c r="L117">
        <v>10467</v>
      </c>
      <c r="M117" t="s">
        <v>743</v>
      </c>
      <c r="N117" t="s">
        <v>2479</v>
      </c>
      <c r="O117">
        <v>4</v>
      </c>
      <c r="P117" t="s">
        <v>926</v>
      </c>
      <c r="Q117" t="s">
        <v>930</v>
      </c>
      <c r="R117" t="s">
        <v>2513</v>
      </c>
      <c r="S117" t="s">
        <v>932</v>
      </c>
      <c r="T117" t="s">
        <v>934</v>
      </c>
      <c r="V117" t="s">
        <v>935</v>
      </c>
      <c r="X117" t="s">
        <v>1900</v>
      </c>
      <c r="Y117">
        <v>1050</v>
      </c>
      <c r="Z117">
        <v>1050</v>
      </c>
      <c r="AA117" t="s">
        <v>2652</v>
      </c>
      <c r="AB117" t="s">
        <v>2751</v>
      </c>
      <c r="AC117" t="s">
        <v>2878</v>
      </c>
      <c r="AD117">
        <v>0</v>
      </c>
      <c r="AE117" t="s">
        <v>1401</v>
      </c>
      <c r="AF117">
        <v>1</v>
      </c>
      <c r="AG117">
        <v>0</v>
      </c>
      <c r="AH117">
        <v>80.8</v>
      </c>
      <c r="AL117" t="s">
        <v>1423</v>
      </c>
      <c r="AM117">
        <v>9744</v>
      </c>
      <c r="AP117" t="s">
        <v>1432</v>
      </c>
      <c r="AR117" t="s">
        <v>1492</v>
      </c>
      <c r="AS117" t="s">
        <v>1621</v>
      </c>
      <c r="AT117">
        <v>2019</v>
      </c>
      <c r="AV117" t="s">
        <v>1662</v>
      </c>
      <c r="AW117" t="s">
        <v>1663</v>
      </c>
      <c r="AX117" t="s">
        <v>935</v>
      </c>
      <c r="AY117" t="s">
        <v>1672</v>
      </c>
      <c r="AZ117" t="s">
        <v>1666</v>
      </c>
      <c r="BA117">
        <v>18.7</v>
      </c>
      <c r="BB117" t="s">
        <v>1670</v>
      </c>
      <c r="BC117" t="s">
        <v>3145</v>
      </c>
      <c r="BD117" t="s">
        <v>1662</v>
      </c>
      <c r="BF117" t="s">
        <v>1810</v>
      </c>
    </row>
    <row r="118" spans="1:58">
      <c r="A118" s="1">
        <f>HYPERLINK("https://lsnyc.legalserver.org/matter/dynamic-profile/view/1838451","17-1838451")</f>
        <v>0</v>
      </c>
      <c r="C118" t="s">
        <v>1824</v>
      </c>
      <c r="D118" t="s">
        <v>1830</v>
      </c>
      <c r="E118" t="s">
        <v>1901</v>
      </c>
      <c r="F118" t="s">
        <v>1935</v>
      </c>
      <c r="G118" t="s">
        <v>2076</v>
      </c>
      <c r="H118" t="s">
        <v>2181</v>
      </c>
      <c r="I118" t="s">
        <v>2299</v>
      </c>
      <c r="J118" t="s">
        <v>653</v>
      </c>
      <c r="K118" t="s">
        <v>739</v>
      </c>
      <c r="L118">
        <v>10467</v>
      </c>
      <c r="M118" t="s">
        <v>743</v>
      </c>
      <c r="N118" t="s">
        <v>2480</v>
      </c>
      <c r="O118">
        <v>3</v>
      </c>
      <c r="P118" t="s">
        <v>926</v>
      </c>
      <c r="Q118" t="s">
        <v>930</v>
      </c>
      <c r="R118" t="s">
        <v>2511</v>
      </c>
      <c r="S118" t="s">
        <v>932</v>
      </c>
      <c r="T118" t="s">
        <v>934</v>
      </c>
      <c r="X118" t="s">
        <v>1901</v>
      </c>
      <c r="Y118">
        <v>1258</v>
      </c>
      <c r="Z118">
        <v>1258</v>
      </c>
      <c r="AA118" t="s">
        <v>2653</v>
      </c>
      <c r="AD118">
        <v>0</v>
      </c>
      <c r="AE118" t="s">
        <v>1401</v>
      </c>
      <c r="AF118">
        <v>1</v>
      </c>
      <c r="AG118">
        <v>2</v>
      </c>
      <c r="AH118">
        <v>0</v>
      </c>
      <c r="AL118" t="s">
        <v>1423</v>
      </c>
      <c r="AM118">
        <v>0</v>
      </c>
      <c r="AO118" t="s">
        <v>1426</v>
      </c>
      <c r="AP118" t="s">
        <v>1432</v>
      </c>
      <c r="AR118" t="s">
        <v>1536</v>
      </c>
      <c r="AS118" t="s">
        <v>1568</v>
      </c>
      <c r="AT118">
        <v>2019</v>
      </c>
      <c r="AV118" t="s">
        <v>1662</v>
      </c>
      <c r="AW118" t="s">
        <v>1663</v>
      </c>
      <c r="AX118" t="s">
        <v>935</v>
      </c>
      <c r="AY118" t="s">
        <v>1673</v>
      </c>
      <c r="AZ118" t="s">
        <v>1666</v>
      </c>
      <c r="BA118">
        <v>28.25</v>
      </c>
      <c r="BB118" t="s">
        <v>3063</v>
      </c>
      <c r="BD118" t="s">
        <v>1662</v>
      </c>
      <c r="BE118" t="s">
        <v>1782</v>
      </c>
      <c r="BF118" t="s">
        <v>1797</v>
      </c>
    </row>
    <row r="119" spans="1:58">
      <c r="A119" s="1">
        <f>HYPERLINK("https://lsnyc.legalserver.org/matter/dynamic-profile/view/1847477","17-1847477")</f>
        <v>0</v>
      </c>
      <c r="C119" t="s">
        <v>1824</v>
      </c>
      <c r="D119" t="s">
        <v>1830</v>
      </c>
      <c r="E119" t="s">
        <v>1902</v>
      </c>
      <c r="F119" t="s">
        <v>1930</v>
      </c>
      <c r="G119" t="s">
        <v>329</v>
      </c>
      <c r="H119" t="s">
        <v>2182</v>
      </c>
      <c r="I119" t="s">
        <v>2300</v>
      </c>
      <c r="J119" t="s">
        <v>2359</v>
      </c>
      <c r="K119" t="s">
        <v>739</v>
      </c>
      <c r="L119">
        <v>10461</v>
      </c>
      <c r="N119" t="s">
        <v>2481</v>
      </c>
      <c r="O119">
        <v>3</v>
      </c>
      <c r="P119" t="s">
        <v>926</v>
      </c>
      <c r="Q119" t="s">
        <v>930</v>
      </c>
      <c r="R119" t="s">
        <v>2513</v>
      </c>
      <c r="S119" t="s">
        <v>932</v>
      </c>
      <c r="T119" t="s">
        <v>933</v>
      </c>
      <c r="X119" t="s">
        <v>1902</v>
      </c>
      <c r="Y119">
        <v>1250</v>
      </c>
      <c r="Z119">
        <v>1250</v>
      </c>
      <c r="AA119" t="s">
        <v>2654</v>
      </c>
      <c r="AB119" t="s">
        <v>2752</v>
      </c>
      <c r="AC119" t="s">
        <v>2879</v>
      </c>
      <c r="AD119">
        <v>354</v>
      </c>
      <c r="AF119">
        <v>1</v>
      </c>
      <c r="AG119">
        <v>1</v>
      </c>
      <c r="AH119">
        <v>96.06</v>
      </c>
      <c r="AL119" t="s">
        <v>1423</v>
      </c>
      <c r="AM119">
        <v>15600</v>
      </c>
      <c r="AP119" t="s">
        <v>1432</v>
      </c>
      <c r="AR119" t="s">
        <v>1493</v>
      </c>
      <c r="AS119" t="s">
        <v>3029</v>
      </c>
      <c r="AT119">
        <v>2019</v>
      </c>
      <c r="AV119" t="s">
        <v>1662</v>
      </c>
      <c r="AW119" t="s">
        <v>1663</v>
      </c>
      <c r="AX119" t="s">
        <v>935</v>
      </c>
      <c r="AY119" t="s">
        <v>1671</v>
      </c>
      <c r="AZ119" t="s">
        <v>1666</v>
      </c>
      <c r="BA119">
        <v>12.15</v>
      </c>
      <c r="BB119" t="s">
        <v>1670</v>
      </c>
      <c r="BC119" t="s">
        <v>3146</v>
      </c>
      <c r="BD119" t="s">
        <v>1662</v>
      </c>
      <c r="BE119" t="s">
        <v>1782</v>
      </c>
      <c r="BF119" t="s">
        <v>1799</v>
      </c>
    </row>
    <row r="120" spans="1:58">
      <c r="A120" s="1">
        <f>HYPERLINK("https://lsnyc.legalserver.org/matter/dynamic-profile/view/1844369","17-1844369")</f>
        <v>0</v>
      </c>
      <c r="C120" t="s">
        <v>1824</v>
      </c>
      <c r="D120" t="s">
        <v>1830</v>
      </c>
      <c r="E120" t="s">
        <v>1847</v>
      </c>
      <c r="F120" t="s">
        <v>1930</v>
      </c>
      <c r="G120" t="s">
        <v>2077</v>
      </c>
      <c r="H120" t="s">
        <v>2183</v>
      </c>
      <c r="I120" t="s">
        <v>558</v>
      </c>
      <c r="J120" t="s">
        <v>2360</v>
      </c>
      <c r="K120" t="s">
        <v>739</v>
      </c>
      <c r="L120">
        <v>10457</v>
      </c>
      <c r="M120" t="s">
        <v>743</v>
      </c>
      <c r="N120" t="s">
        <v>2482</v>
      </c>
      <c r="O120">
        <v>1</v>
      </c>
      <c r="P120" t="s">
        <v>926</v>
      </c>
      <c r="Q120" t="s">
        <v>930</v>
      </c>
      <c r="R120" t="s">
        <v>2511</v>
      </c>
      <c r="S120" t="s">
        <v>932</v>
      </c>
      <c r="T120" t="s">
        <v>934</v>
      </c>
      <c r="X120" t="s">
        <v>1847</v>
      </c>
      <c r="Y120">
        <v>913</v>
      </c>
      <c r="Z120">
        <v>1413</v>
      </c>
      <c r="AA120" t="s">
        <v>2655</v>
      </c>
      <c r="AB120" t="s">
        <v>2753</v>
      </c>
      <c r="AC120" t="s">
        <v>2880</v>
      </c>
      <c r="AD120">
        <v>0</v>
      </c>
      <c r="AF120">
        <v>1</v>
      </c>
      <c r="AG120">
        <v>4</v>
      </c>
      <c r="AH120">
        <v>94.02</v>
      </c>
      <c r="AL120" t="s">
        <v>1423</v>
      </c>
      <c r="AM120">
        <v>27060</v>
      </c>
      <c r="AO120" t="s">
        <v>1426</v>
      </c>
      <c r="AP120" t="s">
        <v>1432</v>
      </c>
      <c r="AR120" t="s">
        <v>3011</v>
      </c>
      <c r="AS120" t="s">
        <v>3029</v>
      </c>
      <c r="AT120">
        <v>2019</v>
      </c>
      <c r="AV120" t="s">
        <v>1662</v>
      </c>
      <c r="AW120" t="s">
        <v>1663</v>
      </c>
      <c r="AX120" t="s">
        <v>935</v>
      </c>
      <c r="AY120" t="s">
        <v>1671</v>
      </c>
      <c r="AZ120" t="s">
        <v>1666</v>
      </c>
      <c r="BA120">
        <v>47.2</v>
      </c>
      <c r="BB120" t="s">
        <v>3063</v>
      </c>
      <c r="BC120" t="s">
        <v>3085</v>
      </c>
      <c r="BD120" t="s">
        <v>1662</v>
      </c>
      <c r="BE120" t="s">
        <v>3173</v>
      </c>
      <c r="BF120" t="s">
        <v>1801</v>
      </c>
    </row>
    <row r="121" spans="1:58">
      <c r="A121" s="1">
        <f>HYPERLINK("https://lsnyc.legalserver.org/matter/dynamic-profile/view/1834873","17-1834873")</f>
        <v>0</v>
      </c>
      <c r="C121" t="s">
        <v>1824</v>
      </c>
      <c r="D121" t="s">
        <v>1830</v>
      </c>
      <c r="E121" t="s">
        <v>1903</v>
      </c>
      <c r="F121" t="s">
        <v>1937</v>
      </c>
      <c r="G121" t="s">
        <v>2078</v>
      </c>
      <c r="H121" t="s">
        <v>2184</v>
      </c>
      <c r="I121" t="s">
        <v>2301</v>
      </c>
      <c r="J121">
        <v>402</v>
      </c>
      <c r="K121" t="s">
        <v>739</v>
      </c>
      <c r="L121">
        <v>10457</v>
      </c>
      <c r="M121" t="s">
        <v>743</v>
      </c>
      <c r="N121" t="s">
        <v>2483</v>
      </c>
      <c r="O121">
        <v>20</v>
      </c>
      <c r="P121" t="s">
        <v>926</v>
      </c>
      <c r="Q121" t="s">
        <v>930</v>
      </c>
      <c r="R121" t="s">
        <v>2511</v>
      </c>
      <c r="S121" t="s">
        <v>932</v>
      </c>
      <c r="T121" t="s">
        <v>934</v>
      </c>
      <c r="X121" t="s">
        <v>1894</v>
      </c>
      <c r="Y121">
        <v>905</v>
      </c>
      <c r="Z121">
        <v>905</v>
      </c>
      <c r="AA121" t="s">
        <v>2656</v>
      </c>
      <c r="AB121" t="s">
        <v>2754</v>
      </c>
      <c r="AC121" t="s">
        <v>2881</v>
      </c>
      <c r="AD121">
        <v>21</v>
      </c>
      <c r="AE121" t="s">
        <v>1401</v>
      </c>
      <c r="AF121">
        <v>2</v>
      </c>
      <c r="AG121">
        <v>2</v>
      </c>
      <c r="AH121">
        <v>0</v>
      </c>
      <c r="AK121" t="s">
        <v>1420</v>
      </c>
      <c r="AL121" t="s">
        <v>750</v>
      </c>
      <c r="AM121">
        <v>0</v>
      </c>
      <c r="AO121" t="s">
        <v>1426</v>
      </c>
      <c r="AP121" t="s">
        <v>2962</v>
      </c>
      <c r="AR121" t="s">
        <v>3012</v>
      </c>
      <c r="AS121" t="s">
        <v>1609</v>
      </c>
      <c r="AT121">
        <v>2019</v>
      </c>
      <c r="AV121" t="s">
        <v>1662</v>
      </c>
      <c r="AW121" t="s">
        <v>1663</v>
      </c>
      <c r="AX121" t="s">
        <v>935</v>
      </c>
      <c r="AY121" t="s">
        <v>1671</v>
      </c>
      <c r="AZ121" t="s">
        <v>1666</v>
      </c>
      <c r="BA121">
        <v>7.75</v>
      </c>
      <c r="BB121" t="s">
        <v>3063</v>
      </c>
      <c r="BC121" t="s">
        <v>3147</v>
      </c>
      <c r="BD121" t="s">
        <v>1662</v>
      </c>
      <c r="BF121" t="s">
        <v>1797</v>
      </c>
    </row>
    <row r="122" spans="1:58">
      <c r="A122" s="1">
        <f>HYPERLINK("https://lsnyc.legalserver.org/matter/dynamic-profile/view/1859839","18-1859839")</f>
        <v>0</v>
      </c>
      <c r="C122" t="s">
        <v>94</v>
      </c>
      <c r="D122" t="s">
        <v>1830</v>
      </c>
      <c r="E122" t="s">
        <v>1904</v>
      </c>
      <c r="F122" t="s">
        <v>1948</v>
      </c>
      <c r="G122" t="s">
        <v>2079</v>
      </c>
      <c r="H122" t="s">
        <v>376</v>
      </c>
      <c r="I122" t="s">
        <v>2302</v>
      </c>
      <c r="J122" t="s">
        <v>736</v>
      </c>
      <c r="K122" t="s">
        <v>739</v>
      </c>
      <c r="L122">
        <v>10457</v>
      </c>
      <c r="M122" t="s">
        <v>743</v>
      </c>
      <c r="N122" t="s">
        <v>2484</v>
      </c>
      <c r="O122">
        <v>2</v>
      </c>
      <c r="P122" t="s">
        <v>926</v>
      </c>
      <c r="Q122" t="s">
        <v>930</v>
      </c>
      <c r="R122" t="s">
        <v>2511</v>
      </c>
      <c r="S122" t="s">
        <v>932</v>
      </c>
      <c r="T122" t="s">
        <v>934</v>
      </c>
      <c r="X122" t="s">
        <v>946</v>
      </c>
      <c r="Y122">
        <v>0</v>
      </c>
      <c r="Z122">
        <v>1515</v>
      </c>
      <c r="AA122" t="s">
        <v>2657</v>
      </c>
      <c r="AB122" t="s">
        <v>2755</v>
      </c>
      <c r="AC122" t="s">
        <v>2882</v>
      </c>
      <c r="AD122">
        <v>0</v>
      </c>
      <c r="AE122" t="s">
        <v>1401</v>
      </c>
      <c r="AF122">
        <v>1</v>
      </c>
      <c r="AG122">
        <v>3</v>
      </c>
      <c r="AH122">
        <v>45.85</v>
      </c>
      <c r="AK122" t="s">
        <v>1420</v>
      </c>
      <c r="AL122" t="s">
        <v>1422</v>
      </c>
      <c r="AM122">
        <v>11280</v>
      </c>
      <c r="AO122" t="s">
        <v>1426</v>
      </c>
      <c r="AP122" t="s">
        <v>2963</v>
      </c>
      <c r="AR122" t="s">
        <v>1532</v>
      </c>
      <c r="AS122" t="s">
        <v>1574</v>
      </c>
      <c r="AT122">
        <v>2019</v>
      </c>
      <c r="AV122" t="s">
        <v>1662</v>
      </c>
      <c r="AW122" t="s">
        <v>1663</v>
      </c>
      <c r="AX122" t="s">
        <v>935</v>
      </c>
      <c r="AY122" t="s">
        <v>1671</v>
      </c>
      <c r="AZ122" t="s">
        <v>1666</v>
      </c>
      <c r="BA122">
        <v>54.9</v>
      </c>
      <c r="BB122" t="s">
        <v>3063</v>
      </c>
      <c r="BC122" t="s">
        <v>3148</v>
      </c>
      <c r="BD122" t="s">
        <v>1662</v>
      </c>
      <c r="BE122" t="s">
        <v>1782</v>
      </c>
      <c r="BF122" t="s">
        <v>1796</v>
      </c>
    </row>
    <row r="123" spans="1:58">
      <c r="A123" s="1">
        <f>HYPERLINK("https://lsnyc.legalserver.org/matter/dynamic-profile/view/1845539","17-1845539")</f>
        <v>0</v>
      </c>
      <c r="C123" t="s">
        <v>90</v>
      </c>
      <c r="D123" t="s">
        <v>1830</v>
      </c>
      <c r="E123" t="s">
        <v>1905</v>
      </c>
      <c r="F123" t="s">
        <v>1977</v>
      </c>
      <c r="G123" t="s">
        <v>2080</v>
      </c>
      <c r="H123" t="s">
        <v>2185</v>
      </c>
      <c r="I123" t="s">
        <v>491</v>
      </c>
      <c r="J123" t="s">
        <v>714</v>
      </c>
      <c r="K123" t="s">
        <v>739</v>
      </c>
      <c r="L123">
        <v>10467</v>
      </c>
      <c r="M123" t="s">
        <v>743</v>
      </c>
      <c r="N123" t="s">
        <v>2485</v>
      </c>
      <c r="O123">
        <v>4</v>
      </c>
      <c r="P123" t="s">
        <v>926</v>
      </c>
      <c r="Q123" t="s">
        <v>930</v>
      </c>
      <c r="R123" t="s">
        <v>2511</v>
      </c>
      <c r="S123" t="s">
        <v>932</v>
      </c>
      <c r="T123" t="s">
        <v>934</v>
      </c>
      <c r="X123" t="s">
        <v>1905</v>
      </c>
      <c r="Y123">
        <v>910.35</v>
      </c>
      <c r="Z123">
        <v>992.23</v>
      </c>
      <c r="AA123" t="s">
        <v>2658</v>
      </c>
      <c r="AB123" t="s">
        <v>2756</v>
      </c>
      <c r="AC123" t="s">
        <v>2883</v>
      </c>
      <c r="AD123">
        <v>80</v>
      </c>
      <c r="AE123" t="s">
        <v>1401</v>
      </c>
      <c r="AF123">
        <v>1</v>
      </c>
      <c r="AG123">
        <v>0</v>
      </c>
      <c r="AH123">
        <v>83.58</v>
      </c>
      <c r="AK123" t="s">
        <v>1417</v>
      </c>
      <c r="AL123" t="s">
        <v>1422</v>
      </c>
      <c r="AM123">
        <v>10080</v>
      </c>
      <c r="AO123" t="s">
        <v>1426</v>
      </c>
      <c r="AP123" t="s">
        <v>1432</v>
      </c>
      <c r="AR123" t="s">
        <v>1508</v>
      </c>
      <c r="AS123" t="s">
        <v>3025</v>
      </c>
      <c r="AT123">
        <v>2018</v>
      </c>
      <c r="AV123" t="s">
        <v>1662</v>
      </c>
      <c r="AW123" t="s">
        <v>1663</v>
      </c>
      <c r="AX123" t="s">
        <v>935</v>
      </c>
      <c r="AY123" t="s">
        <v>1672</v>
      </c>
      <c r="AZ123" t="s">
        <v>1666</v>
      </c>
      <c r="BA123">
        <v>9.800000000000001</v>
      </c>
      <c r="BB123" t="s">
        <v>3063</v>
      </c>
      <c r="BC123" t="s">
        <v>3149</v>
      </c>
      <c r="BD123" t="s">
        <v>1662</v>
      </c>
      <c r="BE123" t="s">
        <v>1782</v>
      </c>
      <c r="BF123" t="s">
        <v>1801</v>
      </c>
    </row>
    <row r="124" spans="1:58">
      <c r="A124" s="1">
        <f>HYPERLINK("https://lsnyc.legalserver.org/matter/dynamic-profile/view/1851560","17-1851560")</f>
        <v>0</v>
      </c>
      <c r="C124" t="s">
        <v>71</v>
      </c>
      <c r="D124" t="s">
        <v>1830</v>
      </c>
      <c r="E124" t="s">
        <v>1906</v>
      </c>
      <c r="F124" t="s">
        <v>1917</v>
      </c>
      <c r="G124" t="s">
        <v>318</v>
      </c>
      <c r="H124" t="s">
        <v>2186</v>
      </c>
      <c r="I124" t="s">
        <v>2303</v>
      </c>
      <c r="J124">
        <v>41</v>
      </c>
      <c r="K124" t="s">
        <v>739</v>
      </c>
      <c r="L124">
        <v>10467</v>
      </c>
      <c r="M124" t="s">
        <v>746</v>
      </c>
      <c r="N124" t="s">
        <v>2486</v>
      </c>
      <c r="O124">
        <v>5</v>
      </c>
      <c r="P124" t="s">
        <v>926</v>
      </c>
      <c r="Q124" t="s">
        <v>930</v>
      </c>
      <c r="R124" t="s">
        <v>2511</v>
      </c>
      <c r="S124" t="s">
        <v>932</v>
      </c>
      <c r="T124" t="s">
        <v>934</v>
      </c>
      <c r="V124" t="s">
        <v>935</v>
      </c>
      <c r="X124" t="s">
        <v>1906</v>
      </c>
      <c r="Y124">
        <v>1499</v>
      </c>
      <c r="Z124">
        <v>1499</v>
      </c>
      <c r="AA124" t="s">
        <v>2659</v>
      </c>
      <c r="AB124" t="s">
        <v>2757</v>
      </c>
      <c r="AC124" t="s">
        <v>2884</v>
      </c>
      <c r="AD124">
        <v>80</v>
      </c>
      <c r="AE124" t="s">
        <v>1401</v>
      </c>
      <c r="AF124">
        <v>3</v>
      </c>
      <c r="AG124">
        <v>2</v>
      </c>
      <c r="AH124">
        <v>50.59</v>
      </c>
      <c r="AK124" t="s">
        <v>1415</v>
      </c>
      <c r="AL124" t="s">
        <v>1422</v>
      </c>
      <c r="AM124">
        <v>14560</v>
      </c>
      <c r="AO124" t="s">
        <v>1426</v>
      </c>
      <c r="AP124" t="s">
        <v>2964</v>
      </c>
      <c r="AR124" t="s">
        <v>1500</v>
      </c>
      <c r="AS124" t="s">
        <v>3059</v>
      </c>
      <c r="AT124">
        <v>2018</v>
      </c>
      <c r="AV124" t="s">
        <v>1662</v>
      </c>
      <c r="AW124" t="s">
        <v>1663</v>
      </c>
      <c r="AX124" t="s">
        <v>935</v>
      </c>
      <c r="AY124" t="s">
        <v>1671</v>
      </c>
      <c r="AZ124" t="s">
        <v>1666</v>
      </c>
      <c r="BA124">
        <v>38.9</v>
      </c>
      <c r="BB124" t="s">
        <v>3063</v>
      </c>
      <c r="BC124" t="s">
        <v>3150</v>
      </c>
      <c r="BD124" t="s">
        <v>1662</v>
      </c>
      <c r="BE124" t="s">
        <v>1782</v>
      </c>
      <c r="BF124" t="s">
        <v>1802</v>
      </c>
    </row>
    <row r="125" spans="1:58">
      <c r="A125" s="1">
        <f>HYPERLINK("https://lsnyc.legalserver.org/matter/dynamic-profile/view/1852354","17-1852354")</f>
        <v>0</v>
      </c>
      <c r="C125" t="s">
        <v>1824</v>
      </c>
      <c r="D125" t="s">
        <v>1830</v>
      </c>
      <c r="E125" t="s">
        <v>148</v>
      </c>
      <c r="F125" t="s">
        <v>1938</v>
      </c>
      <c r="G125" t="s">
        <v>2081</v>
      </c>
      <c r="H125" t="s">
        <v>347</v>
      </c>
      <c r="I125" t="s">
        <v>2304</v>
      </c>
      <c r="J125" t="s">
        <v>727</v>
      </c>
      <c r="K125" t="s">
        <v>739</v>
      </c>
      <c r="L125">
        <v>10467</v>
      </c>
      <c r="M125" t="s">
        <v>743</v>
      </c>
      <c r="N125" t="s">
        <v>2487</v>
      </c>
      <c r="O125">
        <v>6</v>
      </c>
      <c r="P125" t="s">
        <v>926</v>
      </c>
      <c r="Q125" t="s">
        <v>930</v>
      </c>
      <c r="R125" t="s">
        <v>2511</v>
      </c>
      <c r="S125" t="s">
        <v>932</v>
      </c>
      <c r="T125" t="s">
        <v>934</v>
      </c>
      <c r="X125" t="s">
        <v>148</v>
      </c>
      <c r="Y125">
        <v>600</v>
      </c>
      <c r="Z125">
        <v>1360</v>
      </c>
      <c r="AA125" t="s">
        <v>2660</v>
      </c>
      <c r="AB125" t="s">
        <v>2758</v>
      </c>
      <c r="AC125" t="s">
        <v>2885</v>
      </c>
      <c r="AD125">
        <v>0</v>
      </c>
      <c r="AF125">
        <v>2</v>
      </c>
      <c r="AG125">
        <v>2</v>
      </c>
      <c r="AH125">
        <v>50.65</v>
      </c>
      <c r="AK125" t="s">
        <v>1415</v>
      </c>
      <c r="AL125" t="s">
        <v>1422</v>
      </c>
      <c r="AM125">
        <v>12460</v>
      </c>
      <c r="AO125" t="s">
        <v>1426</v>
      </c>
      <c r="AP125" t="s">
        <v>1432</v>
      </c>
      <c r="AR125" t="s">
        <v>3013</v>
      </c>
      <c r="AS125" t="s">
        <v>1621</v>
      </c>
      <c r="AT125">
        <v>2019</v>
      </c>
      <c r="AV125" t="s">
        <v>1662</v>
      </c>
      <c r="AW125" t="s">
        <v>1663</v>
      </c>
      <c r="AX125" t="s">
        <v>935</v>
      </c>
      <c r="AY125" t="s">
        <v>1671</v>
      </c>
      <c r="AZ125" t="s">
        <v>1666</v>
      </c>
      <c r="BA125">
        <v>24.9</v>
      </c>
      <c r="BB125" t="s">
        <v>3063</v>
      </c>
      <c r="BC125" t="s">
        <v>3151</v>
      </c>
      <c r="BD125" t="s">
        <v>1662</v>
      </c>
      <c r="BE125" t="s">
        <v>1782</v>
      </c>
      <c r="BF125" t="s">
        <v>1801</v>
      </c>
    </row>
    <row r="126" spans="1:58">
      <c r="A126" s="1">
        <f>HYPERLINK("https://lsnyc.legalserver.org/matter/dynamic-profile/view/1840823","17-1840823")</f>
        <v>0</v>
      </c>
      <c r="C126" t="s">
        <v>1824</v>
      </c>
      <c r="D126" t="s">
        <v>1830</v>
      </c>
      <c r="E126" t="s">
        <v>1891</v>
      </c>
      <c r="F126" t="s">
        <v>1930</v>
      </c>
      <c r="G126" t="s">
        <v>309</v>
      </c>
      <c r="H126" t="s">
        <v>2187</v>
      </c>
      <c r="I126" t="s">
        <v>2305</v>
      </c>
      <c r="J126" t="s">
        <v>2327</v>
      </c>
      <c r="K126" t="s">
        <v>739</v>
      </c>
      <c r="L126">
        <v>10457</v>
      </c>
      <c r="M126" t="s">
        <v>743</v>
      </c>
      <c r="N126" t="s">
        <v>2488</v>
      </c>
      <c r="O126">
        <v>28</v>
      </c>
      <c r="P126" t="s">
        <v>926</v>
      </c>
      <c r="Q126" t="s">
        <v>930</v>
      </c>
      <c r="R126" t="s">
        <v>2511</v>
      </c>
      <c r="S126" t="s">
        <v>932</v>
      </c>
      <c r="T126" t="s">
        <v>934</v>
      </c>
      <c r="V126" t="s">
        <v>935</v>
      </c>
      <c r="X126" t="s">
        <v>1891</v>
      </c>
      <c r="Y126">
        <v>1410.78</v>
      </c>
      <c r="Z126">
        <v>1410.78</v>
      </c>
      <c r="AA126" t="s">
        <v>2661</v>
      </c>
      <c r="AB126" t="s">
        <v>2759</v>
      </c>
      <c r="AC126" t="s">
        <v>2886</v>
      </c>
      <c r="AD126">
        <v>52</v>
      </c>
      <c r="AE126" t="s">
        <v>1401</v>
      </c>
      <c r="AF126">
        <v>2</v>
      </c>
      <c r="AG126">
        <v>1</v>
      </c>
      <c r="AH126">
        <v>42.43</v>
      </c>
      <c r="AK126" t="s">
        <v>1414</v>
      </c>
      <c r="AL126" t="s">
        <v>1422</v>
      </c>
      <c r="AM126">
        <v>8664</v>
      </c>
      <c r="AO126" t="s">
        <v>1426</v>
      </c>
      <c r="AP126" t="s">
        <v>1432</v>
      </c>
      <c r="AR126" t="s">
        <v>3014</v>
      </c>
      <c r="AS126" t="s">
        <v>3029</v>
      </c>
      <c r="AT126">
        <v>2019</v>
      </c>
      <c r="AV126" t="s">
        <v>1662</v>
      </c>
      <c r="AW126" t="s">
        <v>1663</v>
      </c>
      <c r="AX126" t="s">
        <v>935</v>
      </c>
      <c r="AY126" t="s">
        <v>1671</v>
      </c>
      <c r="AZ126" t="s">
        <v>1666</v>
      </c>
      <c r="BA126">
        <v>24</v>
      </c>
      <c r="BB126" t="s">
        <v>3063</v>
      </c>
      <c r="BC126" t="s">
        <v>3135</v>
      </c>
      <c r="BD126" t="s">
        <v>1662</v>
      </c>
      <c r="BE126" t="s">
        <v>1782</v>
      </c>
      <c r="BF126" t="s">
        <v>1813</v>
      </c>
    </row>
    <row r="127" spans="1:58">
      <c r="A127" s="1">
        <f>HYPERLINK("https://lsnyc.legalserver.org/matter/dynamic-profile/view/1857550","18-1857550")</f>
        <v>0</v>
      </c>
      <c r="C127" t="s">
        <v>94</v>
      </c>
      <c r="D127" t="s">
        <v>1830</v>
      </c>
      <c r="E127" t="s">
        <v>117</v>
      </c>
      <c r="F127" t="s">
        <v>1928</v>
      </c>
      <c r="G127" t="s">
        <v>2082</v>
      </c>
      <c r="H127" t="s">
        <v>2188</v>
      </c>
      <c r="I127" t="s">
        <v>599</v>
      </c>
      <c r="J127">
        <v>6</v>
      </c>
      <c r="K127" t="s">
        <v>739</v>
      </c>
      <c r="L127">
        <v>10458</v>
      </c>
      <c r="M127" t="s">
        <v>746</v>
      </c>
      <c r="N127" t="s">
        <v>2489</v>
      </c>
      <c r="O127">
        <v>3</v>
      </c>
      <c r="P127" t="s">
        <v>926</v>
      </c>
      <c r="Q127" t="s">
        <v>930</v>
      </c>
      <c r="R127" t="s">
        <v>2511</v>
      </c>
      <c r="S127" t="s">
        <v>932</v>
      </c>
      <c r="T127" t="s">
        <v>933</v>
      </c>
      <c r="X127" t="s">
        <v>117</v>
      </c>
      <c r="Y127">
        <v>0</v>
      </c>
      <c r="Z127">
        <v>1212</v>
      </c>
      <c r="AA127" t="s">
        <v>2662</v>
      </c>
      <c r="AB127" t="s">
        <v>2760</v>
      </c>
      <c r="AC127" t="s">
        <v>2887</v>
      </c>
      <c r="AD127">
        <v>0</v>
      </c>
      <c r="AE127" t="s">
        <v>1401</v>
      </c>
      <c r="AF127">
        <v>1</v>
      </c>
      <c r="AG127">
        <v>3</v>
      </c>
      <c r="AH127">
        <v>67.06999999999999</v>
      </c>
      <c r="AK127" t="s">
        <v>1414</v>
      </c>
      <c r="AL127" t="s">
        <v>1422</v>
      </c>
      <c r="AM127">
        <v>16500</v>
      </c>
      <c r="AO127" t="s">
        <v>1426</v>
      </c>
      <c r="AP127" t="s">
        <v>2961</v>
      </c>
      <c r="AR127" t="s">
        <v>1493</v>
      </c>
      <c r="AS127" t="s">
        <v>3019</v>
      </c>
      <c r="AT127">
        <v>2019</v>
      </c>
      <c r="AV127" t="s">
        <v>1662</v>
      </c>
      <c r="AW127" t="s">
        <v>1663</v>
      </c>
      <c r="AX127" t="s">
        <v>935</v>
      </c>
      <c r="AY127" t="s">
        <v>1671</v>
      </c>
      <c r="AZ127" t="s">
        <v>1666</v>
      </c>
      <c r="BA127">
        <v>80</v>
      </c>
      <c r="BB127" t="s">
        <v>3063</v>
      </c>
      <c r="BC127" t="s">
        <v>3152</v>
      </c>
      <c r="BD127" t="s">
        <v>1662</v>
      </c>
      <c r="BE127" t="s">
        <v>1782</v>
      </c>
      <c r="BF127" t="s">
        <v>1801</v>
      </c>
    </row>
    <row r="128" spans="1:58">
      <c r="A128" s="1">
        <f>HYPERLINK("https://lsnyc.legalserver.org/matter/dynamic-profile/view/1846735","17-1846735")</f>
        <v>0</v>
      </c>
      <c r="C128" t="s">
        <v>90</v>
      </c>
      <c r="D128" t="s">
        <v>1830</v>
      </c>
      <c r="E128" t="s">
        <v>182</v>
      </c>
      <c r="F128" t="s">
        <v>1966</v>
      </c>
      <c r="G128" t="s">
        <v>2083</v>
      </c>
      <c r="H128" t="s">
        <v>2189</v>
      </c>
      <c r="I128" t="s">
        <v>2306</v>
      </c>
      <c r="J128" t="s">
        <v>664</v>
      </c>
      <c r="K128" t="s">
        <v>739</v>
      </c>
      <c r="L128">
        <v>10459</v>
      </c>
      <c r="M128" t="s">
        <v>743</v>
      </c>
      <c r="N128" t="s">
        <v>2490</v>
      </c>
      <c r="O128">
        <v>8</v>
      </c>
      <c r="P128" t="s">
        <v>926</v>
      </c>
      <c r="Q128" t="s">
        <v>930</v>
      </c>
      <c r="R128" t="s">
        <v>2511</v>
      </c>
      <c r="S128" t="s">
        <v>932</v>
      </c>
      <c r="T128" t="s">
        <v>933</v>
      </c>
      <c r="V128" t="s">
        <v>935</v>
      </c>
      <c r="X128" t="s">
        <v>182</v>
      </c>
      <c r="Y128">
        <v>852</v>
      </c>
      <c r="Z128">
        <v>1129.97</v>
      </c>
      <c r="AA128" t="s">
        <v>2663</v>
      </c>
      <c r="AB128" t="s">
        <v>2761</v>
      </c>
      <c r="AD128">
        <v>0</v>
      </c>
      <c r="AE128" t="s">
        <v>1400</v>
      </c>
      <c r="AF128">
        <v>3</v>
      </c>
      <c r="AG128">
        <v>1</v>
      </c>
      <c r="AH128">
        <v>67.64</v>
      </c>
      <c r="AK128" t="s">
        <v>750</v>
      </c>
      <c r="AL128" t="s">
        <v>1422</v>
      </c>
      <c r="AM128">
        <v>16640</v>
      </c>
      <c r="AO128" t="s">
        <v>1426</v>
      </c>
      <c r="AP128" t="s">
        <v>1432</v>
      </c>
      <c r="AR128" t="s">
        <v>1500</v>
      </c>
      <c r="AS128" t="s">
        <v>1639</v>
      </c>
      <c r="AT128">
        <v>2018</v>
      </c>
      <c r="AV128" t="s">
        <v>1662</v>
      </c>
      <c r="AW128" t="s">
        <v>1663</v>
      </c>
      <c r="AX128" t="s">
        <v>935</v>
      </c>
      <c r="AY128" t="s">
        <v>1671</v>
      </c>
      <c r="AZ128" t="s">
        <v>1666</v>
      </c>
      <c r="BA128">
        <v>29</v>
      </c>
      <c r="BB128" t="s">
        <v>3063</v>
      </c>
      <c r="BC128" t="s">
        <v>3153</v>
      </c>
      <c r="BD128" t="s">
        <v>1662</v>
      </c>
      <c r="BE128" t="s">
        <v>1782</v>
      </c>
      <c r="BF128" t="s">
        <v>1813</v>
      </c>
    </row>
    <row r="129" spans="1:58">
      <c r="A129" s="1">
        <f>HYPERLINK("https://lsnyc.legalserver.org/matter/dynamic-profile/view/1858804","18-1858804")</f>
        <v>0</v>
      </c>
      <c r="C129" t="s">
        <v>80</v>
      </c>
      <c r="D129" t="s">
        <v>1830</v>
      </c>
      <c r="E129" t="s">
        <v>1878</v>
      </c>
      <c r="F129" t="s">
        <v>1978</v>
      </c>
      <c r="G129" t="s">
        <v>2084</v>
      </c>
      <c r="H129" t="s">
        <v>442</v>
      </c>
      <c r="I129" t="s">
        <v>2307</v>
      </c>
      <c r="J129" t="s">
        <v>711</v>
      </c>
      <c r="K129" t="s">
        <v>739</v>
      </c>
      <c r="L129">
        <v>10467</v>
      </c>
      <c r="M129" t="s">
        <v>743</v>
      </c>
      <c r="N129" t="s">
        <v>2491</v>
      </c>
      <c r="O129">
        <v>16</v>
      </c>
      <c r="P129" t="s">
        <v>926</v>
      </c>
      <c r="Q129" t="s">
        <v>930</v>
      </c>
      <c r="R129" t="s">
        <v>2510</v>
      </c>
      <c r="S129" t="s">
        <v>932</v>
      </c>
      <c r="T129" t="s">
        <v>934</v>
      </c>
      <c r="V129" t="s">
        <v>935</v>
      </c>
      <c r="W129" t="s">
        <v>936</v>
      </c>
      <c r="X129" t="s">
        <v>1878</v>
      </c>
      <c r="Y129">
        <v>277</v>
      </c>
      <c r="Z129">
        <v>1326</v>
      </c>
      <c r="AA129" t="s">
        <v>2664</v>
      </c>
      <c r="AC129" t="s">
        <v>2888</v>
      </c>
      <c r="AD129">
        <v>0</v>
      </c>
      <c r="AE129" t="s">
        <v>1401</v>
      </c>
      <c r="AF129">
        <v>1</v>
      </c>
      <c r="AG129">
        <v>0</v>
      </c>
      <c r="AH129">
        <v>168.15</v>
      </c>
      <c r="AK129" t="s">
        <v>1413</v>
      </c>
      <c r="AL129" t="s">
        <v>1422</v>
      </c>
      <c r="AM129">
        <v>20278.44</v>
      </c>
      <c r="AO129" t="s">
        <v>1426</v>
      </c>
      <c r="AP129" t="s">
        <v>2911</v>
      </c>
      <c r="AR129" t="s">
        <v>1500</v>
      </c>
      <c r="AS129" t="s">
        <v>3060</v>
      </c>
      <c r="AT129">
        <v>2019</v>
      </c>
      <c r="AV129" t="s">
        <v>1662</v>
      </c>
      <c r="AW129" t="s">
        <v>1663</v>
      </c>
      <c r="AX129" t="s">
        <v>935</v>
      </c>
      <c r="AY129" t="s">
        <v>1672</v>
      </c>
      <c r="AZ129" t="s">
        <v>1666</v>
      </c>
      <c r="BA129">
        <v>26.85</v>
      </c>
      <c r="BB129" t="s">
        <v>3066</v>
      </c>
      <c r="BC129" t="s">
        <v>3121</v>
      </c>
      <c r="BD129" t="s">
        <v>1662</v>
      </c>
      <c r="BE129" t="s">
        <v>1785</v>
      </c>
      <c r="BF129" t="s">
        <v>1796</v>
      </c>
    </row>
    <row r="130" spans="1:58">
      <c r="A130" s="1">
        <f>HYPERLINK("https://lsnyc.legalserver.org/matter/dynamic-profile/view/1835088","17-1835088")</f>
        <v>0</v>
      </c>
      <c r="C130" t="s">
        <v>90</v>
      </c>
      <c r="D130" t="s">
        <v>1830</v>
      </c>
      <c r="E130" t="s">
        <v>1907</v>
      </c>
      <c r="F130" t="s">
        <v>1925</v>
      </c>
      <c r="G130" t="s">
        <v>2085</v>
      </c>
      <c r="H130" t="s">
        <v>367</v>
      </c>
      <c r="I130" t="s">
        <v>2308</v>
      </c>
      <c r="J130" t="s">
        <v>734</v>
      </c>
      <c r="K130" t="s">
        <v>739</v>
      </c>
      <c r="L130">
        <v>10467</v>
      </c>
      <c r="M130" t="s">
        <v>743</v>
      </c>
      <c r="N130" t="s">
        <v>2492</v>
      </c>
      <c r="O130">
        <v>13</v>
      </c>
      <c r="P130" t="s">
        <v>926</v>
      </c>
      <c r="Q130" t="s">
        <v>930</v>
      </c>
      <c r="R130" t="s">
        <v>2511</v>
      </c>
      <c r="S130" t="s">
        <v>932</v>
      </c>
      <c r="T130" t="s">
        <v>934</v>
      </c>
      <c r="V130" t="s">
        <v>935</v>
      </c>
      <c r="X130" t="s">
        <v>963</v>
      </c>
      <c r="Y130">
        <v>624.67</v>
      </c>
      <c r="Z130">
        <v>1893.67</v>
      </c>
      <c r="AA130" t="s">
        <v>2665</v>
      </c>
      <c r="AB130" t="s">
        <v>2762</v>
      </c>
      <c r="AC130" t="s">
        <v>2889</v>
      </c>
      <c r="AD130">
        <v>0</v>
      </c>
      <c r="AE130" t="s">
        <v>1401</v>
      </c>
      <c r="AF130">
        <v>2</v>
      </c>
      <c r="AG130">
        <v>3</v>
      </c>
      <c r="AH130">
        <v>76.45999999999999</v>
      </c>
      <c r="AK130" t="s">
        <v>1413</v>
      </c>
      <c r="AL130" t="s">
        <v>1422</v>
      </c>
      <c r="AM130">
        <v>22004</v>
      </c>
      <c r="AO130" t="s">
        <v>1426</v>
      </c>
      <c r="AP130" t="s">
        <v>1432</v>
      </c>
      <c r="AR130" t="s">
        <v>3015</v>
      </c>
      <c r="AS130" t="s">
        <v>3046</v>
      </c>
      <c r="AT130">
        <v>2018</v>
      </c>
      <c r="AV130" t="s">
        <v>1662</v>
      </c>
      <c r="AW130" t="s">
        <v>1663</v>
      </c>
      <c r="AX130" t="s">
        <v>935</v>
      </c>
      <c r="AY130" t="s">
        <v>1671</v>
      </c>
      <c r="AZ130" t="s">
        <v>1666</v>
      </c>
      <c r="BA130">
        <v>43.6</v>
      </c>
      <c r="BB130" t="s">
        <v>3063</v>
      </c>
      <c r="BC130" t="s">
        <v>3077</v>
      </c>
      <c r="BD130" t="s">
        <v>1662</v>
      </c>
      <c r="BE130" t="s">
        <v>1782</v>
      </c>
      <c r="BF130" t="s">
        <v>1810</v>
      </c>
    </row>
    <row r="131" spans="1:58">
      <c r="A131" s="1">
        <f>HYPERLINK("https://lsnyc.legalserver.org/matter/dynamic-profile/view/1863876","18-1863876")</f>
        <v>0</v>
      </c>
      <c r="C131" t="s">
        <v>1824</v>
      </c>
      <c r="D131" t="s">
        <v>1830</v>
      </c>
      <c r="E131" t="s">
        <v>127</v>
      </c>
      <c r="F131" t="s">
        <v>1938</v>
      </c>
      <c r="G131" t="s">
        <v>2086</v>
      </c>
      <c r="H131" t="s">
        <v>2190</v>
      </c>
      <c r="I131" t="s">
        <v>2309</v>
      </c>
      <c r="J131" t="s">
        <v>2361</v>
      </c>
      <c r="K131" t="s">
        <v>739</v>
      </c>
      <c r="L131">
        <v>10468</v>
      </c>
      <c r="M131" t="s">
        <v>743</v>
      </c>
      <c r="N131" t="s">
        <v>2493</v>
      </c>
      <c r="O131">
        <v>10</v>
      </c>
      <c r="P131" t="s">
        <v>926</v>
      </c>
      <c r="Q131" t="s">
        <v>930</v>
      </c>
      <c r="R131" t="s">
        <v>2511</v>
      </c>
      <c r="S131" t="s">
        <v>932</v>
      </c>
      <c r="T131" t="s">
        <v>934</v>
      </c>
      <c r="X131" t="s">
        <v>127</v>
      </c>
      <c r="Y131">
        <v>131</v>
      </c>
      <c r="Z131">
        <v>1200</v>
      </c>
      <c r="AA131" t="s">
        <v>2666</v>
      </c>
      <c r="AC131" t="s">
        <v>2890</v>
      </c>
      <c r="AD131">
        <v>0</v>
      </c>
      <c r="AF131">
        <v>1</v>
      </c>
      <c r="AG131">
        <v>0</v>
      </c>
      <c r="AH131">
        <v>71.17</v>
      </c>
      <c r="AK131" t="s">
        <v>1413</v>
      </c>
      <c r="AL131" t="s">
        <v>1422</v>
      </c>
      <c r="AM131">
        <v>8640</v>
      </c>
      <c r="AO131" t="s">
        <v>1426</v>
      </c>
      <c r="AP131" t="s">
        <v>1432</v>
      </c>
      <c r="AR131" t="s">
        <v>1505</v>
      </c>
      <c r="AS131" t="s">
        <v>1621</v>
      </c>
      <c r="AT131">
        <v>2019</v>
      </c>
      <c r="AV131" t="s">
        <v>1662</v>
      </c>
      <c r="AW131" t="s">
        <v>1663</v>
      </c>
      <c r="AX131" t="s">
        <v>935</v>
      </c>
      <c r="AY131" t="s">
        <v>1672</v>
      </c>
      <c r="AZ131" t="s">
        <v>1666</v>
      </c>
      <c r="BA131">
        <v>4.6</v>
      </c>
      <c r="BB131" t="s">
        <v>3063</v>
      </c>
      <c r="BC131" t="s">
        <v>3154</v>
      </c>
      <c r="BD131" t="s">
        <v>1662</v>
      </c>
      <c r="BE131" t="s">
        <v>1782</v>
      </c>
      <c r="BF131" t="s">
        <v>1801</v>
      </c>
    </row>
    <row r="132" spans="1:58">
      <c r="A132" s="1">
        <f>HYPERLINK("https://lsnyc.legalserver.org/matter/dynamic-profile/view/1857251","18-1857251")</f>
        <v>0</v>
      </c>
      <c r="C132" t="s">
        <v>1824</v>
      </c>
      <c r="D132" t="s">
        <v>1830</v>
      </c>
      <c r="E132" t="s">
        <v>1908</v>
      </c>
      <c r="F132" t="s">
        <v>1938</v>
      </c>
      <c r="G132" t="s">
        <v>2087</v>
      </c>
      <c r="H132" t="s">
        <v>2191</v>
      </c>
      <c r="I132" t="s">
        <v>2310</v>
      </c>
      <c r="J132" t="s">
        <v>2362</v>
      </c>
      <c r="K132" t="s">
        <v>739</v>
      </c>
      <c r="L132">
        <v>10467</v>
      </c>
      <c r="M132" t="s">
        <v>743</v>
      </c>
      <c r="N132" t="s">
        <v>2494</v>
      </c>
      <c r="O132">
        <v>2</v>
      </c>
      <c r="P132" t="s">
        <v>926</v>
      </c>
      <c r="Q132" t="s">
        <v>930</v>
      </c>
      <c r="R132" t="s">
        <v>2511</v>
      </c>
      <c r="S132" t="s">
        <v>932</v>
      </c>
      <c r="T132" t="s">
        <v>934</v>
      </c>
      <c r="X132" t="s">
        <v>1908</v>
      </c>
      <c r="Y132">
        <v>900</v>
      </c>
      <c r="Z132">
        <v>1600</v>
      </c>
      <c r="AA132" t="s">
        <v>2667</v>
      </c>
      <c r="AB132" t="s">
        <v>2763</v>
      </c>
      <c r="AC132" t="s">
        <v>2891</v>
      </c>
      <c r="AD132">
        <v>0</v>
      </c>
      <c r="AE132" t="s">
        <v>1401</v>
      </c>
      <c r="AF132">
        <v>1</v>
      </c>
      <c r="AG132">
        <v>3</v>
      </c>
      <c r="AH132">
        <v>61.79</v>
      </c>
      <c r="AL132" t="s">
        <v>1422</v>
      </c>
      <c r="AM132">
        <v>15200</v>
      </c>
      <c r="AO132" t="s">
        <v>1426</v>
      </c>
      <c r="AP132" t="s">
        <v>1432</v>
      </c>
      <c r="AR132" t="s">
        <v>1500</v>
      </c>
      <c r="AS132" t="s">
        <v>1621</v>
      </c>
      <c r="AT132">
        <v>2019</v>
      </c>
      <c r="AV132" t="s">
        <v>1662</v>
      </c>
      <c r="AW132" t="s">
        <v>1662</v>
      </c>
      <c r="AX132" t="s">
        <v>935</v>
      </c>
      <c r="AY132" t="s">
        <v>1671</v>
      </c>
      <c r="AZ132" t="s">
        <v>1666</v>
      </c>
      <c r="BA132">
        <v>18.2</v>
      </c>
      <c r="BB132" t="s">
        <v>3063</v>
      </c>
      <c r="BC132" t="s">
        <v>3155</v>
      </c>
      <c r="BD132" t="s">
        <v>1662</v>
      </c>
      <c r="BE132" t="s">
        <v>3168</v>
      </c>
      <c r="BF132" t="s">
        <v>1801</v>
      </c>
    </row>
    <row r="133" spans="1:58">
      <c r="A133" s="1">
        <f>HYPERLINK("https://lsnyc.legalserver.org/matter/dynamic-profile/view/1865172","18-1865172")</f>
        <v>0</v>
      </c>
      <c r="C133" t="s">
        <v>1824</v>
      </c>
      <c r="D133" t="s">
        <v>1830</v>
      </c>
      <c r="E133" t="s">
        <v>164</v>
      </c>
      <c r="F133" t="s">
        <v>1938</v>
      </c>
      <c r="G133" t="s">
        <v>2088</v>
      </c>
      <c r="H133" t="s">
        <v>482</v>
      </c>
      <c r="I133" t="s">
        <v>2311</v>
      </c>
      <c r="J133" t="s">
        <v>2344</v>
      </c>
      <c r="K133" t="s">
        <v>739</v>
      </c>
      <c r="L133">
        <v>10452</v>
      </c>
      <c r="M133" t="s">
        <v>743</v>
      </c>
      <c r="N133" t="s">
        <v>2495</v>
      </c>
      <c r="O133">
        <v>8</v>
      </c>
      <c r="P133" t="s">
        <v>926</v>
      </c>
      <c r="Q133" t="s">
        <v>930</v>
      </c>
      <c r="R133" t="s">
        <v>2511</v>
      </c>
      <c r="S133" t="s">
        <v>932</v>
      </c>
      <c r="T133" t="s">
        <v>933</v>
      </c>
      <c r="X133" t="s">
        <v>101</v>
      </c>
      <c r="Y133">
        <v>183</v>
      </c>
      <c r="Z133">
        <v>1296</v>
      </c>
      <c r="AA133" t="s">
        <v>2668</v>
      </c>
      <c r="AC133" t="s">
        <v>2892</v>
      </c>
      <c r="AD133">
        <v>0</v>
      </c>
      <c r="AF133">
        <v>1</v>
      </c>
      <c r="AG133">
        <v>0</v>
      </c>
      <c r="AH133">
        <v>85.66</v>
      </c>
      <c r="AL133" t="s">
        <v>1422</v>
      </c>
      <c r="AM133">
        <v>10399.2</v>
      </c>
      <c r="AO133" t="s">
        <v>1426</v>
      </c>
      <c r="AP133" t="s">
        <v>1432</v>
      </c>
      <c r="AR133" t="s">
        <v>1493</v>
      </c>
      <c r="AS133" t="s">
        <v>1621</v>
      </c>
      <c r="AT133">
        <v>2019</v>
      </c>
      <c r="AV133" t="s">
        <v>1662</v>
      </c>
      <c r="AW133" t="s">
        <v>1663</v>
      </c>
      <c r="AX133" t="s">
        <v>935</v>
      </c>
      <c r="AY133" t="s">
        <v>1672</v>
      </c>
      <c r="AZ133" t="s">
        <v>1666</v>
      </c>
      <c r="BA133">
        <v>11.5</v>
      </c>
      <c r="BB133" t="s">
        <v>3062</v>
      </c>
      <c r="BC133" t="s">
        <v>3156</v>
      </c>
      <c r="BD133" t="s">
        <v>1662</v>
      </c>
      <c r="BE133" t="s">
        <v>1785</v>
      </c>
      <c r="BF133" t="s">
        <v>1801</v>
      </c>
    </row>
    <row r="134" spans="1:58">
      <c r="A134" s="1">
        <f>HYPERLINK("https://lsnyc.legalserver.org/matter/dynamic-profile/view/1833473","17-1833473")</f>
        <v>0</v>
      </c>
      <c r="C134" t="s">
        <v>1824</v>
      </c>
      <c r="D134" t="s">
        <v>1830</v>
      </c>
      <c r="E134" t="s">
        <v>1909</v>
      </c>
      <c r="F134" t="s">
        <v>1938</v>
      </c>
      <c r="G134" t="s">
        <v>2089</v>
      </c>
      <c r="H134" t="s">
        <v>247</v>
      </c>
      <c r="I134" t="s">
        <v>2312</v>
      </c>
      <c r="J134">
        <v>18</v>
      </c>
      <c r="K134" t="s">
        <v>739</v>
      </c>
      <c r="L134">
        <v>10457</v>
      </c>
      <c r="M134" t="s">
        <v>742</v>
      </c>
      <c r="N134" t="s">
        <v>2496</v>
      </c>
      <c r="O134">
        <v>4</v>
      </c>
      <c r="P134" t="s">
        <v>926</v>
      </c>
      <c r="Q134" t="s">
        <v>930</v>
      </c>
      <c r="R134" t="s">
        <v>2511</v>
      </c>
      <c r="S134" t="s">
        <v>932</v>
      </c>
      <c r="T134" t="s">
        <v>934</v>
      </c>
      <c r="X134" t="s">
        <v>1909</v>
      </c>
      <c r="Y134">
        <v>800</v>
      </c>
      <c r="Z134">
        <v>1375</v>
      </c>
      <c r="AA134" t="s">
        <v>2669</v>
      </c>
      <c r="AB134" t="s">
        <v>2764</v>
      </c>
      <c r="AC134" t="s">
        <v>2893</v>
      </c>
      <c r="AD134">
        <v>30</v>
      </c>
      <c r="AE134" t="s">
        <v>1401</v>
      </c>
      <c r="AF134">
        <v>1</v>
      </c>
      <c r="AG134">
        <v>1</v>
      </c>
      <c r="AH134">
        <v>74.94</v>
      </c>
      <c r="AK134" t="s">
        <v>1414</v>
      </c>
      <c r="AM134">
        <v>12170</v>
      </c>
      <c r="AO134" t="s">
        <v>1426</v>
      </c>
      <c r="AP134" t="s">
        <v>1432</v>
      </c>
      <c r="AR134" t="s">
        <v>3016</v>
      </c>
      <c r="AS134" t="s">
        <v>1621</v>
      </c>
      <c r="AT134">
        <v>2019</v>
      </c>
      <c r="AV134" t="s">
        <v>1662</v>
      </c>
      <c r="AW134" t="s">
        <v>1663</v>
      </c>
      <c r="AX134" t="s">
        <v>935</v>
      </c>
      <c r="AY134" t="s">
        <v>1671</v>
      </c>
      <c r="AZ134" t="s">
        <v>1666</v>
      </c>
      <c r="BA134">
        <v>29.1</v>
      </c>
      <c r="BB134" t="s">
        <v>3063</v>
      </c>
      <c r="BC134" t="s">
        <v>3157</v>
      </c>
      <c r="BD134" t="s">
        <v>1662</v>
      </c>
      <c r="BE134" t="s">
        <v>1782</v>
      </c>
      <c r="BF134" t="s">
        <v>1809</v>
      </c>
    </row>
    <row r="135" spans="1:58">
      <c r="A135" s="1">
        <f>HYPERLINK("https://lsnyc.legalserver.org/matter/dynamic-profile/view/1839875","17-1839875")</f>
        <v>0</v>
      </c>
      <c r="C135" t="s">
        <v>92</v>
      </c>
      <c r="D135" t="s">
        <v>1830</v>
      </c>
      <c r="E135" t="s">
        <v>1910</v>
      </c>
      <c r="F135" t="s">
        <v>1933</v>
      </c>
      <c r="G135" t="s">
        <v>247</v>
      </c>
      <c r="H135" t="s">
        <v>342</v>
      </c>
      <c r="I135" t="s">
        <v>2313</v>
      </c>
      <c r="J135" t="s">
        <v>688</v>
      </c>
      <c r="K135" t="s">
        <v>739</v>
      </c>
      <c r="L135">
        <v>10467</v>
      </c>
      <c r="M135" t="s">
        <v>743</v>
      </c>
      <c r="N135" t="s">
        <v>2497</v>
      </c>
      <c r="O135">
        <v>-1</v>
      </c>
      <c r="P135" t="s">
        <v>926</v>
      </c>
      <c r="Q135" t="s">
        <v>930</v>
      </c>
      <c r="R135" t="s">
        <v>2510</v>
      </c>
      <c r="S135" t="s">
        <v>932</v>
      </c>
      <c r="T135" t="s">
        <v>934</v>
      </c>
      <c r="X135" t="s">
        <v>1910</v>
      </c>
      <c r="Y135">
        <v>1250</v>
      </c>
      <c r="Z135">
        <v>1250</v>
      </c>
      <c r="AA135" t="s">
        <v>2670</v>
      </c>
      <c r="AB135" t="s">
        <v>2765</v>
      </c>
      <c r="AC135" t="s">
        <v>2894</v>
      </c>
      <c r="AD135">
        <v>40</v>
      </c>
      <c r="AE135" t="s">
        <v>1401</v>
      </c>
      <c r="AF135">
        <v>2</v>
      </c>
      <c r="AG135">
        <v>3</v>
      </c>
      <c r="AH135">
        <v>71.88</v>
      </c>
      <c r="AK135" t="s">
        <v>1414</v>
      </c>
      <c r="AM135">
        <v>20688</v>
      </c>
      <c r="AP135" t="s">
        <v>1432</v>
      </c>
      <c r="AR135" t="s">
        <v>3017</v>
      </c>
      <c r="AS135" t="s">
        <v>1601</v>
      </c>
      <c r="AT135">
        <v>2018</v>
      </c>
      <c r="AV135" t="s">
        <v>1662</v>
      </c>
      <c r="AW135" t="s">
        <v>1663</v>
      </c>
      <c r="AX135" t="s">
        <v>935</v>
      </c>
      <c r="AY135" t="s">
        <v>1671</v>
      </c>
      <c r="AZ135" t="s">
        <v>1666</v>
      </c>
      <c r="BA135">
        <v>12.2</v>
      </c>
      <c r="BB135" t="s">
        <v>3064</v>
      </c>
      <c r="BC135" t="s">
        <v>3158</v>
      </c>
      <c r="BD135" t="s">
        <v>1662</v>
      </c>
      <c r="BF135" t="s">
        <v>1797</v>
      </c>
    </row>
    <row r="136" spans="1:58">
      <c r="A136" s="1">
        <f>HYPERLINK("https://lsnyc.legalserver.org/matter/dynamic-profile/view/1851000","17-1851000")</f>
        <v>0</v>
      </c>
      <c r="C136" t="s">
        <v>75</v>
      </c>
      <c r="D136" t="s">
        <v>1830</v>
      </c>
      <c r="E136" t="s">
        <v>1835</v>
      </c>
      <c r="F136" t="s">
        <v>1931</v>
      </c>
      <c r="G136" t="s">
        <v>2090</v>
      </c>
      <c r="H136" t="s">
        <v>2192</v>
      </c>
      <c r="I136" t="s">
        <v>493</v>
      </c>
      <c r="J136" t="s">
        <v>2363</v>
      </c>
      <c r="K136" t="s">
        <v>739</v>
      </c>
      <c r="L136">
        <v>10457</v>
      </c>
      <c r="M136" t="s">
        <v>743</v>
      </c>
      <c r="N136" t="s">
        <v>2498</v>
      </c>
      <c r="O136">
        <v>2</v>
      </c>
      <c r="P136" t="s">
        <v>926</v>
      </c>
      <c r="Q136" t="s">
        <v>930</v>
      </c>
      <c r="R136" t="s">
        <v>2511</v>
      </c>
      <c r="S136" t="s">
        <v>932</v>
      </c>
      <c r="T136" t="s">
        <v>934</v>
      </c>
      <c r="V136" t="s">
        <v>935</v>
      </c>
      <c r="X136" t="s">
        <v>1835</v>
      </c>
      <c r="Y136">
        <v>1300</v>
      </c>
      <c r="Z136">
        <v>1300</v>
      </c>
      <c r="AA136" t="s">
        <v>2671</v>
      </c>
      <c r="AB136" t="s">
        <v>2766</v>
      </c>
      <c r="AC136" t="s">
        <v>2895</v>
      </c>
      <c r="AD136">
        <v>0</v>
      </c>
      <c r="AE136" t="s">
        <v>1401</v>
      </c>
      <c r="AF136">
        <v>1</v>
      </c>
      <c r="AG136">
        <v>2</v>
      </c>
      <c r="AH136">
        <v>23.51</v>
      </c>
      <c r="AK136" t="s">
        <v>1414</v>
      </c>
      <c r="AM136">
        <v>4800</v>
      </c>
      <c r="AO136" t="s">
        <v>1426</v>
      </c>
      <c r="AP136" t="s">
        <v>2930</v>
      </c>
      <c r="AR136" t="s">
        <v>1524</v>
      </c>
      <c r="AS136" t="s">
        <v>1597</v>
      </c>
      <c r="AT136">
        <v>2018</v>
      </c>
      <c r="AV136" t="s">
        <v>1662</v>
      </c>
      <c r="AW136" t="s">
        <v>1663</v>
      </c>
      <c r="AX136" t="s">
        <v>935</v>
      </c>
      <c r="AY136" t="s">
        <v>1671</v>
      </c>
      <c r="AZ136" t="s">
        <v>1666</v>
      </c>
      <c r="BA136">
        <v>9.550000000000001</v>
      </c>
      <c r="BB136" t="s">
        <v>3063</v>
      </c>
      <c r="BC136" t="s">
        <v>3159</v>
      </c>
      <c r="BD136" t="s">
        <v>1662</v>
      </c>
      <c r="BE136" t="s">
        <v>1782</v>
      </c>
      <c r="BF136" t="s">
        <v>1801</v>
      </c>
    </row>
    <row r="137" spans="1:58">
      <c r="A137" s="1">
        <f>HYPERLINK("https://lsnyc.legalserver.org/matter/dynamic-profile/view/1846870","17-1846870")</f>
        <v>0</v>
      </c>
      <c r="C137" t="s">
        <v>90</v>
      </c>
      <c r="D137" t="s">
        <v>1830</v>
      </c>
      <c r="E137" t="s">
        <v>1888</v>
      </c>
      <c r="F137" t="s">
        <v>1966</v>
      </c>
      <c r="G137" t="s">
        <v>2091</v>
      </c>
      <c r="H137" t="s">
        <v>2193</v>
      </c>
      <c r="I137" t="s">
        <v>2269</v>
      </c>
      <c r="J137" t="s">
        <v>705</v>
      </c>
      <c r="K137" t="s">
        <v>739</v>
      </c>
      <c r="L137">
        <v>10457</v>
      </c>
      <c r="M137" t="s">
        <v>743</v>
      </c>
      <c r="N137" t="s">
        <v>2499</v>
      </c>
      <c r="O137">
        <v>12</v>
      </c>
      <c r="P137" t="s">
        <v>926</v>
      </c>
      <c r="Q137" t="s">
        <v>930</v>
      </c>
      <c r="R137" t="s">
        <v>2511</v>
      </c>
      <c r="S137" t="s">
        <v>932</v>
      </c>
      <c r="T137" t="s">
        <v>934</v>
      </c>
      <c r="X137" t="s">
        <v>2541</v>
      </c>
      <c r="Y137">
        <v>815.34</v>
      </c>
      <c r="Z137">
        <v>815.34</v>
      </c>
      <c r="AA137" t="s">
        <v>2672</v>
      </c>
      <c r="AC137" t="s">
        <v>2896</v>
      </c>
      <c r="AD137">
        <v>0</v>
      </c>
      <c r="AE137" t="s">
        <v>1401</v>
      </c>
      <c r="AF137">
        <v>1</v>
      </c>
      <c r="AG137">
        <v>0</v>
      </c>
      <c r="AH137">
        <v>86.23999999999999</v>
      </c>
      <c r="AK137" t="s">
        <v>1414</v>
      </c>
      <c r="AM137">
        <v>10400</v>
      </c>
      <c r="AO137" t="s">
        <v>1426</v>
      </c>
      <c r="AP137" t="s">
        <v>1432</v>
      </c>
      <c r="AR137" t="s">
        <v>1493</v>
      </c>
      <c r="AS137" t="s">
        <v>1658</v>
      </c>
      <c r="AT137">
        <v>2018</v>
      </c>
      <c r="AV137" t="s">
        <v>1662</v>
      </c>
      <c r="AW137" t="s">
        <v>1663</v>
      </c>
      <c r="AX137" t="s">
        <v>935</v>
      </c>
      <c r="AY137" t="s">
        <v>1672</v>
      </c>
      <c r="AZ137" t="s">
        <v>1666</v>
      </c>
      <c r="BA137">
        <v>20.3</v>
      </c>
      <c r="BB137" t="s">
        <v>3063</v>
      </c>
      <c r="BC137" t="s">
        <v>3160</v>
      </c>
      <c r="BD137" t="s">
        <v>1662</v>
      </c>
      <c r="BF137" t="s">
        <v>1799</v>
      </c>
    </row>
    <row r="138" spans="1:58">
      <c r="A138" s="1">
        <f>HYPERLINK("https://lsnyc.legalserver.org/matter/dynamic-profile/view/1844833","17-1844833")</f>
        <v>0</v>
      </c>
      <c r="C138" t="s">
        <v>1828</v>
      </c>
      <c r="D138" t="s">
        <v>1830</v>
      </c>
      <c r="E138" t="s">
        <v>1911</v>
      </c>
      <c r="F138" t="s">
        <v>1979</v>
      </c>
      <c r="G138" t="s">
        <v>2092</v>
      </c>
      <c r="H138" t="s">
        <v>2194</v>
      </c>
      <c r="I138" t="s">
        <v>2314</v>
      </c>
      <c r="J138" t="s">
        <v>698</v>
      </c>
      <c r="K138" t="s">
        <v>739</v>
      </c>
      <c r="L138">
        <v>10467</v>
      </c>
      <c r="M138" t="s">
        <v>744</v>
      </c>
      <c r="N138" t="s">
        <v>2500</v>
      </c>
      <c r="O138">
        <v>8</v>
      </c>
      <c r="P138" t="s">
        <v>926</v>
      </c>
      <c r="Q138" t="s">
        <v>930</v>
      </c>
      <c r="R138" t="s">
        <v>2511</v>
      </c>
      <c r="S138" t="s">
        <v>932</v>
      </c>
      <c r="T138" t="s">
        <v>934</v>
      </c>
      <c r="V138" t="s">
        <v>935</v>
      </c>
      <c r="W138" t="s">
        <v>937</v>
      </c>
      <c r="X138" t="s">
        <v>157</v>
      </c>
      <c r="Y138">
        <v>325</v>
      </c>
      <c r="Z138">
        <v>1214</v>
      </c>
      <c r="AA138" t="s">
        <v>2673</v>
      </c>
      <c r="AB138" t="s">
        <v>2767</v>
      </c>
      <c r="AC138" t="s">
        <v>2897</v>
      </c>
      <c r="AD138">
        <v>6</v>
      </c>
      <c r="AE138" t="s">
        <v>1401</v>
      </c>
      <c r="AF138">
        <v>1</v>
      </c>
      <c r="AG138">
        <v>0</v>
      </c>
      <c r="AH138">
        <v>67.66</v>
      </c>
      <c r="AK138" t="s">
        <v>750</v>
      </c>
      <c r="AM138">
        <v>8160</v>
      </c>
      <c r="AO138" t="s">
        <v>1426</v>
      </c>
      <c r="AP138" t="s">
        <v>1432</v>
      </c>
      <c r="AR138" t="s">
        <v>1519</v>
      </c>
      <c r="AS138" t="s">
        <v>3061</v>
      </c>
      <c r="AT138">
        <v>2019</v>
      </c>
      <c r="AV138" t="s">
        <v>1662</v>
      </c>
      <c r="AW138" t="s">
        <v>1662</v>
      </c>
      <c r="AX138" t="s">
        <v>935</v>
      </c>
      <c r="AY138" t="s">
        <v>1672</v>
      </c>
      <c r="AZ138" t="s">
        <v>1666</v>
      </c>
      <c r="BA138">
        <v>42.25</v>
      </c>
      <c r="BB138" t="s">
        <v>3063</v>
      </c>
      <c r="BC138" t="s">
        <v>3161</v>
      </c>
      <c r="BD138" t="s">
        <v>1662</v>
      </c>
      <c r="BE138" t="s">
        <v>3174</v>
      </c>
      <c r="BF138" t="s">
        <v>1813</v>
      </c>
    </row>
    <row r="139" spans="1:58">
      <c r="A139" s="1">
        <f>HYPERLINK("https://lsnyc.legalserver.org/matter/dynamic-profile/view/1856152","18-1856152")</f>
        <v>0</v>
      </c>
      <c r="C139" t="s">
        <v>1824</v>
      </c>
      <c r="D139" t="s">
        <v>1830</v>
      </c>
      <c r="E139" t="s">
        <v>1912</v>
      </c>
      <c r="F139" t="s">
        <v>1938</v>
      </c>
      <c r="G139" t="s">
        <v>2093</v>
      </c>
      <c r="H139" t="s">
        <v>2195</v>
      </c>
      <c r="I139" t="s">
        <v>2315</v>
      </c>
      <c r="J139">
        <v>22</v>
      </c>
      <c r="K139" t="s">
        <v>739</v>
      </c>
      <c r="L139">
        <v>10467</v>
      </c>
      <c r="M139" t="s">
        <v>743</v>
      </c>
      <c r="N139" t="s">
        <v>2501</v>
      </c>
      <c r="O139">
        <v>9</v>
      </c>
      <c r="P139" t="s">
        <v>926</v>
      </c>
      <c r="Q139" t="s">
        <v>930</v>
      </c>
      <c r="R139" t="s">
        <v>2511</v>
      </c>
      <c r="S139" t="s">
        <v>932</v>
      </c>
      <c r="T139" t="s">
        <v>934</v>
      </c>
      <c r="X139" t="s">
        <v>1912</v>
      </c>
      <c r="Y139">
        <v>458</v>
      </c>
      <c r="Z139">
        <v>458</v>
      </c>
      <c r="AA139" t="s">
        <v>2674</v>
      </c>
      <c r="AB139" t="s">
        <v>2768</v>
      </c>
      <c r="AC139" t="s">
        <v>2898</v>
      </c>
      <c r="AD139">
        <v>0</v>
      </c>
      <c r="AF139">
        <v>1</v>
      </c>
      <c r="AG139">
        <v>0</v>
      </c>
      <c r="AH139">
        <v>0</v>
      </c>
      <c r="AM139">
        <v>0</v>
      </c>
      <c r="AO139" t="s">
        <v>1426</v>
      </c>
      <c r="AP139" t="s">
        <v>1432</v>
      </c>
      <c r="AR139" t="s">
        <v>1536</v>
      </c>
      <c r="AS139" t="s">
        <v>1621</v>
      </c>
      <c r="AT139">
        <v>2019</v>
      </c>
      <c r="AV139" t="s">
        <v>1662</v>
      </c>
      <c r="AW139" t="s">
        <v>1663</v>
      </c>
      <c r="AX139" t="s">
        <v>935</v>
      </c>
      <c r="AY139" t="s">
        <v>1672</v>
      </c>
      <c r="AZ139" t="s">
        <v>1666</v>
      </c>
      <c r="BA139">
        <v>9.65</v>
      </c>
      <c r="BB139" t="s">
        <v>3062</v>
      </c>
      <c r="BC139" t="s">
        <v>3162</v>
      </c>
      <c r="BD139" t="s">
        <v>1662</v>
      </c>
      <c r="BE139" t="s">
        <v>1782</v>
      </c>
      <c r="BF139" t="s">
        <v>1801</v>
      </c>
    </row>
    <row r="140" spans="1:58">
      <c r="A140" s="1">
        <f>HYPERLINK("https://lsnyc.legalserver.org/matter/dynamic-profile/view/1870079","18-1870079")</f>
        <v>0</v>
      </c>
      <c r="C140" t="s">
        <v>72</v>
      </c>
      <c r="D140" t="s">
        <v>1830</v>
      </c>
      <c r="E140" t="s">
        <v>114</v>
      </c>
      <c r="F140" t="s">
        <v>1940</v>
      </c>
      <c r="G140" t="s">
        <v>2094</v>
      </c>
      <c r="H140" t="s">
        <v>2196</v>
      </c>
      <c r="I140" t="s">
        <v>2316</v>
      </c>
      <c r="J140" t="s">
        <v>696</v>
      </c>
      <c r="K140" t="s">
        <v>739</v>
      </c>
      <c r="L140">
        <v>10467</v>
      </c>
      <c r="M140" t="s">
        <v>743</v>
      </c>
      <c r="N140" t="s">
        <v>2502</v>
      </c>
      <c r="O140">
        <v>21</v>
      </c>
      <c r="P140" t="s">
        <v>926</v>
      </c>
      <c r="Q140" t="s">
        <v>930</v>
      </c>
      <c r="R140" t="s">
        <v>2511</v>
      </c>
      <c r="S140" t="s">
        <v>932</v>
      </c>
      <c r="T140" t="s">
        <v>934</v>
      </c>
      <c r="X140" t="s">
        <v>114</v>
      </c>
      <c r="Y140">
        <v>0</v>
      </c>
      <c r="Z140">
        <v>978.04</v>
      </c>
      <c r="AA140" t="s">
        <v>2675</v>
      </c>
      <c r="AC140" t="s">
        <v>2899</v>
      </c>
      <c r="AD140">
        <v>0</v>
      </c>
      <c r="AF140">
        <v>1</v>
      </c>
      <c r="AG140">
        <v>1</v>
      </c>
      <c r="AH140">
        <v>12.76</v>
      </c>
      <c r="AM140">
        <v>2100</v>
      </c>
      <c r="AO140" t="s">
        <v>1426</v>
      </c>
      <c r="AR140" t="s">
        <v>1510</v>
      </c>
      <c r="AS140" t="s">
        <v>1560</v>
      </c>
      <c r="AT140">
        <v>2018</v>
      </c>
      <c r="AV140" t="s">
        <v>1662</v>
      </c>
      <c r="AW140" t="s">
        <v>1663</v>
      </c>
      <c r="AX140" t="s">
        <v>935</v>
      </c>
      <c r="AY140" t="s">
        <v>1673</v>
      </c>
      <c r="AZ140" t="s">
        <v>1666</v>
      </c>
      <c r="BA140">
        <v>8.5</v>
      </c>
      <c r="BB140" t="s">
        <v>3063</v>
      </c>
      <c r="BC140" t="s">
        <v>3163</v>
      </c>
      <c r="BD140" t="s">
        <v>1662</v>
      </c>
      <c r="BE140" t="s">
        <v>1785</v>
      </c>
      <c r="BF140" t="s">
        <v>1801</v>
      </c>
    </row>
    <row r="141" spans="1:58">
      <c r="A141" s="1">
        <f>HYPERLINK("https://lsnyc.legalserver.org/matter/dynamic-profile/view/1856167","18-1856167")</f>
        <v>0</v>
      </c>
      <c r="C141" t="s">
        <v>1824</v>
      </c>
      <c r="D141" t="s">
        <v>1830</v>
      </c>
      <c r="E141" t="s">
        <v>1912</v>
      </c>
      <c r="F141" t="s">
        <v>1938</v>
      </c>
      <c r="G141" t="s">
        <v>2095</v>
      </c>
      <c r="H141" t="s">
        <v>2197</v>
      </c>
      <c r="I141" t="s">
        <v>621</v>
      </c>
      <c r="J141" t="s">
        <v>713</v>
      </c>
      <c r="K141" t="s">
        <v>739</v>
      </c>
      <c r="L141">
        <v>10457</v>
      </c>
      <c r="M141" t="s">
        <v>743</v>
      </c>
      <c r="N141" t="s">
        <v>2503</v>
      </c>
      <c r="O141">
        <v>3</v>
      </c>
      <c r="P141" t="s">
        <v>926</v>
      </c>
      <c r="Q141" t="s">
        <v>930</v>
      </c>
      <c r="R141" t="s">
        <v>2511</v>
      </c>
      <c r="S141" t="s">
        <v>932</v>
      </c>
      <c r="T141" t="s">
        <v>934</v>
      </c>
      <c r="X141" t="s">
        <v>1912</v>
      </c>
      <c r="Y141">
        <v>975</v>
      </c>
      <c r="Z141">
        <v>1850</v>
      </c>
      <c r="AA141" t="s">
        <v>2676</v>
      </c>
      <c r="AD141">
        <v>0</v>
      </c>
      <c r="AF141">
        <v>4</v>
      </c>
      <c r="AG141">
        <v>5</v>
      </c>
      <c r="AH141">
        <v>97.58</v>
      </c>
      <c r="AM141">
        <v>44400</v>
      </c>
      <c r="AO141" t="s">
        <v>1426</v>
      </c>
      <c r="AP141" t="s">
        <v>1432</v>
      </c>
      <c r="AR141" t="s">
        <v>1493</v>
      </c>
      <c r="AS141" t="s">
        <v>1621</v>
      </c>
      <c r="AT141">
        <v>2019</v>
      </c>
      <c r="AV141" t="s">
        <v>1662</v>
      </c>
      <c r="AW141" t="s">
        <v>1663</v>
      </c>
      <c r="AX141" t="s">
        <v>935</v>
      </c>
      <c r="AY141" t="s">
        <v>1673</v>
      </c>
      <c r="AZ141" t="s">
        <v>1666</v>
      </c>
      <c r="BA141">
        <v>9.65</v>
      </c>
      <c r="BB141" t="s">
        <v>3063</v>
      </c>
      <c r="BD141" t="s">
        <v>1662</v>
      </c>
      <c r="BE141" t="s">
        <v>1782</v>
      </c>
      <c r="BF141" t="s">
        <v>1801</v>
      </c>
    </row>
    <row r="142" spans="1:58">
      <c r="A142" s="1">
        <f>HYPERLINK("https://lsnyc.legalserver.org/matter/dynamic-profile/view/1850442","17-1850442")</f>
        <v>0</v>
      </c>
      <c r="C142" t="s">
        <v>75</v>
      </c>
      <c r="D142" t="s">
        <v>1830</v>
      </c>
      <c r="E142" t="s">
        <v>165</v>
      </c>
      <c r="F142" t="s">
        <v>1980</v>
      </c>
      <c r="G142" t="s">
        <v>227</v>
      </c>
      <c r="H142" t="s">
        <v>2198</v>
      </c>
      <c r="I142" t="s">
        <v>589</v>
      </c>
      <c r="J142">
        <v>216</v>
      </c>
      <c r="K142" t="s">
        <v>739</v>
      </c>
      <c r="L142">
        <v>10457</v>
      </c>
      <c r="M142" t="s">
        <v>743</v>
      </c>
      <c r="N142">
        <v>9999999</v>
      </c>
      <c r="O142">
        <v>4</v>
      </c>
      <c r="P142" t="s">
        <v>928</v>
      </c>
      <c r="Q142" t="s">
        <v>931</v>
      </c>
      <c r="R142" t="s">
        <v>2514</v>
      </c>
      <c r="S142" t="s">
        <v>932</v>
      </c>
      <c r="T142" t="s">
        <v>933</v>
      </c>
      <c r="V142" t="s">
        <v>935</v>
      </c>
      <c r="X142" t="s">
        <v>165</v>
      </c>
      <c r="Y142">
        <v>605</v>
      </c>
      <c r="Z142">
        <v>1337</v>
      </c>
      <c r="AA142" t="s">
        <v>2677</v>
      </c>
      <c r="AB142" t="s">
        <v>2769</v>
      </c>
      <c r="AD142">
        <v>0</v>
      </c>
      <c r="AE142" t="s">
        <v>1401</v>
      </c>
      <c r="AF142">
        <v>1</v>
      </c>
      <c r="AG142">
        <v>0</v>
      </c>
      <c r="AH142">
        <v>0</v>
      </c>
      <c r="AK142" t="s">
        <v>1413</v>
      </c>
      <c r="AL142" t="s">
        <v>1423</v>
      </c>
      <c r="AM142">
        <v>0</v>
      </c>
      <c r="AP142" t="s">
        <v>1432</v>
      </c>
      <c r="AR142" t="s">
        <v>1536</v>
      </c>
      <c r="AS142" t="s">
        <v>1590</v>
      </c>
      <c r="AT142">
        <v>2018</v>
      </c>
      <c r="AV142" t="s">
        <v>1662</v>
      </c>
      <c r="AW142" t="s">
        <v>1663</v>
      </c>
      <c r="AX142" t="s">
        <v>935</v>
      </c>
      <c r="AY142" t="s">
        <v>1671</v>
      </c>
      <c r="AZ142" t="s">
        <v>1665</v>
      </c>
      <c r="BA142">
        <v>26.1</v>
      </c>
      <c r="BB142" t="s">
        <v>3068</v>
      </c>
      <c r="BC142" t="s">
        <v>3164</v>
      </c>
      <c r="BD142" t="s">
        <v>1662</v>
      </c>
      <c r="BE142" t="s">
        <v>1782</v>
      </c>
      <c r="BF142" t="s">
        <v>1799</v>
      </c>
    </row>
    <row r="143" spans="1:58">
      <c r="A143" s="1">
        <f>HYPERLINK("https://lsnyc.legalserver.org/matter/dynamic-profile/view/0819575","16-0819575")</f>
        <v>0</v>
      </c>
      <c r="C143" t="s">
        <v>90</v>
      </c>
      <c r="D143" t="s">
        <v>1830</v>
      </c>
      <c r="E143" t="s">
        <v>1898</v>
      </c>
      <c r="F143" t="s">
        <v>1917</v>
      </c>
      <c r="G143" t="s">
        <v>2096</v>
      </c>
      <c r="H143" t="s">
        <v>2199</v>
      </c>
      <c r="I143" t="s">
        <v>2317</v>
      </c>
      <c r="J143">
        <v>2</v>
      </c>
      <c r="K143" t="s">
        <v>739</v>
      </c>
      <c r="L143">
        <v>10465</v>
      </c>
      <c r="M143" t="s">
        <v>741</v>
      </c>
      <c r="N143" t="s">
        <v>2504</v>
      </c>
      <c r="O143">
        <v>8</v>
      </c>
      <c r="P143" t="s">
        <v>928</v>
      </c>
      <c r="Q143" t="s">
        <v>931</v>
      </c>
      <c r="R143" t="s">
        <v>2511</v>
      </c>
      <c r="S143" t="s">
        <v>932</v>
      </c>
      <c r="T143" t="s">
        <v>933</v>
      </c>
      <c r="X143" t="s">
        <v>122</v>
      </c>
      <c r="Y143">
        <v>400</v>
      </c>
      <c r="Z143">
        <v>1950</v>
      </c>
      <c r="AA143" t="s">
        <v>2573</v>
      </c>
      <c r="AB143" t="s">
        <v>2770</v>
      </c>
      <c r="AC143" t="s">
        <v>2900</v>
      </c>
      <c r="AD143">
        <v>3</v>
      </c>
      <c r="AE143" t="s">
        <v>1402</v>
      </c>
      <c r="AF143">
        <v>1</v>
      </c>
      <c r="AG143">
        <v>6</v>
      </c>
      <c r="AH143">
        <v>24.37</v>
      </c>
      <c r="AK143" t="s">
        <v>1413</v>
      </c>
      <c r="AL143" t="s">
        <v>1423</v>
      </c>
      <c r="AM143">
        <v>8952</v>
      </c>
      <c r="AO143" t="s">
        <v>1426</v>
      </c>
      <c r="AP143" t="s">
        <v>2965</v>
      </c>
      <c r="AR143" t="s">
        <v>3013</v>
      </c>
      <c r="AS143" t="s">
        <v>1611</v>
      </c>
      <c r="AT143">
        <v>2018</v>
      </c>
      <c r="AV143" t="s">
        <v>1662</v>
      </c>
      <c r="AW143" t="s">
        <v>1663</v>
      </c>
      <c r="AX143" t="s">
        <v>935</v>
      </c>
      <c r="AY143" t="s">
        <v>1671</v>
      </c>
      <c r="AZ143" t="s">
        <v>1665</v>
      </c>
      <c r="BA143">
        <v>22.05</v>
      </c>
      <c r="BB143" t="s">
        <v>3062</v>
      </c>
      <c r="BC143" t="s">
        <v>3165</v>
      </c>
      <c r="BD143" t="s">
        <v>1662</v>
      </c>
      <c r="BF143" t="s">
        <v>3178</v>
      </c>
    </row>
    <row r="144" spans="1:58">
      <c r="A144" s="1">
        <f>HYPERLINK("https://lsnyc.legalserver.org/matter/dynamic-profile/view/1861008","18-1861008")</f>
        <v>0</v>
      </c>
      <c r="C144" t="s">
        <v>72</v>
      </c>
      <c r="D144" t="s">
        <v>1830</v>
      </c>
      <c r="E144" t="s">
        <v>190</v>
      </c>
      <c r="F144" t="s">
        <v>1981</v>
      </c>
      <c r="G144" t="s">
        <v>2097</v>
      </c>
      <c r="H144" t="s">
        <v>2200</v>
      </c>
      <c r="I144" t="s">
        <v>2318</v>
      </c>
      <c r="J144" t="s">
        <v>696</v>
      </c>
      <c r="K144" t="s">
        <v>739</v>
      </c>
      <c r="L144">
        <v>10470</v>
      </c>
      <c r="N144" t="s">
        <v>2505</v>
      </c>
      <c r="O144">
        <v>16</v>
      </c>
      <c r="P144" t="s">
        <v>2507</v>
      </c>
      <c r="Q144" t="s">
        <v>2508</v>
      </c>
      <c r="R144" t="s">
        <v>2515</v>
      </c>
      <c r="S144" t="s">
        <v>2508</v>
      </c>
      <c r="T144" t="s">
        <v>933</v>
      </c>
      <c r="V144" t="s">
        <v>1662</v>
      </c>
      <c r="X144" t="s">
        <v>188</v>
      </c>
      <c r="Y144">
        <v>0</v>
      </c>
      <c r="Z144">
        <v>980</v>
      </c>
      <c r="AA144" t="s">
        <v>2678</v>
      </c>
      <c r="AC144" t="s">
        <v>2901</v>
      </c>
      <c r="AD144">
        <v>0</v>
      </c>
      <c r="AE144" t="s">
        <v>1401</v>
      </c>
      <c r="AF144">
        <v>1</v>
      </c>
      <c r="AG144">
        <v>0</v>
      </c>
      <c r="AH144">
        <v>160.63</v>
      </c>
      <c r="AK144" t="s">
        <v>1413</v>
      </c>
      <c r="AM144">
        <v>19500</v>
      </c>
      <c r="AR144" t="s">
        <v>3018</v>
      </c>
      <c r="AS144" t="s">
        <v>1595</v>
      </c>
      <c r="AT144">
        <v>2019</v>
      </c>
      <c r="AV144" t="s">
        <v>1662</v>
      </c>
      <c r="AW144" t="s">
        <v>1663</v>
      </c>
      <c r="AX144" t="s">
        <v>935</v>
      </c>
      <c r="AZ144" t="s">
        <v>1666</v>
      </c>
      <c r="BA144">
        <v>0.85</v>
      </c>
      <c r="BB144" t="s">
        <v>1669</v>
      </c>
      <c r="BD144" t="s">
        <v>1662</v>
      </c>
      <c r="BF144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Opened</vt:lpstr>
      <vt:lpstr>Closed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2019-07-10T17:03:14Z</dcterms:created>
  <dcterms:modified xsi:type="dcterms:W3CDTF">2019-07-10T17:03:14Z</dcterms:modified>
</cp:coreProperties>
</file>