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nx Housing Aged Open Cases R" sheetId="1" r:id="rId1"/>
  </sheets>
  <calcPr calcId="124519" fullCalcOnLoad="1"/>
</workbook>
</file>

<file path=xl/sharedStrings.xml><?xml version="1.0" encoding="utf-8"?>
<sst xmlns="http://schemas.openxmlformats.org/spreadsheetml/2006/main" count="7236" uniqueCount="1655">
  <si>
    <t>Hyperlinked Case #</t>
  </si>
  <si>
    <t>Primary Advocate Name</t>
  </si>
  <si>
    <t>Client First Name</t>
  </si>
  <si>
    <t>Client Last Name</t>
  </si>
  <si>
    <t>Date Opened</t>
  </si>
  <si>
    <t>Last Date Time Entered</t>
  </si>
  <si>
    <t>Legal Problem Code</t>
  </si>
  <si>
    <t>Housing Building Case?</t>
  </si>
  <si>
    <t>Housing Level of Service</t>
  </si>
  <si>
    <t>Housing Type Of Case</t>
  </si>
  <si>
    <t xml:space="preserve">Summary </t>
  </si>
  <si>
    <t>Aktar, Shabhia</t>
  </si>
  <si>
    <t>Alvarez, Adriana</t>
  </si>
  <si>
    <t>Bateman, Steven</t>
  </si>
  <si>
    <t>Breakstone, Chelsea</t>
  </si>
  <si>
    <t>Brutus, Jean-Pierre</t>
  </si>
  <si>
    <t>Cappellini, Bianca</t>
  </si>
  <si>
    <t>Castro, Cristina</t>
  </si>
  <si>
    <t>Catuira, Rochelle</t>
  </si>
  <si>
    <t>Chen, Eugene</t>
  </si>
  <si>
    <t>Contreras, Gatsby</t>
  </si>
  <si>
    <t>Cruz-Perez, Javier</t>
  </si>
  <si>
    <t>De Silva, Natasia</t>
  </si>
  <si>
    <t>Feliz, Oswald</t>
  </si>
  <si>
    <t>Fischman, Jean</t>
  </si>
  <si>
    <t>Fukuda, Noriko</t>
  </si>
  <si>
    <t>Gonzalez, Atenedoro</t>
  </si>
  <si>
    <t>Goyzueta, Anna</t>
  </si>
  <si>
    <t>Greene, Janelle</t>
  </si>
  <si>
    <t>Herrmann, Neil</t>
  </si>
  <si>
    <t>Ijaz, Kulsoom</t>
  </si>
  <si>
    <t>Johnson, Emelia</t>
  </si>
  <si>
    <t>Kalum, Nicole</t>
  </si>
  <si>
    <t>Kellogg, Martha</t>
  </si>
  <si>
    <t>Licharson, Tom</t>
  </si>
  <si>
    <t>Lowery, Liam</t>
  </si>
  <si>
    <t>Lynch, Megan</t>
  </si>
  <si>
    <t>Ma, Chiansan</t>
  </si>
  <si>
    <t>Mancias, Fernando</t>
  </si>
  <si>
    <t>McDonald, John</t>
  </si>
  <si>
    <t>McLinn, Heather</t>
  </si>
  <si>
    <t>Mulles, Carlos</t>
  </si>
  <si>
    <t>Navarro, Norey</t>
  </si>
  <si>
    <t>Nimis, Roland</t>
  </si>
  <si>
    <t>Norton, Carolyn</t>
  </si>
  <si>
    <t>Ocana, Johanna</t>
  </si>
  <si>
    <t>Osei, Dionne</t>
  </si>
  <si>
    <t>Price, Adriana</t>
  </si>
  <si>
    <t>Rahman, Urooj</t>
  </si>
  <si>
    <t>Roberts, Jonathan</t>
  </si>
  <si>
    <t>Rookwood, Shardae</t>
  </si>
  <si>
    <t>Rosen, David</t>
  </si>
  <si>
    <t>Schafler, Eliza</t>
  </si>
  <si>
    <t>Scott, Samuel</t>
  </si>
  <si>
    <t>Smith, Sara</t>
  </si>
  <si>
    <t>Solivan, Jackeline</t>
  </si>
  <si>
    <t>Succop, Steven</t>
  </si>
  <si>
    <t>Taylor, Mark</t>
  </si>
  <si>
    <t>Tongo, Salima</t>
  </si>
  <si>
    <t>Ukegbu, Ezi</t>
  </si>
  <si>
    <t>Rahmell</t>
  </si>
  <si>
    <t>Ana</t>
  </si>
  <si>
    <t>Adalberto</t>
  </si>
  <si>
    <t>Lorraine</t>
  </si>
  <si>
    <t>Francisca</t>
  </si>
  <si>
    <t>Jesus</t>
  </si>
  <si>
    <t>Cheryl</t>
  </si>
  <si>
    <t>Mariel</t>
  </si>
  <si>
    <t>Vincent</t>
  </si>
  <si>
    <t>Margarita</t>
  </si>
  <si>
    <t>Alicia</t>
  </si>
  <si>
    <t>Santa</t>
  </si>
  <si>
    <t>Sonia</t>
  </si>
  <si>
    <t>Destiny</t>
  </si>
  <si>
    <t>Esmery</t>
  </si>
  <si>
    <t>Jeanean</t>
  </si>
  <si>
    <t>Diane</t>
  </si>
  <si>
    <t>Jennet</t>
  </si>
  <si>
    <t>Jeremy</t>
  </si>
  <si>
    <t>Maribel</t>
  </si>
  <si>
    <t>Johanny</t>
  </si>
  <si>
    <t>Dinorah</t>
  </si>
  <si>
    <t>Mercedes</t>
  </si>
  <si>
    <t>Brenda</t>
  </si>
  <si>
    <t>Taisha</t>
  </si>
  <si>
    <t>Hilda</t>
  </si>
  <si>
    <t>Starneisha</t>
  </si>
  <si>
    <t>Ricki</t>
  </si>
  <si>
    <t>Deibi</t>
  </si>
  <si>
    <t>Ibrahima</t>
  </si>
  <si>
    <t>Carlos</t>
  </si>
  <si>
    <t>Damalie</t>
  </si>
  <si>
    <t>Deborah</t>
  </si>
  <si>
    <t>Ella</t>
  </si>
  <si>
    <t>Michael</t>
  </si>
  <si>
    <t>Delilah</t>
  </si>
  <si>
    <t>Samantha</t>
  </si>
  <si>
    <t>Graciela</t>
  </si>
  <si>
    <t>Jacqueline</t>
  </si>
  <si>
    <t>Ermilo</t>
  </si>
  <si>
    <t>Diana</t>
  </si>
  <si>
    <t>Marcelina</t>
  </si>
  <si>
    <t>Shaquasia</t>
  </si>
  <si>
    <t>Jianna</t>
  </si>
  <si>
    <t>Dominique</t>
  </si>
  <si>
    <t>Crimilda</t>
  </si>
  <si>
    <t>Christina</t>
  </si>
  <si>
    <t>Tomas</t>
  </si>
  <si>
    <t>Herbert</t>
  </si>
  <si>
    <t>Zelene</t>
  </si>
  <si>
    <t>Leslie</t>
  </si>
  <si>
    <t>Zaila</t>
  </si>
  <si>
    <t>Desna</t>
  </si>
  <si>
    <t>Damaris</t>
  </si>
  <si>
    <t>James</t>
  </si>
  <si>
    <t>Giselle</t>
  </si>
  <si>
    <t>Norma</t>
  </si>
  <si>
    <t>Ruth</t>
  </si>
  <si>
    <t>Kezia</t>
  </si>
  <si>
    <t>JUAN</t>
  </si>
  <si>
    <t>Maria</t>
  </si>
  <si>
    <t>Gloria</t>
  </si>
  <si>
    <t>Natalie</t>
  </si>
  <si>
    <t>Ravel</t>
  </si>
  <si>
    <t>Yazmin</t>
  </si>
  <si>
    <t>Adia</t>
  </si>
  <si>
    <t>Katherine</t>
  </si>
  <si>
    <t>Kim</t>
  </si>
  <si>
    <t>Ann</t>
  </si>
  <si>
    <t>Kathy</t>
  </si>
  <si>
    <t>Alexander</t>
  </si>
  <si>
    <t>Marcus</t>
  </si>
  <si>
    <t>Fatima</t>
  </si>
  <si>
    <t>Young</t>
  </si>
  <si>
    <t>Joshua</t>
  </si>
  <si>
    <t>Emani</t>
  </si>
  <si>
    <t>Evelyn</t>
  </si>
  <si>
    <t>Rachel</t>
  </si>
  <si>
    <t>Aileen</t>
  </si>
  <si>
    <t>Jessica</t>
  </si>
  <si>
    <t>Danishea</t>
  </si>
  <si>
    <t>Joseph</t>
  </si>
  <si>
    <t>Marilyn</t>
  </si>
  <si>
    <t>Djana</t>
  </si>
  <si>
    <t>Darrell</t>
  </si>
  <si>
    <t>Eugenie</t>
  </si>
  <si>
    <t>Milton</t>
  </si>
  <si>
    <t>Patricia</t>
  </si>
  <si>
    <t>Negroni</t>
  </si>
  <si>
    <t>Luz</t>
  </si>
  <si>
    <t>Charles</t>
  </si>
  <si>
    <t>Zonia</t>
  </si>
  <si>
    <t>Keila</t>
  </si>
  <si>
    <t>Domingo</t>
  </si>
  <si>
    <t>Tenisha</t>
  </si>
  <si>
    <t>Niasia</t>
  </si>
  <si>
    <t>Liza</t>
  </si>
  <si>
    <t>Stacey</t>
  </si>
  <si>
    <t>Ronald</t>
  </si>
  <si>
    <t>Melissa</t>
  </si>
  <si>
    <t>Niema</t>
  </si>
  <si>
    <t>Sharon</t>
  </si>
  <si>
    <t>Alma</t>
  </si>
  <si>
    <t>Gisell</t>
  </si>
  <si>
    <t>Bhoodan</t>
  </si>
  <si>
    <t>Latisha</t>
  </si>
  <si>
    <t>Stanley</t>
  </si>
  <si>
    <t>Thaddea</t>
  </si>
  <si>
    <t>Andre</t>
  </si>
  <si>
    <t>Ruby</t>
  </si>
  <si>
    <t>Sinead</t>
  </si>
  <si>
    <t>Tia</t>
  </si>
  <si>
    <t>Lester</t>
  </si>
  <si>
    <t>Judith</t>
  </si>
  <si>
    <t>Thayshika</t>
  </si>
  <si>
    <t>Bernardo</t>
  </si>
  <si>
    <t>Angela</t>
  </si>
  <si>
    <t>Linda</t>
  </si>
  <si>
    <t>Juanita</t>
  </si>
  <si>
    <t>Cinthia</t>
  </si>
  <si>
    <t>Ruben</t>
  </si>
  <si>
    <t>Iris</t>
  </si>
  <si>
    <t>Haydee</t>
  </si>
  <si>
    <t>Felicia</t>
  </si>
  <si>
    <t>Aida</t>
  </si>
  <si>
    <t>Lesha</t>
  </si>
  <si>
    <t>Althea</t>
  </si>
  <si>
    <t>Carlotta</t>
  </si>
  <si>
    <t>Nancy</t>
  </si>
  <si>
    <t>Jose</t>
  </si>
  <si>
    <t>Rosanna</t>
  </si>
  <si>
    <t>Rosalind</t>
  </si>
  <si>
    <t>Wilson Ramon</t>
  </si>
  <si>
    <t>Shirley</t>
  </si>
  <si>
    <t>Miguelina</t>
  </si>
  <si>
    <t>Dania</t>
  </si>
  <si>
    <t>Lynette</t>
  </si>
  <si>
    <t>Aldry</t>
  </si>
  <si>
    <t>Glenda</t>
  </si>
  <si>
    <t>Federico</t>
  </si>
  <si>
    <t>Karina</t>
  </si>
  <si>
    <t>Reginald</t>
  </si>
  <si>
    <t>Danique</t>
  </si>
  <si>
    <t>Nelson</t>
  </si>
  <si>
    <t>Marlenny</t>
  </si>
  <si>
    <t>Schuancia</t>
  </si>
  <si>
    <t>Chavela</t>
  </si>
  <si>
    <t>April</t>
  </si>
  <si>
    <t>Mamadou</t>
  </si>
  <si>
    <t>Edilsa</t>
  </si>
  <si>
    <t>Elbia</t>
  </si>
  <si>
    <t>Christopher</t>
  </si>
  <si>
    <t>Cynthia</t>
  </si>
  <si>
    <t>Tamika</t>
  </si>
  <si>
    <t>Robert</t>
  </si>
  <si>
    <t>Jenny</t>
  </si>
  <si>
    <t>Annette</t>
  </si>
  <si>
    <t>Francisco</t>
  </si>
  <si>
    <t>Marco</t>
  </si>
  <si>
    <t>Guillermo</t>
  </si>
  <si>
    <t>Juceyna</t>
  </si>
  <si>
    <t>Elizabeth</t>
  </si>
  <si>
    <t>Jacquelin</t>
  </si>
  <si>
    <t>Yocelyn</t>
  </si>
  <si>
    <t>Cherry</t>
  </si>
  <si>
    <t>Nadine</t>
  </si>
  <si>
    <t>Daisy</t>
  </si>
  <si>
    <t>Antonio</t>
  </si>
  <si>
    <t>Danira</t>
  </si>
  <si>
    <t>Hasan</t>
  </si>
  <si>
    <t>Hector</t>
  </si>
  <si>
    <t>Lesly</t>
  </si>
  <si>
    <t>Ebrunilda</t>
  </si>
  <si>
    <t>Juan</t>
  </si>
  <si>
    <t>Orlando</t>
  </si>
  <si>
    <t>Stephen</t>
  </si>
  <si>
    <t>Doris</t>
  </si>
  <si>
    <t>Cesar</t>
  </si>
  <si>
    <t>Ramon Tomas</t>
  </si>
  <si>
    <t>Yamalit</t>
  </si>
  <si>
    <t>Yesenia</t>
  </si>
  <si>
    <t>Rhonda</t>
  </si>
  <si>
    <t>Elhadji</t>
  </si>
  <si>
    <t>Rebecca</t>
  </si>
  <si>
    <t>Jason</t>
  </si>
  <si>
    <t>Kelin</t>
  </si>
  <si>
    <t>Henry</t>
  </si>
  <si>
    <t>Juana</t>
  </si>
  <si>
    <t>Alpha</t>
  </si>
  <si>
    <t>Alcidis</t>
  </si>
  <si>
    <t>Nashawana</t>
  </si>
  <si>
    <t>Julio</t>
  </si>
  <si>
    <t>Adabelba</t>
  </si>
  <si>
    <t>Merlyn</t>
  </si>
  <si>
    <t>Susan</t>
  </si>
  <si>
    <t>Awa</t>
  </si>
  <si>
    <t>Rosa</t>
  </si>
  <si>
    <t>Yoselin</t>
  </si>
  <si>
    <t>Shakarish</t>
  </si>
  <si>
    <t>Jhoeldy</t>
  </si>
  <si>
    <t>Joselia</t>
  </si>
  <si>
    <t>Victor</t>
  </si>
  <si>
    <t>Tasha</t>
  </si>
  <si>
    <t>Jermaine</t>
  </si>
  <si>
    <t>Frieda</t>
  </si>
  <si>
    <t>Leon</t>
  </si>
  <si>
    <t>Carmen</t>
  </si>
  <si>
    <t>Joel</t>
  </si>
  <si>
    <t>Elia</t>
  </si>
  <si>
    <t>Stella</t>
  </si>
  <si>
    <t>Anthony</t>
  </si>
  <si>
    <t>Eduardo</t>
  </si>
  <si>
    <t>Haja</t>
  </si>
  <si>
    <t>Richard</t>
  </si>
  <si>
    <t>Xiomara</t>
  </si>
  <si>
    <t>Dorothy</t>
  </si>
  <si>
    <t>Gladys</t>
  </si>
  <si>
    <t>Beatrice</t>
  </si>
  <si>
    <t>Camella</t>
  </si>
  <si>
    <t>Everton</t>
  </si>
  <si>
    <t>Monica</t>
  </si>
  <si>
    <t>Rogerio</t>
  </si>
  <si>
    <t>Yvonne</t>
  </si>
  <si>
    <t>Branden</t>
  </si>
  <si>
    <t>Roberto</t>
  </si>
  <si>
    <t>Luis</t>
  </si>
  <si>
    <t>Catherine</t>
  </si>
  <si>
    <t>Mary</t>
  </si>
  <si>
    <t>Rodolfo</t>
  </si>
  <si>
    <t>Eric</t>
  </si>
  <si>
    <t>Annie</t>
  </si>
  <si>
    <t>David</t>
  </si>
  <si>
    <t>Loana</t>
  </si>
  <si>
    <t>Jahaira</t>
  </si>
  <si>
    <t>Simone</t>
  </si>
  <si>
    <t>Lucianne</t>
  </si>
  <si>
    <t>Curtis</t>
  </si>
  <si>
    <t>Joselyn</t>
  </si>
  <si>
    <t>Adela</t>
  </si>
  <si>
    <t>Rudy</t>
  </si>
  <si>
    <t>Luisa</t>
  </si>
  <si>
    <t>Martha</t>
  </si>
  <si>
    <t>Yazaira</t>
  </si>
  <si>
    <t>Sandra</t>
  </si>
  <si>
    <t>Michelle</t>
  </si>
  <si>
    <t>Janice</t>
  </si>
  <si>
    <t>Mark</t>
  </si>
  <si>
    <t>Stephanie</t>
  </si>
  <si>
    <t>Francine</t>
  </si>
  <si>
    <t>Rashaana</t>
  </si>
  <si>
    <t>Yahaira</t>
  </si>
  <si>
    <t>Corine</t>
  </si>
  <si>
    <t>Keith</t>
  </si>
  <si>
    <t>Dorren</t>
  </si>
  <si>
    <t>Duane</t>
  </si>
  <si>
    <t>Yesica</t>
  </si>
  <si>
    <t>Marilenis</t>
  </si>
  <si>
    <t>Felipa</t>
  </si>
  <si>
    <t>Yvette</t>
  </si>
  <si>
    <t>Lavone</t>
  </si>
  <si>
    <t>Miguel</t>
  </si>
  <si>
    <t>Fermina</t>
  </si>
  <si>
    <t>Rafael</t>
  </si>
  <si>
    <t>Junador</t>
  </si>
  <si>
    <t>Richamar</t>
  </si>
  <si>
    <t>Ivelisse</t>
  </si>
  <si>
    <t>Sabur</t>
  </si>
  <si>
    <t>Troy</t>
  </si>
  <si>
    <t>Nicole</t>
  </si>
  <si>
    <t>Claudette</t>
  </si>
  <si>
    <t>Micheal</t>
  </si>
  <si>
    <t>Mustafa</t>
  </si>
  <si>
    <t>Melvin</t>
  </si>
  <si>
    <t>Tyrone</t>
  </si>
  <si>
    <t>Toya</t>
  </si>
  <si>
    <t>Penny</t>
  </si>
  <si>
    <t>Shakima</t>
  </si>
  <si>
    <t>Jonelle</t>
  </si>
  <si>
    <t>Adel</t>
  </si>
  <si>
    <t>Sashawna</t>
  </si>
  <si>
    <t>Alexus</t>
  </si>
  <si>
    <t>Haleem</t>
  </si>
  <si>
    <t>Jennifer</t>
  </si>
  <si>
    <t>Norayma</t>
  </si>
  <si>
    <t>Ivonne</t>
  </si>
  <si>
    <t>Carla</t>
  </si>
  <si>
    <t>Lindsey</t>
  </si>
  <si>
    <t>Treniece</t>
  </si>
  <si>
    <t>JANET</t>
  </si>
  <si>
    <t>Tiara</t>
  </si>
  <si>
    <t>Larry</t>
  </si>
  <si>
    <t>Shaunina</t>
  </si>
  <si>
    <t>Scarlett</t>
  </si>
  <si>
    <t>Pedro</t>
  </si>
  <si>
    <t>Deloris</t>
  </si>
  <si>
    <t>Lara</t>
  </si>
  <si>
    <t>Leticia</t>
  </si>
  <si>
    <t>Naihomylee</t>
  </si>
  <si>
    <t>Sachen</t>
  </si>
  <si>
    <t>Mame</t>
  </si>
  <si>
    <t>Edwin</t>
  </si>
  <si>
    <t>Mariano</t>
  </si>
  <si>
    <t>Daniel</t>
  </si>
  <si>
    <t>Stevenson</t>
  </si>
  <si>
    <t>Rosemarie</t>
  </si>
  <si>
    <t>Kenneth</t>
  </si>
  <si>
    <t>Rosalina</t>
  </si>
  <si>
    <t>Jacqulyn</t>
  </si>
  <si>
    <t>Virginia</t>
  </si>
  <si>
    <t>Lourdes</t>
  </si>
  <si>
    <t>LaToya</t>
  </si>
  <si>
    <t>Rita</t>
  </si>
  <si>
    <t>Guarina</t>
  </si>
  <si>
    <t>Jamorl</t>
  </si>
  <si>
    <t>Kathleen</t>
  </si>
  <si>
    <t>Lassani</t>
  </si>
  <si>
    <t>Celina</t>
  </si>
  <si>
    <t>Erica</t>
  </si>
  <si>
    <t>Nasary</t>
  </si>
  <si>
    <t>Marie</t>
  </si>
  <si>
    <t>Tausha</t>
  </si>
  <si>
    <t>Louis</t>
  </si>
  <si>
    <t>Rosanys</t>
  </si>
  <si>
    <t>Nbaa</t>
  </si>
  <si>
    <t>Ramon</t>
  </si>
  <si>
    <t>Teresa</t>
  </si>
  <si>
    <t>Mikea</t>
  </si>
  <si>
    <t>Bienvenida</t>
  </si>
  <si>
    <t>Guillermina</t>
  </si>
  <si>
    <t>Kaileah</t>
  </si>
  <si>
    <t>Charise</t>
  </si>
  <si>
    <t>Keriesa</t>
  </si>
  <si>
    <t>Flor</t>
  </si>
  <si>
    <t>Isabel</t>
  </si>
  <si>
    <t>Jaime</t>
  </si>
  <si>
    <t>Burgess</t>
  </si>
  <si>
    <t>Chaztatii</t>
  </si>
  <si>
    <t>Melody</t>
  </si>
  <si>
    <t>Fausto</t>
  </si>
  <si>
    <t>Antonia</t>
  </si>
  <si>
    <t>Sha Jahan</t>
  </si>
  <si>
    <t>Tanya</t>
  </si>
  <si>
    <t>Aixa</t>
  </si>
  <si>
    <t>Tamara</t>
  </si>
  <si>
    <t>Ellexcion</t>
  </si>
  <si>
    <t>Angel</t>
  </si>
  <si>
    <t>Catalina</t>
  </si>
  <si>
    <t>Yolanda</t>
  </si>
  <si>
    <t>Felix</t>
  </si>
  <si>
    <t>MARTHA</t>
  </si>
  <si>
    <t>Deandra</t>
  </si>
  <si>
    <t>Jasmine</t>
  </si>
  <si>
    <t>Eugenia</t>
  </si>
  <si>
    <t>Karinthia</t>
  </si>
  <si>
    <t>Cynteera</t>
  </si>
  <si>
    <t>Kimberly</t>
  </si>
  <si>
    <t>Anthia</t>
  </si>
  <si>
    <t>Yiraldy</t>
  </si>
  <si>
    <t>Nereida</t>
  </si>
  <si>
    <t>George</t>
  </si>
  <si>
    <t>Starquaisa</t>
  </si>
  <si>
    <t>Hedilberto</t>
  </si>
  <si>
    <t>Cesarina</t>
  </si>
  <si>
    <t>Kayla</t>
  </si>
  <si>
    <t>Diahann</t>
  </si>
  <si>
    <t>Syeida</t>
  </si>
  <si>
    <t>Daouda</t>
  </si>
  <si>
    <t>Claude</t>
  </si>
  <si>
    <t>Mesha</t>
  </si>
  <si>
    <t>Johannie</t>
  </si>
  <si>
    <t>Danny</t>
  </si>
  <si>
    <t>Wendy</t>
  </si>
  <si>
    <t>Anibal</t>
  </si>
  <si>
    <t>Maritza</t>
  </si>
  <si>
    <t>Nilda</t>
  </si>
  <si>
    <t>Pamela</t>
  </si>
  <si>
    <t>Prakash</t>
  </si>
  <si>
    <t>Nemesis</t>
  </si>
  <si>
    <t>Maruja</t>
  </si>
  <si>
    <t>Theodore</t>
  </si>
  <si>
    <t>Renick</t>
  </si>
  <si>
    <t>Mari</t>
  </si>
  <si>
    <t>Michaela</t>
  </si>
  <si>
    <t>Demarie</t>
  </si>
  <si>
    <t>Mariam</t>
  </si>
  <si>
    <t>Henrietta</t>
  </si>
  <si>
    <t>Tina</t>
  </si>
  <si>
    <t>Lissa</t>
  </si>
  <si>
    <t>Terra</t>
  </si>
  <si>
    <t>Gabby</t>
  </si>
  <si>
    <t>Josephine</t>
  </si>
  <si>
    <t>Vantasia</t>
  </si>
  <si>
    <t>Justin</t>
  </si>
  <si>
    <t>Barbara</t>
  </si>
  <si>
    <t>Irma</t>
  </si>
  <si>
    <t>DAISY</t>
  </si>
  <si>
    <t>Polivio</t>
  </si>
  <si>
    <t>Charmise</t>
  </si>
  <si>
    <t>Julia</t>
  </si>
  <si>
    <t>Anizamara</t>
  </si>
  <si>
    <t>Darden</t>
  </si>
  <si>
    <t>Alfredo</t>
  </si>
  <si>
    <t>Mayra</t>
  </si>
  <si>
    <t>Milagros</t>
  </si>
  <si>
    <t>Josefina</t>
  </si>
  <si>
    <t>Jazzmine</t>
  </si>
  <si>
    <t>Edgar</t>
  </si>
  <si>
    <t>Cathy-Ann</t>
  </si>
  <si>
    <t>Moutakilou</t>
  </si>
  <si>
    <t>Shaida</t>
  </si>
  <si>
    <t>Adera</t>
  </si>
  <si>
    <t>Trudy</t>
  </si>
  <si>
    <t>Azizah</t>
  </si>
  <si>
    <t>Marlene</t>
  </si>
  <si>
    <t>Grace</t>
  </si>
  <si>
    <t>Ariana</t>
  </si>
  <si>
    <t>Atla</t>
  </si>
  <si>
    <t>Luzelbi</t>
  </si>
  <si>
    <t>Lisa</t>
  </si>
  <si>
    <t>Suzanne</t>
  </si>
  <si>
    <t>Ramona</t>
  </si>
  <si>
    <t>Adaliz</t>
  </si>
  <si>
    <t>Rafaela</t>
  </si>
  <si>
    <t>Joy</t>
  </si>
  <si>
    <t>Lalina</t>
  </si>
  <si>
    <t>Andrea</t>
  </si>
  <si>
    <t>Dante</t>
  </si>
  <si>
    <t>Dolores</t>
  </si>
  <si>
    <t>Evita</t>
  </si>
  <si>
    <t>Bernard</t>
  </si>
  <si>
    <t>Anang</t>
  </si>
  <si>
    <t>Estela</t>
  </si>
  <si>
    <t>Reynaldo</t>
  </si>
  <si>
    <t>Luke</t>
  </si>
  <si>
    <t>Nolma</t>
  </si>
  <si>
    <t>Jorel</t>
  </si>
  <si>
    <t>Danielle</t>
  </si>
  <si>
    <t>Ladel</t>
  </si>
  <si>
    <t>Yudelka</t>
  </si>
  <si>
    <t>Tasia</t>
  </si>
  <si>
    <t>Charlie</t>
  </si>
  <si>
    <t>Sharynn</t>
  </si>
  <si>
    <t>Keisha</t>
  </si>
  <si>
    <t>Hadiyatoulaye</t>
  </si>
  <si>
    <t>Johana</t>
  </si>
  <si>
    <t>Aretta</t>
  </si>
  <si>
    <t>Gina</t>
  </si>
  <si>
    <t>Junard</t>
  </si>
  <si>
    <t>Brandon</t>
  </si>
  <si>
    <t>Alberto</t>
  </si>
  <si>
    <t>Mariama</t>
  </si>
  <si>
    <t>Freeman</t>
  </si>
  <si>
    <t>Joanne</t>
  </si>
  <si>
    <t>Taina</t>
  </si>
  <si>
    <t>Janette</t>
  </si>
  <si>
    <t>Venus</t>
  </si>
  <si>
    <t>Alexandra</t>
  </si>
  <si>
    <t>Dana</t>
  </si>
  <si>
    <t>John</t>
  </si>
  <si>
    <t>Jean</t>
  </si>
  <si>
    <t>Sirilo</t>
  </si>
  <si>
    <t>Doretha</t>
  </si>
  <si>
    <t>Timmy</t>
  </si>
  <si>
    <t>Ernest</t>
  </si>
  <si>
    <t>Tania</t>
  </si>
  <si>
    <t>Ann Marie</t>
  </si>
  <si>
    <t>Dorcas</t>
  </si>
  <si>
    <t>Jamal</t>
  </si>
  <si>
    <t>Ashley</t>
  </si>
  <si>
    <t>Jeanette</t>
  </si>
  <si>
    <t>Lori-Ann</t>
  </si>
  <si>
    <t>Nicholas</t>
  </si>
  <si>
    <t>Rosalyn</t>
  </si>
  <si>
    <t>Rahimina</t>
  </si>
  <si>
    <t>Ron</t>
  </si>
  <si>
    <t>Jervine</t>
  </si>
  <si>
    <t>Dwana</t>
  </si>
  <si>
    <t>Jeanty</t>
  </si>
  <si>
    <t>Tanja</t>
  </si>
  <si>
    <t>Beth</t>
  </si>
  <si>
    <t>Yessenia</t>
  </si>
  <si>
    <t>Kendra</t>
  </si>
  <si>
    <t>Karla</t>
  </si>
  <si>
    <t>Kwaku</t>
  </si>
  <si>
    <t>Tarik</t>
  </si>
  <si>
    <t>Stanford</t>
  </si>
  <si>
    <t>Antoinette</t>
  </si>
  <si>
    <t>Conchita</t>
  </si>
  <si>
    <t>Lakeshia</t>
  </si>
  <si>
    <t>Josephina</t>
  </si>
  <si>
    <t>Geena</t>
  </si>
  <si>
    <t>Dawn</t>
  </si>
  <si>
    <t>Cecilia</t>
  </si>
  <si>
    <t>Trelane</t>
  </si>
  <si>
    <t>Monique</t>
  </si>
  <si>
    <t>Faith</t>
  </si>
  <si>
    <t>Nathaniel</t>
  </si>
  <si>
    <t>Zenaida</t>
  </si>
  <si>
    <t>Dorreen</t>
  </si>
  <si>
    <t>Nikita</t>
  </si>
  <si>
    <t>Lizmary</t>
  </si>
  <si>
    <t>Lekisha</t>
  </si>
  <si>
    <t>Marina</t>
  </si>
  <si>
    <t>Abdallah</t>
  </si>
  <si>
    <t>Isaac</t>
  </si>
  <si>
    <t>Claribel</t>
  </si>
  <si>
    <t>Valerie</t>
  </si>
  <si>
    <t>Kairy</t>
  </si>
  <si>
    <t>Thomas</t>
  </si>
  <si>
    <t>Gladysmir</t>
  </si>
  <si>
    <t>Lloyd</t>
  </si>
  <si>
    <t>Amanda</t>
  </si>
  <si>
    <t>Amina</t>
  </si>
  <si>
    <t>Theresa</t>
  </si>
  <si>
    <t>Bertho</t>
  </si>
  <si>
    <t>Bolivar</t>
  </si>
  <si>
    <t>Antoine</t>
  </si>
  <si>
    <t>Meliton</t>
  </si>
  <si>
    <t>Tracy</t>
  </si>
  <si>
    <t>Dilcia</t>
  </si>
  <si>
    <t>Carmela</t>
  </si>
  <si>
    <t>Salvador</t>
  </si>
  <si>
    <t>Moses</t>
  </si>
  <si>
    <t>Thelshea</t>
  </si>
  <si>
    <t>Fania</t>
  </si>
  <si>
    <t>Babacar</t>
  </si>
  <si>
    <t>Contrese</t>
  </si>
  <si>
    <t>Jennybel</t>
  </si>
  <si>
    <t>Dahlia</t>
  </si>
  <si>
    <t>Yiselt</t>
  </si>
  <si>
    <t>Kenza</t>
  </si>
  <si>
    <t>General</t>
  </si>
  <si>
    <t>Tricia</t>
  </si>
  <si>
    <t>Guadalupe</t>
  </si>
  <si>
    <t>Brian</t>
  </si>
  <si>
    <t>Catia</t>
  </si>
  <si>
    <t>Grey</t>
  </si>
  <si>
    <t>Davon</t>
  </si>
  <si>
    <t>Ayesha</t>
  </si>
  <si>
    <t>Loretta</t>
  </si>
  <si>
    <t>Dwayne</t>
  </si>
  <si>
    <t>Nya</t>
  </si>
  <si>
    <t>Beryl</t>
  </si>
  <si>
    <t>Dalmi</t>
  </si>
  <si>
    <t>Tomasa</t>
  </si>
  <si>
    <t>White</t>
  </si>
  <si>
    <t>Garcia</t>
  </si>
  <si>
    <t>Laureano</t>
  </si>
  <si>
    <t>Saunders</t>
  </si>
  <si>
    <t>Sam-Odoi</t>
  </si>
  <si>
    <t>Reyes</t>
  </si>
  <si>
    <t>Smith</t>
  </si>
  <si>
    <t>Salcedo</t>
  </si>
  <si>
    <t>Burnett</t>
  </si>
  <si>
    <t>Rivera</t>
  </si>
  <si>
    <t>Holley</t>
  </si>
  <si>
    <t>Crucey</t>
  </si>
  <si>
    <t>Wray</t>
  </si>
  <si>
    <t>Quinones</t>
  </si>
  <si>
    <t>Green</t>
  </si>
  <si>
    <t>Aroya</t>
  </si>
  <si>
    <t>Posey</t>
  </si>
  <si>
    <t>Harris</t>
  </si>
  <si>
    <t>Rodriguez</t>
  </si>
  <si>
    <t>Concet</t>
  </si>
  <si>
    <t>Diaz</t>
  </si>
  <si>
    <t>Escoto</t>
  </si>
  <si>
    <t>Hodges</t>
  </si>
  <si>
    <t>Reynolds</t>
  </si>
  <si>
    <t>Martinez</t>
  </si>
  <si>
    <t>Mayo</t>
  </si>
  <si>
    <t>Ramos</t>
  </si>
  <si>
    <t>Sanchez</t>
  </si>
  <si>
    <t>Diallo</t>
  </si>
  <si>
    <t>Santiago Burgos</t>
  </si>
  <si>
    <t>Rolon</t>
  </si>
  <si>
    <t>Velez</t>
  </si>
  <si>
    <t>Arauz</t>
  </si>
  <si>
    <t>Goldston</t>
  </si>
  <si>
    <t>Fleming</t>
  </si>
  <si>
    <t>Ganesh</t>
  </si>
  <si>
    <t>Sander de Bueno</t>
  </si>
  <si>
    <t>Santos</t>
  </si>
  <si>
    <t>Vasquez</t>
  </si>
  <si>
    <t>Williams</t>
  </si>
  <si>
    <t>Crosby</t>
  </si>
  <si>
    <t>Rios</t>
  </si>
  <si>
    <t>Delgado</t>
  </si>
  <si>
    <t>Mouscardy</t>
  </si>
  <si>
    <t>Shepherd</t>
  </si>
  <si>
    <t>Siegel</t>
  </si>
  <si>
    <t>Birkett-Burch</t>
  </si>
  <si>
    <t>Guzman</t>
  </si>
  <si>
    <t>Neil</t>
  </si>
  <si>
    <t>Pichardo</t>
  </si>
  <si>
    <t>Candelaria</t>
  </si>
  <si>
    <t>Imbert</t>
  </si>
  <si>
    <t>Gonzalez</t>
  </si>
  <si>
    <t>Ebanks</t>
  </si>
  <si>
    <t>SOLANO</t>
  </si>
  <si>
    <t>Cruz</t>
  </si>
  <si>
    <t>Andrades</t>
  </si>
  <si>
    <t>Mendoza</t>
  </si>
  <si>
    <t>Flores</t>
  </si>
  <si>
    <t>Wright</t>
  </si>
  <si>
    <t>Mines</t>
  </si>
  <si>
    <t>Molina</t>
  </si>
  <si>
    <t>Mercado</t>
  </si>
  <si>
    <t>Santana</t>
  </si>
  <si>
    <t>Serrano</t>
  </si>
  <si>
    <t>Bautista</t>
  </si>
  <si>
    <t>Pizarro</t>
  </si>
  <si>
    <t>Hodge</t>
  </si>
  <si>
    <t>Gavin</t>
  </si>
  <si>
    <t>Urbina</t>
  </si>
  <si>
    <t>Milligan</t>
  </si>
  <si>
    <t>Emokpae</t>
  </si>
  <si>
    <t>Carimbocas</t>
  </si>
  <si>
    <t>Nieves</t>
  </si>
  <si>
    <t>Wilson</t>
  </si>
  <si>
    <t>Vicari</t>
  </si>
  <si>
    <t>Foster</t>
  </si>
  <si>
    <t>Hughes</t>
  </si>
  <si>
    <t>Cepeda</t>
  </si>
  <si>
    <t>Ortiz</t>
  </si>
  <si>
    <t>Cadet</t>
  </si>
  <si>
    <t>Henderson</t>
  </si>
  <si>
    <t>Ramirez</t>
  </si>
  <si>
    <t>Moore</t>
  </si>
  <si>
    <t>Almanzar</t>
  </si>
  <si>
    <t>Moreno</t>
  </si>
  <si>
    <t>Richardson</t>
  </si>
  <si>
    <t>Tejeda</t>
  </si>
  <si>
    <t>Ash</t>
  </si>
  <si>
    <t>Vick</t>
  </si>
  <si>
    <t>Singletary</t>
  </si>
  <si>
    <t>Cayasso</t>
  </si>
  <si>
    <t>Pena</t>
  </si>
  <si>
    <t>Sukhdeo</t>
  </si>
  <si>
    <t>Cunningham</t>
  </si>
  <si>
    <t>Stevens</t>
  </si>
  <si>
    <t>St. Hill</t>
  </si>
  <si>
    <t>Cobbett</t>
  </si>
  <si>
    <t>Mateo</t>
  </si>
  <si>
    <t>Covington</t>
  </si>
  <si>
    <t>Hampton</t>
  </si>
  <si>
    <t>Duran</t>
  </si>
  <si>
    <t>Wilkinson</t>
  </si>
  <si>
    <t>Torres</t>
  </si>
  <si>
    <t>Henriquez</t>
  </si>
  <si>
    <t>Warren</t>
  </si>
  <si>
    <t>Barreiro</t>
  </si>
  <si>
    <t>Cooke</t>
  </si>
  <si>
    <t>Hardwick</t>
  </si>
  <si>
    <t>De Leon</t>
  </si>
  <si>
    <t>Alfonso-Mercado</t>
  </si>
  <si>
    <t>Wims</t>
  </si>
  <si>
    <t>Soto</t>
  </si>
  <si>
    <t>McCatty</t>
  </si>
  <si>
    <t>York</t>
  </si>
  <si>
    <t>Appleton</t>
  </si>
  <si>
    <t>Geronimo</t>
  </si>
  <si>
    <t>Garzon</t>
  </si>
  <si>
    <t>Medina</t>
  </si>
  <si>
    <t>Matos</t>
  </si>
  <si>
    <t>Butts</t>
  </si>
  <si>
    <t>Johnson</t>
  </si>
  <si>
    <t>Baez</t>
  </si>
  <si>
    <t>Silvestre</t>
  </si>
  <si>
    <t>Miller</t>
  </si>
  <si>
    <t>Cauldwell</t>
  </si>
  <si>
    <t>Minaya</t>
  </si>
  <si>
    <t>Casillas</t>
  </si>
  <si>
    <t>Lazaro Gonzalez</t>
  </si>
  <si>
    <t>Tavarez Jimenez</t>
  </si>
  <si>
    <t>Taylor</t>
  </si>
  <si>
    <t>Polanco</t>
  </si>
  <si>
    <t>Cordero</t>
  </si>
  <si>
    <t>Massey</t>
  </si>
  <si>
    <t>McClean</t>
  </si>
  <si>
    <t>Grant</t>
  </si>
  <si>
    <t>Cisse</t>
  </si>
  <si>
    <t>Bisono</t>
  </si>
  <si>
    <t>Cabral</t>
  </si>
  <si>
    <t>Odum</t>
  </si>
  <si>
    <t>Lewis</t>
  </si>
  <si>
    <t>Everett</t>
  </si>
  <si>
    <t>Aquino</t>
  </si>
  <si>
    <t>Rosario</t>
  </si>
  <si>
    <t>Lliguichuzhca</t>
  </si>
  <si>
    <t>Costa</t>
  </si>
  <si>
    <t>Muniz</t>
  </si>
  <si>
    <t>Castillo</t>
  </si>
  <si>
    <t>Ortiz Rivera</t>
  </si>
  <si>
    <t>Sierra</t>
  </si>
  <si>
    <t>Creightney</t>
  </si>
  <si>
    <t>Lora</t>
  </si>
  <si>
    <t>Zaccaro</t>
  </si>
  <si>
    <t>Ahmed</t>
  </si>
  <si>
    <t>Matias</t>
  </si>
  <si>
    <t>Brea Infante</t>
  </si>
  <si>
    <t>Hernandez</t>
  </si>
  <si>
    <t>Santiago</t>
  </si>
  <si>
    <t>Govia</t>
  </si>
  <si>
    <t>Nunez</t>
  </si>
  <si>
    <t>Colon</t>
  </si>
  <si>
    <t>Feliciano</t>
  </si>
  <si>
    <t>Brown</t>
  </si>
  <si>
    <t>Abreu</t>
  </si>
  <si>
    <t>Fernandez</t>
  </si>
  <si>
    <t>Jones</t>
  </si>
  <si>
    <t>Ozorio</t>
  </si>
  <si>
    <t>DeBride</t>
  </si>
  <si>
    <t>Celestine</t>
  </si>
  <si>
    <t>Seck</t>
  </si>
  <si>
    <t>Gomez</t>
  </si>
  <si>
    <t>Cobos</t>
  </si>
  <si>
    <t>Samuels</t>
  </si>
  <si>
    <t>Mejia</t>
  </si>
  <si>
    <t>Rivas</t>
  </si>
  <si>
    <t>Sowa</t>
  </si>
  <si>
    <t>Benjamin</t>
  </si>
  <si>
    <t>Gil</t>
  </si>
  <si>
    <t>Tavera</t>
  </si>
  <si>
    <t>Broadbelt</t>
  </si>
  <si>
    <t>Alleyne</t>
  </si>
  <si>
    <t>Soumare</t>
  </si>
  <si>
    <t>Tejada</t>
  </si>
  <si>
    <t>Covert</t>
  </si>
  <si>
    <t>Cabral Castro</t>
  </si>
  <si>
    <t>Watson</t>
  </si>
  <si>
    <t>Paulino</t>
  </si>
  <si>
    <t>Tavarez</t>
  </si>
  <si>
    <t>Carcano</t>
  </si>
  <si>
    <t>Allen</t>
  </si>
  <si>
    <t>Price</t>
  </si>
  <si>
    <t>Bindoumou</t>
  </si>
  <si>
    <t>Maldonado</t>
  </si>
  <si>
    <t>Rosales</t>
  </si>
  <si>
    <t>Dominguez</t>
  </si>
  <si>
    <t>Frimpong</t>
  </si>
  <si>
    <t>Vazquez</t>
  </si>
  <si>
    <t>Trawalley</t>
  </si>
  <si>
    <t>Tillman</t>
  </si>
  <si>
    <t>Miranda</t>
  </si>
  <si>
    <t>Galvan</t>
  </si>
  <si>
    <t>Isler</t>
  </si>
  <si>
    <t>Murillo</t>
  </si>
  <si>
    <t>Jimenez</t>
  </si>
  <si>
    <t>Mays</t>
  </si>
  <si>
    <t>Jackson</t>
  </si>
  <si>
    <t>Webster</t>
  </si>
  <si>
    <t>Prater</t>
  </si>
  <si>
    <t>Kee</t>
  </si>
  <si>
    <t>Rodrigues</t>
  </si>
  <si>
    <t>McCowin</t>
  </si>
  <si>
    <t>Linares</t>
  </si>
  <si>
    <t>Ulloa</t>
  </si>
  <si>
    <t>Terranova</t>
  </si>
  <si>
    <t>Paula de Garcia</t>
  </si>
  <si>
    <t>Hough</t>
  </si>
  <si>
    <t>Mejias</t>
  </si>
  <si>
    <t>Wortman</t>
  </si>
  <si>
    <t>Morales</t>
  </si>
  <si>
    <t>Alicea</t>
  </si>
  <si>
    <t>Taylor Toulson</t>
  </si>
  <si>
    <t>Nublett</t>
  </si>
  <si>
    <t>Kotok</t>
  </si>
  <si>
    <t>Melendez</t>
  </si>
  <si>
    <t>Chavez</t>
  </si>
  <si>
    <t>Pastorello</t>
  </si>
  <si>
    <t>sanchez</t>
  </si>
  <si>
    <t>Aponte</t>
  </si>
  <si>
    <t>Lindo</t>
  </si>
  <si>
    <t>Caesar</t>
  </si>
  <si>
    <t>Lopez</t>
  </si>
  <si>
    <t>Burdie</t>
  </si>
  <si>
    <t>Terry</t>
  </si>
  <si>
    <t>Lee</t>
  </si>
  <si>
    <t>Waide</t>
  </si>
  <si>
    <t>Boudier</t>
  </si>
  <si>
    <t>Davis</t>
  </si>
  <si>
    <t>Brito</t>
  </si>
  <si>
    <t>Wiggins</t>
  </si>
  <si>
    <t>Massengale</t>
  </si>
  <si>
    <t>Guerrero</t>
  </si>
  <si>
    <t>Foote</t>
  </si>
  <si>
    <t>Graves</t>
  </si>
  <si>
    <t>Perez</t>
  </si>
  <si>
    <t>Adames</t>
  </si>
  <si>
    <t>Ombongo-Golden</t>
  </si>
  <si>
    <t>Reid</t>
  </si>
  <si>
    <t>Ruffin-Robinson</t>
  </si>
  <si>
    <t>Villalona</t>
  </si>
  <si>
    <t>Horne</t>
  </si>
  <si>
    <t>Sosa</t>
  </si>
  <si>
    <t>Javier</t>
  </si>
  <si>
    <t>Fontanez Martinez</t>
  </si>
  <si>
    <t>Rahman</t>
  </si>
  <si>
    <t>Laguerre</t>
  </si>
  <si>
    <t>Khalifah</t>
  </si>
  <si>
    <t>Martin</t>
  </si>
  <si>
    <t>Millikens</t>
  </si>
  <si>
    <t>Hetmeyer</t>
  </si>
  <si>
    <t>Findley</t>
  </si>
  <si>
    <t>Qumbargi</t>
  </si>
  <si>
    <t>Egipciaco</t>
  </si>
  <si>
    <t>Duodo</t>
  </si>
  <si>
    <t>Pacheco</t>
  </si>
  <si>
    <t>Fulton</t>
  </si>
  <si>
    <t>Jameson</t>
  </si>
  <si>
    <t>Secka</t>
  </si>
  <si>
    <t>Abdo</t>
  </si>
  <si>
    <t>Velazquez</t>
  </si>
  <si>
    <t>Mahdi</t>
  </si>
  <si>
    <t>Justiniano</t>
  </si>
  <si>
    <t>Peguero</t>
  </si>
  <si>
    <t>Huertas</t>
  </si>
  <si>
    <t>Parilla</t>
  </si>
  <si>
    <t>Campbell</t>
  </si>
  <si>
    <t>Moore-Walters</t>
  </si>
  <si>
    <t>LAMPONE</t>
  </si>
  <si>
    <t>Kerr</t>
  </si>
  <si>
    <t>Edlow</t>
  </si>
  <si>
    <t>Simmons</t>
  </si>
  <si>
    <t>Rivers</t>
  </si>
  <si>
    <t>McKell</t>
  </si>
  <si>
    <t>Hidalgo</t>
  </si>
  <si>
    <t>Crispin</t>
  </si>
  <si>
    <t>Vargas</t>
  </si>
  <si>
    <t>McLean</t>
  </si>
  <si>
    <t>Diop</t>
  </si>
  <si>
    <t>Varona</t>
  </si>
  <si>
    <t>Palazzo</t>
  </si>
  <si>
    <t>Ginel</t>
  </si>
  <si>
    <t>Concepcion</t>
  </si>
  <si>
    <t>Sore</t>
  </si>
  <si>
    <t>Briscoe</t>
  </si>
  <si>
    <t>Maisonette</t>
  </si>
  <si>
    <t>Camara</t>
  </si>
  <si>
    <t>Hill</t>
  </si>
  <si>
    <t>Guiion</t>
  </si>
  <si>
    <t>Troche</t>
  </si>
  <si>
    <t>Weekes</t>
  </si>
  <si>
    <t>Thompson</t>
  </si>
  <si>
    <t>Jacquez</t>
  </si>
  <si>
    <t>Carpio</t>
  </si>
  <si>
    <t>Konate</t>
  </si>
  <si>
    <t>Caceres</t>
  </si>
  <si>
    <t>Fenelon</t>
  </si>
  <si>
    <t>Wilkins</t>
  </si>
  <si>
    <t>Agostini</t>
  </si>
  <si>
    <t>Nahsha</t>
  </si>
  <si>
    <t>Nicholson</t>
  </si>
  <si>
    <t>Hostos</t>
  </si>
  <si>
    <t>Hannah</t>
  </si>
  <si>
    <t>paez</t>
  </si>
  <si>
    <t>McGreer</t>
  </si>
  <si>
    <t>Longmore</t>
  </si>
  <si>
    <t>Wheeler</t>
  </si>
  <si>
    <t>Willocle</t>
  </si>
  <si>
    <t>Steinberg</t>
  </si>
  <si>
    <t>German</t>
  </si>
  <si>
    <t>Valentine</t>
  </si>
  <si>
    <t>Velasquez</t>
  </si>
  <si>
    <t>Edmonds</t>
  </si>
  <si>
    <t>Fernandez Dominguez</t>
  </si>
  <si>
    <t>Urena</t>
  </si>
  <si>
    <t>Miah</t>
  </si>
  <si>
    <t>Shepard</t>
  </si>
  <si>
    <t>Yarde</t>
  </si>
  <si>
    <t>Holmes</t>
  </si>
  <si>
    <t>Mas</t>
  </si>
  <si>
    <t>Mateen</t>
  </si>
  <si>
    <t>Fitch</t>
  </si>
  <si>
    <t>Stewart</t>
  </si>
  <si>
    <t>Malave</t>
  </si>
  <si>
    <t>COLON</t>
  </si>
  <si>
    <t>Badillo</t>
  </si>
  <si>
    <t>Houston</t>
  </si>
  <si>
    <t>Carter</t>
  </si>
  <si>
    <t>Irizarry</t>
  </si>
  <si>
    <t>Morel</t>
  </si>
  <si>
    <t>Ramos Paolino</t>
  </si>
  <si>
    <t>Sotiroff</t>
  </si>
  <si>
    <t>Mendez</t>
  </si>
  <si>
    <t>Buchanan</t>
  </si>
  <si>
    <t>Carver</t>
  </si>
  <si>
    <t>Monroe</t>
  </si>
  <si>
    <t>Rondon</t>
  </si>
  <si>
    <t>Genao-Antonio</t>
  </si>
  <si>
    <t>Diabate</t>
  </si>
  <si>
    <t>Saturnin</t>
  </si>
  <si>
    <t>Battle</t>
  </si>
  <si>
    <t>Tiabo</t>
  </si>
  <si>
    <t>Diaz Quiles</t>
  </si>
  <si>
    <t>Burdier</t>
  </si>
  <si>
    <t>Vidal</t>
  </si>
  <si>
    <t>Payano</t>
  </si>
  <si>
    <t>Marshall</t>
  </si>
  <si>
    <t>Paulus</t>
  </si>
  <si>
    <t>Compton</t>
  </si>
  <si>
    <t>Harry</t>
  </si>
  <si>
    <t>Sebyatika</t>
  </si>
  <si>
    <t>Veras</t>
  </si>
  <si>
    <t>Robles</t>
  </si>
  <si>
    <t>Gonzales</t>
  </si>
  <si>
    <t>Cartagena</t>
  </si>
  <si>
    <t>Ortega</t>
  </si>
  <si>
    <t>Echenique</t>
  </si>
  <si>
    <t>Recabarren</t>
  </si>
  <si>
    <t>Hamer</t>
  </si>
  <si>
    <t>Coleman Raybe</t>
  </si>
  <si>
    <t>Madden</t>
  </si>
  <si>
    <t>Adams</t>
  </si>
  <si>
    <t>Miner</t>
  </si>
  <si>
    <t>Adega</t>
  </si>
  <si>
    <t>Sidibe</t>
  </si>
  <si>
    <t>Montanez</t>
  </si>
  <si>
    <t>Berroa</t>
  </si>
  <si>
    <t>Figueroa</t>
  </si>
  <si>
    <t>Cancel</t>
  </si>
  <si>
    <t>Prioleau</t>
  </si>
  <si>
    <t>Acevedo</t>
  </si>
  <si>
    <t>Solis</t>
  </si>
  <si>
    <t>Pittman</t>
  </si>
  <si>
    <t>Pinckney</t>
  </si>
  <si>
    <t>Giraud</t>
  </si>
  <si>
    <t>Betances Gil</t>
  </si>
  <si>
    <t>LEBRON</t>
  </si>
  <si>
    <t>Campiz</t>
  </si>
  <si>
    <t>Manzueta</t>
  </si>
  <si>
    <t>Haxhaj</t>
  </si>
  <si>
    <t>Ozoria</t>
  </si>
  <si>
    <t>Perea</t>
  </si>
  <si>
    <t>Luna</t>
  </si>
  <si>
    <t>Morrison</t>
  </si>
  <si>
    <t>Guerra</t>
  </si>
  <si>
    <t>Kirby</t>
  </si>
  <si>
    <t>Suarez - Brice</t>
  </si>
  <si>
    <t>Mumuni</t>
  </si>
  <si>
    <t>motley</t>
  </si>
  <si>
    <t>Occean</t>
  </si>
  <si>
    <t>Algozy</t>
  </si>
  <si>
    <t>McLendon</t>
  </si>
  <si>
    <t>Rosado</t>
  </si>
  <si>
    <t>Sumpter</t>
  </si>
  <si>
    <t>Parker</t>
  </si>
  <si>
    <t>Basurto</t>
  </si>
  <si>
    <t>Silverio</t>
  </si>
  <si>
    <t>Salaman</t>
  </si>
  <si>
    <t>Treitedny</t>
  </si>
  <si>
    <t>Newton</t>
  </si>
  <si>
    <t>Pujols</t>
  </si>
  <si>
    <t>Pimentel</t>
  </si>
  <si>
    <t>Harden</t>
  </si>
  <si>
    <t>Williamson</t>
  </si>
  <si>
    <t>Rojas</t>
  </si>
  <si>
    <t>Ashwood</t>
  </si>
  <si>
    <t>Wainwright</t>
  </si>
  <si>
    <t>Brazell</t>
  </si>
  <si>
    <t>Gordon</t>
  </si>
  <si>
    <t>Aristy</t>
  </si>
  <si>
    <t>Camacho</t>
  </si>
  <si>
    <t>Tawiah</t>
  </si>
  <si>
    <t>Andino</t>
  </si>
  <si>
    <t>Walker</t>
  </si>
  <si>
    <t>Lozada</t>
  </si>
  <si>
    <t>King</t>
  </si>
  <si>
    <t>Hubbard</t>
  </si>
  <si>
    <t>Downes</t>
  </si>
  <si>
    <t>Harper</t>
  </si>
  <si>
    <t>Forde</t>
  </si>
  <si>
    <t>Sow</t>
  </si>
  <si>
    <t>Palmer</t>
  </si>
  <si>
    <t>Avila</t>
  </si>
  <si>
    <t>Ingram</t>
  </si>
  <si>
    <t>Parrot</t>
  </si>
  <si>
    <t>Monell</t>
  </si>
  <si>
    <t>Ponce Deleon</t>
  </si>
  <si>
    <t>Jalloh</t>
  </si>
  <si>
    <t>Bohannon</t>
  </si>
  <si>
    <t>Lincoln</t>
  </si>
  <si>
    <t>Vega Holmes</t>
  </si>
  <si>
    <t>Lind</t>
  </si>
  <si>
    <t>Franks</t>
  </si>
  <si>
    <t>Ruiz</t>
  </si>
  <si>
    <t>Dematos</t>
  </si>
  <si>
    <t>Maxell</t>
  </si>
  <si>
    <t>Washington</t>
  </si>
  <si>
    <t>Reinoso</t>
  </si>
  <si>
    <t>Collins</t>
  </si>
  <si>
    <t>Tapia</t>
  </si>
  <si>
    <t>Gregory</t>
  </si>
  <si>
    <t>Alvarado</t>
  </si>
  <si>
    <t>Vitarelli</t>
  </si>
  <si>
    <t>Matyas</t>
  </si>
  <si>
    <t>Valentin</t>
  </si>
  <si>
    <t>Kazembe</t>
  </si>
  <si>
    <t>Vega</t>
  </si>
  <si>
    <t>Meador</t>
  </si>
  <si>
    <t>Lorino</t>
  </si>
  <si>
    <t>Laboy</t>
  </si>
  <si>
    <t>BaBa</t>
  </si>
  <si>
    <t>Singleton</t>
  </si>
  <si>
    <t>Mulero Diaz</t>
  </si>
  <si>
    <t>McKinnon</t>
  </si>
  <si>
    <t>Frost</t>
  </si>
  <si>
    <t>Sepulveda</t>
  </si>
  <si>
    <t>Caraballo</t>
  </si>
  <si>
    <t>Samuel</t>
  </si>
  <si>
    <t>Pray</t>
  </si>
  <si>
    <t>Cervantes</t>
  </si>
  <si>
    <t>Fajardo</t>
  </si>
  <si>
    <t>Barreau</t>
  </si>
  <si>
    <t>Hairston</t>
  </si>
  <si>
    <t>Coronado</t>
  </si>
  <si>
    <t>Griffin</t>
  </si>
  <si>
    <t>Naula</t>
  </si>
  <si>
    <t>Casiano</t>
  </si>
  <si>
    <t>Addae</t>
  </si>
  <si>
    <t>Parchment</t>
  </si>
  <si>
    <t>Wiscovitch</t>
  </si>
  <si>
    <t>Holliday</t>
  </si>
  <si>
    <t>Peralta</t>
  </si>
  <si>
    <t>Polk</t>
  </si>
  <si>
    <t>Myers</t>
  </si>
  <si>
    <t>Frazier</t>
  </si>
  <si>
    <t>De La Cruz</t>
  </si>
  <si>
    <t>Wallace</t>
  </si>
  <si>
    <t>Zeba</t>
  </si>
  <si>
    <t>Prescott</t>
  </si>
  <si>
    <t>Munoz</t>
  </si>
  <si>
    <t>Surie Veras</t>
  </si>
  <si>
    <t>Pabon</t>
  </si>
  <si>
    <t>Reynoso</t>
  </si>
  <si>
    <t>Kenny</t>
  </si>
  <si>
    <t>Valenzuela</t>
  </si>
  <si>
    <t>Alvarez</t>
  </si>
  <si>
    <t>Gladden</t>
  </si>
  <si>
    <t>Perdomo</t>
  </si>
  <si>
    <t>St Louis</t>
  </si>
  <si>
    <t>Chang</t>
  </si>
  <si>
    <t>Kemp</t>
  </si>
  <si>
    <t>Arellano</t>
  </si>
  <si>
    <t>Hartzog</t>
  </si>
  <si>
    <t>Feliz</t>
  </si>
  <si>
    <t>Peacock</t>
  </si>
  <si>
    <t>Coley</t>
  </si>
  <si>
    <t>Monserrate</t>
  </si>
  <si>
    <t>Thiam</t>
  </si>
  <si>
    <t>Jenkins</t>
  </si>
  <si>
    <t>Hopkins</t>
  </si>
  <si>
    <t>Ali</t>
  </si>
  <si>
    <t>Brandy</t>
  </si>
  <si>
    <t>Carranza</t>
  </si>
  <si>
    <t>Fals</t>
  </si>
  <si>
    <t>Taveras</t>
  </si>
  <si>
    <t>Harrell</t>
  </si>
  <si>
    <t>Bonner</t>
  </si>
  <si>
    <t>Lugo-Rivera</t>
  </si>
  <si>
    <t>Bryant</t>
  </si>
  <si>
    <t>Whitmore</t>
  </si>
  <si>
    <t>Lynch</t>
  </si>
  <si>
    <t>Sharpley</t>
  </si>
  <si>
    <t>Mang</t>
  </si>
  <si>
    <t>Hamm</t>
  </si>
  <si>
    <t>Isaacs</t>
  </si>
  <si>
    <t>08/21/2019</t>
  </si>
  <si>
    <t>12/18/2018</t>
  </si>
  <si>
    <t>10/10/2018</t>
  </si>
  <si>
    <t>06/27/2018</t>
  </si>
  <si>
    <t>03/11/2019</t>
  </si>
  <si>
    <t>10/09/2018</t>
  </si>
  <si>
    <t>10/22/2018</t>
  </si>
  <si>
    <t>04/30/2019</t>
  </si>
  <si>
    <t>08/28/2018</t>
  </si>
  <si>
    <t>02/25/2019</t>
  </si>
  <si>
    <t>04/20/2017</t>
  </si>
  <si>
    <t>12/13/2018</t>
  </si>
  <si>
    <t>01/03/2019</t>
  </si>
  <si>
    <t>08/11/2017</t>
  </si>
  <si>
    <t>09/13/2016</t>
  </si>
  <si>
    <t>08/08/2018</t>
  </si>
  <si>
    <t>06/04/2018</t>
  </si>
  <si>
    <t>09/21/2018</t>
  </si>
  <si>
    <t>06/21/2019</t>
  </si>
  <si>
    <t>12/27/2018</t>
  </si>
  <si>
    <t>01/10/2017</t>
  </si>
  <si>
    <t>09/11/2018</t>
  </si>
  <si>
    <t>05/30/2018</t>
  </si>
  <si>
    <t>06/28/2019</t>
  </si>
  <si>
    <t>12/08/2017</t>
  </si>
  <si>
    <t>10/30/2018</t>
  </si>
  <si>
    <t>06/05/2019</t>
  </si>
  <si>
    <t>06/06/2019</t>
  </si>
  <si>
    <t>09/05/2018</t>
  </si>
  <si>
    <t>08/27/2018</t>
  </si>
  <si>
    <t>01/16/2018</t>
  </si>
  <si>
    <t>11/10/2016</t>
  </si>
  <si>
    <t>10/05/2018</t>
  </si>
  <si>
    <t>07/25/2019</t>
  </si>
  <si>
    <t>12/17/2018</t>
  </si>
  <si>
    <t>04/22/2019</t>
  </si>
  <si>
    <t>04/04/2019</t>
  </si>
  <si>
    <t>12/28/2017</t>
  </si>
  <si>
    <t>12/04/2017</t>
  </si>
  <si>
    <t>12/20/2018</t>
  </si>
  <si>
    <t>10/21/2019</t>
  </si>
  <si>
    <t>02/27/2017</t>
  </si>
  <si>
    <t>02/19/2019</t>
  </si>
  <si>
    <t>06/13/2018</t>
  </si>
  <si>
    <t>07/10/2019</t>
  </si>
  <si>
    <t>08/10/2018</t>
  </si>
  <si>
    <t>04/10/2017</t>
  </si>
  <si>
    <t>11/02/2018</t>
  </si>
  <si>
    <t>05/08/2019</t>
  </si>
  <si>
    <t>09/19/2018</t>
  </si>
  <si>
    <t>03/22/2018</t>
  </si>
  <si>
    <t>05/10/2019</t>
  </si>
  <si>
    <t>02/11/2019</t>
  </si>
  <si>
    <t>10/23/2018</t>
  </si>
  <si>
    <t>03/29/2018</t>
  </si>
  <si>
    <t>03/09/2016</t>
  </si>
  <si>
    <t>06/13/2019</t>
  </si>
  <si>
    <t>07/11/2018</t>
  </si>
  <si>
    <t>07/05/2019</t>
  </si>
  <si>
    <t>12/28/2018</t>
  </si>
  <si>
    <t>05/21/2019</t>
  </si>
  <si>
    <t>05/02/2018</t>
  </si>
  <si>
    <t>09/12/2018</t>
  </si>
  <si>
    <t>07/23/2019</t>
  </si>
  <si>
    <t>01/04/2019</t>
  </si>
  <si>
    <t>05/20/2019</t>
  </si>
  <si>
    <t>06/18/2019</t>
  </si>
  <si>
    <t>07/31/2019</t>
  </si>
  <si>
    <t>11/21/2016</t>
  </si>
  <si>
    <t>12/31/2018</t>
  </si>
  <si>
    <t>03/25/2019</t>
  </si>
  <si>
    <t>06/10/2019</t>
  </si>
  <si>
    <t>04/03/2018</t>
  </si>
  <si>
    <t>07/24/2018</t>
  </si>
  <si>
    <t>02/21/2019</t>
  </si>
  <si>
    <t>05/03/2018</t>
  </si>
  <si>
    <t>08/29/2019</t>
  </si>
  <si>
    <t>03/21/2018</t>
  </si>
  <si>
    <t>09/26/2017</t>
  </si>
  <si>
    <t>02/16/2018</t>
  </si>
  <si>
    <t>05/09/2018</t>
  </si>
  <si>
    <t>05/22/2018</t>
  </si>
  <si>
    <t>06/08/2018</t>
  </si>
  <si>
    <t>02/09/2018</t>
  </si>
  <si>
    <t>12/18/2017</t>
  </si>
  <si>
    <t>09/28/2017</t>
  </si>
  <si>
    <t>11/27/2017</t>
  </si>
  <si>
    <t>09/26/2018</t>
  </si>
  <si>
    <t>04/02/2018</t>
  </si>
  <si>
    <t>03/15/2018</t>
  </si>
  <si>
    <t>11/13/2018</t>
  </si>
  <si>
    <t>02/08/2018</t>
  </si>
  <si>
    <t>10/18/2018</t>
  </si>
  <si>
    <t>12/12/2018</t>
  </si>
  <si>
    <t>07/25/2018</t>
  </si>
  <si>
    <t>11/15/2018</t>
  </si>
  <si>
    <t>05/14/2018</t>
  </si>
  <si>
    <t>11/16/2017</t>
  </si>
  <si>
    <t>09/20/2018</t>
  </si>
  <si>
    <t>10/16/2017</t>
  </si>
  <si>
    <t>10/15/2018</t>
  </si>
  <si>
    <t>07/10/2018</t>
  </si>
  <si>
    <t>01/10/2019</t>
  </si>
  <si>
    <t>02/20/2018</t>
  </si>
  <si>
    <t>01/24/2019</t>
  </si>
  <si>
    <t>04/25/2018</t>
  </si>
  <si>
    <t>08/03/2016</t>
  </si>
  <si>
    <t>04/02/2019</t>
  </si>
  <si>
    <t>02/04/2019</t>
  </si>
  <si>
    <t>05/06/2019</t>
  </si>
  <si>
    <t>01/23/2019</t>
  </si>
  <si>
    <t>03/23/2017</t>
  </si>
  <si>
    <t>07/11/2019</t>
  </si>
  <si>
    <t>12/21/2017</t>
  </si>
  <si>
    <t>06/03/2019</t>
  </si>
  <si>
    <t>08/22/2018</t>
  </si>
  <si>
    <t>03/21/2019</t>
  </si>
  <si>
    <t>05/09/2019</t>
  </si>
  <si>
    <t>04/17/2019</t>
  </si>
  <si>
    <t>03/20/2019</t>
  </si>
  <si>
    <t>03/28/2019</t>
  </si>
  <si>
    <t>10/23/2019</t>
  </si>
  <si>
    <t>10/09/2019</t>
  </si>
  <si>
    <t>10/16/2019</t>
  </si>
  <si>
    <t>02/20/2019</t>
  </si>
  <si>
    <t>04/18/2019</t>
  </si>
  <si>
    <t>10/12/2018</t>
  </si>
  <si>
    <t>10/16/2018</t>
  </si>
  <si>
    <t>06/07/2019</t>
  </si>
  <si>
    <t>11/09/2018</t>
  </si>
  <si>
    <t>11/27/2018</t>
  </si>
  <si>
    <t>04/12/2019</t>
  </si>
  <si>
    <t>02/07/2019</t>
  </si>
  <si>
    <t>03/14/2019</t>
  </si>
  <si>
    <t>12/10/2018</t>
  </si>
  <si>
    <t>03/19/2019</t>
  </si>
  <si>
    <t>05/02/2019</t>
  </si>
  <si>
    <t>10/26/2018</t>
  </si>
  <si>
    <t>11/07/2018</t>
  </si>
  <si>
    <t>10/25/2018</t>
  </si>
  <si>
    <t>07/09/2019</t>
  </si>
  <si>
    <t>05/29/2019</t>
  </si>
  <si>
    <t>07/30/2019</t>
  </si>
  <si>
    <t>02/14/2018</t>
  </si>
  <si>
    <t>12/09/2016</t>
  </si>
  <si>
    <t>01/29/2019</t>
  </si>
  <si>
    <t>10/31/2018</t>
  </si>
  <si>
    <t>04/16/2018</t>
  </si>
  <si>
    <t>08/29/2018</t>
  </si>
  <si>
    <t>01/10/2018</t>
  </si>
  <si>
    <t>12/11/2018</t>
  </si>
  <si>
    <t>06/20/2019</t>
  </si>
  <si>
    <t>12/06/2018</t>
  </si>
  <si>
    <t>04/03/2019</t>
  </si>
  <si>
    <t>11/14/2018</t>
  </si>
  <si>
    <t>04/18/2018</t>
  </si>
  <si>
    <t>01/23/2018</t>
  </si>
  <si>
    <t>12/01/2015</t>
  </si>
  <si>
    <t>12/24/2018</t>
  </si>
  <si>
    <t>04/11/2018</t>
  </si>
  <si>
    <t>02/27/2019</t>
  </si>
  <si>
    <t>06/20/2018</t>
  </si>
  <si>
    <t>02/13/2018</t>
  </si>
  <si>
    <t>01/08/2019</t>
  </si>
  <si>
    <t>07/12/2018</t>
  </si>
  <si>
    <t>06/14/2016</t>
  </si>
  <si>
    <t>10/02/2017</t>
  </si>
  <si>
    <t>02/06/2019</t>
  </si>
  <si>
    <t>08/06/2019</t>
  </si>
  <si>
    <t>12/01/2017</t>
  </si>
  <si>
    <t>03/20/2018</t>
  </si>
  <si>
    <t>03/06/2018</t>
  </si>
  <si>
    <t>03/09/2018</t>
  </si>
  <si>
    <t>12/26/2017</t>
  </si>
  <si>
    <t>08/03/2018</t>
  </si>
  <si>
    <t>11/17/2017</t>
  </si>
  <si>
    <t>02/01/2019</t>
  </si>
  <si>
    <t>07/03/2018</t>
  </si>
  <si>
    <t>08/09/2016</t>
  </si>
  <si>
    <t>11/01/2018</t>
  </si>
  <si>
    <t>07/01/2019</t>
  </si>
  <si>
    <t>08/22/2019</t>
  </si>
  <si>
    <t>01/12/2018</t>
  </si>
  <si>
    <t>07/02/2019</t>
  </si>
  <si>
    <t>03/08/2018</t>
  </si>
  <si>
    <t>01/17/2019</t>
  </si>
  <si>
    <t>08/14/2018</t>
  </si>
  <si>
    <t>01/14/2019</t>
  </si>
  <si>
    <t>02/05/2019</t>
  </si>
  <si>
    <t>01/02/2019</t>
  </si>
  <si>
    <t>03/26/2019</t>
  </si>
  <si>
    <t>05/23/2019</t>
  </si>
  <si>
    <t>01/25/2019</t>
  </si>
  <si>
    <t>07/26/2019</t>
  </si>
  <si>
    <t>06/04/2019</t>
  </si>
  <si>
    <t>05/15/2019</t>
  </si>
  <si>
    <t>12/14/2016</t>
  </si>
  <si>
    <t>12/11/2017</t>
  </si>
  <si>
    <t>04/26/2018</t>
  </si>
  <si>
    <t>12/19/2018</t>
  </si>
  <si>
    <t>04/15/2019</t>
  </si>
  <si>
    <t>12/05/2018</t>
  </si>
  <si>
    <t>01/15/2019</t>
  </si>
  <si>
    <t>11/28/2018</t>
  </si>
  <si>
    <t>02/13/2019</t>
  </si>
  <si>
    <t>04/16/2019</t>
  </si>
  <si>
    <t>06/19/2019</t>
  </si>
  <si>
    <t>03/12/2019</t>
  </si>
  <si>
    <t>11/20/2018</t>
  </si>
  <si>
    <t>02/08/2019</t>
  </si>
  <si>
    <t>05/01/2019</t>
  </si>
  <si>
    <t>02/15/2019</t>
  </si>
  <si>
    <t>09/18/2019</t>
  </si>
  <si>
    <t>04/24/2019</t>
  </si>
  <si>
    <t>06/12/2018</t>
  </si>
  <si>
    <t>01/25/2018</t>
  </si>
  <si>
    <t>08/07/2019</t>
  </si>
  <si>
    <t>08/09/2018</t>
  </si>
  <si>
    <t>10/24/2019</t>
  </si>
  <si>
    <t>04/11/2019</t>
  </si>
  <si>
    <t>11/28/2017</t>
  </si>
  <si>
    <t>04/27/2018</t>
  </si>
  <si>
    <t>10/17/2018</t>
  </si>
  <si>
    <t>03/07/2019</t>
  </si>
  <si>
    <t>03/05/2019</t>
  </si>
  <si>
    <t>07/15/2019</t>
  </si>
  <si>
    <t>01/28/2019</t>
  </si>
  <si>
    <t>04/05/2018</t>
  </si>
  <si>
    <t>11/03/2017</t>
  </si>
  <si>
    <t>03/08/2019</t>
  </si>
  <si>
    <t>12/15/2017</t>
  </si>
  <si>
    <t>02/22/2019</t>
  </si>
  <si>
    <t>04/01/2019</t>
  </si>
  <si>
    <t>10/04/2018</t>
  </si>
  <si>
    <t>02/15/2018</t>
  </si>
  <si>
    <t>01/11/2018</t>
  </si>
  <si>
    <t>04/23/2019</t>
  </si>
  <si>
    <t>04/09/2019</t>
  </si>
  <si>
    <t>09/24/2018</t>
  </si>
  <si>
    <t>08/30/2017</t>
  </si>
  <si>
    <t>06/23/2015</t>
  </si>
  <si>
    <t>07/13/2018</t>
  </si>
  <si>
    <t>09/27/2019</t>
  </si>
  <si>
    <t>04/06/2018</t>
  </si>
  <si>
    <t>05/16/2019</t>
  </si>
  <si>
    <t>09/21/2016</t>
  </si>
  <si>
    <t>06/20/2017</t>
  </si>
  <si>
    <t>06/26/2019</t>
  </si>
  <si>
    <t>01/31/2019</t>
  </si>
  <si>
    <t>03/27/2018</t>
  </si>
  <si>
    <t>11/29/2018</t>
  </si>
  <si>
    <t>05/07/2018</t>
  </si>
  <si>
    <t>12/19/2017</t>
  </si>
  <si>
    <t>06/29/2017</t>
  </si>
  <si>
    <t>03/01/2019</t>
  </si>
  <si>
    <t>04/25/2017</t>
  </si>
  <si>
    <t>05/22/2019</t>
  </si>
  <si>
    <t>04/09/2018</t>
  </si>
  <si>
    <t>03/06/2019</t>
  </si>
  <si>
    <t>04/25/2019</t>
  </si>
  <si>
    <t>10/19/2018</t>
  </si>
  <si>
    <t>01/26/2018</t>
  </si>
  <si>
    <t>08/13/2018</t>
  </si>
  <si>
    <t>08/14/2015</t>
  </si>
  <si>
    <t>07/02/2018</t>
  </si>
  <si>
    <t>10/03/2019</t>
  </si>
  <si>
    <t>11/19/2018</t>
  </si>
  <si>
    <t>12/01/2016</t>
  </si>
  <si>
    <t>05/13/2019</t>
  </si>
  <si>
    <t>01/22/2019</t>
  </si>
  <si>
    <t>04/18/2017</t>
  </si>
  <si>
    <t>01/11/2016</t>
  </si>
  <si>
    <t>01/17/2018</t>
  </si>
  <si>
    <t>05/17/2018</t>
  </si>
  <si>
    <t>12/04/2018</t>
  </si>
  <si>
    <t>04/14/2017</t>
  </si>
  <si>
    <t>08/01/2016</t>
  </si>
  <si>
    <t>04/26/2017</t>
  </si>
  <si>
    <t>10/30/2019</t>
  </si>
  <si>
    <t>05/30/2019</t>
  </si>
  <si>
    <t>06/17/2019</t>
  </si>
  <si>
    <t>01/29/2018</t>
  </si>
  <si>
    <t>04/08/2019</t>
  </si>
  <si>
    <t>08/23/2019</t>
  </si>
  <si>
    <t>03/22/2019</t>
  </si>
  <si>
    <t>12/07/2018</t>
  </si>
  <si>
    <t>11/30/2018</t>
  </si>
  <si>
    <t>10/02/2018</t>
  </si>
  <si>
    <t>12/21/2018</t>
  </si>
  <si>
    <t>11/05/2018</t>
  </si>
  <si>
    <t>01/30/2019</t>
  </si>
  <si>
    <t>09/05/2019</t>
  </si>
  <si>
    <t>08/27/2019</t>
  </si>
  <si>
    <t>07/09/2018</t>
  </si>
  <si>
    <t>10/10/2019</t>
  </si>
  <si>
    <t>10/17/2019</t>
  </si>
  <si>
    <t>08/15/2018</t>
  </si>
  <si>
    <t>10/25/2017</t>
  </si>
  <si>
    <t>01/07/2019</t>
  </si>
  <si>
    <t>07/31/2018</t>
  </si>
  <si>
    <t>09/27/2016</t>
  </si>
  <si>
    <t>10/06/2017</t>
  </si>
  <si>
    <t>06/18/2018</t>
  </si>
  <si>
    <t>07/01/2018</t>
  </si>
  <si>
    <t>02/26/2019</t>
  </si>
  <si>
    <t>07/22/2019</t>
  </si>
  <si>
    <t>06/14/2018</t>
  </si>
  <si>
    <t>05/24/2019</t>
  </si>
  <si>
    <t>07/13/2017</t>
  </si>
  <si>
    <t>05/29/2018</t>
  </si>
  <si>
    <t>10/01/2018</t>
  </si>
  <si>
    <t>10/06/2016</t>
  </si>
  <si>
    <t>10/29/2018</t>
  </si>
  <si>
    <t>05/25/2018</t>
  </si>
  <si>
    <t>04/20/2018</t>
  </si>
  <si>
    <t>05/17/2017</t>
  </si>
  <si>
    <t>05/07/2019</t>
  </si>
  <si>
    <t>09/07/2018</t>
  </si>
  <si>
    <t>08/07/2018</t>
  </si>
  <si>
    <t>06/11/2018</t>
  </si>
  <si>
    <t>09/02/2016</t>
  </si>
  <si>
    <t>08/08/2017</t>
  </si>
  <si>
    <t>03/07/2018</t>
  </si>
  <si>
    <t>09/06/2016</t>
  </si>
  <si>
    <t>06/25/2019</t>
  </si>
  <si>
    <t>09/06/2018</t>
  </si>
  <si>
    <t>07/17/2018</t>
  </si>
  <si>
    <t>07/25/2017</t>
  </si>
  <si>
    <t>11/29/2017</t>
  </si>
  <si>
    <t>02/21/2018</t>
  </si>
  <si>
    <t>08/23/2017</t>
  </si>
  <si>
    <t>09/20/2017</t>
  </si>
  <si>
    <t>05/01/2018</t>
  </si>
  <si>
    <t>11/30/2017</t>
  </si>
  <si>
    <t>06/22/2017</t>
  </si>
  <si>
    <t>07/16/2018</t>
  </si>
  <si>
    <t>06/14/2019</t>
  </si>
  <si>
    <t>09/17/2019</t>
  </si>
  <si>
    <t>08/28/2019</t>
  </si>
  <si>
    <t>08/05/2019</t>
  </si>
  <si>
    <t>09/24/2019</t>
  </si>
  <si>
    <t>12/13/2017</t>
  </si>
  <si>
    <t>03/30/2018</t>
  </si>
  <si>
    <t>10/31/2017</t>
  </si>
  <si>
    <t>05/21/2018</t>
  </si>
  <si>
    <t>05/28/2019</t>
  </si>
  <si>
    <t>04/29/2019</t>
  </si>
  <si>
    <t>05/03/2019</t>
  </si>
  <si>
    <t>09/19/2019</t>
  </si>
  <si>
    <t>08/15/2016</t>
  </si>
  <si>
    <t>10/24/2018</t>
  </si>
  <si>
    <t>07/08/2015</t>
  </si>
  <si>
    <t>08/16/2019</t>
  </si>
  <si>
    <t>06/10/2016</t>
  </si>
  <si>
    <t>06/30/2017</t>
  </si>
  <si>
    <t>05/15/2015</t>
  </si>
  <si>
    <t>07/17/2019</t>
  </si>
  <si>
    <t>07/29/2019</t>
  </si>
  <si>
    <t>07/24/2017</t>
  </si>
  <si>
    <t>03/15/2019</t>
  </si>
  <si>
    <t>04/19/2019</t>
  </si>
  <si>
    <t>02/28/2019</t>
  </si>
  <si>
    <t>12/16/2016</t>
  </si>
  <si>
    <t>01/04/2017</t>
  </si>
  <si>
    <t>04/16/2015</t>
  </si>
  <si>
    <t>07/18/2019</t>
  </si>
  <si>
    <t>08/21/2018</t>
  </si>
  <si>
    <t>06/27/2019</t>
  </si>
  <si>
    <t>09/25/2019</t>
  </si>
  <si>
    <t>09/03/2019</t>
  </si>
  <si>
    <t>06/12/2019</t>
  </si>
  <si>
    <t>05/17/2019</t>
  </si>
  <si>
    <t>08/15/2019</t>
  </si>
  <si>
    <t>10/31/2019</t>
  </si>
  <si>
    <t>09/04/2019</t>
  </si>
  <si>
    <t>10/22/2019</t>
  </si>
  <si>
    <t>06/16/2017</t>
  </si>
  <si>
    <t>08/16/2018</t>
  </si>
  <si>
    <t>04/04/2018</t>
  </si>
  <si>
    <t>05/31/2019</t>
  </si>
  <si>
    <t>04/10/2019</t>
  </si>
  <si>
    <t>02/14/2019</t>
  </si>
  <si>
    <t>02/05/2018</t>
  </si>
  <si>
    <t>02/06/2018</t>
  </si>
  <si>
    <t>07/12/2019</t>
  </si>
  <si>
    <t>03/05/2018</t>
  </si>
  <si>
    <t>01/22/2018</t>
  </si>
  <si>
    <t>12/14/2017</t>
  </si>
  <si>
    <t>01/02/2018</t>
  </si>
  <si>
    <t>07/26/2017</t>
  </si>
  <si>
    <t>11/12/2018</t>
  </si>
  <si>
    <t>11/01/2017</t>
  </si>
  <si>
    <t>06/26/2017</t>
  </si>
  <si>
    <t>07/18/2017</t>
  </si>
  <si>
    <t>05/23/2018</t>
  </si>
  <si>
    <t>03/13/2019</t>
  </si>
  <si>
    <t>06/05/2018</t>
  </si>
  <si>
    <t>08/06/2018</t>
  </si>
  <si>
    <t>09/10/2018</t>
  </si>
  <si>
    <t>09/12/2017</t>
  </si>
  <si>
    <t>05/16/2017</t>
  </si>
  <si>
    <t>12/06/2017</t>
  </si>
  <si>
    <t>07/07/2016</t>
  </si>
  <si>
    <t>06/14/2017</t>
  </si>
  <si>
    <t>07/27/2017</t>
  </si>
  <si>
    <t>01/30/2018</t>
  </si>
  <si>
    <t>05/18/2017</t>
  </si>
  <si>
    <t>09/25/2017</t>
  </si>
  <si>
    <t>06/06/2018</t>
  </si>
  <si>
    <t>05/16/2018</t>
  </si>
  <si>
    <t>08/29/2017</t>
  </si>
  <si>
    <t>02/27/2018</t>
  </si>
  <si>
    <t>02/07/2018</t>
  </si>
  <si>
    <t>06/25/2018</t>
  </si>
  <si>
    <t>05/18/2018</t>
  </si>
  <si>
    <t>07/03/2019</t>
  </si>
  <si>
    <t>03/27/2019</t>
  </si>
  <si>
    <t>08/18/2016</t>
  </si>
  <si>
    <t>06/07/2018</t>
  </si>
  <si>
    <t>01/11/2019</t>
  </si>
  <si>
    <t>09/14/2018</t>
  </si>
  <si>
    <t>07/19/2019</t>
  </si>
  <si>
    <t>12/14/2018</t>
  </si>
  <si>
    <t>04/23/2018</t>
  </si>
  <si>
    <t>04/26/2019</t>
  </si>
  <si>
    <t>04/05/2019</t>
  </si>
  <si>
    <t>10/11/2018</t>
  </si>
  <si>
    <t>08/31/2018</t>
  </si>
  <si>
    <t>08/30/2019</t>
  </si>
  <si>
    <t>09/25/2018</t>
  </si>
  <si>
    <t>08/19/2019</t>
  </si>
  <si>
    <t>10/12/2017</t>
  </si>
  <si>
    <t>07/24/2019</t>
  </si>
  <si>
    <t>11/16/2018</t>
  </si>
  <si>
    <t>05/04/2018</t>
  </si>
  <si>
    <t>05/11/2018</t>
  </si>
  <si>
    <t>08/23/2018</t>
  </si>
  <si>
    <t>08/30/2018</t>
  </si>
  <si>
    <t>09/04/2018</t>
  </si>
  <si>
    <t>08/24/2018</t>
  </si>
  <si>
    <t>03/26/2018</t>
  </si>
  <si>
    <t>08/14/2019</t>
  </si>
  <si>
    <t>08/02/2019</t>
  </si>
  <si>
    <t>08/08/2019</t>
  </si>
  <si>
    <t>03/28/2018</t>
  </si>
  <si>
    <t>06/15/2018</t>
  </si>
  <si>
    <t>01/31/2018</t>
  </si>
  <si>
    <t>03/29/2019</t>
  </si>
  <si>
    <t>08/13/2019</t>
  </si>
  <si>
    <t>08/09/2019</t>
  </si>
  <si>
    <t>11/26/2018</t>
  </si>
  <si>
    <t>08/01/2018</t>
  </si>
  <si>
    <t>01/05/2018</t>
  </si>
  <si>
    <t>12/07/2017</t>
  </si>
  <si>
    <t>08/01/2019</t>
  </si>
  <si>
    <t>01/16/2019</t>
  </si>
  <si>
    <t>06/24/2019</t>
  </si>
  <si>
    <t>12/15/2018</t>
  </si>
  <si>
    <t>07/08/2019</t>
  </si>
  <si>
    <t>09/18/2018</t>
  </si>
  <si>
    <t>05/10/2018</t>
  </si>
  <si>
    <t>06/11/2019</t>
  </si>
  <si>
    <t>07/05/2018</t>
  </si>
  <si>
    <t>07/18/2018</t>
  </si>
  <si>
    <t>01/18/2019</t>
  </si>
  <si>
    <t>06/01/2018</t>
  </si>
  <si>
    <t>08/20/2019</t>
  </si>
  <si>
    <t>05/08/2018</t>
  </si>
  <si>
    <t>11/08/2018</t>
  </si>
  <si>
    <t>07/16/2019</t>
  </si>
  <si>
    <t>12/26/2018</t>
  </si>
  <si>
    <t>06/30/2018</t>
  </si>
  <si>
    <t>08/26/2019</t>
  </si>
  <si>
    <t>04/30/2018</t>
  </si>
  <si>
    <t>03/19/2018</t>
  </si>
  <si>
    <t>09/27/2018</t>
  </si>
  <si>
    <t>10/03/2018</t>
  </si>
  <si>
    <t>01/24/2018</t>
  </si>
  <si>
    <t>08/12/2019</t>
  </si>
  <si>
    <t>01/04/2018</t>
  </si>
  <si>
    <t>06/28/2018</t>
  </si>
  <si>
    <t>71 TANF</t>
  </si>
  <si>
    <t>63 Private Landlord/Tenant</t>
  </si>
  <si>
    <t>61 Federally Subsidized Housing</t>
  </si>
  <si>
    <t>69 Other Housing</t>
  </si>
  <si>
    <t>64 Public Housing</t>
  </si>
  <si>
    <t>66 Housing Discrimination</t>
  </si>
  <si>
    <t>07 Public Utilities</t>
  </si>
  <si>
    <t>04 Collection Practices / Creditor Harassment</t>
  </si>
  <si>
    <t>No</t>
  </si>
  <si>
    <t>Brief Service</t>
  </si>
  <si>
    <t>Representation - State Court</t>
  </si>
  <si>
    <t>Advice</t>
  </si>
  <si>
    <t>Out-of-Court Advocacy</t>
  </si>
  <si>
    <t>Hold For Review</t>
  </si>
  <si>
    <t>Representation - Admin. Agency</t>
  </si>
  <si>
    <t>Representation - Federal Court</t>
  </si>
  <si>
    <t>Non-payment</t>
  </si>
  <si>
    <t>Holdover</t>
  </si>
  <si>
    <t>HP Action</t>
  </si>
  <si>
    <t>Sec. 8 Termination</t>
  </si>
  <si>
    <t>Section 8 other</t>
  </si>
  <si>
    <t>PA Issue: RAU</t>
  </si>
  <si>
    <t>SCRIE/DRIE</t>
  </si>
  <si>
    <t>Non-Litigation Advocacy</t>
  </si>
  <si>
    <t>Article 78</t>
  </si>
  <si>
    <t>Illegal Lockout</t>
  </si>
  <si>
    <t>DHCR Administrative Action</t>
  </si>
  <si>
    <t>Other Administrative Proceeding</t>
  </si>
  <si>
    <t>DHCR Proceeding</t>
  </si>
  <si>
    <t>NYCHA Housing Termination</t>
  </si>
  <si>
    <t>PA Issue: Budgeting</t>
  </si>
  <si>
    <t>PA Issue: FEPS</t>
  </si>
  <si>
    <t>PA Issue: City FEPS/SEPS</t>
  </si>
  <si>
    <t>NYCHA RFM</t>
  </si>
  <si>
    <t>No Case</t>
  </si>
  <si>
    <t>Tenant Rights</t>
  </si>
  <si>
    <t>Human Rights Complaint</t>
  </si>
  <si>
    <t>Affirmative Litigation Federal</t>
  </si>
  <si>
    <t>Section 8 share</t>
  </si>
  <si>
    <t>7A Proceeding</t>
  </si>
  <si>
    <t>Mitchell-Lama Termination</t>
  </si>
  <si>
    <t>PA Issue: Other</t>
  </si>
  <si>
    <t>Other</t>
  </si>
  <si>
    <t>Mitchell-Lama RFM</t>
  </si>
  <si>
    <t>Affirmative Litigation Supreme</t>
  </si>
  <si>
    <t>Other Affirmative Litigation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</si>
</sst>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82"/>
  <sheetViews>
    <sheetView tabSelected="1" workbookViewId="0"/>
  </sheetViews>
  <sheetFormatPr defaultRowHeight="15"/>
  <cols>
    <col min="1" max="1" width="2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f>HYPERLINK("https://lsnyc.legalserver.org/matter/dynamic-profile/view/1908512","19-1908512")</f>
        <v>0</v>
      </c>
      <c r="B2" t="s">
        <v>11</v>
      </c>
      <c r="C2" t="s">
        <v>60</v>
      </c>
      <c r="D2" t="s">
        <v>605</v>
      </c>
      <c r="E2" t="s">
        <v>1128</v>
      </c>
      <c r="G2" t="s">
        <v>1609</v>
      </c>
      <c r="I2" t="s">
        <v>1618</v>
      </c>
    </row>
    <row r="3" spans="1:11">
      <c r="A3" s="1">
        <f>HYPERLINK("https://lsnyc.legalserver.org/matter/dynamic-profile/view/1885900","18-1885900")</f>
        <v>0</v>
      </c>
      <c r="B3" t="s">
        <v>12</v>
      </c>
      <c r="C3" t="s">
        <v>61</v>
      </c>
      <c r="D3" t="s">
        <v>606</v>
      </c>
      <c r="E3" t="s">
        <v>1129</v>
      </c>
      <c r="F3" t="s">
        <v>1474</v>
      </c>
      <c r="G3" t="s">
        <v>1610</v>
      </c>
      <c r="H3" t="s">
        <v>1617</v>
      </c>
      <c r="I3" t="s">
        <v>1619</v>
      </c>
      <c r="J3" t="s">
        <v>1625</v>
      </c>
    </row>
    <row r="4" spans="1:11">
      <c r="A4" s="1">
        <f>HYPERLINK("https://lsnyc.legalserver.org/matter/dynamic-profile/view/1880084","18-1880084")</f>
        <v>0</v>
      </c>
      <c r="B4" t="s">
        <v>12</v>
      </c>
      <c r="C4" t="s">
        <v>62</v>
      </c>
      <c r="D4" t="s">
        <v>607</v>
      </c>
      <c r="E4" t="s">
        <v>1130</v>
      </c>
      <c r="F4" t="s">
        <v>1354</v>
      </c>
      <c r="G4" t="s">
        <v>1610</v>
      </c>
      <c r="H4" t="s">
        <v>1617</v>
      </c>
      <c r="I4" t="s">
        <v>1619</v>
      </c>
      <c r="J4" t="s">
        <v>1625</v>
      </c>
    </row>
    <row r="5" spans="1:11">
      <c r="A5" s="1">
        <f>HYPERLINK("https://lsnyc.legalserver.org/matter/dynamic-profile/view/1871259","18-1871259")</f>
        <v>0</v>
      </c>
      <c r="B5" t="s">
        <v>12</v>
      </c>
      <c r="C5" t="s">
        <v>63</v>
      </c>
      <c r="D5" t="s">
        <v>608</v>
      </c>
      <c r="E5" t="s">
        <v>1131</v>
      </c>
      <c r="F5" t="s">
        <v>1320</v>
      </c>
      <c r="G5" t="s">
        <v>1610</v>
      </c>
      <c r="I5" t="s">
        <v>1619</v>
      </c>
      <c r="J5" t="s">
        <v>1626</v>
      </c>
    </row>
    <row r="6" spans="1:11">
      <c r="A6" s="1">
        <f>HYPERLINK("https://lsnyc.legalserver.org/matter/dynamic-profile/view/1893355","19-1893355")</f>
        <v>0</v>
      </c>
      <c r="B6" t="s">
        <v>12</v>
      </c>
      <c r="C6" t="s">
        <v>64</v>
      </c>
      <c r="D6" t="s">
        <v>609</v>
      </c>
      <c r="E6" t="s">
        <v>1132</v>
      </c>
      <c r="F6" t="s">
        <v>1375</v>
      </c>
      <c r="G6" t="s">
        <v>1610</v>
      </c>
      <c r="H6" t="s">
        <v>1617</v>
      </c>
      <c r="I6" t="s">
        <v>1619</v>
      </c>
      <c r="J6" t="s">
        <v>1625</v>
      </c>
    </row>
    <row r="7" spans="1:11">
      <c r="A7" s="1">
        <f>HYPERLINK("https://lsnyc.legalserver.org/matter/dynamic-profile/view/1879856","18-1879856")</f>
        <v>0</v>
      </c>
      <c r="B7" t="s">
        <v>12</v>
      </c>
      <c r="C7" t="s">
        <v>65</v>
      </c>
      <c r="D7" t="s">
        <v>610</v>
      </c>
      <c r="E7" t="s">
        <v>1133</v>
      </c>
      <c r="F7" t="s">
        <v>1180</v>
      </c>
      <c r="G7" t="s">
        <v>1610</v>
      </c>
      <c r="I7" t="s">
        <v>1619</v>
      </c>
      <c r="J7" t="s">
        <v>1626</v>
      </c>
    </row>
    <row r="8" spans="1:11">
      <c r="A8" s="1">
        <f>HYPERLINK("https://lsnyc.legalserver.org/matter/dynamic-profile/view/1881048","18-1881048")</f>
        <v>0</v>
      </c>
      <c r="B8" t="s">
        <v>12</v>
      </c>
      <c r="C8" t="s">
        <v>66</v>
      </c>
      <c r="D8" t="s">
        <v>611</v>
      </c>
      <c r="E8" t="s">
        <v>1134</v>
      </c>
      <c r="F8" t="s">
        <v>1365</v>
      </c>
      <c r="G8" t="s">
        <v>1610</v>
      </c>
      <c r="I8" t="s">
        <v>1619</v>
      </c>
      <c r="J8" t="s">
        <v>1625</v>
      </c>
    </row>
    <row r="9" spans="1:11">
      <c r="A9" s="1">
        <f>HYPERLINK("https://lsnyc.legalserver.org/matter/dynamic-profile/view/1900031","19-1900031")</f>
        <v>0</v>
      </c>
      <c r="B9" t="s">
        <v>12</v>
      </c>
      <c r="C9" t="s">
        <v>67</v>
      </c>
      <c r="D9" t="s">
        <v>612</v>
      </c>
      <c r="E9" t="s">
        <v>1135</v>
      </c>
      <c r="G9" t="s">
        <v>1610</v>
      </c>
      <c r="H9" t="s">
        <v>1617</v>
      </c>
      <c r="I9" t="s">
        <v>1619</v>
      </c>
      <c r="J9" t="s">
        <v>1625</v>
      </c>
    </row>
    <row r="10" spans="1:11">
      <c r="A10" s="1">
        <f>HYPERLINK("https://lsnyc.legalserver.org/matter/dynamic-profile/view/1876220","18-1876220")</f>
        <v>0</v>
      </c>
      <c r="B10" t="s">
        <v>12</v>
      </c>
      <c r="C10" t="s">
        <v>68</v>
      </c>
      <c r="D10" t="s">
        <v>613</v>
      </c>
      <c r="E10" t="s">
        <v>1136</v>
      </c>
      <c r="F10" t="s">
        <v>1336</v>
      </c>
      <c r="G10" t="s">
        <v>1610</v>
      </c>
      <c r="I10" t="s">
        <v>1619</v>
      </c>
      <c r="J10" t="s">
        <v>1626</v>
      </c>
    </row>
    <row r="11" spans="1:11">
      <c r="A11" s="1">
        <f>HYPERLINK("https://lsnyc.legalserver.org/matter/dynamic-profile/view/1891727","19-1891727")</f>
        <v>0</v>
      </c>
      <c r="B11" t="s">
        <v>12</v>
      </c>
      <c r="C11" t="s">
        <v>69</v>
      </c>
      <c r="D11" t="s">
        <v>614</v>
      </c>
      <c r="E11" t="s">
        <v>1137</v>
      </c>
      <c r="F11" t="s">
        <v>1432</v>
      </c>
      <c r="G11" t="s">
        <v>1610</v>
      </c>
      <c r="I11" t="s">
        <v>1620</v>
      </c>
      <c r="J11" t="s">
        <v>1625</v>
      </c>
    </row>
    <row r="12" spans="1:11">
      <c r="A12" s="1">
        <f>HYPERLINK("https://lsnyc.legalserver.org/matter/dynamic-profile/view/1833397","17-1833397")</f>
        <v>0</v>
      </c>
      <c r="B12" t="s">
        <v>12</v>
      </c>
      <c r="C12" t="s">
        <v>70</v>
      </c>
      <c r="D12" t="s">
        <v>615</v>
      </c>
      <c r="E12" t="s">
        <v>1138</v>
      </c>
      <c r="F12" t="s">
        <v>1260</v>
      </c>
      <c r="G12" t="s">
        <v>1610</v>
      </c>
      <c r="H12" t="s">
        <v>1617</v>
      </c>
      <c r="I12" t="s">
        <v>1619</v>
      </c>
      <c r="J12" t="s">
        <v>1625</v>
      </c>
    </row>
    <row r="13" spans="1:11">
      <c r="A13" s="1">
        <f>HYPERLINK("https://lsnyc.legalserver.org/matter/dynamic-profile/view/1885552","18-1885552")</f>
        <v>0</v>
      </c>
      <c r="B13" t="s">
        <v>12</v>
      </c>
      <c r="C13" t="s">
        <v>71</v>
      </c>
      <c r="D13" t="s">
        <v>616</v>
      </c>
      <c r="E13" t="s">
        <v>1139</v>
      </c>
      <c r="F13" t="s">
        <v>1167</v>
      </c>
      <c r="G13" t="s">
        <v>1610</v>
      </c>
      <c r="I13" t="s">
        <v>1619</v>
      </c>
      <c r="J13" t="s">
        <v>1625</v>
      </c>
    </row>
    <row r="14" spans="1:11">
      <c r="A14" s="1">
        <f>HYPERLINK("https://lsnyc.legalserver.org/matter/dynamic-profile/view/1886994","19-1886994")</f>
        <v>0</v>
      </c>
      <c r="B14" t="s">
        <v>12</v>
      </c>
      <c r="C14" t="s">
        <v>72</v>
      </c>
      <c r="D14" t="s">
        <v>617</v>
      </c>
      <c r="E14" t="s">
        <v>1140</v>
      </c>
      <c r="F14" t="s">
        <v>1238</v>
      </c>
      <c r="G14" t="s">
        <v>1610</v>
      </c>
      <c r="H14" t="s">
        <v>1617</v>
      </c>
      <c r="I14" t="s">
        <v>1619</v>
      </c>
      <c r="J14" t="s">
        <v>1625</v>
      </c>
    </row>
    <row r="15" spans="1:11">
      <c r="A15" s="1">
        <f>HYPERLINK("https://lsnyc.legalserver.org/matter/dynamic-profile/view/1843173","17-1843173")</f>
        <v>0</v>
      </c>
      <c r="B15" t="s">
        <v>12</v>
      </c>
      <c r="C15" t="s">
        <v>73</v>
      </c>
      <c r="D15" t="s">
        <v>618</v>
      </c>
      <c r="E15" t="s">
        <v>1141</v>
      </c>
      <c r="F15" t="s">
        <v>1157</v>
      </c>
      <c r="G15" t="s">
        <v>1610</v>
      </c>
      <c r="H15" t="s">
        <v>1617</v>
      </c>
      <c r="I15" t="s">
        <v>1619</v>
      </c>
      <c r="J15" t="s">
        <v>1625</v>
      </c>
    </row>
    <row r="16" spans="1:11">
      <c r="A16" s="1">
        <f>HYPERLINK("https://lsnyc.legalserver.org/matter/dynamic-profile/view/0814373","16-0814373")</f>
        <v>0</v>
      </c>
      <c r="B16" t="s">
        <v>12</v>
      </c>
      <c r="C16" t="s">
        <v>74</v>
      </c>
      <c r="D16" t="s">
        <v>256</v>
      </c>
      <c r="E16" t="s">
        <v>1142</v>
      </c>
      <c r="F16" t="s">
        <v>1226</v>
      </c>
      <c r="G16" t="s">
        <v>1610</v>
      </c>
      <c r="I16" t="s">
        <v>1619</v>
      </c>
      <c r="J16" t="s">
        <v>1625</v>
      </c>
    </row>
    <row r="17" spans="1:10">
      <c r="A17" s="1">
        <f>HYPERLINK("https://lsnyc.legalserver.org/matter/dynamic-profile/view/1871333","18-1871333")</f>
        <v>0</v>
      </c>
      <c r="B17" t="s">
        <v>12</v>
      </c>
      <c r="C17" t="s">
        <v>75</v>
      </c>
      <c r="D17" t="s">
        <v>619</v>
      </c>
      <c r="E17" t="s">
        <v>1131</v>
      </c>
      <c r="F17" t="s">
        <v>1547</v>
      </c>
      <c r="G17" t="s">
        <v>1610</v>
      </c>
      <c r="H17" t="s">
        <v>1617</v>
      </c>
      <c r="I17" t="s">
        <v>1619</v>
      </c>
      <c r="J17" t="s">
        <v>1625</v>
      </c>
    </row>
    <row r="18" spans="1:10">
      <c r="A18" s="1">
        <f>HYPERLINK("https://lsnyc.legalserver.org/matter/dynamic-profile/view/1875648","18-1875648")</f>
        <v>0</v>
      </c>
      <c r="B18" t="s">
        <v>12</v>
      </c>
      <c r="C18" t="s">
        <v>76</v>
      </c>
      <c r="D18" t="s">
        <v>620</v>
      </c>
      <c r="E18" t="s">
        <v>1143</v>
      </c>
      <c r="F18" t="s">
        <v>1365</v>
      </c>
      <c r="G18" t="s">
        <v>1610</v>
      </c>
      <c r="H18" t="s">
        <v>1617</v>
      </c>
      <c r="I18" t="s">
        <v>1619</v>
      </c>
      <c r="J18" t="s">
        <v>1625</v>
      </c>
    </row>
    <row r="19" spans="1:10">
      <c r="A19" s="1">
        <f>HYPERLINK("https://lsnyc.legalserver.org/matter/dynamic-profile/view/1869052","18-1869052")</f>
        <v>0</v>
      </c>
      <c r="B19" t="s">
        <v>12</v>
      </c>
      <c r="C19" t="s">
        <v>77</v>
      </c>
      <c r="D19" t="s">
        <v>621</v>
      </c>
      <c r="E19" t="s">
        <v>1144</v>
      </c>
      <c r="F19" t="s">
        <v>1548</v>
      </c>
      <c r="G19" t="s">
        <v>1610</v>
      </c>
      <c r="H19" t="s">
        <v>1617</v>
      </c>
      <c r="I19" t="s">
        <v>1619</v>
      </c>
      <c r="J19" t="s">
        <v>1625</v>
      </c>
    </row>
    <row r="20" spans="1:10">
      <c r="A20" s="1">
        <f>HYPERLINK("https://lsnyc.legalserver.org/matter/dynamic-profile/view/1878380","18-1878380")</f>
        <v>0</v>
      </c>
      <c r="B20" t="s">
        <v>12</v>
      </c>
      <c r="C20" t="s">
        <v>78</v>
      </c>
      <c r="D20" t="s">
        <v>622</v>
      </c>
      <c r="E20" t="s">
        <v>1145</v>
      </c>
      <c r="F20" t="s">
        <v>1223</v>
      </c>
      <c r="G20" t="s">
        <v>1610</v>
      </c>
      <c r="H20" t="s">
        <v>1617</v>
      </c>
      <c r="I20" t="s">
        <v>1620</v>
      </c>
      <c r="J20" t="s">
        <v>1626</v>
      </c>
    </row>
    <row r="21" spans="1:10">
      <c r="A21" s="1">
        <f>HYPERLINK("https://lsnyc.legalserver.org/matter/dynamic-profile/view/1902988","19-1902988")</f>
        <v>0</v>
      </c>
      <c r="B21" t="s">
        <v>12</v>
      </c>
      <c r="C21" t="s">
        <v>79</v>
      </c>
      <c r="D21" t="s">
        <v>623</v>
      </c>
      <c r="E21" t="s">
        <v>1146</v>
      </c>
      <c r="G21" t="s">
        <v>1610</v>
      </c>
      <c r="H21" t="s">
        <v>1617</v>
      </c>
      <c r="I21" t="s">
        <v>1620</v>
      </c>
      <c r="J21" t="s">
        <v>1625</v>
      </c>
    </row>
    <row r="22" spans="1:10">
      <c r="A22" s="1">
        <f>HYPERLINK("https://lsnyc.legalserver.org/matter/dynamic-profile/view/1886609","18-1886609")</f>
        <v>0</v>
      </c>
      <c r="B22" t="s">
        <v>12</v>
      </c>
      <c r="C22" t="s">
        <v>80</v>
      </c>
      <c r="D22" t="s">
        <v>624</v>
      </c>
      <c r="E22" t="s">
        <v>1147</v>
      </c>
      <c r="F22" t="s">
        <v>1309</v>
      </c>
      <c r="G22" t="s">
        <v>1610</v>
      </c>
      <c r="H22" t="s">
        <v>1617</v>
      </c>
      <c r="I22" t="s">
        <v>1619</v>
      </c>
      <c r="J22" t="s">
        <v>1625</v>
      </c>
    </row>
    <row r="23" spans="1:10">
      <c r="A23" s="1">
        <f>HYPERLINK("https://lsnyc.legalserver.org/matter/dynamic-profile/view/0824218","17-0824218")</f>
        <v>0</v>
      </c>
      <c r="B23" t="s">
        <v>12</v>
      </c>
      <c r="C23" t="s">
        <v>81</v>
      </c>
      <c r="D23" t="s">
        <v>625</v>
      </c>
      <c r="E23" t="s">
        <v>1148</v>
      </c>
      <c r="F23" t="s">
        <v>1321</v>
      </c>
      <c r="G23" t="s">
        <v>1611</v>
      </c>
      <c r="H23" t="s">
        <v>1617</v>
      </c>
      <c r="I23" t="s">
        <v>1619</v>
      </c>
      <c r="J23" t="s">
        <v>1625</v>
      </c>
    </row>
    <row r="24" spans="1:10">
      <c r="A24" s="1">
        <f>HYPERLINK("https://lsnyc.legalserver.org/matter/dynamic-profile/view/1877294","18-1877294")</f>
        <v>0</v>
      </c>
      <c r="B24" t="s">
        <v>12</v>
      </c>
      <c r="C24" t="s">
        <v>82</v>
      </c>
      <c r="D24" t="s">
        <v>626</v>
      </c>
      <c r="E24" t="s">
        <v>1149</v>
      </c>
      <c r="F24" t="s">
        <v>1474</v>
      </c>
      <c r="G24" t="s">
        <v>1610</v>
      </c>
      <c r="H24" t="s">
        <v>1617</v>
      </c>
      <c r="I24" t="s">
        <v>1619</v>
      </c>
      <c r="J24" t="s">
        <v>1625</v>
      </c>
    </row>
    <row r="25" spans="1:10">
      <c r="A25" s="1">
        <f>HYPERLINK("https://lsnyc.legalserver.org/matter/dynamic-profile/view/1868851","18-1868851")</f>
        <v>0</v>
      </c>
      <c r="B25" t="s">
        <v>12</v>
      </c>
      <c r="C25" t="s">
        <v>83</v>
      </c>
      <c r="D25" t="s">
        <v>627</v>
      </c>
      <c r="E25" t="s">
        <v>1150</v>
      </c>
      <c r="F25" t="s">
        <v>1263</v>
      </c>
      <c r="G25" t="s">
        <v>1610</v>
      </c>
      <c r="I25" t="s">
        <v>1619</v>
      </c>
      <c r="J25" t="s">
        <v>1626</v>
      </c>
    </row>
    <row r="26" spans="1:10">
      <c r="A26" s="1">
        <f>HYPERLINK("https://lsnyc.legalserver.org/matter/dynamic-profile/view/1903725","19-1903725")</f>
        <v>0</v>
      </c>
      <c r="B26" t="s">
        <v>12</v>
      </c>
      <c r="C26" t="s">
        <v>84</v>
      </c>
      <c r="D26" t="s">
        <v>628</v>
      </c>
      <c r="E26" t="s">
        <v>1151</v>
      </c>
      <c r="G26" t="s">
        <v>1609</v>
      </c>
    </row>
    <row r="27" spans="1:10">
      <c r="A27" s="1">
        <f>HYPERLINK("https://lsnyc.legalserver.org/matter/dynamic-profile/view/1853184","17-1853184")</f>
        <v>0</v>
      </c>
      <c r="B27" t="s">
        <v>12</v>
      </c>
      <c r="C27" t="s">
        <v>85</v>
      </c>
      <c r="D27" t="s">
        <v>629</v>
      </c>
      <c r="E27" t="s">
        <v>1152</v>
      </c>
      <c r="F27" t="s">
        <v>1240</v>
      </c>
      <c r="G27" t="s">
        <v>1610</v>
      </c>
      <c r="H27" t="s">
        <v>1617</v>
      </c>
      <c r="I27" t="s">
        <v>1619</v>
      </c>
      <c r="J27" t="s">
        <v>1625</v>
      </c>
    </row>
    <row r="28" spans="1:10">
      <c r="A28" s="1">
        <f>HYPERLINK("https://lsnyc.legalserver.org/matter/dynamic-profile/view/1881925","18-1881925")</f>
        <v>0</v>
      </c>
      <c r="B28" t="s">
        <v>12</v>
      </c>
      <c r="C28" t="s">
        <v>86</v>
      </c>
      <c r="D28" t="s">
        <v>630</v>
      </c>
      <c r="E28" t="s">
        <v>1153</v>
      </c>
      <c r="F28" t="s">
        <v>1163</v>
      </c>
      <c r="G28" t="s">
        <v>1610</v>
      </c>
      <c r="H28" t="s">
        <v>1617</v>
      </c>
      <c r="I28" t="s">
        <v>1619</v>
      </c>
      <c r="J28" t="s">
        <v>1625</v>
      </c>
    </row>
    <row r="29" spans="1:10">
      <c r="A29" s="1">
        <f>HYPERLINK("https://lsnyc.legalserver.org/matter/dynamic-profile/view/1901597","19-1901597")</f>
        <v>0</v>
      </c>
      <c r="B29" t="s">
        <v>12</v>
      </c>
      <c r="C29" t="s">
        <v>87</v>
      </c>
      <c r="D29" t="s">
        <v>631</v>
      </c>
      <c r="E29" t="s">
        <v>1154</v>
      </c>
      <c r="G29" t="s">
        <v>1610</v>
      </c>
      <c r="I29" t="s">
        <v>1620</v>
      </c>
    </row>
    <row r="30" spans="1:10">
      <c r="A30" s="1">
        <f>HYPERLINK("https://lsnyc.legalserver.org/matter/dynamic-profile/view/1901850","19-1901850")</f>
        <v>0</v>
      </c>
      <c r="B30" t="s">
        <v>12</v>
      </c>
      <c r="C30" t="s">
        <v>71</v>
      </c>
      <c r="D30" t="s">
        <v>616</v>
      </c>
      <c r="E30" t="s">
        <v>1155</v>
      </c>
      <c r="F30" t="s">
        <v>1549</v>
      </c>
      <c r="G30" t="s">
        <v>1610</v>
      </c>
      <c r="H30" t="s">
        <v>1617</v>
      </c>
      <c r="I30" t="s">
        <v>1619</v>
      </c>
      <c r="J30" t="s">
        <v>1625</v>
      </c>
    </row>
    <row r="31" spans="1:10">
      <c r="A31" s="1">
        <f>HYPERLINK("https://lsnyc.legalserver.org/matter/dynamic-profile/view/1877154","18-1877154")</f>
        <v>0</v>
      </c>
      <c r="B31" t="s">
        <v>12</v>
      </c>
      <c r="C31" t="s">
        <v>67</v>
      </c>
      <c r="D31" t="s">
        <v>612</v>
      </c>
      <c r="E31" t="s">
        <v>1156</v>
      </c>
      <c r="F31" t="s">
        <v>1163</v>
      </c>
      <c r="G31" t="s">
        <v>1610</v>
      </c>
      <c r="H31" t="s">
        <v>1617</v>
      </c>
      <c r="I31" t="s">
        <v>1619</v>
      </c>
      <c r="J31" t="s">
        <v>1625</v>
      </c>
    </row>
    <row r="32" spans="1:10">
      <c r="A32" s="1">
        <f>HYPERLINK("https://lsnyc.legalserver.org/matter/dynamic-profile/view/1876004","18-1876004")</f>
        <v>0</v>
      </c>
      <c r="B32" t="s">
        <v>12</v>
      </c>
      <c r="C32" t="s">
        <v>88</v>
      </c>
      <c r="D32" t="s">
        <v>632</v>
      </c>
      <c r="E32" t="s">
        <v>1157</v>
      </c>
      <c r="F32" t="s">
        <v>1550</v>
      </c>
      <c r="G32" t="s">
        <v>1610</v>
      </c>
      <c r="H32" t="s">
        <v>1617</v>
      </c>
      <c r="I32" t="s">
        <v>1619</v>
      </c>
      <c r="J32" t="s">
        <v>1625</v>
      </c>
    </row>
    <row r="33" spans="1:10">
      <c r="A33" s="1">
        <f>HYPERLINK("https://lsnyc.legalserver.org/matter/dynamic-profile/view/1885570","18-1885570")</f>
        <v>0</v>
      </c>
      <c r="B33" t="s">
        <v>12</v>
      </c>
      <c r="C33" t="s">
        <v>89</v>
      </c>
      <c r="D33" t="s">
        <v>633</v>
      </c>
      <c r="E33" t="s">
        <v>1139</v>
      </c>
      <c r="F33" t="s">
        <v>1432</v>
      </c>
      <c r="G33" t="s">
        <v>1610</v>
      </c>
      <c r="I33" t="s">
        <v>1619</v>
      </c>
      <c r="J33" t="s">
        <v>1625</v>
      </c>
    </row>
    <row r="34" spans="1:10">
      <c r="A34" s="1">
        <f>HYPERLINK("https://lsnyc.legalserver.org/matter/dynamic-profile/view/1856110","18-1856110")</f>
        <v>0</v>
      </c>
      <c r="B34" t="s">
        <v>12</v>
      </c>
      <c r="C34" t="s">
        <v>90</v>
      </c>
      <c r="D34" t="s">
        <v>634</v>
      </c>
      <c r="E34" t="s">
        <v>1158</v>
      </c>
      <c r="F34" t="s">
        <v>1171</v>
      </c>
      <c r="G34" t="s">
        <v>1610</v>
      </c>
      <c r="H34" t="s">
        <v>1617</v>
      </c>
      <c r="I34" t="s">
        <v>1619</v>
      </c>
      <c r="J34" t="s">
        <v>1625</v>
      </c>
    </row>
    <row r="35" spans="1:10">
      <c r="A35" s="1">
        <f>HYPERLINK("https://lsnyc.legalserver.org/matter/dynamic-profile/view/0819671","16-0819671")</f>
        <v>0</v>
      </c>
      <c r="B35" t="s">
        <v>12</v>
      </c>
      <c r="C35" t="s">
        <v>91</v>
      </c>
      <c r="D35" t="s">
        <v>635</v>
      </c>
      <c r="E35" t="s">
        <v>1159</v>
      </c>
      <c r="F35" t="s">
        <v>1201</v>
      </c>
      <c r="G35" t="s">
        <v>1610</v>
      </c>
      <c r="I35" t="s">
        <v>1619</v>
      </c>
      <c r="J35" t="s">
        <v>1625</v>
      </c>
    </row>
    <row r="36" spans="1:10">
      <c r="A36" s="1">
        <f>HYPERLINK("https://lsnyc.legalserver.org/matter/dynamic-profile/view/1856121","18-1856121")</f>
        <v>0</v>
      </c>
      <c r="B36" t="s">
        <v>12</v>
      </c>
      <c r="C36" t="s">
        <v>92</v>
      </c>
      <c r="D36" t="s">
        <v>636</v>
      </c>
      <c r="E36" t="s">
        <v>1158</v>
      </c>
      <c r="F36" t="s">
        <v>1551</v>
      </c>
      <c r="G36" t="s">
        <v>1610</v>
      </c>
      <c r="H36" t="s">
        <v>1617</v>
      </c>
      <c r="I36" t="s">
        <v>1619</v>
      </c>
      <c r="J36" t="s">
        <v>1625</v>
      </c>
    </row>
    <row r="37" spans="1:10">
      <c r="A37" s="1">
        <f>HYPERLINK("https://lsnyc.legalserver.org/matter/dynamic-profile/view/1879805","18-1879805")</f>
        <v>0</v>
      </c>
      <c r="B37" t="s">
        <v>12</v>
      </c>
      <c r="C37" t="s">
        <v>93</v>
      </c>
      <c r="D37" t="s">
        <v>637</v>
      </c>
      <c r="E37" t="s">
        <v>1160</v>
      </c>
      <c r="F37" t="s">
        <v>1176</v>
      </c>
      <c r="G37" t="s">
        <v>1610</v>
      </c>
      <c r="H37" t="s">
        <v>1617</v>
      </c>
      <c r="I37" t="s">
        <v>1619</v>
      </c>
      <c r="J37" t="s">
        <v>1625</v>
      </c>
    </row>
    <row r="38" spans="1:10">
      <c r="A38" s="1">
        <f>HYPERLINK("https://lsnyc.legalserver.org/matter/dynamic-profile/view/1905906","19-1905906")</f>
        <v>0</v>
      </c>
      <c r="B38" t="s">
        <v>12</v>
      </c>
      <c r="C38" t="s">
        <v>94</v>
      </c>
      <c r="D38" t="s">
        <v>638</v>
      </c>
      <c r="E38" t="s">
        <v>1161</v>
      </c>
      <c r="G38" t="s">
        <v>1610</v>
      </c>
      <c r="H38" t="s">
        <v>1617</v>
      </c>
      <c r="J38" t="s">
        <v>1626</v>
      </c>
    </row>
    <row r="39" spans="1:10">
      <c r="A39" s="1">
        <f>HYPERLINK("https://lsnyc.legalserver.org/matter/dynamic-profile/view/1885844","18-1885844")</f>
        <v>0</v>
      </c>
      <c r="B39" t="s">
        <v>12</v>
      </c>
      <c r="C39" t="s">
        <v>95</v>
      </c>
      <c r="D39" t="s">
        <v>639</v>
      </c>
      <c r="E39" t="s">
        <v>1162</v>
      </c>
      <c r="F39" t="s">
        <v>1552</v>
      </c>
      <c r="G39" t="s">
        <v>1610</v>
      </c>
      <c r="H39" t="s">
        <v>1617</v>
      </c>
      <c r="I39" t="s">
        <v>1619</v>
      </c>
      <c r="J39" t="s">
        <v>1625</v>
      </c>
    </row>
    <row r="40" spans="1:10">
      <c r="A40" s="1">
        <f>HYPERLINK("https://lsnyc.legalserver.org/matter/dynamic-profile/view/1868898","18-1868898")</f>
        <v>0</v>
      </c>
      <c r="B40" t="s">
        <v>12</v>
      </c>
      <c r="C40" t="s">
        <v>96</v>
      </c>
      <c r="D40" t="s">
        <v>640</v>
      </c>
      <c r="E40" t="s">
        <v>1150</v>
      </c>
      <c r="F40" t="s">
        <v>1167</v>
      </c>
      <c r="G40" t="s">
        <v>1610</v>
      </c>
      <c r="I40" t="s">
        <v>1619</v>
      </c>
      <c r="J40" t="s">
        <v>1625</v>
      </c>
    </row>
    <row r="41" spans="1:10">
      <c r="A41" s="1">
        <f>HYPERLINK("https://lsnyc.legalserver.org/matter/dynamic-profile/view/1897549","19-1897549")</f>
        <v>0</v>
      </c>
      <c r="B41" t="s">
        <v>12</v>
      </c>
      <c r="C41" t="s">
        <v>97</v>
      </c>
      <c r="D41" t="s">
        <v>150</v>
      </c>
      <c r="E41" t="s">
        <v>1163</v>
      </c>
      <c r="F41" t="s">
        <v>1444</v>
      </c>
      <c r="G41" t="s">
        <v>1610</v>
      </c>
      <c r="I41" t="s">
        <v>1620</v>
      </c>
      <c r="J41" t="s">
        <v>1626</v>
      </c>
    </row>
    <row r="42" spans="1:10">
      <c r="A42" s="1">
        <f>HYPERLINK("https://lsnyc.legalserver.org/matter/dynamic-profile/view/1895875","19-1895875")</f>
        <v>0</v>
      </c>
      <c r="B42" t="s">
        <v>12</v>
      </c>
      <c r="C42" t="s">
        <v>98</v>
      </c>
      <c r="D42" t="s">
        <v>641</v>
      </c>
      <c r="E42" t="s">
        <v>1164</v>
      </c>
      <c r="F42" t="s">
        <v>1553</v>
      </c>
      <c r="G42" t="s">
        <v>1610</v>
      </c>
      <c r="H42" t="s">
        <v>1617</v>
      </c>
      <c r="I42" t="s">
        <v>1619</v>
      </c>
      <c r="J42" t="s">
        <v>1625</v>
      </c>
    </row>
    <row r="43" spans="1:10">
      <c r="A43" s="1">
        <f>HYPERLINK("https://lsnyc.legalserver.org/matter/dynamic-profile/view/1898459","19-1898459")</f>
        <v>0</v>
      </c>
      <c r="B43" t="s">
        <v>12</v>
      </c>
      <c r="C43" t="s">
        <v>99</v>
      </c>
      <c r="D43" t="s">
        <v>642</v>
      </c>
      <c r="E43" t="s">
        <v>1135</v>
      </c>
      <c r="F43" t="s">
        <v>1499</v>
      </c>
      <c r="G43" t="s">
        <v>1610</v>
      </c>
      <c r="H43" t="s">
        <v>1617</v>
      </c>
      <c r="I43" t="s">
        <v>1620</v>
      </c>
      <c r="J43" t="s">
        <v>1627</v>
      </c>
    </row>
    <row r="44" spans="1:10">
      <c r="A44" s="1">
        <f>HYPERLINK("https://lsnyc.legalserver.org/matter/dynamic-profile/view/1854714","17-1854714")</f>
        <v>0</v>
      </c>
      <c r="B44" t="s">
        <v>12</v>
      </c>
      <c r="C44" t="s">
        <v>100</v>
      </c>
      <c r="D44" t="s">
        <v>631</v>
      </c>
      <c r="E44" t="s">
        <v>1165</v>
      </c>
      <c r="F44" t="s">
        <v>1554</v>
      </c>
      <c r="G44" t="s">
        <v>1610</v>
      </c>
      <c r="H44" t="s">
        <v>1617</v>
      </c>
      <c r="I44" t="s">
        <v>1619</v>
      </c>
      <c r="J44" t="s">
        <v>1626</v>
      </c>
    </row>
    <row r="45" spans="1:10">
      <c r="A45" s="1">
        <f>HYPERLINK("https://lsnyc.legalserver.org/matter/dynamic-profile/view/1852502","17-1852502")</f>
        <v>0</v>
      </c>
      <c r="B45" t="s">
        <v>12</v>
      </c>
      <c r="C45" t="s">
        <v>101</v>
      </c>
      <c r="D45" t="s">
        <v>643</v>
      </c>
      <c r="E45" t="s">
        <v>1166</v>
      </c>
      <c r="F45" t="s">
        <v>1555</v>
      </c>
      <c r="G45" t="s">
        <v>1610</v>
      </c>
      <c r="I45" t="s">
        <v>1619</v>
      </c>
      <c r="J45" t="s">
        <v>1625</v>
      </c>
    </row>
    <row r="46" spans="1:10">
      <c r="A46" s="1">
        <f>HYPERLINK("https://lsnyc.legalserver.org/matter/dynamic-profile/view/1886186","18-1886186")</f>
        <v>0</v>
      </c>
      <c r="B46" t="s">
        <v>12</v>
      </c>
      <c r="C46" t="s">
        <v>102</v>
      </c>
      <c r="D46" t="s">
        <v>644</v>
      </c>
      <c r="E46" t="s">
        <v>1167</v>
      </c>
      <c r="F46" t="s">
        <v>1475</v>
      </c>
      <c r="G46" t="s">
        <v>1610</v>
      </c>
      <c r="H46" t="s">
        <v>1617</v>
      </c>
      <c r="I46" t="s">
        <v>1619</v>
      </c>
      <c r="J46" t="s">
        <v>1625</v>
      </c>
    </row>
    <row r="47" spans="1:10">
      <c r="A47" s="1">
        <f>HYPERLINK("https://lsnyc.legalserver.org/matter/dynamic-profile/view/1891734","19-1891734")</f>
        <v>0</v>
      </c>
      <c r="B47" t="s">
        <v>12</v>
      </c>
      <c r="C47" t="s">
        <v>103</v>
      </c>
      <c r="D47" t="s">
        <v>625</v>
      </c>
      <c r="E47" t="s">
        <v>1137</v>
      </c>
      <c r="F47" t="s">
        <v>1407</v>
      </c>
      <c r="G47" t="s">
        <v>1610</v>
      </c>
      <c r="I47" t="s">
        <v>1619</v>
      </c>
      <c r="J47" t="s">
        <v>1625</v>
      </c>
    </row>
    <row r="48" spans="1:10">
      <c r="A48" s="1">
        <f>HYPERLINK("https://lsnyc.legalserver.org/matter/dynamic-profile/view/1871340","18-1871340")</f>
        <v>0</v>
      </c>
      <c r="B48" t="s">
        <v>12</v>
      </c>
      <c r="C48" t="s">
        <v>104</v>
      </c>
      <c r="D48" t="s">
        <v>645</v>
      </c>
      <c r="E48" t="s">
        <v>1131</v>
      </c>
      <c r="F48" t="s">
        <v>1322</v>
      </c>
      <c r="G48" t="s">
        <v>1610</v>
      </c>
      <c r="H48" t="s">
        <v>1617</v>
      </c>
      <c r="I48" t="s">
        <v>1619</v>
      </c>
      <c r="J48" t="s">
        <v>1625</v>
      </c>
    </row>
    <row r="49" spans="1:10">
      <c r="A49" s="1">
        <f>HYPERLINK("https://lsnyc.legalserver.org/matter/dynamic-profile/view/1912496","19-1912496")</f>
        <v>0</v>
      </c>
      <c r="B49" t="s">
        <v>12</v>
      </c>
      <c r="C49" t="s">
        <v>105</v>
      </c>
      <c r="D49" t="s">
        <v>614</v>
      </c>
      <c r="E49" t="s">
        <v>1168</v>
      </c>
      <c r="G49" t="s">
        <v>1609</v>
      </c>
    </row>
    <row r="50" spans="1:10">
      <c r="A50" s="1">
        <f>HYPERLINK("https://lsnyc.legalserver.org/matter/dynamic-profile/view/1843176","17-1843176")</f>
        <v>0</v>
      </c>
      <c r="B50" t="s">
        <v>12</v>
      </c>
      <c r="C50" t="s">
        <v>106</v>
      </c>
      <c r="D50" t="s">
        <v>646</v>
      </c>
      <c r="E50" t="s">
        <v>1141</v>
      </c>
      <c r="F50" t="s">
        <v>1201</v>
      </c>
      <c r="G50" t="s">
        <v>1610</v>
      </c>
      <c r="I50" t="s">
        <v>1619</v>
      </c>
      <c r="J50" t="s">
        <v>1626</v>
      </c>
    </row>
    <row r="51" spans="1:10">
      <c r="A51" s="1">
        <f>HYPERLINK("https://lsnyc.legalserver.org/matter/dynamic-profile/view/0828545","17-0828545")</f>
        <v>0</v>
      </c>
      <c r="B51" t="s">
        <v>12</v>
      </c>
      <c r="C51" t="s">
        <v>107</v>
      </c>
      <c r="D51" t="s">
        <v>647</v>
      </c>
      <c r="E51" t="s">
        <v>1169</v>
      </c>
      <c r="F51" t="s">
        <v>1454</v>
      </c>
      <c r="G51" t="s">
        <v>1610</v>
      </c>
      <c r="H51" t="s">
        <v>1617</v>
      </c>
      <c r="I51" t="s">
        <v>1619</v>
      </c>
      <c r="J51" t="s">
        <v>1625</v>
      </c>
    </row>
    <row r="52" spans="1:10">
      <c r="A52" s="1">
        <f>HYPERLINK("https://lsnyc.legalserver.org/matter/dynamic-profile/view/1891197","19-1891197")</f>
        <v>0</v>
      </c>
      <c r="B52" t="s">
        <v>12</v>
      </c>
      <c r="C52" t="s">
        <v>108</v>
      </c>
      <c r="D52" t="s">
        <v>648</v>
      </c>
      <c r="E52" t="s">
        <v>1170</v>
      </c>
      <c r="G52" t="s">
        <v>1610</v>
      </c>
      <c r="H52" t="s">
        <v>1617</v>
      </c>
      <c r="I52" t="s">
        <v>1620</v>
      </c>
      <c r="J52" t="s">
        <v>1625</v>
      </c>
    </row>
    <row r="53" spans="1:10">
      <c r="A53" s="1">
        <f>HYPERLINK("https://lsnyc.legalserver.org/matter/dynamic-profile/view/1877203","18-1877203")</f>
        <v>0</v>
      </c>
      <c r="B53" t="s">
        <v>12</v>
      </c>
      <c r="C53" t="s">
        <v>109</v>
      </c>
      <c r="D53" t="s">
        <v>649</v>
      </c>
      <c r="E53" t="s">
        <v>1156</v>
      </c>
      <c r="F53" t="s">
        <v>1265</v>
      </c>
      <c r="G53" t="s">
        <v>1610</v>
      </c>
      <c r="H53" t="s">
        <v>1617</v>
      </c>
      <c r="I53" t="s">
        <v>1619</v>
      </c>
      <c r="J53" t="s">
        <v>1625</v>
      </c>
    </row>
    <row r="54" spans="1:10">
      <c r="A54" s="1">
        <f>HYPERLINK("https://lsnyc.legalserver.org/matter/dynamic-profile/view/1870133","18-1870133")</f>
        <v>0</v>
      </c>
      <c r="B54" t="s">
        <v>12</v>
      </c>
      <c r="C54" t="s">
        <v>92</v>
      </c>
      <c r="D54" t="s">
        <v>650</v>
      </c>
      <c r="E54" t="s">
        <v>1171</v>
      </c>
      <c r="F54" t="s">
        <v>1424</v>
      </c>
      <c r="G54" t="s">
        <v>1610</v>
      </c>
      <c r="H54" t="s">
        <v>1617</v>
      </c>
      <c r="I54" t="s">
        <v>1619</v>
      </c>
      <c r="J54" t="s">
        <v>1625</v>
      </c>
    </row>
    <row r="55" spans="1:10">
      <c r="A55" s="1">
        <f>HYPERLINK("https://lsnyc.legalserver.org/matter/dynamic-profile/view/1904749","19-1904749")</f>
        <v>0</v>
      </c>
      <c r="B55" t="s">
        <v>12</v>
      </c>
      <c r="C55" t="s">
        <v>110</v>
      </c>
      <c r="D55" t="s">
        <v>651</v>
      </c>
      <c r="E55" t="s">
        <v>1172</v>
      </c>
      <c r="F55" t="s">
        <v>1556</v>
      </c>
      <c r="G55" t="s">
        <v>1610</v>
      </c>
      <c r="H55" t="s">
        <v>1617</v>
      </c>
      <c r="I55" t="s">
        <v>1619</v>
      </c>
      <c r="J55" t="s">
        <v>1625</v>
      </c>
    </row>
    <row r="56" spans="1:10">
      <c r="A56" s="1">
        <f>HYPERLINK("https://lsnyc.legalserver.org/matter/dynamic-profile/view/1874790","18-1874790")</f>
        <v>0</v>
      </c>
      <c r="B56" t="s">
        <v>12</v>
      </c>
      <c r="C56" t="s">
        <v>111</v>
      </c>
      <c r="D56" t="s">
        <v>652</v>
      </c>
      <c r="E56" t="s">
        <v>1173</v>
      </c>
      <c r="F56" t="s">
        <v>1195</v>
      </c>
      <c r="G56" t="s">
        <v>1610</v>
      </c>
      <c r="H56" t="s">
        <v>1617</v>
      </c>
      <c r="I56" t="s">
        <v>1619</v>
      </c>
      <c r="J56" t="s">
        <v>1625</v>
      </c>
    </row>
    <row r="57" spans="1:10">
      <c r="A57" s="1">
        <f>HYPERLINK("https://lsnyc.legalserver.org/matter/dynamic-profile/view/0832474","17-0832474")</f>
        <v>0</v>
      </c>
      <c r="B57" t="s">
        <v>12</v>
      </c>
      <c r="C57" t="s">
        <v>112</v>
      </c>
      <c r="D57" t="s">
        <v>653</v>
      </c>
      <c r="E57" t="s">
        <v>1174</v>
      </c>
      <c r="F57" t="s">
        <v>1201</v>
      </c>
      <c r="G57" t="s">
        <v>1610</v>
      </c>
      <c r="I57" t="s">
        <v>1619</v>
      </c>
      <c r="J57" t="s">
        <v>1625</v>
      </c>
    </row>
    <row r="58" spans="1:10">
      <c r="A58" s="1">
        <f>HYPERLINK("https://lsnyc.legalserver.org/matter/dynamic-profile/view/1870140","18-1870140")</f>
        <v>0</v>
      </c>
      <c r="B58" t="s">
        <v>12</v>
      </c>
      <c r="C58" t="s">
        <v>113</v>
      </c>
      <c r="D58" t="s">
        <v>654</v>
      </c>
      <c r="E58" t="s">
        <v>1171</v>
      </c>
      <c r="F58" t="s">
        <v>1557</v>
      </c>
      <c r="G58" t="s">
        <v>1610</v>
      </c>
      <c r="I58" t="s">
        <v>1619</v>
      </c>
      <c r="J58" t="s">
        <v>1625</v>
      </c>
    </row>
    <row r="59" spans="1:10">
      <c r="A59" s="1">
        <f>HYPERLINK("https://lsnyc.legalserver.org/matter/dynamic-profile/view/1882303","18-1882303")</f>
        <v>0</v>
      </c>
      <c r="B59" t="s">
        <v>12</v>
      </c>
      <c r="C59" t="s">
        <v>114</v>
      </c>
      <c r="D59" t="s">
        <v>655</v>
      </c>
      <c r="E59" t="s">
        <v>1175</v>
      </c>
      <c r="F59" t="s">
        <v>1474</v>
      </c>
      <c r="G59" t="s">
        <v>1610</v>
      </c>
      <c r="H59" t="s">
        <v>1617</v>
      </c>
      <c r="I59" t="s">
        <v>1619</v>
      </c>
      <c r="J59" t="s">
        <v>1625</v>
      </c>
    </row>
    <row r="60" spans="1:10">
      <c r="A60" s="1">
        <f>HYPERLINK("https://lsnyc.legalserver.org/matter/dynamic-profile/view/1899274","19-1899274")</f>
        <v>0</v>
      </c>
      <c r="B60" t="s">
        <v>12</v>
      </c>
      <c r="C60" t="s">
        <v>115</v>
      </c>
      <c r="D60" t="s">
        <v>656</v>
      </c>
      <c r="E60" t="s">
        <v>1176</v>
      </c>
      <c r="F60" t="s">
        <v>1384</v>
      </c>
      <c r="G60" t="s">
        <v>1610</v>
      </c>
      <c r="H60" t="s">
        <v>1617</v>
      </c>
      <c r="I60" t="s">
        <v>1619</v>
      </c>
      <c r="J60" t="s">
        <v>1625</v>
      </c>
    </row>
    <row r="61" spans="1:10">
      <c r="A61" s="1">
        <f>HYPERLINK("https://lsnyc.legalserver.org/matter/dynamic-profile/view/1893324","19-1893324")</f>
        <v>0</v>
      </c>
      <c r="B61" t="s">
        <v>12</v>
      </c>
      <c r="C61" t="s">
        <v>116</v>
      </c>
      <c r="D61" t="s">
        <v>632</v>
      </c>
      <c r="E61" t="s">
        <v>1132</v>
      </c>
      <c r="F61" t="s">
        <v>1193</v>
      </c>
      <c r="G61" t="s">
        <v>1610</v>
      </c>
      <c r="H61" t="s">
        <v>1617</v>
      </c>
      <c r="I61" t="s">
        <v>1619</v>
      </c>
      <c r="J61" t="s">
        <v>1625</v>
      </c>
    </row>
    <row r="62" spans="1:10">
      <c r="A62" s="1">
        <f>HYPERLINK("https://lsnyc.legalserver.org/matter/dynamic-profile/view/1878127","18-1878127")</f>
        <v>0</v>
      </c>
      <c r="B62" t="s">
        <v>12</v>
      </c>
      <c r="C62" t="s">
        <v>117</v>
      </c>
      <c r="D62" t="s">
        <v>657</v>
      </c>
      <c r="E62" t="s">
        <v>1177</v>
      </c>
      <c r="F62" t="s">
        <v>1350</v>
      </c>
      <c r="G62" t="s">
        <v>1611</v>
      </c>
      <c r="H62" t="s">
        <v>1617</v>
      </c>
      <c r="I62" t="s">
        <v>1621</v>
      </c>
      <c r="J62" t="s">
        <v>1628</v>
      </c>
    </row>
    <row r="63" spans="1:10">
      <c r="A63" s="1">
        <f>HYPERLINK("https://lsnyc.legalserver.org/matter/dynamic-profile/view/1862376","18-1862376")</f>
        <v>0</v>
      </c>
      <c r="B63" t="s">
        <v>12</v>
      </c>
      <c r="C63" t="s">
        <v>70</v>
      </c>
      <c r="D63" t="s">
        <v>615</v>
      </c>
      <c r="E63" t="s">
        <v>1178</v>
      </c>
      <c r="F63" t="s">
        <v>1178</v>
      </c>
      <c r="G63" t="s">
        <v>1611</v>
      </c>
      <c r="H63" t="s">
        <v>1617</v>
      </c>
      <c r="I63" t="s">
        <v>1621</v>
      </c>
      <c r="J63" t="s">
        <v>1629</v>
      </c>
    </row>
    <row r="64" spans="1:10">
      <c r="A64" s="1">
        <f>HYPERLINK("https://lsnyc.legalserver.org/matter/dynamic-profile/view/1856147","18-1856147")</f>
        <v>0</v>
      </c>
      <c r="B64" t="s">
        <v>12</v>
      </c>
      <c r="C64" t="s">
        <v>118</v>
      </c>
      <c r="D64" t="s">
        <v>658</v>
      </c>
      <c r="E64" t="s">
        <v>1158</v>
      </c>
      <c r="F64" t="s">
        <v>1209</v>
      </c>
      <c r="G64" t="s">
        <v>1610</v>
      </c>
      <c r="H64" t="s">
        <v>1617</v>
      </c>
      <c r="I64" t="s">
        <v>1619</v>
      </c>
      <c r="J64" t="s">
        <v>1625</v>
      </c>
    </row>
    <row r="65" spans="1:10">
      <c r="A65" s="1">
        <f>HYPERLINK("https://lsnyc.legalserver.org/matter/dynamic-profile/view/1899415","19-1899415")</f>
        <v>0</v>
      </c>
      <c r="B65" t="s">
        <v>12</v>
      </c>
      <c r="C65" t="s">
        <v>119</v>
      </c>
      <c r="D65" t="s">
        <v>659</v>
      </c>
      <c r="E65" t="s">
        <v>1179</v>
      </c>
      <c r="F65" t="s">
        <v>1194</v>
      </c>
      <c r="G65" t="s">
        <v>1610</v>
      </c>
      <c r="H65" t="s">
        <v>1617</v>
      </c>
      <c r="I65" t="s">
        <v>1619</v>
      </c>
      <c r="J65" t="s">
        <v>1625</v>
      </c>
    </row>
    <row r="66" spans="1:10">
      <c r="A66" s="1">
        <f>HYPERLINK("https://lsnyc.legalserver.org/matter/dynamic-profile/view/1890553","19-1890553")</f>
        <v>0</v>
      </c>
      <c r="B66" t="s">
        <v>12</v>
      </c>
      <c r="C66" t="s">
        <v>95</v>
      </c>
      <c r="D66" t="s">
        <v>639</v>
      </c>
      <c r="E66" t="s">
        <v>1180</v>
      </c>
      <c r="G66" t="s">
        <v>1609</v>
      </c>
      <c r="H66" t="s">
        <v>1617</v>
      </c>
      <c r="I66" t="s">
        <v>1621</v>
      </c>
      <c r="J66" t="s">
        <v>1630</v>
      </c>
    </row>
    <row r="67" spans="1:10">
      <c r="A67" s="1">
        <f>HYPERLINK("https://lsnyc.legalserver.org/matter/dynamic-profile/view/1904868","19-1904868")</f>
        <v>0</v>
      </c>
      <c r="B67" t="s">
        <v>12</v>
      </c>
      <c r="C67" t="s">
        <v>110</v>
      </c>
      <c r="D67" t="s">
        <v>651</v>
      </c>
      <c r="E67" t="s">
        <v>1172</v>
      </c>
      <c r="F67" t="s">
        <v>1558</v>
      </c>
      <c r="G67" t="s">
        <v>1609</v>
      </c>
      <c r="H67" t="s">
        <v>1617</v>
      </c>
      <c r="I67" t="s">
        <v>1621</v>
      </c>
    </row>
    <row r="68" spans="1:10">
      <c r="A68" s="1">
        <f>HYPERLINK("https://lsnyc.legalserver.org/matter/dynamic-profile/view/1881181","18-1881181")</f>
        <v>0</v>
      </c>
      <c r="B68" t="s">
        <v>12</v>
      </c>
      <c r="C68" t="s">
        <v>74</v>
      </c>
      <c r="D68" t="s">
        <v>256</v>
      </c>
      <c r="E68" t="s">
        <v>1181</v>
      </c>
      <c r="F68" t="s">
        <v>1552</v>
      </c>
      <c r="G68" t="s">
        <v>1610</v>
      </c>
      <c r="H68" t="s">
        <v>1617</v>
      </c>
      <c r="I68" t="s">
        <v>1619</v>
      </c>
      <c r="J68" t="s">
        <v>1625</v>
      </c>
    </row>
    <row r="69" spans="1:10">
      <c r="A69" s="1">
        <f>HYPERLINK("https://lsnyc.legalserver.org/matter/dynamic-profile/view/1862969","18-1862969")</f>
        <v>0</v>
      </c>
      <c r="B69" t="s">
        <v>12</v>
      </c>
      <c r="C69" t="s">
        <v>92</v>
      </c>
      <c r="D69" t="s">
        <v>636</v>
      </c>
      <c r="E69" t="s">
        <v>1182</v>
      </c>
      <c r="F69" t="s">
        <v>1326</v>
      </c>
      <c r="G69" t="s">
        <v>1612</v>
      </c>
      <c r="I69" t="s">
        <v>1621</v>
      </c>
      <c r="J69" t="s">
        <v>1631</v>
      </c>
    </row>
    <row r="70" spans="1:10">
      <c r="A70" s="1">
        <f>HYPERLINK("https://lsnyc.legalserver.org/matter/dynamic-profile/view/0800192","16-0800192")</f>
        <v>0</v>
      </c>
      <c r="B70" t="s">
        <v>12</v>
      </c>
      <c r="C70" t="s">
        <v>120</v>
      </c>
      <c r="D70" t="s">
        <v>660</v>
      </c>
      <c r="E70" t="s">
        <v>1183</v>
      </c>
      <c r="F70" t="s">
        <v>1559</v>
      </c>
      <c r="G70" t="s">
        <v>1610</v>
      </c>
      <c r="I70" t="s">
        <v>1619</v>
      </c>
      <c r="J70" t="s">
        <v>1626</v>
      </c>
    </row>
    <row r="71" spans="1:10">
      <c r="A71" s="1">
        <f>HYPERLINK("https://lsnyc.legalserver.org/matter/dynamic-profile/view/1902313","19-1902313")</f>
        <v>0</v>
      </c>
      <c r="B71" t="s">
        <v>12</v>
      </c>
      <c r="C71" t="s">
        <v>121</v>
      </c>
      <c r="D71" t="s">
        <v>256</v>
      </c>
      <c r="E71" t="s">
        <v>1184</v>
      </c>
      <c r="F71" t="s">
        <v>1560</v>
      </c>
      <c r="G71" t="s">
        <v>1610</v>
      </c>
      <c r="H71" t="s">
        <v>1617</v>
      </c>
      <c r="I71" t="s">
        <v>1619</v>
      </c>
      <c r="J71" t="s">
        <v>1625</v>
      </c>
    </row>
    <row r="72" spans="1:10">
      <c r="A72" s="1">
        <f>HYPERLINK("https://lsnyc.legalserver.org/matter/dynamic-profile/view/1872397","18-1872397")</f>
        <v>0</v>
      </c>
      <c r="B72" t="s">
        <v>12</v>
      </c>
      <c r="C72" t="s">
        <v>122</v>
      </c>
      <c r="D72" t="s">
        <v>661</v>
      </c>
      <c r="E72" t="s">
        <v>1185</v>
      </c>
      <c r="F72" t="s">
        <v>1561</v>
      </c>
      <c r="G72" t="s">
        <v>1610</v>
      </c>
      <c r="H72" t="s">
        <v>1617</v>
      </c>
      <c r="I72" t="s">
        <v>1619</v>
      </c>
      <c r="J72" t="s">
        <v>1625</v>
      </c>
    </row>
    <row r="73" spans="1:10">
      <c r="A73" s="1">
        <f>HYPERLINK("https://lsnyc.legalserver.org/matter/dynamic-profile/view/1904115","19-1904115")</f>
        <v>0</v>
      </c>
      <c r="B73" t="s">
        <v>13</v>
      </c>
      <c r="C73" t="s">
        <v>123</v>
      </c>
      <c r="D73" t="s">
        <v>662</v>
      </c>
      <c r="E73" t="s">
        <v>1186</v>
      </c>
      <c r="G73" t="s">
        <v>1609</v>
      </c>
    </row>
    <row r="74" spans="1:10">
      <c r="A74" s="1">
        <f>HYPERLINK("https://lsnyc.legalserver.org/matter/dynamic-profile/view/1886713","18-1886713")</f>
        <v>0</v>
      </c>
      <c r="B74" t="s">
        <v>14</v>
      </c>
      <c r="C74" t="s">
        <v>124</v>
      </c>
      <c r="D74" t="s">
        <v>663</v>
      </c>
      <c r="E74" t="s">
        <v>1187</v>
      </c>
      <c r="F74" t="s">
        <v>1187</v>
      </c>
      <c r="G74" t="s">
        <v>1609</v>
      </c>
      <c r="I74" t="s">
        <v>1621</v>
      </c>
      <c r="J74" t="s">
        <v>1626</v>
      </c>
    </row>
    <row r="75" spans="1:10">
      <c r="A75" s="1">
        <f>HYPERLINK("https://lsnyc.legalserver.org/matter/dynamic-profile/view/1900311","19-1900311")</f>
        <v>0</v>
      </c>
      <c r="B75" t="s">
        <v>14</v>
      </c>
      <c r="C75" t="s">
        <v>94</v>
      </c>
      <c r="D75" t="s">
        <v>664</v>
      </c>
      <c r="E75" t="s">
        <v>1188</v>
      </c>
      <c r="F75" t="s">
        <v>1435</v>
      </c>
      <c r="G75" t="s">
        <v>1610</v>
      </c>
      <c r="H75" t="s">
        <v>1617</v>
      </c>
      <c r="I75" t="s">
        <v>1619</v>
      </c>
      <c r="J75" t="s">
        <v>1625</v>
      </c>
    </row>
    <row r="76" spans="1:10">
      <c r="A76" s="1">
        <f>HYPERLINK("https://lsnyc.legalserver.org/matter/dynamic-profile/view/1866668","18-1866668")</f>
        <v>0</v>
      </c>
      <c r="B76" t="s">
        <v>14</v>
      </c>
      <c r="C76" t="s">
        <v>124</v>
      </c>
      <c r="D76" t="s">
        <v>663</v>
      </c>
      <c r="E76" t="s">
        <v>1189</v>
      </c>
      <c r="F76" t="s">
        <v>1175</v>
      </c>
      <c r="G76" t="s">
        <v>1610</v>
      </c>
      <c r="I76" t="s">
        <v>1619</v>
      </c>
      <c r="J76" t="s">
        <v>1626</v>
      </c>
    </row>
    <row r="77" spans="1:10">
      <c r="A77" s="1">
        <f>HYPERLINK("https://lsnyc.legalserver.org/matter/dynamic-profile/view/1877470","18-1877470")</f>
        <v>0</v>
      </c>
      <c r="B77" t="s">
        <v>14</v>
      </c>
      <c r="C77" t="s">
        <v>125</v>
      </c>
      <c r="D77" t="s">
        <v>665</v>
      </c>
      <c r="E77" t="s">
        <v>1190</v>
      </c>
      <c r="F77" t="s">
        <v>1311</v>
      </c>
      <c r="G77" t="s">
        <v>1611</v>
      </c>
      <c r="H77" t="s">
        <v>1617</v>
      </c>
      <c r="I77" t="s">
        <v>1621</v>
      </c>
      <c r="J77" t="s">
        <v>1632</v>
      </c>
    </row>
    <row r="78" spans="1:10">
      <c r="A78" s="1">
        <f>HYPERLINK("https://lsnyc.legalserver.org/matter/dynamic-profile/view/1905608","19-1905608")</f>
        <v>0</v>
      </c>
      <c r="B78" t="s">
        <v>14</v>
      </c>
      <c r="C78" t="s">
        <v>126</v>
      </c>
      <c r="D78" t="s">
        <v>666</v>
      </c>
      <c r="E78" t="s">
        <v>1191</v>
      </c>
      <c r="F78" t="s">
        <v>1344</v>
      </c>
      <c r="G78" t="s">
        <v>1610</v>
      </c>
      <c r="H78" t="s">
        <v>1617</v>
      </c>
      <c r="I78" t="s">
        <v>1619</v>
      </c>
      <c r="J78" t="s">
        <v>1625</v>
      </c>
    </row>
    <row r="79" spans="1:10">
      <c r="A79" s="1">
        <f>HYPERLINK("https://lsnyc.legalserver.org/matter/dynamic-profile/view/1887154","19-1887154")</f>
        <v>0</v>
      </c>
      <c r="B79" t="s">
        <v>14</v>
      </c>
      <c r="C79" t="s">
        <v>127</v>
      </c>
      <c r="D79" t="s">
        <v>632</v>
      </c>
      <c r="E79" t="s">
        <v>1192</v>
      </c>
      <c r="F79" t="s">
        <v>1464</v>
      </c>
      <c r="G79" t="s">
        <v>1610</v>
      </c>
      <c r="H79" t="s">
        <v>1617</v>
      </c>
      <c r="I79" t="s">
        <v>1619</v>
      </c>
      <c r="J79" t="s">
        <v>1627</v>
      </c>
    </row>
    <row r="80" spans="1:10">
      <c r="A80" s="1">
        <f>HYPERLINK("https://lsnyc.legalserver.org/matter/dynamic-profile/view/1900313","19-1900313")</f>
        <v>0</v>
      </c>
      <c r="B80" t="s">
        <v>14</v>
      </c>
      <c r="C80" t="s">
        <v>94</v>
      </c>
      <c r="D80" t="s">
        <v>664</v>
      </c>
      <c r="E80" t="s">
        <v>1188</v>
      </c>
      <c r="F80" t="s">
        <v>1407</v>
      </c>
      <c r="G80" t="s">
        <v>1609</v>
      </c>
      <c r="I80" t="s">
        <v>1620</v>
      </c>
    </row>
    <row r="81" spans="1:10">
      <c r="A81" s="1">
        <f>HYPERLINK("https://lsnyc.legalserver.org/matter/dynamic-profile/view/1900193","19-1900193")</f>
        <v>0</v>
      </c>
      <c r="B81" t="s">
        <v>14</v>
      </c>
      <c r="C81" t="s">
        <v>128</v>
      </c>
      <c r="D81" t="s">
        <v>667</v>
      </c>
      <c r="E81" t="s">
        <v>1193</v>
      </c>
      <c r="F81" t="s">
        <v>1188</v>
      </c>
      <c r="G81" t="s">
        <v>1609</v>
      </c>
      <c r="I81" t="s">
        <v>1621</v>
      </c>
      <c r="J81" t="s">
        <v>1630</v>
      </c>
    </row>
    <row r="82" spans="1:10">
      <c r="A82" s="1">
        <f>HYPERLINK("https://lsnyc.legalserver.org/matter/dynamic-profile/view/1886711","18-1886711")</f>
        <v>0</v>
      </c>
      <c r="B82" t="s">
        <v>14</v>
      </c>
      <c r="C82" t="s">
        <v>129</v>
      </c>
      <c r="D82" t="s">
        <v>660</v>
      </c>
      <c r="E82" t="s">
        <v>1187</v>
      </c>
      <c r="F82" t="s">
        <v>1247</v>
      </c>
      <c r="G82" t="s">
        <v>1610</v>
      </c>
      <c r="I82" t="s">
        <v>1619</v>
      </c>
      <c r="J82" t="s">
        <v>1625</v>
      </c>
    </row>
    <row r="83" spans="1:10">
      <c r="A83" s="1">
        <f>HYPERLINK("https://lsnyc.legalserver.org/matter/dynamic-profile/view/1902635","19-1902635")</f>
        <v>0</v>
      </c>
      <c r="B83" t="s">
        <v>14</v>
      </c>
      <c r="C83" t="s">
        <v>130</v>
      </c>
      <c r="D83" t="s">
        <v>668</v>
      </c>
      <c r="E83" t="s">
        <v>1194</v>
      </c>
      <c r="F83" t="s">
        <v>1161</v>
      </c>
      <c r="G83" t="s">
        <v>1610</v>
      </c>
      <c r="I83" t="s">
        <v>1620</v>
      </c>
      <c r="J83" t="s">
        <v>1626</v>
      </c>
    </row>
    <row r="84" spans="1:10">
      <c r="A84" s="1">
        <f>HYPERLINK("https://lsnyc.legalserver.org/matter/dynamic-profile/view/1900187","19-1900187")</f>
        <v>0</v>
      </c>
      <c r="B84" t="s">
        <v>14</v>
      </c>
      <c r="C84" t="s">
        <v>128</v>
      </c>
      <c r="D84" t="s">
        <v>667</v>
      </c>
      <c r="E84" t="s">
        <v>1193</v>
      </c>
      <c r="F84" t="s">
        <v>1194</v>
      </c>
      <c r="G84" t="s">
        <v>1610</v>
      </c>
      <c r="I84" t="s">
        <v>1619</v>
      </c>
      <c r="J84" t="s">
        <v>1625</v>
      </c>
    </row>
    <row r="85" spans="1:10">
      <c r="A85" s="1">
        <f>HYPERLINK("https://lsnyc.legalserver.org/matter/dynamic-profile/view/1906287","19-1906287")</f>
        <v>0</v>
      </c>
      <c r="B85" t="s">
        <v>14</v>
      </c>
      <c r="C85" t="s">
        <v>131</v>
      </c>
      <c r="D85" t="s">
        <v>669</v>
      </c>
      <c r="E85" t="s">
        <v>1195</v>
      </c>
      <c r="G85" t="s">
        <v>1609</v>
      </c>
    </row>
    <row r="86" spans="1:10">
      <c r="A86" s="1">
        <f>HYPERLINK("https://lsnyc.legalserver.org/matter/dynamic-profile/view/0820355","16-0820355")</f>
        <v>0</v>
      </c>
      <c r="B86" t="s">
        <v>14</v>
      </c>
      <c r="C86" t="s">
        <v>132</v>
      </c>
      <c r="D86" t="s">
        <v>670</v>
      </c>
      <c r="E86" t="s">
        <v>1196</v>
      </c>
      <c r="F86" t="s">
        <v>1281</v>
      </c>
      <c r="G86" t="s">
        <v>1611</v>
      </c>
      <c r="I86" t="s">
        <v>1619</v>
      </c>
      <c r="J86" t="s">
        <v>1633</v>
      </c>
    </row>
    <row r="87" spans="1:10">
      <c r="A87" s="1">
        <f>HYPERLINK("https://lsnyc.legalserver.org/matter/dynamic-profile/view/1886742","18-1886742")</f>
        <v>0</v>
      </c>
      <c r="B87" t="s">
        <v>14</v>
      </c>
      <c r="C87" t="s">
        <v>133</v>
      </c>
      <c r="D87" t="s">
        <v>632</v>
      </c>
      <c r="E87" t="s">
        <v>1197</v>
      </c>
      <c r="F87" t="s">
        <v>1180</v>
      </c>
      <c r="G87" t="s">
        <v>1610</v>
      </c>
      <c r="I87" t="s">
        <v>1619</v>
      </c>
      <c r="J87" t="s">
        <v>1625</v>
      </c>
    </row>
    <row r="88" spans="1:10">
      <c r="A88" s="1">
        <f>HYPERLINK("https://lsnyc.legalserver.org/matter/dynamic-profile/view/1894796","19-1894796")</f>
        <v>0</v>
      </c>
      <c r="B88" t="s">
        <v>14</v>
      </c>
      <c r="C88" t="s">
        <v>134</v>
      </c>
      <c r="D88" t="s">
        <v>671</v>
      </c>
      <c r="E88" t="s">
        <v>1198</v>
      </c>
      <c r="F88" t="s">
        <v>1365</v>
      </c>
      <c r="G88" t="s">
        <v>1611</v>
      </c>
    </row>
    <row r="89" spans="1:10">
      <c r="A89" s="1">
        <f>HYPERLINK("https://lsnyc.legalserver.org/matter/dynamic-profile/view/1885536","18-1885536")</f>
        <v>0</v>
      </c>
      <c r="B89" t="s">
        <v>15</v>
      </c>
      <c r="C89" t="s">
        <v>104</v>
      </c>
      <c r="D89" t="s">
        <v>672</v>
      </c>
      <c r="E89" t="s">
        <v>1139</v>
      </c>
      <c r="F89" t="s">
        <v>1550</v>
      </c>
      <c r="G89" t="s">
        <v>1610</v>
      </c>
      <c r="H89" t="s">
        <v>1617</v>
      </c>
      <c r="I89" t="s">
        <v>1620</v>
      </c>
      <c r="J89" t="s">
        <v>1626</v>
      </c>
    </row>
    <row r="90" spans="1:10">
      <c r="A90" s="1">
        <f>HYPERLINK("https://lsnyc.legalserver.org/matter/dynamic-profile/view/1902011","19-1902011")</f>
        <v>0</v>
      </c>
      <c r="B90" t="s">
        <v>15</v>
      </c>
      <c r="C90" t="s">
        <v>68</v>
      </c>
      <c r="D90" t="s">
        <v>673</v>
      </c>
      <c r="E90" t="s">
        <v>1199</v>
      </c>
      <c r="G90" t="s">
        <v>1609</v>
      </c>
      <c r="J90" t="s">
        <v>1625</v>
      </c>
    </row>
    <row r="91" spans="1:10">
      <c r="A91" s="1">
        <f>HYPERLINK("https://lsnyc.legalserver.org/matter/dynamic-profile/view/1863399","18-1863399")</f>
        <v>0</v>
      </c>
      <c r="B91" t="s">
        <v>15</v>
      </c>
      <c r="C91" t="s">
        <v>135</v>
      </c>
      <c r="D91" t="s">
        <v>674</v>
      </c>
      <c r="E91" t="s">
        <v>1200</v>
      </c>
      <c r="F91" t="s">
        <v>1315</v>
      </c>
      <c r="G91" t="s">
        <v>1610</v>
      </c>
      <c r="H91" t="s">
        <v>1617</v>
      </c>
      <c r="I91" t="s">
        <v>1619</v>
      </c>
      <c r="J91" t="s">
        <v>1626</v>
      </c>
    </row>
    <row r="92" spans="1:10">
      <c r="A92" s="1">
        <f>HYPERLINK("https://lsnyc.legalserver.org/matter/dynamic-profile/view/1873232","18-1873232")</f>
        <v>0</v>
      </c>
      <c r="B92" t="s">
        <v>15</v>
      </c>
      <c r="C92" t="s">
        <v>136</v>
      </c>
      <c r="D92" t="s">
        <v>675</v>
      </c>
      <c r="E92" t="s">
        <v>1201</v>
      </c>
      <c r="F92" t="s">
        <v>1295</v>
      </c>
      <c r="G92" t="s">
        <v>1610</v>
      </c>
      <c r="H92" t="s">
        <v>1617</v>
      </c>
      <c r="I92" t="s">
        <v>1619</v>
      </c>
      <c r="J92" t="s">
        <v>1625</v>
      </c>
    </row>
    <row r="93" spans="1:10">
      <c r="A93" s="1">
        <f>HYPERLINK("https://lsnyc.legalserver.org/matter/dynamic-profile/view/1891430","19-1891430")</f>
        <v>0</v>
      </c>
      <c r="B93" t="s">
        <v>15</v>
      </c>
      <c r="C93" t="s">
        <v>98</v>
      </c>
      <c r="D93" t="s">
        <v>676</v>
      </c>
      <c r="E93" t="s">
        <v>1202</v>
      </c>
      <c r="F93" t="s">
        <v>1432</v>
      </c>
      <c r="G93" t="s">
        <v>1610</v>
      </c>
      <c r="I93" t="s">
        <v>1619</v>
      </c>
      <c r="J93" t="s">
        <v>1625</v>
      </c>
    </row>
    <row r="94" spans="1:10">
      <c r="A94" s="1">
        <f>HYPERLINK("https://lsnyc.legalserver.org/matter/dynamic-profile/view/1902091","19-1902091")</f>
        <v>0</v>
      </c>
      <c r="B94" t="s">
        <v>15</v>
      </c>
      <c r="C94" t="s">
        <v>137</v>
      </c>
      <c r="D94" t="s">
        <v>677</v>
      </c>
      <c r="E94" t="s">
        <v>1184</v>
      </c>
      <c r="F94" t="s">
        <v>1146</v>
      </c>
      <c r="G94" t="s">
        <v>1610</v>
      </c>
      <c r="H94" t="s">
        <v>1617</v>
      </c>
      <c r="I94" t="s">
        <v>1620</v>
      </c>
      <c r="J94" t="s">
        <v>1625</v>
      </c>
    </row>
    <row r="95" spans="1:10">
      <c r="A95" s="1">
        <f>HYPERLINK("https://lsnyc.legalserver.org/matter/dynamic-profile/view/1866351","18-1866351")</f>
        <v>0</v>
      </c>
      <c r="B95" t="s">
        <v>15</v>
      </c>
      <c r="C95" t="s">
        <v>138</v>
      </c>
      <c r="D95" t="s">
        <v>623</v>
      </c>
      <c r="E95" t="s">
        <v>1203</v>
      </c>
      <c r="F95" t="s">
        <v>1562</v>
      </c>
      <c r="G95" t="s">
        <v>1610</v>
      </c>
      <c r="I95" t="s">
        <v>1619</v>
      </c>
      <c r="J95" t="s">
        <v>1625</v>
      </c>
    </row>
    <row r="96" spans="1:10">
      <c r="A96" s="1">
        <f>HYPERLINK("https://lsnyc.legalserver.org/matter/dynamic-profile/view/1908504","19-1908504")</f>
        <v>0</v>
      </c>
      <c r="B96" t="s">
        <v>15</v>
      </c>
      <c r="C96" t="s">
        <v>139</v>
      </c>
      <c r="D96" t="s">
        <v>678</v>
      </c>
      <c r="E96" t="s">
        <v>1204</v>
      </c>
      <c r="F96" t="s">
        <v>1556</v>
      </c>
      <c r="G96" t="s">
        <v>1610</v>
      </c>
      <c r="H96" t="s">
        <v>1617</v>
      </c>
      <c r="I96" t="s">
        <v>1619</v>
      </c>
      <c r="J96" t="s">
        <v>1625</v>
      </c>
    </row>
    <row r="97" spans="1:10">
      <c r="A97" s="1">
        <f>HYPERLINK("https://lsnyc.legalserver.org/matter/dynamic-profile/view/1862215","18-1862215")</f>
        <v>0</v>
      </c>
      <c r="B97" t="s">
        <v>15</v>
      </c>
      <c r="C97" t="s">
        <v>140</v>
      </c>
      <c r="D97" t="s">
        <v>679</v>
      </c>
      <c r="E97" t="s">
        <v>1205</v>
      </c>
      <c r="F97" t="s">
        <v>1563</v>
      </c>
      <c r="G97" t="s">
        <v>1610</v>
      </c>
      <c r="I97" t="s">
        <v>1619</v>
      </c>
      <c r="J97" t="s">
        <v>1625</v>
      </c>
    </row>
    <row r="98" spans="1:10">
      <c r="A98" s="1">
        <f>HYPERLINK("https://lsnyc.legalserver.org/matter/dynamic-profile/view/1849150","17-1849150")</f>
        <v>0</v>
      </c>
      <c r="B98" t="s">
        <v>15</v>
      </c>
      <c r="C98" t="s">
        <v>141</v>
      </c>
      <c r="D98" t="s">
        <v>680</v>
      </c>
      <c r="E98" t="s">
        <v>1152</v>
      </c>
      <c r="F98" t="s">
        <v>1217</v>
      </c>
      <c r="G98" t="s">
        <v>1610</v>
      </c>
      <c r="H98" t="s">
        <v>1617</v>
      </c>
      <c r="I98" t="s">
        <v>1619</v>
      </c>
      <c r="J98" t="s">
        <v>1625</v>
      </c>
    </row>
    <row r="99" spans="1:10">
      <c r="A99" s="1">
        <f>HYPERLINK("https://lsnyc.legalserver.org/matter/dynamic-profile/view/1846978","17-1846978")</f>
        <v>0</v>
      </c>
      <c r="B99" t="s">
        <v>15</v>
      </c>
      <c r="C99" t="s">
        <v>142</v>
      </c>
      <c r="D99" t="s">
        <v>681</v>
      </c>
      <c r="E99" t="s">
        <v>1206</v>
      </c>
      <c r="F99" t="s">
        <v>1312</v>
      </c>
      <c r="G99" t="s">
        <v>1610</v>
      </c>
      <c r="H99" t="s">
        <v>1617</v>
      </c>
      <c r="I99" t="s">
        <v>1619</v>
      </c>
      <c r="J99" t="s">
        <v>1625</v>
      </c>
    </row>
    <row r="100" spans="1:10">
      <c r="A100" s="1">
        <f>HYPERLINK("https://lsnyc.legalserver.org/matter/dynamic-profile/view/1859201","18-1859201")</f>
        <v>0</v>
      </c>
      <c r="B100" t="s">
        <v>15</v>
      </c>
      <c r="C100" t="s">
        <v>143</v>
      </c>
      <c r="D100" t="s">
        <v>682</v>
      </c>
      <c r="E100" t="s">
        <v>1207</v>
      </c>
      <c r="F100" t="s">
        <v>1207</v>
      </c>
      <c r="G100" t="s">
        <v>1609</v>
      </c>
      <c r="I100" t="s">
        <v>1621</v>
      </c>
    </row>
    <row r="101" spans="1:10">
      <c r="A101" s="1">
        <f>HYPERLINK("https://lsnyc.legalserver.org/matter/dynamic-profile/view/1867277","18-1867277")</f>
        <v>0</v>
      </c>
      <c r="B101" t="s">
        <v>15</v>
      </c>
      <c r="C101" t="s">
        <v>144</v>
      </c>
      <c r="D101" t="s">
        <v>622</v>
      </c>
      <c r="E101" t="s">
        <v>1208</v>
      </c>
      <c r="F101" t="s">
        <v>1394</v>
      </c>
      <c r="G101" t="s">
        <v>1610</v>
      </c>
      <c r="I101" t="s">
        <v>1619</v>
      </c>
      <c r="J101" t="s">
        <v>1625</v>
      </c>
    </row>
    <row r="102" spans="1:10">
      <c r="A102" s="1">
        <f>HYPERLINK("https://lsnyc.legalserver.org/matter/dynamic-profile/view/1868020","18-1868020")</f>
        <v>0</v>
      </c>
      <c r="B102" t="s">
        <v>15</v>
      </c>
      <c r="C102" t="s">
        <v>69</v>
      </c>
      <c r="D102" t="s">
        <v>683</v>
      </c>
      <c r="E102" t="s">
        <v>1209</v>
      </c>
      <c r="F102" t="s">
        <v>1564</v>
      </c>
      <c r="G102" t="s">
        <v>1609</v>
      </c>
      <c r="I102" t="s">
        <v>1621</v>
      </c>
      <c r="J102" t="s">
        <v>1630</v>
      </c>
    </row>
    <row r="103" spans="1:10">
      <c r="A103" s="1">
        <f>HYPERLINK("https://lsnyc.legalserver.org/matter/dynamic-profile/view/1869687","18-1869687")</f>
        <v>0</v>
      </c>
      <c r="B103" t="s">
        <v>15</v>
      </c>
      <c r="C103" t="s">
        <v>145</v>
      </c>
      <c r="D103" t="s">
        <v>576</v>
      </c>
      <c r="E103" t="s">
        <v>1210</v>
      </c>
      <c r="F103" t="s">
        <v>1307</v>
      </c>
      <c r="G103" t="s">
        <v>1610</v>
      </c>
      <c r="I103" t="s">
        <v>1619</v>
      </c>
      <c r="J103" t="s">
        <v>1625</v>
      </c>
    </row>
    <row r="104" spans="1:10">
      <c r="A104" s="1">
        <f>HYPERLINK("https://lsnyc.legalserver.org/matter/dynamic-profile/view/1905538","19-1905538")</f>
        <v>0</v>
      </c>
      <c r="B104" t="s">
        <v>15</v>
      </c>
      <c r="C104" t="s">
        <v>146</v>
      </c>
      <c r="D104" t="s">
        <v>684</v>
      </c>
      <c r="E104" t="s">
        <v>1191</v>
      </c>
      <c r="F104" t="s">
        <v>1191</v>
      </c>
      <c r="G104" t="s">
        <v>1610</v>
      </c>
      <c r="H104" t="s">
        <v>1617</v>
      </c>
      <c r="I104" t="s">
        <v>1619</v>
      </c>
      <c r="J104" t="s">
        <v>1626</v>
      </c>
    </row>
    <row r="105" spans="1:10">
      <c r="A105" s="1">
        <f>HYPERLINK("https://lsnyc.legalserver.org/matter/dynamic-profile/view/1869668","18-1869668")</f>
        <v>0</v>
      </c>
      <c r="B105" t="s">
        <v>15</v>
      </c>
      <c r="C105" t="s">
        <v>114</v>
      </c>
      <c r="D105" t="s">
        <v>685</v>
      </c>
      <c r="E105" t="s">
        <v>1210</v>
      </c>
      <c r="F105" t="s">
        <v>1565</v>
      </c>
      <c r="G105" t="s">
        <v>1610</v>
      </c>
      <c r="I105" t="s">
        <v>1619</v>
      </c>
      <c r="J105" t="s">
        <v>1625</v>
      </c>
    </row>
    <row r="106" spans="1:10">
      <c r="A106" s="1">
        <f>HYPERLINK("https://lsnyc.legalserver.org/matter/dynamic-profile/view/1858656","18-1858656")</f>
        <v>0</v>
      </c>
      <c r="B106" t="s">
        <v>15</v>
      </c>
      <c r="C106" t="s">
        <v>147</v>
      </c>
      <c r="D106" t="s">
        <v>686</v>
      </c>
      <c r="E106" t="s">
        <v>1211</v>
      </c>
      <c r="F106" t="s">
        <v>1211</v>
      </c>
      <c r="G106" t="s">
        <v>1609</v>
      </c>
      <c r="I106" t="s">
        <v>1621</v>
      </c>
      <c r="J106" t="s">
        <v>1625</v>
      </c>
    </row>
    <row r="107" spans="1:10">
      <c r="A107" s="1">
        <f>HYPERLINK("https://lsnyc.legalserver.org/matter/dynamic-profile/view/1853859","17-1853859")</f>
        <v>0</v>
      </c>
      <c r="B107" t="s">
        <v>15</v>
      </c>
      <c r="C107" t="s">
        <v>148</v>
      </c>
      <c r="D107" t="s">
        <v>687</v>
      </c>
      <c r="E107" t="s">
        <v>1212</v>
      </c>
      <c r="F107" t="s">
        <v>1212</v>
      </c>
      <c r="G107" t="s">
        <v>1609</v>
      </c>
      <c r="H107" t="s">
        <v>1617</v>
      </c>
      <c r="J107" t="s">
        <v>1626</v>
      </c>
    </row>
    <row r="108" spans="1:10">
      <c r="A108" s="1">
        <f>HYPERLINK("https://lsnyc.legalserver.org/matter/dynamic-profile/view/1847253","17-1847253")</f>
        <v>0</v>
      </c>
      <c r="B108" t="s">
        <v>15</v>
      </c>
      <c r="C108" t="s">
        <v>120</v>
      </c>
      <c r="D108" t="s">
        <v>660</v>
      </c>
      <c r="E108" t="s">
        <v>1213</v>
      </c>
      <c r="F108" t="s">
        <v>1566</v>
      </c>
      <c r="G108" t="s">
        <v>1610</v>
      </c>
      <c r="I108" t="s">
        <v>1619</v>
      </c>
      <c r="J108" t="s">
        <v>1625</v>
      </c>
    </row>
    <row r="109" spans="1:10">
      <c r="A109" s="1">
        <f>HYPERLINK("https://lsnyc.legalserver.org/matter/dynamic-profile/view/1851987","17-1851987")</f>
        <v>0</v>
      </c>
      <c r="B109" t="s">
        <v>15</v>
      </c>
      <c r="C109" t="s">
        <v>149</v>
      </c>
      <c r="D109" t="s">
        <v>657</v>
      </c>
      <c r="E109" t="s">
        <v>1214</v>
      </c>
      <c r="F109" t="s">
        <v>1214</v>
      </c>
      <c r="G109" t="s">
        <v>1609</v>
      </c>
      <c r="I109" t="s">
        <v>1622</v>
      </c>
    </row>
    <row r="110" spans="1:10">
      <c r="A110" s="1">
        <f>HYPERLINK("https://lsnyc.legalserver.org/matter/dynamic-profile/view/1878826","18-1878826")</f>
        <v>0</v>
      </c>
      <c r="B110" t="s">
        <v>15</v>
      </c>
      <c r="C110" t="s">
        <v>150</v>
      </c>
      <c r="D110" t="s">
        <v>688</v>
      </c>
      <c r="E110" t="s">
        <v>1215</v>
      </c>
      <c r="F110" t="s">
        <v>1228</v>
      </c>
      <c r="G110" t="s">
        <v>1610</v>
      </c>
      <c r="H110" t="s">
        <v>1617</v>
      </c>
      <c r="I110" t="s">
        <v>1619</v>
      </c>
      <c r="J110" t="s">
        <v>1625</v>
      </c>
    </row>
    <row r="111" spans="1:10">
      <c r="A111" s="1">
        <f>HYPERLINK("https://lsnyc.legalserver.org/matter/dynamic-profile/view/1863344","18-1863344")</f>
        <v>0</v>
      </c>
      <c r="B111" t="s">
        <v>15</v>
      </c>
      <c r="C111" t="s">
        <v>151</v>
      </c>
      <c r="D111" t="s">
        <v>689</v>
      </c>
      <c r="E111" t="s">
        <v>1216</v>
      </c>
      <c r="F111" t="s">
        <v>1424</v>
      </c>
      <c r="G111" t="s">
        <v>1610</v>
      </c>
      <c r="H111" t="s">
        <v>1617</v>
      </c>
      <c r="I111" t="s">
        <v>1619</v>
      </c>
      <c r="J111" t="s">
        <v>1625</v>
      </c>
    </row>
    <row r="112" spans="1:10">
      <c r="A112" s="1">
        <f>HYPERLINK("https://lsnyc.legalserver.org/matter/dynamic-profile/view/1904050","19-1904050")</f>
        <v>0</v>
      </c>
      <c r="B112" t="s">
        <v>15</v>
      </c>
      <c r="C112" t="s">
        <v>152</v>
      </c>
      <c r="D112" t="s">
        <v>690</v>
      </c>
      <c r="E112" t="s">
        <v>1186</v>
      </c>
      <c r="F112" t="s">
        <v>1484</v>
      </c>
      <c r="G112" t="s">
        <v>1610</v>
      </c>
      <c r="H112" t="s">
        <v>1617</v>
      </c>
      <c r="I112" t="s">
        <v>1620</v>
      </c>
      <c r="J112" t="s">
        <v>1626</v>
      </c>
    </row>
    <row r="113" spans="1:10">
      <c r="A113" s="1">
        <f>HYPERLINK("https://lsnyc.legalserver.org/matter/dynamic-profile/view/1861616","18-1861616")</f>
        <v>0</v>
      </c>
      <c r="B113" t="s">
        <v>15</v>
      </c>
      <c r="C113" t="s">
        <v>153</v>
      </c>
      <c r="D113" t="s">
        <v>623</v>
      </c>
      <c r="E113" t="s">
        <v>1217</v>
      </c>
      <c r="F113" t="s">
        <v>1265</v>
      </c>
      <c r="G113" t="s">
        <v>1610</v>
      </c>
      <c r="H113" t="s">
        <v>1617</v>
      </c>
      <c r="I113" t="s">
        <v>1619</v>
      </c>
      <c r="J113" t="s">
        <v>1625</v>
      </c>
    </row>
    <row r="114" spans="1:10">
      <c r="A114" s="1">
        <f>HYPERLINK("https://lsnyc.legalserver.org/matter/dynamic-profile/view/1883074","18-1883074")</f>
        <v>0</v>
      </c>
      <c r="B114" t="s">
        <v>15</v>
      </c>
      <c r="C114" t="s">
        <v>154</v>
      </c>
      <c r="D114" t="s">
        <v>623</v>
      </c>
      <c r="E114" t="s">
        <v>1218</v>
      </c>
      <c r="F114" t="s">
        <v>1258</v>
      </c>
      <c r="G114" t="s">
        <v>1610</v>
      </c>
      <c r="H114" t="s">
        <v>1617</v>
      </c>
      <c r="I114" t="s">
        <v>1620</v>
      </c>
      <c r="J114" t="s">
        <v>1626</v>
      </c>
    </row>
    <row r="115" spans="1:10">
      <c r="A115" s="1">
        <f>HYPERLINK("https://lsnyc.legalserver.org/matter/dynamic-profile/view/1858597","18-1858597")</f>
        <v>0</v>
      </c>
      <c r="B115" t="s">
        <v>15</v>
      </c>
      <c r="C115" t="s">
        <v>155</v>
      </c>
      <c r="D115" t="s">
        <v>691</v>
      </c>
      <c r="E115" t="s">
        <v>1219</v>
      </c>
      <c r="F115" t="s">
        <v>1300</v>
      </c>
      <c r="G115" t="s">
        <v>1610</v>
      </c>
      <c r="I115" t="s">
        <v>1619</v>
      </c>
      <c r="J115" t="s">
        <v>1625</v>
      </c>
    </row>
    <row r="116" spans="1:10">
      <c r="A116" s="1">
        <f>HYPERLINK("https://lsnyc.legalserver.org/matter/dynamic-profile/view/1867258","18-1867258")</f>
        <v>0</v>
      </c>
      <c r="B116" t="s">
        <v>15</v>
      </c>
      <c r="C116" t="s">
        <v>61</v>
      </c>
      <c r="D116" t="s">
        <v>692</v>
      </c>
      <c r="E116" t="s">
        <v>1208</v>
      </c>
      <c r="F116" t="s">
        <v>1567</v>
      </c>
      <c r="G116" t="s">
        <v>1610</v>
      </c>
      <c r="I116" t="s">
        <v>1619</v>
      </c>
      <c r="J116" t="s">
        <v>1625</v>
      </c>
    </row>
    <row r="117" spans="1:10">
      <c r="A117" s="1">
        <f>HYPERLINK("https://lsnyc.legalserver.org/matter/dynamic-profile/view/1880834","18-1880834")</f>
        <v>0</v>
      </c>
      <c r="B117" t="s">
        <v>15</v>
      </c>
      <c r="C117" t="s">
        <v>156</v>
      </c>
      <c r="D117" t="s">
        <v>693</v>
      </c>
      <c r="E117" t="s">
        <v>1220</v>
      </c>
      <c r="F117" t="s">
        <v>1552</v>
      </c>
      <c r="G117" t="s">
        <v>1610</v>
      </c>
      <c r="H117" t="s">
        <v>1617</v>
      </c>
      <c r="I117" t="s">
        <v>1619</v>
      </c>
      <c r="J117" t="s">
        <v>1625</v>
      </c>
    </row>
    <row r="118" spans="1:10">
      <c r="A118" s="1">
        <f>HYPERLINK("https://lsnyc.legalserver.org/matter/dynamic-profile/view/1885466","18-1885466")</f>
        <v>0</v>
      </c>
      <c r="B118" t="s">
        <v>15</v>
      </c>
      <c r="C118" t="s">
        <v>157</v>
      </c>
      <c r="D118" t="s">
        <v>694</v>
      </c>
      <c r="E118" t="s">
        <v>1221</v>
      </c>
      <c r="F118" t="s">
        <v>1550</v>
      </c>
      <c r="G118" t="s">
        <v>1610</v>
      </c>
      <c r="H118" t="s">
        <v>1617</v>
      </c>
      <c r="I118" t="s">
        <v>1620</v>
      </c>
      <c r="J118" t="s">
        <v>1625</v>
      </c>
    </row>
    <row r="119" spans="1:10">
      <c r="A119" s="1">
        <f>HYPERLINK("https://lsnyc.legalserver.org/matter/dynamic-profile/view/1873417","18-1873417")</f>
        <v>0</v>
      </c>
      <c r="B119" t="s">
        <v>15</v>
      </c>
      <c r="C119" t="s">
        <v>158</v>
      </c>
      <c r="D119" t="s">
        <v>623</v>
      </c>
      <c r="E119" t="s">
        <v>1222</v>
      </c>
      <c r="F119" t="s">
        <v>1413</v>
      </c>
      <c r="G119" t="s">
        <v>1610</v>
      </c>
      <c r="H119" t="s">
        <v>1617</v>
      </c>
      <c r="I119" t="s">
        <v>1619</v>
      </c>
      <c r="J119" t="s">
        <v>1625</v>
      </c>
    </row>
    <row r="120" spans="1:10">
      <c r="A120" s="1">
        <f>HYPERLINK("https://lsnyc.legalserver.org/matter/dynamic-profile/view/1883346","18-1883346")</f>
        <v>0</v>
      </c>
      <c r="B120" t="s">
        <v>15</v>
      </c>
      <c r="C120" t="s">
        <v>159</v>
      </c>
      <c r="D120" t="s">
        <v>631</v>
      </c>
      <c r="E120" t="s">
        <v>1223</v>
      </c>
      <c r="F120" t="s">
        <v>1258</v>
      </c>
      <c r="G120" t="s">
        <v>1610</v>
      </c>
      <c r="H120" t="s">
        <v>1617</v>
      </c>
      <c r="I120" t="s">
        <v>1620</v>
      </c>
      <c r="J120" t="s">
        <v>1626</v>
      </c>
    </row>
    <row r="121" spans="1:10">
      <c r="A121" s="1">
        <f>HYPERLINK("https://lsnyc.legalserver.org/matter/dynamic-profile/view/1867324","18-1867324")</f>
        <v>0</v>
      </c>
      <c r="B121" t="s">
        <v>15</v>
      </c>
      <c r="C121" t="s">
        <v>69</v>
      </c>
      <c r="D121" t="s">
        <v>683</v>
      </c>
      <c r="E121" t="s">
        <v>1224</v>
      </c>
      <c r="F121" t="s">
        <v>1550</v>
      </c>
      <c r="G121" t="s">
        <v>1610</v>
      </c>
      <c r="I121" t="s">
        <v>1619</v>
      </c>
      <c r="J121" t="s">
        <v>1625</v>
      </c>
    </row>
    <row r="122" spans="1:10">
      <c r="A122" s="1">
        <f>HYPERLINK("https://lsnyc.legalserver.org/matter/dynamic-profile/view/1851399","17-1851399")</f>
        <v>0</v>
      </c>
      <c r="B122" t="s">
        <v>15</v>
      </c>
      <c r="C122" t="s">
        <v>160</v>
      </c>
      <c r="D122" t="s">
        <v>679</v>
      </c>
      <c r="E122" t="s">
        <v>1225</v>
      </c>
      <c r="F122" t="s">
        <v>1416</v>
      </c>
      <c r="G122" t="s">
        <v>1610</v>
      </c>
      <c r="H122" t="s">
        <v>1617</v>
      </c>
      <c r="I122" t="s">
        <v>1619</v>
      </c>
      <c r="J122" t="s">
        <v>1625</v>
      </c>
    </row>
    <row r="123" spans="1:10">
      <c r="A123" s="1">
        <f>HYPERLINK("https://lsnyc.legalserver.org/matter/dynamic-profile/view/1878200","18-1878200")</f>
        <v>0</v>
      </c>
      <c r="B123" t="s">
        <v>15</v>
      </c>
      <c r="C123" t="s">
        <v>161</v>
      </c>
      <c r="D123" t="s">
        <v>695</v>
      </c>
      <c r="E123" t="s">
        <v>1226</v>
      </c>
      <c r="F123" t="s">
        <v>1359</v>
      </c>
      <c r="G123" t="s">
        <v>1610</v>
      </c>
      <c r="H123" t="s">
        <v>1617</v>
      </c>
      <c r="I123" t="s">
        <v>1619</v>
      </c>
      <c r="J123" t="s">
        <v>1625</v>
      </c>
    </row>
    <row r="124" spans="1:10">
      <c r="A124" s="1">
        <f>HYPERLINK("https://lsnyc.legalserver.org/matter/dynamic-profile/view/1848762","17-1848762")</f>
        <v>0</v>
      </c>
      <c r="B124" t="s">
        <v>15</v>
      </c>
      <c r="C124" t="s">
        <v>162</v>
      </c>
      <c r="D124" t="s">
        <v>696</v>
      </c>
      <c r="E124" t="s">
        <v>1227</v>
      </c>
      <c r="F124" t="s">
        <v>1129</v>
      </c>
      <c r="G124" t="s">
        <v>1610</v>
      </c>
      <c r="H124" t="s">
        <v>1617</v>
      </c>
      <c r="I124" t="s">
        <v>1619</v>
      </c>
      <c r="J124" t="s">
        <v>1626</v>
      </c>
    </row>
    <row r="125" spans="1:10">
      <c r="A125" s="1">
        <f>HYPERLINK("https://lsnyc.legalserver.org/matter/dynamic-profile/view/1880402","18-1880402")</f>
        <v>0</v>
      </c>
      <c r="B125" t="s">
        <v>15</v>
      </c>
      <c r="C125" t="s">
        <v>163</v>
      </c>
      <c r="D125" t="s">
        <v>697</v>
      </c>
      <c r="E125" t="s">
        <v>1228</v>
      </c>
      <c r="F125" t="s">
        <v>1413</v>
      </c>
      <c r="G125" t="s">
        <v>1610</v>
      </c>
      <c r="H125" t="s">
        <v>1617</v>
      </c>
      <c r="I125" t="s">
        <v>1619</v>
      </c>
      <c r="J125" t="s">
        <v>1634</v>
      </c>
    </row>
    <row r="126" spans="1:10">
      <c r="A126" s="1">
        <f>HYPERLINK("https://lsnyc.legalserver.org/matter/dynamic-profile/view/1871977","18-1871977")</f>
        <v>0</v>
      </c>
      <c r="B126" t="s">
        <v>15</v>
      </c>
      <c r="C126" t="s">
        <v>164</v>
      </c>
      <c r="D126" t="s">
        <v>698</v>
      </c>
      <c r="E126" t="s">
        <v>1229</v>
      </c>
      <c r="F126" t="s">
        <v>1232</v>
      </c>
      <c r="G126" t="s">
        <v>1610</v>
      </c>
      <c r="H126" t="s">
        <v>1617</v>
      </c>
      <c r="I126" t="s">
        <v>1619</v>
      </c>
      <c r="J126" t="s">
        <v>1625</v>
      </c>
    </row>
    <row r="127" spans="1:10">
      <c r="A127" s="1">
        <f>HYPERLINK("https://lsnyc.legalserver.org/matter/dynamic-profile/view/1887587","19-1887587")</f>
        <v>0</v>
      </c>
      <c r="B127" t="s">
        <v>15</v>
      </c>
      <c r="C127" t="s">
        <v>165</v>
      </c>
      <c r="D127" t="s">
        <v>699</v>
      </c>
      <c r="E127" t="s">
        <v>1230</v>
      </c>
      <c r="F127" t="s">
        <v>1547</v>
      </c>
      <c r="G127" t="s">
        <v>1610</v>
      </c>
      <c r="H127" t="s">
        <v>1617</v>
      </c>
      <c r="I127" t="s">
        <v>1620</v>
      </c>
      <c r="J127" t="s">
        <v>1626</v>
      </c>
    </row>
    <row r="128" spans="1:10">
      <c r="A128" s="1">
        <f>HYPERLINK("https://lsnyc.legalserver.org/matter/dynamic-profile/view/1858757","18-1858757")</f>
        <v>0</v>
      </c>
      <c r="B128" t="s">
        <v>15</v>
      </c>
      <c r="C128" t="s">
        <v>166</v>
      </c>
      <c r="D128" t="s">
        <v>700</v>
      </c>
      <c r="E128" t="s">
        <v>1231</v>
      </c>
      <c r="F128" t="s">
        <v>1547</v>
      </c>
      <c r="G128" t="s">
        <v>1610</v>
      </c>
      <c r="H128" t="s">
        <v>1617</v>
      </c>
      <c r="I128" t="s">
        <v>1619</v>
      </c>
      <c r="J128" t="s">
        <v>1625</v>
      </c>
    </row>
    <row r="129" spans="1:10">
      <c r="A129" s="1">
        <f>HYPERLINK("https://lsnyc.legalserver.org/matter/dynamic-profile/view/1888846","19-1888846")</f>
        <v>0</v>
      </c>
      <c r="B129" t="s">
        <v>15</v>
      </c>
      <c r="C129" t="s">
        <v>167</v>
      </c>
      <c r="D129" t="s">
        <v>701</v>
      </c>
      <c r="E129" t="s">
        <v>1232</v>
      </c>
      <c r="F129" t="s">
        <v>1320</v>
      </c>
      <c r="G129" t="s">
        <v>1610</v>
      </c>
      <c r="H129" t="s">
        <v>1617</v>
      </c>
      <c r="I129" t="s">
        <v>1620</v>
      </c>
      <c r="J129" t="s">
        <v>1625</v>
      </c>
    </row>
    <row r="130" spans="1:10">
      <c r="A130" s="1">
        <f>HYPERLINK("https://lsnyc.legalserver.org/matter/dynamic-profile/view/1865548","18-1865548")</f>
        <v>0</v>
      </c>
      <c r="B130" t="s">
        <v>15</v>
      </c>
      <c r="C130" t="s">
        <v>168</v>
      </c>
      <c r="D130" t="s">
        <v>702</v>
      </c>
      <c r="E130" t="s">
        <v>1233</v>
      </c>
      <c r="F130" t="s">
        <v>1335</v>
      </c>
      <c r="G130" t="s">
        <v>1610</v>
      </c>
      <c r="H130" t="s">
        <v>1617</v>
      </c>
      <c r="I130" t="s">
        <v>1619</v>
      </c>
      <c r="J130" t="s">
        <v>1625</v>
      </c>
    </row>
    <row r="131" spans="1:10">
      <c r="A131" s="1">
        <f>HYPERLINK("https://lsnyc.legalserver.org/matter/dynamic-profile/view/0811717","16-0811717")</f>
        <v>0</v>
      </c>
      <c r="B131" t="s">
        <v>15</v>
      </c>
      <c r="C131" t="s">
        <v>169</v>
      </c>
      <c r="D131" t="s">
        <v>703</v>
      </c>
      <c r="E131" t="s">
        <v>1234</v>
      </c>
      <c r="F131" t="s">
        <v>1359</v>
      </c>
      <c r="G131" t="s">
        <v>1613</v>
      </c>
      <c r="I131" t="s">
        <v>1619</v>
      </c>
      <c r="J131" t="s">
        <v>1626</v>
      </c>
    </row>
    <row r="132" spans="1:10">
      <c r="A132" s="1">
        <f>HYPERLINK("https://lsnyc.legalserver.org/matter/dynamic-profile/view/1881059","18-1881059")</f>
        <v>0</v>
      </c>
      <c r="B132" t="s">
        <v>15</v>
      </c>
      <c r="C132" t="s">
        <v>143</v>
      </c>
      <c r="D132" t="s">
        <v>682</v>
      </c>
      <c r="E132" t="s">
        <v>1134</v>
      </c>
      <c r="F132" t="s">
        <v>1318</v>
      </c>
      <c r="G132" t="s">
        <v>1610</v>
      </c>
      <c r="H132" t="s">
        <v>1617</v>
      </c>
      <c r="I132" t="s">
        <v>1619</v>
      </c>
      <c r="J132" t="s">
        <v>1625</v>
      </c>
    </row>
    <row r="133" spans="1:10">
      <c r="A133" s="1">
        <f>HYPERLINK("https://lsnyc.legalserver.org/matter/dynamic-profile/view/1895663","19-1895663")</f>
        <v>0</v>
      </c>
      <c r="B133" t="s">
        <v>15</v>
      </c>
      <c r="C133" t="s">
        <v>170</v>
      </c>
      <c r="D133" t="s">
        <v>704</v>
      </c>
      <c r="E133" t="s">
        <v>1235</v>
      </c>
      <c r="F133" t="s">
        <v>1553</v>
      </c>
      <c r="G133" t="s">
        <v>1610</v>
      </c>
      <c r="H133" t="s">
        <v>1617</v>
      </c>
      <c r="I133" t="s">
        <v>1620</v>
      </c>
      <c r="J133" t="s">
        <v>1626</v>
      </c>
    </row>
    <row r="134" spans="1:10">
      <c r="A134" s="1">
        <f>HYPERLINK("https://lsnyc.legalserver.org/matter/dynamic-profile/view/1854722","17-1854722")</f>
        <v>0</v>
      </c>
      <c r="B134" t="s">
        <v>15</v>
      </c>
      <c r="C134" t="s">
        <v>171</v>
      </c>
      <c r="D134" t="s">
        <v>705</v>
      </c>
      <c r="E134" t="s">
        <v>1165</v>
      </c>
      <c r="F134" t="s">
        <v>1568</v>
      </c>
      <c r="G134" t="s">
        <v>1610</v>
      </c>
      <c r="I134" t="s">
        <v>1619</v>
      </c>
      <c r="J134" t="s">
        <v>1625</v>
      </c>
    </row>
    <row r="135" spans="1:10">
      <c r="A135" s="1">
        <f>HYPERLINK("https://lsnyc.legalserver.org/matter/dynamic-profile/view/1889800","19-1889800")</f>
        <v>0</v>
      </c>
      <c r="B135" t="s">
        <v>15</v>
      </c>
      <c r="C135" t="s">
        <v>172</v>
      </c>
      <c r="D135" t="s">
        <v>706</v>
      </c>
      <c r="E135" t="s">
        <v>1236</v>
      </c>
      <c r="F135" t="s">
        <v>1544</v>
      </c>
      <c r="G135" t="s">
        <v>1610</v>
      </c>
      <c r="H135" t="s">
        <v>1617</v>
      </c>
      <c r="I135" t="s">
        <v>1619</v>
      </c>
      <c r="J135" t="s">
        <v>1625</v>
      </c>
    </row>
    <row r="136" spans="1:10">
      <c r="A136" s="1">
        <f>HYPERLINK("https://lsnyc.legalserver.org/matter/dynamic-profile/view/1898969","19-1898969")</f>
        <v>0</v>
      </c>
      <c r="B136" t="s">
        <v>15</v>
      </c>
      <c r="C136" t="s">
        <v>173</v>
      </c>
      <c r="D136" t="s">
        <v>707</v>
      </c>
      <c r="E136" t="s">
        <v>1237</v>
      </c>
      <c r="G136" t="s">
        <v>1610</v>
      </c>
      <c r="I136" t="s">
        <v>1619</v>
      </c>
      <c r="J136" t="s">
        <v>1626</v>
      </c>
    </row>
    <row r="137" spans="1:10">
      <c r="A137" s="1">
        <f>HYPERLINK("https://lsnyc.legalserver.org/matter/dynamic-profile/view/1862306","18-1862306")</f>
        <v>0</v>
      </c>
      <c r="B137" t="s">
        <v>15</v>
      </c>
      <c r="C137" t="s">
        <v>174</v>
      </c>
      <c r="D137" t="s">
        <v>708</v>
      </c>
      <c r="E137" t="s">
        <v>1178</v>
      </c>
      <c r="F137" t="s">
        <v>1178</v>
      </c>
      <c r="G137" t="s">
        <v>1610</v>
      </c>
      <c r="I137" t="s">
        <v>1620</v>
      </c>
      <c r="J137" t="s">
        <v>1626</v>
      </c>
    </row>
    <row r="138" spans="1:10">
      <c r="A138" s="1">
        <f>HYPERLINK("https://lsnyc.legalserver.org/matter/dynamic-profile/view/1858646","18-1858646")</f>
        <v>0</v>
      </c>
      <c r="B138" t="s">
        <v>15</v>
      </c>
      <c r="C138" t="s">
        <v>147</v>
      </c>
      <c r="D138" t="s">
        <v>686</v>
      </c>
      <c r="E138" t="s">
        <v>1219</v>
      </c>
      <c r="F138" t="s">
        <v>1131</v>
      </c>
      <c r="G138" t="s">
        <v>1610</v>
      </c>
      <c r="I138" t="s">
        <v>1619</v>
      </c>
      <c r="J138" t="s">
        <v>1625</v>
      </c>
    </row>
    <row r="139" spans="1:10">
      <c r="A139" s="1">
        <f>HYPERLINK("https://lsnyc.legalserver.org/matter/dynamic-profile/view/1888796","19-1888796")</f>
        <v>0</v>
      </c>
      <c r="B139" t="s">
        <v>15</v>
      </c>
      <c r="C139" t="s">
        <v>175</v>
      </c>
      <c r="D139" t="s">
        <v>709</v>
      </c>
      <c r="E139" t="s">
        <v>1238</v>
      </c>
      <c r="F139" t="s">
        <v>1569</v>
      </c>
      <c r="G139" t="s">
        <v>1610</v>
      </c>
      <c r="I139" t="s">
        <v>1619</v>
      </c>
      <c r="J139" t="s">
        <v>1625</v>
      </c>
    </row>
    <row r="140" spans="1:10">
      <c r="A140" s="1">
        <f>HYPERLINK("https://lsnyc.legalserver.org/matter/dynamic-profile/view/0830816","17-0830816")</f>
        <v>0</v>
      </c>
      <c r="B140" t="s">
        <v>15</v>
      </c>
      <c r="C140" t="s">
        <v>114</v>
      </c>
      <c r="D140" t="s">
        <v>710</v>
      </c>
      <c r="E140" t="s">
        <v>1239</v>
      </c>
      <c r="F140" t="s">
        <v>1248</v>
      </c>
      <c r="G140" t="s">
        <v>1610</v>
      </c>
      <c r="H140" t="s">
        <v>1617</v>
      </c>
      <c r="I140" t="s">
        <v>1619</v>
      </c>
      <c r="J140" t="s">
        <v>1625</v>
      </c>
    </row>
    <row r="141" spans="1:10">
      <c r="A141" s="1">
        <f>HYPERLINK("https://lsnyc.legalserver.org/matter/dynamic-profile/view/1895592","19-1895592")</f>
        <v>0</v>
      </c>
      <c r="B141" t="s">
        <v>15</v>
      </c>
      <c r="C141" t="s">
        <v>176</v>
      </c>
      <c r="D141" t="s">
        <v>711</v>
      </c>
      <c r="E141" t="s">
        <v>1235</v>
      </c>
      <c r="F141" t="s">
        <v>1553</v>
      </c>
      <c r="G141" t="s">
        <v>1610</v>
      </c>
      <c r="I141" t="s">
        <v>1619</v>
      </c>
      <c r="J141" t="s">
        <v>1625</v>
      </c>
    </row>
    <row r="142" spans="1:10">
      <c r="A142" s="1">
        <f>HYPERLINK("https://lsnyc.legalserver.org/matter/dynamic-profile/view/1904570","19-1904570")</f>
        <v>0</v>
      </c>
      <c r="B142" t="s">
        <v>15</v>
      </c>
      <c r="C142" t="s">
        <v>177</v>
      </c>
      <c r="D142" t="s">
        <v>712</v>
      </c>
      <c r="E142" t="s">
        <v>1240</v>
      </c>
      <c r="F142" t="s">
        <v>1161</v>
      </c>
      <c r="G142" t="s">
        <v>1610</v>
      </c>
      <c r="H142" t="s">
        <v>1617</v>
      </c>
      <c r="I142" t="s">
        <v>1619</v>
      </c>
      <c r="J142" t="s">
        <v>1625</v>
      </c>
    </row>
    <row r="143" spans="1:10">
      <c r="A143" s="1">
        <f>HYPERLINK("https://lsnyc.legalserver.org/matter/dynamic-profile/view/1854228","17-1854228")</f>
        <v>0</v>
      </c>
      <c r="B143" t="s">
        <v>15</v>
      </c>
      <c r="C143" t="s">
        <v>178</v>
      </c>
      <c r="D143" t="s">
        <v>713</v>
      </c>
      <c r="E143" t="s">
        <v>1241</v>
      </c>
      <c r="F143" t="s">
        <v>1345</v>
      </c>
      <c r="G143" t="s">
        <v>1609</v>
      </c>
      <c r="I143" t="s">
        <v>1621</v>
      </c>
      <c r="J143" t="s">
        <v>1625</v>
      </c>
    </row>
    <row r="144" spans="1:10">
      <c r="A144" s="1">
        <f>HYPERLINK("https://lsnyc.legalserver.org/matter/dynamic-profile/view/1901315","19-1901315")</f>
        <v>0</v>
      </c>
      <c r="B144" t="s">
        <v>15</v>
      </c>
      <c r="C144" t="s">
        <v>179</v>
      </c>
      <c r="D144" t="s">
        <v>623</v>
      </c>
      <c r="E144" t="s">
        <v>1242</v>
      </c>
      <c r="F144" t="s">
        <v>1570</v>
      </c>
      <c r="G144" t="s">
        <v>1610</v>
      </c>
      <c r="H144" t="s">
        <v>1617</v>
      </c>
      <c r="I144" t="s">
        <v>1620</v>
      </c>
      <c r="J144" t="s">
        <v>1625</v>
      </c>
    </row>
    <row r="145" spans="1:10">
      <c r="A145" s="1">
        <f>HYPERLINK("https://lsnyc.legalserver.org/matter/dynamic-profile/view/1878311","18-1878311")</f>
        <v>0</v>
      </c>
      <c r="B145" t="s">
        <v>15</v>
      </c>
      <c r="C145" t="s">
        <v>180</v>
      </c>
      <c r="D145" t="s">
        <v>631</v>
      </c>
      <c r="E145" t="s">
        <v>1145</v>
      </c>
      <c r="F145" t="s">
        <v>1195</v>
      </c>
      <c r="G145" t="s">
        <v>1610</v>
      </c>
      <c r="I145" t="s">
        <v>1619</v>
      </c>
      <c r="J145" t="s">
        <v>1626</v>
      </c>
    </row>
    <row r="146" spans="1:10">
      <c r="A146" s="1">
        <f>HYPERLINK("https://lsnyc.legalserver.org/matter/dynamic-profile/view/1875544","18-1875544")</f>
        <v>0</v>
      </c>
      <c r="B146" t="s">
        <v>15</v>
      </c>
      <c r="C146" t="s">
        <v>181</v>
      </c>
      <c r="D146" t="s">
        <v>714</v>
      </c>
      <c r="E146" t="s">
        <v>1243</v>
      </c>
      <c r="F146" t="s">
        <v>1296</v>
      </c>
      <c r="G146" t="s">
        <v>1610</v>
      </c>
      <c r="H146" t="s">
        <v>1617</v>
      </c>
      <c r="I146" t="s">
        <v>1619</v>
      </c>
      <c r="J146" t="s">
        <v>1625</v>
      </c>
    </row>
    <row r="147" spans="1:10">
      <c r="A147" s="1">
        <f>HYPERLINK("https://lsnyc.legalserver.org/matter/dynamic-profile/view/1903041","19-1903041")</f>
        <v>0</v>
      </c>
      <c r="B147" t="s">
        <v>15</v>
      </c>
      <c r="C147" t="s">
        <v>138</v>
      </c>
      <c r="D147" t="s">
        <v>623</v>
      </c>
      <c r="E147" t="s">
        <v>1146</v>
      </c>
      <c r="F147" t="s">
        <v>1571</v>
      </c>
      <c r="G147" t="s">
        <v>1610</v>
      </c>
      <c r="H147" t="s">
        <v>1617</v>
      </c>
      <c r="I147" t="s">
        <v>1619</v>
      </c>
      <c r="J147" t="s">
        <v>1625</v>
      </c>
    </row>
    <row r="148" spans="1:10">
      <c r="A148" s="1">
        <f>HYPERLINK("https://lsnyc.legalserver.org/matter/dynamic-profile/view/1894472","19-1894472")</f>
        <v>0</v>
      </c>
      <c r="B148" t="s">
        <v>15</v>
      </c>
      <c r="C148" t="s">
        <v>182</v>
      </c>
      <c r="D148" t="s">
        <v>715</v>
      </c>
      <c r="E148" t="s">
        <v>1244</v>
      </c>
      <c r="F148" t="s">
        <v>1296</v>
      </c>
      <c r="G148" t="s">
        <v>1610</v>
      </c>
      <c r="H148" t="s">
        <v>1617</v>
      </c>
      <c r="I148" t="s">
        <v>1619</v>
      </c>
      <c r="J148" t="s">
        <v>1625</v>
      </c>
    </row>
    <row r="149" spans="1:10">
      <c r="A149" s="1">
        <f>HYPERLINK("https://lsnyc.legalserver.org/matter/dynamic-profile/view/1899309","19-1899309")</f>
        <v>0</v>
      </c>
      <c r="B149" t="s">
        <v>15</v>
      </c>
      <c r="C149" t="s">
        <v>183</v>
      </c>
      <c r="D149" t="s">
        <v>716</v>
      </c>
      <c r="E149" t="s">
        <v>1245</v>
      </c>
      <c r="F149" t="s">
        <v>1466</v>
      </c>
      <c r="G149" t="s">
        <v>1610</v>
      </c>
      <c r="H149" t="s">
        <v>1617</v>
      </c>
      <c r="I149" t="s">
        <v>1619</v>
      </c>
      <c r="J149" t="s">
        <v>1625</v>
      </c>
    </row>
    <row r="150" spans="1:10">
      <c r="A150" s="1">
        <f>HYPERLINK("https://lsnyc.legalserver.org/matter/dynamic-profile/view/1897209","19-1897209")</f>
        <v>0</v>
      </c>
      <c r="B150" t="s">
        <v>15</v>
      </c>
      <c r="C150" t="s">
        <v>184</v>
      </c>
      <c r="D150" t="s">
        <v>717</v>
      </c>
      <c r="E150" t="s">
        <v>1246</v>
      </c>
      <c r="F150" t="s">
        <v>1240</v>
      </c>
      <c r="G150" t="s">
        <v>1610</v>
      </c>
      <c r="H150" t="s">
        <v>1617</v>
      </c>
      <c r="I150" t="s">
        <v>1619</v>
      </c>
      <c r="J150" t="s">
        <v>1626</v>
      </c>
    </row>
    <row r="151" spans="1:10">
      <c r="A151" s="1">
        <f>HYPERLINK("https://lsnyc.legalserver.org/matter/dynamic-profile/view/1894420","19-1894420")</f>
        <v>0</v>
      </c>
      <c r="B151" t="s">
        <v>15</v>
      </c>
      <c r="C151" t="s">
        <v>185</v>
      </c>
      <c r="D151" t="s">
        <v>718</v>
      </c>
      <c r="E151" t="s">
        <v>1247</v>
      </c>
      <c r="F151" t="s">
        <v>1475</v>
      </c>
      <c r="G151" t="s">
        <v>1613</v>
      </c>
      <c r="H151" t="s">
        <v>1617</v>
      </c>
      <c r="I151" t="s">
        <v>1619</v>
      </c>
      <c r="J151" t="s">
        <v>1625</v>
      </c>
    </row>
    <row r="152" spans="1:10">
      <c r="A152" s="1">
        <f>HYPERLINK("https://lsnyc.legalserver.org/matter/dynamic-profile/view/1895526","19-1895526")</f>
        <v>0</v>
      </c>
      <c r="B152" t="s">
        <v>16</v>
      </c>
      <c r="C152" t="s">
        <v>186</v>
      </c>
      <c r="D152" t="s">
        <v>719</v>
      </c>
      <c r="E152" t="s">
        <v>1248</v>
      </c>
      <c r="F152" t="s">
        <v>1558</v>
      </c>
      <c r="G152" t="s">
        <v>1610</v>
      </c>
      <c r="H152" t="s">
        <v>1617</v>
      </c>
      <c r="I152" t="s">
        <v>1621</v>
      </c>
      <c r="J152" t="s">
        <v>1626</v>
      </c>
    </row>
    <row r="153" spans="1:10">
      <c r="A153" s="1">
        <f>HYPERLINK("https://lsnyc.legalserver.org/matter/dynamic-profile/view/1912811","19-1912811")</f>
        <v>0</v>
      </c>
      <c r="B153" t="s">
        <v>17</v>
      </c>
      <c r="C153" t="s">
        <v>187</v>
      </c>
      <c r="D153" t="s">
        <v>720</v>
      </c>
      <c r="E153" t="s">
        <v>1249</v>
      </c>
      <c r="G153" t="s">
        <v>1609</v>
      </c>
    </row>
    <row r="154" spans="1:10">
      <c r="A154" s="1">
        <f>HYPERLINK("https://lsnyc.legalserver.org/matter/dynamic-profile/view/1912005","19-1912005")</f>
        <v>0</v>
      </c>
      <c r="B154" t="s">
        <v>17</v>
      </c>
      <c r="C154" t="s">
        <v>188</v>
      </c>
      <c r="D154" t="s">
        <v>721</v>
      </c>
      <c r="E154" t="s">
        <v>1250</v>
      </c>
      <c r="G154" t="s">
        <v>1609</v>
      </c>
    </row>
    <row r="155" spans="1:10">
      <c r="A155" s="1">
        <f>HYPERLINK("https://lsnyc.legalserver.org/matter/dynamic-profile/view/1912467","19-1912467")</f>
        <v>0</v>
      </c>
      <c r="B155" t="s">
        <v>17</v>
      </c>
      <c r="C155" t="s">
        <v>189</v>
      </c>
      <c r="D155" t="s">
        <v>722</v>
      </c>
      <c r="E155" t="s">
        <v>1251</v>
      </c>
      <c r="G155" t="s">
        <v>1609</v>
      </c>
    </row>
    <row r="156" spans="1:10">
      <c r="A156" s="1">
        <f>HYPERLINK("https://lsnyc.legalserver.org/matter/dynamic-profile/view/1881278","18-1881278")</f>
        <v>0</v>
      </c>
      <c r="B156" t="s">
        <v>18</v>
      </c>
      <c r="C156" t="s">
        <v>139</v>
      </c>
      <c r="D156" t="s">
        <v>723</v>
      </c>
      <c r="E156" t="s">
        <v>1181</v>
      </c>
      <c r="F156" t="s">
        <v>1507</v>
      </c>
      <c r="G156" t="s">
        <v>1610</v>
      </c>
      <c r="H156" t="s">
        <v>1617</v>
      </c>
      <c r="I156" t="s">
        <v>1619</v>
      </c>
      <c r="J156" t="s">
        <v>1626</v>
      </c>
    </row>
    <row r="157" spans="1:10">
      <c r="A157" s="1">
        <f>HYPERLINK("https://lsnyc.legalserver.org/matter/dynamic-profile/view/1891363","19-1891363")</f>
        <v>0</v>
      </c>
      <c r="B157" t="s">
        <v>18</v>
      </c>
      <c r="C157" t="s">
        <v>190</v>
      </c>
      <c r="D157" t="s">
        <v>724</v>
      </c>
      <c r="E157" t="s">
        <v>1252</v>
      </c>
      <c r="F157" t="s">
        <v>1334</v>
      </c>
      <c r="G157" t="s">
        <v>1610</v>
      </c>
      <c r="I157" t="s">
        <v>1619</v>
      </c>
      <c r="J157" t="s">
        <v>1625</v>
      </c>
    </row>
    <row r="158" spans="1:10">
      <c r="A158" s="1">
        <f>HYPERLINK("https://lsnyc.legalserver.org/matter/dynamic-profile/view/1880856","18-1880856")</f>
        <v>0</v>
      </c>
      <c r="B158" t="s">
        <v>18</v>
      </c>
      <c r="C158" t="s">
        <v>191</v>
      </c>
      <c r="D158" t="s">
        <v>725</v>
      </c>
      <c r="E158" t="s">
        <v>1220</v>
      </c>
      <c r="F158" t="s">
        <v>1452</v>
      </c>
      <c r="G158" t="s">
        <v>1610</v>
      </c>
      <c r="I158" t="s">
        <v>1619</v>
      </c>
      <c r="J158" t="s">
        <v>1626</v>
      </c>
    </row>
    <row r="159" spans="1:10">
      <c r="A159" s="1">
        <f>HYPERLINK("https://lsnyc.legalserver.org/matter/dynamic-profile/view/1897304","19-1897304")</f>
        <v>0</v>
      </c>
      <c r="B159" t="s">
        <v>18</v>
      </c>
      <c r="C159" t="s">
        <v>192</v>
      </c>
      <c r="D159" t="s">
        <v>657</v>
      </c>
      <c r="E159" t="s">
        <v>1253</v>
      </c>
      <c r="F159" t="s">
        <v>1500</v>
      </c>
      <c r="G159" t="s">
        <v>1610</v>
      </c>
      <c r="I159" t="s">
        <v>1619</v>
      </c>
      <c r="J159" t="s">
        <v>1626</v>
      </c>
    </row>
    <row r="160" spans="1:10">
      <c r="A160" s="1">
        <f>HYPERLINK("https://lsnyc.legalserver.org/matter/dynamic-profile/view/1880334","18-1880334")</f>
        <v>0</v>
      </c>
      <c r="B160" t="s">
        <v>18</v>
      </c>
      <c r="C160" t="s">
        <v>193</v>
      </c>
      <c r="D160" t="s">
        <v>726</v>
      </c>
      <c r="E160" t="s">
        <v>1254</v>
      </c>
      <c r="F160" t="s">
        <v>1245</v>
      </c>
      <c r="G160" t="s">
        <v>1609</v>
      </c>
      <c r="J160" t="s">
        <v>1630</v>
      </c>
    </row>
    <row r="161" spans="1:10">
      <c r="A161" s="1">
        <f>HYPERLINK("https://lsnyc.legalserver.org/matter/dynamic-profile/view/1882984","18-1882984")</f>
        <v>0</v>
      </c>
      <c r="B161" t="s">
        <v>18</v>
      </c>
      <c r="C161" t="s">
        <v>194</v>
      </c>
      <c r="D161" t="s">
        <v>727</v>
      </c>
      <c r="E161" t="s">
        <v>1218</v>
      </c>
      <c r="F161" t="s">
        <v>1544</v>
      </c>
      <c r="G161" t="s">
        <v>1610</v>
      </c>
      <c r="I161" t="s">
        <v>1619</v>
      </c>
      <c r="J161" t="s">
        <v>1625</v>
      </c>
    </row>
    <row r="162" spans="1:10">
      <c r="A162" s="1">
        <f>HYPERLINK("https://lsnyc.legalserver.org/matter/dynamic-profile/view/1880547","18-1880547")</f>
        <v>0</v>
      </c>
      <c r="B162" t="s">
        <v>18</v>
      </c>
      <c r="C162" t="s">
        <v>195</v>
      </c>
      <c r="D162" t="s">
        <v>728</v>
      </c>
      <c r="E162" t="s">
        <v>1255</v>
      </c>
      <c r="F162" t="s">
        <v>1407</v>
      </c>
      <c r="G162" t="s">
        <v>1610</v>
      </c>
      <c r="I162" t="s">
        <v>1619</v>
      </c>
      <c r="J162" t="s">
        <v>1625</v>
      </c>
    </row>
    <row r="163" spans="1:10">
      <c r="A163" s="1">
        <f>HYPERLINK("https://lsnyc.legalserver.org/matter/dynamic-profile/view/1901910","19-1901910")</f>
        <v>0</v>
      </c>
      <c r="B163" t="s">
        <v>18</v>
      </c>
      <c r="C163" t="s">
        <v>120</v>
      </c>
      <c r="D163" t="s">
        <v>657</v>
      </c>
      <c r="E163" t="s">
        <v>1256</v>
      </c>
      <c r="F163" t="s">
        <v>1279</v>
      </c>
      <c r="G163" t="s">
        <v>1610</v>
      </c>
      <c r="H163" t="s">
        <v>1617</v>
      </c>
      <c r="I163" t="s">
        <v>1620</v>
      </c>
      <c r="J163" t="s">
        <v>1625</v>
      </c>
    </row>
    <row r="164" spans="1:10">
      <c r="A164" s="1">
        <f>HYPERLINK("https://lsnyc.legalserver.org/matter/dynamic-profile/view/1888889","19-1888889")</f>
        <v>0</v>
      </c>
      <c r="B164" t="s">
        <v>18</v>
      </c>
      <c r="C164" t="s">
        <v>106</v>
      </c>
      <c r="D164" t="s">
        <v>729</v>
      </c>
      <c r="E164" t="s">
        <v>1232</v>
      </c>
      <c r="F164" t="s">
        <v>1180</v>
      </c>
      <c r="G164" t="s">
        <v>1610</v>
      </c>
      <c r="I164" t="s">
        <v>1620</v>
      </c>
      <c r="J164" t="s">
        <v>1626</v>
      </c>
    </row>
    <row r="165" spans="1:10">
      <c r="A165" s="1">
        <f>HYPERLINK("https://lsnyc.legalserver.org/matter/dynamic-profile/view/1882810","18-1882810")</f>
        <v>0</v>
      </c>
      <c r="B165" t="s">
        <v>18</v>
      </c>
      <c r="C165" t="s">
        <v>196</v>
      </c>
      <c r="D165" t="s">
        <v>730</v>
      </c>
      <c r="E165" t="s">
        <v>1257</v>
      </c>
      <c r="F165" t="s">
        <v>1418</v>
      </c>
      <c r="G165" t="s">
        <v>1613</v>
      </c>
      <c r="H165" t="s">
        <v>1617</v>
      </c>
      <c r="I165" t="s">
        <v>1619</v>
      </c>
      <c r="J165" t="s">
        <v>1625</v>
      </c>
    </row>
    <row r="166" spans="1:10">
      <c r="A166" s="1">
        <f>HYPERLINK("https://lsnyc.legalserver.org/matter/dynamic-profile/view/1883940","18-1883940")</f>
        <v>0</v>
      </c>
      <c r="B166" t="s">
        <v>18</v>
      </c>
      <c r="C166" t="s">
        <v>197</v>
      </c>
      <c r="D166" t="s">
        <v>731</v>
      </c>
      <c r="E166" t="s">
        <v>1258</v>
      </c>
      <c r="F166" t="s">
        <v>1273</v>
      </c>
      <c r="G166" t="s">
        <v>1610</v>
      </c>
      <c r="I166" t="s">
        <v>1619</v>
      </c>
      <c r="J166" t="s">
        <v>1625</v>
      </c>
    </row>
    <row r="167" spans="1:10">
      <c r="A167" s="1">
        <f>HYPERLINK("https://lsnyc.legalserver.org/matter/dynamic-profile/view/1896805","19-1896805")</f>
        <v>0</v>
      </c>
      <c r="B167" t="s">
        <v>18</v>
      </c>
      <c r="C167" t="s">
        <v>198</v>
      </c>
      <c r="D167" t="s">
        <v>732</v>
      </c>
      <c r="E167" t="s">
        <v>1259</v>
      </c>
      <c r="F167" t="s">
        <v>1444</v>
      </c>
      <c r="G167" t="s">
        <v>1610</v>
      </c>
      <c r="I167" t="s">
        <v>1620</v>
      </c>
      <c r="J167" t="s">
        <v>1625</v>
      </c>
    </row>
    <row r="168" spans="1:10">
      <c r="A168" s="1">
        <f>HYPERLINK("https://lsnyc.legalserver.org/matter/dynamic-profile/view/1890283","19-1890283")</f>
        <v>0</v>
      </c>
      <c r="B168" t="s">
        <v>18</v>
      </c>
      <c r="C168" t="s">
        <v>199</v>
      </c>
      <c r="D168" t="s">
        <v>733</v>
      </c>
      <c r="E168" t="s">
        <v>1260</v>
      </c>
      <c r="F168" t="s">
        <v>1360</v>
      </c>
      <c r="G168" t="s">
        <v>1610</v>
      </c>
      <c r="I168" t="s">
        <v>1619</v>
      </c>
      <c r="J168" t="s">
        <v>1625</v>
      </c>
    </row>
    <row r="169" spans="1:10">
      <c r="A169" s="1">
        <f>HYPERLINK("https://lsnyc.legalserver.org/matter/dynamic-profile/view/1885453","18-1885453")</f>
        <v>0</v>
      </c>
      <c r="B169" t="s">
        <v>18</v>
      </c>
      <c r="C169" t="s">
        <v>200</v>
      </c>
      <c r="D169" t="s">
        <v>734</v>
      </c>
      <c r="E169" t="s">
        <v>1221</v>
      </c>
      <c r="F169" t="s">
        <v>1237</v>
      </c>
      <c r="G169" t="s">
        <v>1610</v>
      </c>
      <c r="I169" t="s">
        <v>1619</v>
      </c>
      <c r="J169" t="s">
        <v>1625</v>
      </c>
    </row>
    <row r="170" spans="1:10">
      <c r="A170" s="1">
        <f>HYPERLINK("https://lsnyc.legalserver.org/matter/dynamic-profile/view/1893709","19-1893709")</f>
        <v>0</v>
      </c>
      <c r="B170" t="s">
        <v>18</v>
      </c>
      <c r="C170" t="s">
        <v>201</v>
      </c>
      <c r="D170" t="s">
        <v>735</v>
      </c>
      <c r="E170" t="s">
        <v>1261</v>
      </c>
      <c r="F170" t="s">
        <v>1318</v>
      </c>
      <c r="G170" t="s">
        <v>1610</v>
      </c>
      <c r="H170" t="s">
        <v>1617</v>
      </c>
      <c r="I170" t="s">
        <v>1619</v>
      </c>
      <c r="J170" t="s">
        <v>1625</v>
      </c>
    </row>
    <row r="171" spans="1:10">
      <c r="A171" s="1">
        <f>HYPERLINK("https://lsnyc.legalserver.org/matter/dynamic-profile/view/1885185","18-1885185")</f>
        <v>0</v>
      </c>
      <c r="B171" t="s">
        <v>18</v>
      </c>
      <c r="C171" t="s">
        <v>202</v>
      </c>
      <c r="D171" t="s">
        <v>688</v>
      </c>
      <c r="E171" t="s">
        <v>1262</v>
      </c>
      <c r="F171" t="s">
        <v>1333</v>
      </c>
      <c r="G171" t="s">
        <v>1610</v>
      </c>
      <c r="H171" t="s">
        <v>1617</v>
      </c>
      <c r="I171" t="s">
        <v>1619</v>
      </c>
      <c r="J171" t="s">
        <v>1625</v>
      </c>
    </row>
    <row r="172" spans="1:10">
      <c r="A172" s="1">
        <f>HYPERLINK("https://lsnyc.legalserver.org/matter/dynamic-profile/view/1894231","19-1894231")</f>
        <v>0</v>
      </c>
      <c r="B172" t="s">
        <v>18</v>
      </c>
      <c r="C172" t="s">
        <v>203</v>
      </c>
      <c r="D172" t="s">
        <v>736</v>
      </c>
      <c r="E172" t="s">
        <v>1263</v>
      </c>
      <c r="F172" t="s">
        <v>1309</v>
      </c>
      <c r="G172" t="s">
        <v>1610</v>
      </c>
      <c r="I172" t="s">
        <v>1619</v>
      </c>
      <c r="J172" t="s">
        <v>1625</v>
      </c>
    </row>
    <row r="173" spans="1:10">
      <c r="A173" s="1">
        <f>HYPERLINK("https://lsnyc.legalserver.org/matter/dynamic-profile/view/1888872","19-1888872")</f>
        <v>0</v>
      </c>
      <c r="B173" t="s">
        <v>18</v>
      </c>
      <c r="C173" t="s">
        <v>204</v>
      </c>
      <c r="D173" t="s">
        <v>737</v>
      </c>
      <c r="E173" t="s">
        <v>1232</v>
      </c>
      <c r="F173" t="s">
        <v>1473</v>
      </c>
      <c r="G173" t="s">
        <v>1610</v>
      </c>
      <c r="I173" t="s">
        <v>1619</v>
      </c>
      <c r="J173" t="s">
        <v>1626</v>
      </c>
    </row>
    <row r="174" spans="1:10">
      <c r="A174" s="1">
        <f>HYPERLINK("https://lsnyc.legalserver.org/matter/dynamic-profile/view/1886575","18-1886575")</f>
        <v>0</v>
      </c>
      <c r="B174" t="s">
        <v>18</v>
      </c>
      <c r="C174" t="s">
        <v>205</v>
      </c>
      <c r="D174" t="s">
        <v>738</v>
      </c>
      <c r="E174" t="s">
        <v>1147</v>
      </c>
      <c r="F174" t="s">
        <v>1128</v>
      </c>
      <c r="G174" t="s">
        <v>1610</v>
      </c>
      <c r="I174" t="s">
        <v>1619</v>
      </c>
      <c r="J174" t="s">
        <v>1625</v>
      </c>
    </row>
    <row r="175" spans="1:10">
      <c r="A175" s="1">
        <f>HYPERLINK("https://lsnyc.legalserver.org/matter/dynamic-profile/view/1886750","18-1886750")</f>
        <v>0</v>
      </c>
      <c r="B175" t="s">
        <v>18</v>
      </c>
      <c r="C175" t="s">
        <v>206</v>
      </c>
      <c r="D175" t="s">
        <v>739</v>
      </c>
      <c r="E175" t="s">
        <v>1197</v>
      </c>
      <c r="F175" t="s">
        <v>1135</v>
      </c>
      <c r="G175" t="s">
        <v>1610</v>
      </c>
      <c r="I175" t="s">
        <v>1619</v>
      </c>
      <c r="J175" t="s">
        <v>1625</v>
      </c>
    </row>
    <row r="176" spans="1:10">
      <c r="A176" s="1">
        <f>HYPERLINK("https://lsnyc.legalserver.org/matter/dynamic-profile/view/1898692","19-1898692")</f>
        <v>0</v>
      </c>
      <c r="B176" t="s">
        <v>18</v>
      </c>
      <c r="C176" t="s">
        <v>207</v>
      </c>
      <c r="D176" t="s">
        <v>740</v>
      </c>
      <c r="E176" t="s">
        <v>1264</v>
      </c>
      <c r="F176" t="s">
        <v>1372</v>
      </c>
      <c r="G176" t="s">
        <v>1612</v>
      </c>
    </row>
    <row r="177" spans="1:10">
      <c r="A177" s="1">
        <f>HYPERLINK("https://lsnyc.legalserver.org/matter/dynamic-profile/view/1887616","19-1887616")</f>
        <v>0</v>
      </c>
      <c r="B177" t="s">
        <v>18</v>
      </c>
      <c r="C177" t="s">
        <v>208</v>
      </c>
      <c r="D177" t="s">
        <v>741</v>
      </c>
      <c r="E177" t="s">
        <v>1230</v>
      </c>
      <c r="F177" t="s">
        <v>1235</v>
      </c>
      <c r="G177" t="s">
        <v>1610</v>
      </c>
      <c r="I177" t="s">
        <v>1619</v>
      </c>
      <c r="J177" t="s">
        <v>1625</v>
      </c>
    </row>
    <row r="178" spans="1:10">
      <c r="A178" s="1">
        <f>HYPERLINK("https://lsnyc.legalserver.org/matter/dynamic-profile/view/1884008","18-1884008")</f>
        <v>0</v>
      </c>
      <c r="B178" t="s">
        <v>18</v>
      </c>
      <c r="C178" t="s">
        <v>209</v>
      </c>
      <c r="D178" t="s">
        <v>742</v>
      </c>
      <c r="E178" t="s">
        <v>1258</v>
      </c>
      <c r="F178" t="s">
        <v>1547</v>
      </c>
      <c r="G178" t="s">
        <v>1610</v>
      </c>
      <c r="H178" t="s">
        <v>1617</v>
      </c>
      <c r="I178" t="s">
        <v>1619</v>
      </c>
      <c r="J178" t="s">
        <v>1625</v>
      </c>
    </row>
    <row r="179" spans="1:10">
      <c r="A179" s="1">
        <f>HYPERLINK("https://lsnyc.legalserver.org/matter/dynamic-profile/view/1881578","18-1881578")</f>
        <v>0</v>
      </c>
      <c r="B179" t="s">
        <v>18</v>
      </c>
      <c r="C179" t="s">
        <v>210</v>
      </c>
      <c r="D179" t="s">
        <v>743</v>
      </c>
      <c r="E179" t="s">
        <v>1265</v>
      </c>
      <c r="F179" t="s">
        <v>1556</v>
      </c>
      <c r="G179" t="s">
        <v>1610</v>
      </c>
      <c r="H179" t="s">
        <v>1617</v>
      </c>
      <c r="I179" t="s">
        <v>1620</v>
      </c>
      <c r="J179" t="s">
        <v>1625</v>
      </c>
    </row>
    <row r="180" spans="1:10">
      <c r="A180" s="1">
        <f>HYPERLINK("https://lsnyc.legalserver.org/matter/dynamic-profile/view/1882961","18-1882961")</f>
        <v>0</v>
      </c>
      <c r="B180" t="s">
        <v>18</v>
      </c>
      <c r="C180" t="s">
        <v>211</v>
      </c>
      <c r="D180" t="s">
        <v>744</v>
      </c>
      <c r="E180" t="s">
        <v>1218</v>
      </c>
      <c r="F180" t="s">
        <v>1426</v>
      </c>
      <c r="G180" t="s">
        <v>1610</v>
      </c>
      <c r="H180" t="s">
        <v>1617</v>
      </c>
      <c r="I180" t="s">
        <v>1619</v>
      </c>
      <c r="J180" t="s">
        <v>1626</v>
      </c>
    </row>
    <row r="181" spans="1:10">
      <c r="A181" s="1">
        <f>HYPERLINK("https://lsnyc.legalserver.org/matter/dynamic-profile/view/1882560","18-1882560")</f>
        <v>0</v>
      </c>
      <c r="B181" t="s">
        <v>18</v>
      </c>
      <c r="C181" t="s">
        <v>210</v>
      </c>
      <c r="D181" t="s">
        <v>743</v>
      </c>
      <c r="E181" t="s">
        <v>1266</v>
      </c>
      <c r="F181" t="s">
        <v>1556</v>
      </c>
      <c r="G181" t="s">
        <v>1611</v>
      </c>
      <c r="H181" t="s">
        <v>1617</v>
      </c>
      <c r="I181" t="s">
        <v>1621</v>
      </c>
      <c r="J181" t="s">
        <v>1628</v>
      </c>
    </row>
    <row r="182" spans="1:10">
      <c r="A182" s="1">
        <f>HYPERLINK("https://lsnyc.legalserver.org/matter/dynamic-profile/view/1880333","18-1880333")</f>
        <v>0</v>
      </c>
      <c r="B182" t="s">
        <v>18</v>
      </c>
      <c r="C182" t="s">
        <v>193</v>
      </c>
      <c r="D182" t="s">
        <v>726</v>
      </c>
      <c r="E182" t="s">
        <v>1254</v>
      </c>
      <c r="F182" t="s">
        <v>1175</v>
      </c>
      <c r="G182" t="s">
        <v>1611</v>
      </c>
      <c r="H182" t="s">
        <v>1617</v>
      </c>
      <c r="I182" t="s">
        <v>1621</v>
      </c>
      <c r="J182" t="s">
        <v>1629</v>
      </c>
    </row>
    <row r="183" spans="1:10">
      <c r="A183" s="1">
        <f>HYPERLINK("https://lsnyc.legalserver.org/matter/dynamic-profile/view/1881507","18-1881507")</f>
        <v>0</v>
      </c>
      <c r="B183" t="s">
        <v>18</v>
      </c>
      <c r="C183" t="s">
        <v>212</v>
      </c>
      <c r="D183" t="s">
        <v>745</v>
      </c>
      <c r="E183" t="s">
        <v>1267</v>
      </c>
      <c r="F183" t="s">
        <v>1323</v>
      </c>
      <c r="G183" t="s">
        <v>1610</v>
      </c>
      <c r="H183" t="s">
        <v>1617</v>
      </c>
      <c r="I183" t="s">
        <v>1619</v>
      </c>
      <c r="J183" t="s">
        <v>1625</v>
      </c>
    </row>
    <row r="184" spans="1:10">
      <c r="A184" s="1">
        <f>HYPERLINK("https://lsnyc.legalserver.org/matter/dynamic-profile/view/1890216","19-1890216")</f>
        <v>0</v>
      </c>
      <c r="B184" t="s">
        <v>18</v>
      </c>
      <c r="C184" t="s">
        <v>213</v>
      </c>
      <c r="D184" t="s">
        <v>746</v>
      </c>
      <c r="E184" t="s">
        <v>1260</v>
      </c>
      <c r="F184" t="s">
        <v>1473</v>
      </c>
      <c r="G184" t="s">
        <v>1610</v>
      </c>
      <c r="I184" t="s">
        <v>1619</v>
      </c>
      <c r="J184" t="s">
        <v>1626</v>
      </c>
    </row>
    <row r="185" spans="1:10">
      <c r="A185" s="1">
        <f>HYPERLINK("https://lsnyc.legalserver.org/matter/dynamic-profile/view/1891517","19-1891517")</f>
        <v>0</v>
      </c>
      <c r="B185" t="s">
        <v>18</v>
      </c>
      <c r="C185" t="s">
        <v>214</v>
      </c>
      <c r="D185" t="s">
        <v>644</v>
      </c>
      <c r="E185" t="s">
        <v>1202</v>
      </c>
      <c r="F185" t="s">
        <v>1237</v>
      </c>
      <c r="G185" t="s">
        <v>1610</v>
      </c>
      <c r="H185" t="s">
        <v>1617</v>
      </c>
      <c r="I185" t="s">
        <v>1620</v>
      </c>
      <c r="J185" t="s">
        <v>1625</v>
      </c>
    </row>
    <row r="186" spans="1:10">
      <c r="A186" s="1">
        <f>HYPERLINK("https://lsnyc.legalserver.org/matter/dynamic-profile/view/1904334","19-1904334")</f>
        <v>0</v>
      </c>
      <c r="B186" t="s">
        <v>19</v>
      </c>
      <c r="C186" t="s">
        <v>215</v>
      </c>
      <c r="D186" t="s">
        <v>747</v>
      </c>
      <c r="E186" t="s">
        <v>1268</v>
      </c>
      <c r="F186" t="s">
        <v>1493</v>
      </c>
      <c r="G186" t="s">
        <v>1610</v>
      </c>
      <c r="H186" t="s">
        <v>1617</v>
      </c>
      <c r="I186" t="s">
        <v>1623</v>
      </c>
      <c r="J186" t="s">
        <v>1635</v>
      </c>
    </row>
    <row r="187" spans="1:10">
      <c r="A187" s="1">
        <f>HYPERLINK("https://lsnyc.legalserver.org/matter/dynamic-profile/view/1880865","18-1880865")</f>
        <v>0</v>
      </c>
      <c r="B187" t="s">
        <v>19</v>
      </c>
      <c r="C187" t="s">
        <v>216</v>
      </c>
      <c r="D187" t="s">
        <v>652</v>
      </c>
      <c r="E187" t="s">
        <v>1220</v>
      </c>
      <c r="F187" t="s">
        <v>1220</v>
      </c>
      <c r="G187" t="s">
        <v>1610</v>
      </c>
      <c r="I187" t="s">
        <v>1618</v>
      </c>
      <c r="J187" t="s">
        <v>1635</v>
      </c>
    </row>
    <row r="188" spans="1:10">
      <c r="A188" s="1">
        <f>HYPERLINK("https://lsnyc.legalserver.org/matter/dynamic-profile/view/1904456","19-1904456")</f>
        <v>0</v>
      </c>
      <c r="B188" t="s">
        <v>19</v>
      </c>
      <c r="C188" t="s">
        <v>217</v>
      </c>
      <c r="D188" t="s">
        <v>748</v>
      </c>
      <c r="E188" t="s">
        <v>1172</v>
      </c>
      <c r="F188" t="s">
        <v>1570</v>
      </c>
      <c r="G188" t="s">
        <v>1610</v>
      </c>
      <c r="H188" t="s">
        <v>1617</v>
      </c>
      <c r="I188" t="s">
        <v>1623</v>
      </c>
      <c r="J188" t="s">
        <v>1636</v>
      </c>
    </row>
    <row r="189" spans="1:10">
      <c r="A189" s="1">
        <f>HYPERLINK("https://lsnyc.legalserver.org/matter/dynamic-profile/view/1862268","18-1862268")</f>
        <v>0</v>
      </c>
      <c r="B189" t="s">
        <v>19</v>
      </c>
      <c r="C189" t="s">
        <v>218</v>
      </c>
      <c r="D189" t="s">
        <v>405</v>
      </c>
      <c r="E189" t="s">
        <v>1178</v>
      </c>
      <c r="F189" t="s">
        <v>1572</v>
      </c>
      <c r="G189" t="s">
        <v>1610</v>
      </c>
      <c r="I189" t="s">
        <v>1623</v>
      </c>
      <c r="J189" t="s">
        <v>1637</v>
      </c>
    </row>
    <row r="190" spans="1:10">
      <c r="A190" s="1">
        <f>HYPERLINK("https://lsnyc.legalserver.org/matter/dynamic-profile/view/1901015","19-1901015")</f>
        <v>0</v>
      </c>
      <c r="B190" t="s">
        <v>19</v>
      </c>
      <c r="C190" t="s">
        <v>219</v>
      </c>
      <c r="D190" t="s">
        <v>749</v>
      </c>
      <c r="E190" t="s">
        <v>1269</v>
      </c>
      <c r="G190" t="s">
        <v>1610</v>
      </c>
      <c r="I190" t="s">
        <v>1619</v>
      </c>
      <c r="J190" t="s">
        <v>1627</v>
      </c>
    </row>
    <row r="191" spans="1:10">
      <c r="A191" s="1">
        <f>HYPERLINK("https://lsnyc.legalserver.org/matter/dynamic-profile/view/1880858","18-1880858")</f>
        <v>0</v>
      </c>
      <c r="B191" t="s">
        <v>19</v>
      </c>
      <c r="C191" t="s">
        <v>220</v>
      </c>
      <c r="D191" t="s">
        <v>697</v>
      </c>
      <c r="E191" t="s">
        <v>1220</v>
      </c>
      <c r="F191" t="s">
        <v>1220</v>
      </c>
      <c r="G191" t="s">
        <v>1610</v>
      </c>
      <c r="I191" t="s">
        <v>1620</v>
      </c>
      <c r="J191" t="s">
        <v>1625</v>
      </c>
    </row>
    <row r="192" spans="1:10">
      <c r="A192" s="1">
        <f>HYPERLINK("https://lsnyc.legalserver.org/matter/dynamic-profile/view/1906235","19-1906235")</f>
        <v>0</v>
      </c>
      <c r="B192" t="s">
        <v>19</v>
      </c>
      <c r="C192" t="s">
        <v>221</v>
      </c>
      <c r="D192" t="s">
        <v>750</v>
      </c>
      <c r="E192" t="s">
        <v>1270</v>
      </c>
      <c r="G192" t="s">
        <v>1610</v>
      </c>
      <c r="H192" t="s">
        <v>1617</v>
      </c>
      <c r="I192" t="s">
        <v>1623</v>
      </c>
      <c r="J192" t="s">
        <v>1635</v>
      </c>
    </row>
    <row r="193" spans="1:10">
      <c r="A193" s="1">
        <f>HYPERLINK("https://lsnyc.legalserver.org/matter/dynamic-profile/view/1858900","18-1858900")</f>
        <v>0</v>
      </c>
      <c r="B193" t="s">
        <v>20</v>
      </c>
      <c r="C193" t="s">
        <v>189</v>
      </c>
      <c r="D193" t="s">
        <v>751</v>
      </c>
      <c r="E193" t="s">
        <v>1271</v>
      </c>
      <c r="F193" t="s">
        <v>1300</v>
      </c>
      <c r="G193" t="s">
        <v>1610</v>
      </c>
      <c r="H193" t="s">
        <v>1617</v>
      </c>
      <c r="I193" t="s">
        <v>1619</v>
      </c>
      <c r="J193" t="s">
        <v>1625</v>
      </c>
    </row>
    <row r="194" spans="1:10">
      <c r="A194" s="1">
        <f>HYPERLINK("https://lsnyc.legalserver.org/matter/dynamic-profile/view/0821915","16-0821915")</f>
        <v>0</v>
      </c>
      <c r="B194" t="s">
        <v>20</v>
      </c>
      <c r="C194" t="s">
        <v>169</v>
      </c>
      <c r="D194" t="s">
        <v>703</v>
      </c>
      <c r="E194" t="s">
        <v>1272</v>
      </c>
      <c r="F194" t="s">
        <v>1237</v>
      </c>
      <c r="G194" t="s">
        <v>1613</v>
      </c>
      <c r="H194" t="s">
        <v>1617</v>
      </c>
      <c r="I194" t="s">
        <v>1619</v>
      </c>
      <c r="J194" t="s">
        <v>1633</v>
      </c>
    </row>
    <row r="195" spans="1:10">
      <c r="A195" s="1">
        <f>HYPERLINK("https://lsnyc.legalserver.org/matter/dynamic-profile/view/1889334","19-1889334")</f>
        <v>0</v>
      </c>
      <c r="B195" t="s">
        <v>20</v>
      </c>
      <c r="C195" t="s">
        <v>189</v>
      </c>
      <c r="D195" t="s">
        <v>709</v>
      </c>
      <c r="E195" t="s">
        <v>1273</v>
      </c>
      <c r="F195" t="s">
        <v>1384</v>
      </c>
      <c r="G195" t="s">
        <v>1610</v>
      </c>
      <c r="H195" t="s">
        <v>1617</v>
      </c>
      <c r="I195" t="s">
        <v>1619</v>
      </c>
      <c r="J195" t="s">
        <v>1625</v>
      </c>
    </row>
    <row r="196" spans="1:10">
      <c r="A196" s="1">
        <f>HYPERLINK("https://lsnyc.legalserver.org/matter/dynamic-profile/view/1888708","19-1888708")</f>
        <v>0</v>
      </c>
      <c r="B196" t="s">
        <v>21</v>
      </c>
      <c r="C196" t="s">
        <v>222</v>
      </c>
      <c r="D196" t="s">
        <v>752</v>
      </c>
      <c r="E196" t="s">
        <v>1238</v>
      </c>
      <c r="F196" t="s">
        <v>1163</v>
      </c>
      <c r="G196" t="s">
        <v>1610</v>
      </c>
      <c r="H196" t="s">
        <v>1617</v>
      </c>
      <c r="I196" t="s">
        <v>1619</v>
      </c>
      <c r="J196" t="s">
        <v>1625</v>
      </c>
    </row>
    <row r="197" spans="1:10">
      <c r="A197" s="1">
        <f>HYPERLINK("https://lsnyc.legalserver.org/matter/dynamic-profile/view/1881976","18-1881976")</f>
        <v>0</v>
      </c>
      <c r="B197" t="s">
        <v>21</v>
      </c>
      <c r="C197" t="s">
        <v>223</v>
      </c>
      <c r="D197" t="s">
        <v>753</v>
      </c>
      <c r="E197" t="s">
        <v>1274</v>
      </c>
      <c r="F197" t="s">
        <v>1193</v>
      </c>
      <c r="G197" t="s">
        <v>1610</v>
      </c>
      <c r="H197" t="s">
        <v>1617</v>
      </c>
      <c r="I197" t="s">
        <v>1619</v>
      </c>
      <c r="J197" t="s">
        <v>1625</v>
      </c>
    </row>
    <row r="198" spans="1:10">
      <c r="A198" s="1">
        <f>HYPERLINK("https://lsnyc.legalserver.org/matter/dynamic-profile/view/1864654","18-1864654")</f>
        <v>0</v>
      </c>
      <c r="B198" t="s">
        <v>21</v>
      </c>
      <c r="C198" t="s">
        <v>224</v>
      </c>
      <c r="D198" t="s">
        <v>754</v>
      </c>
      <c r="E198" t="s">
        <v>1275</v>
      </c>
      <c r="F198" t="s">
        <v>1571</v>
      </c>
      <c r="G198" t="s">
        <v>1610</v>
      </c>
      <c r="H198" t="s">
        <v>1617</v>
      </c>
      <c r="I198" t="s">
        <v>1619</v>
      </c>
      <c r="J198" t="s">
        <v>1626</v>
      </c>
    </row>
    <row r="199" spans="1:10">
      <c r="A199" s="1">
        <f>HYPERLINK("https://lsnyc.legalserver.org/matter/dynamic-profile/view/1874651","18-1874651")</f>
        <v>0</v>
      </c>
      <c r="B199" t="s">
        <v>21</v>
      </c>
      <c r="C199" t="s">
        <v>225</v>
      </c>
      <c r="D199" t="s">
        <v>755</v>
      </c>
      <c r="E199" t="s">
        <v>1143</v>
      </c>
      <c r="F199" t="s">
        <v>1154</v>
      </c>
      <c r="G199" t="s">
        <v>1610</v>
      </c>
      <c r="H199" t="s">
        <v>1617</v>
      </c>
      <c r="I199" t="s">
        <v>1619</v>
      </c>
      <c r="J199" t="s">
        <v>1625</v>
      </c>
    </row>
    <row r="200" spans="1:10">
      <c r="A200" s="1">
        <f>HYPERLINK("https://lsnyc.legalserver.org/matter/dynamic-profile/view/1873300","18-1873300")</f>
        <v>0</v>
      </c>
      <c r="B200" t="s">
        <v>21</v>
      </c>
      <c r="C200" t="s">
        <v>61</v>
      </c>
      <c r="D200" t="s">
        <v>756</v>
      </c>
      <c r="E200" t="s">
        <v>1222</v>
      </c>
      <c r="F200" t="s">
        <v>1188</v>
      </c>
      <c r="G200" t="s">
        <v>1610</v>
      </c>
      <c r="H200" t="s">
        <v>1617</v>
      </c>
      <c r="I200" t="s">
        <v>1619</v>
      </c>
      <c r="J200" t="s">
        <v>1625</v>
      </c>
    </row>
    <row r="201" spans="1:10">
      <c r="A201" s="1">
        <f>HYPERLINK("https://lsnyc.legalserver.org/matter/dynamic-profile/view/1876629","18-1876629")</f>
        <v>0</v>
      </c>
      <c r="B201" t="s">
        <v>21</v>
      </c>
      <c r="C201" t="s">
        <v>226</v>
      </c>
      <c r="D201" t="s">
        <v>408</v>
      </c>
      <c r="E201" t="s">
        <v>1276</v>
      </c>
      <c r="F201" t="s">
        <v>1221</v>
      </c>
      <c r="G201" t="s">
        <v>1610</v>
      </c>
      <c r="H201" t="s">
        <v>1617</v>
      </c>
      <c r="I201" t="s">
        <v>1619</v>
      </c>
      <c r="J201" t="s">
        <v>1625</v>
      </c>
    </row>
    <row r="202" spans="1:10">
      <c r="A202" s="1">
        <f>HYPERLINK("https://lsnyc.legalserver.org/matter/dynamic-profile/view/1876573","18-1876573")</f>
        <v>0</v>
      </c>
      <c r="B202" t="s">
        <v>21</v>
      </c>
      <c r="C202" t="s">
        <v>227</v>
      </c>
      <c r="D202" t="s">
        <v>623</v>
      </c>
      <c r="E202" t="s">
        <v>1276</v>
      </c>
      <c r="F202" t="s">
        <v>1414</v>
      </c>
      <c r="G202" t="s">
        <v>1610</v>
      </c>
      <c r="H202" t="s">
        <v>1617</v>
      </c>
      <c r="I202" t="s">
        <v>1619</v>
      </c>
      <c r="J202" t="s">
        <v>1625</v>
      </c>
    </row>
    <row r="203" spans="1:10">
      <c r="A203" s="1">
        <f>HYPERLINK("https://lsnyc.legalserver.org/matter/dynamic-profile/view/1855699","18-1855699")</f>
        <v>0</v>
      </c>
      <c r="B203" t="s">
        <v>21</v>
      </c>
      <c r="C203" t="s">
        <v>228</v>
      </c>
      <c r="D203" t="s">
        <v>757</v>
      </c>
      <c r="E203" t="s">
        <v>1277</v>
      </c>
      <c r="F203" t="s">
        <v>1379</v>
      </c>
      <c r="G203" t="s">
        <v>1610</v>
      </c>
      <c r="H203" t="s">
        <v>1617</v>
      </c>
      <c r="I203" t="s">
        <v>1619</v>
      </c>
      <c r="J203" t="s">
        <v>1626</v>
      </c>
    </row>
    <row r="204" spans="1:10">
      <c r="A204" s="1">
        <f>HYPERLINK("https://lsnyc.legalserver.org/matter/dynamic-profile/view/1885397","18-1885397")</f>
        <v>0</v>
      </c>
      <c r="B204" t="s">
        <v>21</v>
      </c>
      <c r="C204" t="s">
        <v>229</v>
      </c>
      <c r="D204" t="s">
        <v>758</v>
      </c>
      <c r="E204" t="s">
        <v>1278</v>
      </c>
      <c r="F204" t="s">
        <v>1309</v>
      </c>
      <c r="G204" t="s">
        <v>1610</v>
      </c>
      <c r="H204" t="s">
        <v>1617</v>
      </c>
      <c r="I204" t="s">
        <v>1619</v>
      </c>
      <c r="J204" t="s">
        <v>1625</v>
      </c>
    </row>
    <row r="205" spans="1:10">
      <c r="A205" s="1">
        <f>HYPERLINK("https://lsnyc.legalserver.org/matter/dynamic-profile/view/1902944","19-1902944")</f>
        <v>0</v>
      </c>
      <c r="B205" t="s">
        <v>21</v>
      </c>
      <c r="C205" t="s">
        <v>176</v>
      </c>
      <c r="D205" t="s">
        <v>759</v>
      </c>
      <c r="E205" t="s">
        <v>1279</v>
      </c>
      <c r="F205" t="s">
        <v>1279</v>
      </c>
      <c r="G205" t="s">
        <v>1610</v>
      </c>
      <c r="I205" t="s">
        <v>1620</v>
      </c>
      <c r="J205" t="s">
        <v>1626</v>
      </c>
    </row>
    <row r="206" spans="1:10">
      <c r="A206" s="1">
        <f>HYPERLINK("https://lsnyc.legalserver.org/matter/dynamic-profile/view/1898456","19-1898456")</f>
        <v>0</v>
      </c>
      <c r="B206" t="s">
        <v>21</v>
      </c>
      <c r="C206" t="s">
        <v>230</v>
      </c>
      <c r="D206" t="s">
        <v>760</v>
      </c>
      <c r="E206" t="s">
        <v>1135</v>
      </c>
      <c r="F206" t="s">
        <v>1338</v>
      </c>
      <c r="G206" t="s">
        <v>1610</v>
      </c>
      <c r="H206" t="s">
        <v>1617</v>
      </c>
      <c r="I206" t="s">
        <v>1619</v>
      </c>
      <c r="J206" t="s">
        <v>1626</v>
      </c>
    </row>
    <row r="207" spans="1:10">
      <c r="A207" s="1">
        <f>HYPERLINK("https://lsnyc.legalserver.org/matter/dynamic-profile/view/1884899","18-1884899")</f>
        <v>0</v>
      </c>
      <c r="B207" t="s">
        <v>21</v>
      </c>
      <c r="C207" t="s">
        <v>231</v>
      </c>
      <c r="D207" t="s">
        <v>761</v>
      </c>
      <c r="E207" t="s">
        <v>1280</v>
      </c>
      <c r="F207" t="s">
        <v>1194</v>
      </c>
      <c r="G207" t="s">
        <v>1610</v>
      </c>
      <c r="H207" t="s">
        <v>1617</v>
      </c>
      <c r="I207" t="s">
        <v>1619</v>
      </c>
      <c r="J207" t="s">
        <v>1625</v>
      </c>
    </row>
    <row r="208" spans="1:10">
      <c r="A208" s="1">
        <f>HYPERLINK("https://lsnyc.legalserver.org/matter/dynamic-profile/view/1895780","19-1895780")</f>
        <v>0</v>
      </c>
      <c r="B208" t="s">
        <v>21</v>
      </c>
      <c r="C208" t="s">
        <v>232</v>
      </c>
      <c r="D208" t="s">
        <v>762</v>
      </c>
      <c r="E208" t="s">
        <v>1281</v>
      </c>
      <c r="F208" t="s">
        <v>1188</v>
      </c>
      <c r="G208" t="s">
        <v>1613</v>
      </c>
      <c r="H208" t="s">
        <v>1617</v>
      </c>
      <c r="I208" t="s">
        <v>1623</v>
      </c>
      <c r="J208" t="s">
        <v>1638</v>
      </c>
    </row>
    <row r="209" spans="1:10">
      <c r="A209" s="1">
        <f>HYPERLINK("https://lsnyc.legalserver.org/matter/dynamic-profile/view/1883167","18-1883167")</f>
        <v>0</v>
      </c>
      <c r="B209" t="s">
        <v>21</v>
      </c>
      <c r="C209" t="s">
        <v>233</v>
      </c>
      <c r="D209" t="s">
        <v>625</v>
      </c>
      <c r="E209" t="s">
        <v>1282</v>
      </c>
      <c r="F209" t="s">
        <v>1452</v>
      </c>
      <c r="G209" t="s">
        <v>1610</v>
      </c>
      <c r="H209" t="s">
        <v>1617</v>
      </c>
      <c r="I209" t="s">
        <v>1619</v>
      </c>
      <c r="J209" t="s">
        <v>1625</v>
      </c>
    </row>
    <row r="210" spans="1:10">
      <c r="A210" s="1">
        <f>HYPERLINK("https://lsnyc.legalserver.org/matter/dynamic-profile/view/1865283","18-1865283")</f>
        <v>0</v>
      </c>
      <c r="B210" t="s">
        <v>21</v>
      </c>
      <c r="C210" t="s">
        <v>234</v>
      </c>
      <c r="D210" t="s">
        <v>684</v>
      </c>
      <c r="E210" t="s">
        <v>1283</v>
      </c>
      <c r="F210" t="s">
        <v>1573</v>
      </c>
      <c r="G210" t="s">
        <v>1609</v>
      </c>
    </row>
    <row r="211" spans="1:10">
      <c r="A211" s="1">
        <f>HYPERLINK("https://lsnyc.legalserver.org/matter/dynamic-profile/view/1878124","18-1878124")</f>
        <v>0</v>
      </c>
      <c r="B211" t="s">
        <v>21</v>
      </c>
      <c r="C211" t="s">
        <v>235</v>
      </c>
      <c r="D211" t="s">
        <v>763</v>
      </c>
      <c r="E211" t="s">
        <v>1177</v>
      </c>
      <c r="F211" t="s">
        <v>1139</v>
      </c>
      <c r="G211" t="s">
        <v>1609</v>
      </c>
    </row>
    <row r="212" spans="1:10">
      <c r="A212" s="1">
        <f>HYPERLINK("https://lsnyc.legalserver.org/matter/dynamic-profile/view/1856919","18-1856919")</f>
        <v>0</v>
      </c>
      <c r="B212" t="s">
        <v>21</v>
      </c>
      <c r="C212" t="s">
        <v>184</v>
      </c>
      <c r="D212" t="s">
        <v>764</v>
      </c>
      <c r="E212" t="s">
        <v>1284</v>
      </c>
      <c r="F212" t="s">
        <v>1167</v>
      </c>
      <c r="G212" t="s">
        <v>1610</v>
      </c>
      <c r="H212" t="s">
        <v>1617</v>
      </c>
      <c r="I212" t="s">
        <v>1619</v>
      </c>
      <c r="J212" t="s">
        <v>1625</v>
      </c>
    </row>
    <row r="213" spans="1:10">
      <c r="A213" s="1">
        <f>HYPERLINK("https://lsnyc.legalserver.org/matter/dynamic-profile/view/0793219","15-0793219")</f>
        <v>0</v>
      </c>
      <c r="B213" t="s">
        <v>21</v>
      </c>
      <c r="C213" t="s">
        <v>136</v>
      </c>
      <c r="D213" t="s">
        <v>765</v>
      </c>
      <c r="E213" t="s">
        <v>1285</v>
      </c>
      <c r="F213" t="s">
        <v>1302</v>
      </c>
      <c r="G213" t="s">
        <v>1610</v>
      </c>
      <c r="I213" t="s">
        <v>1619</v>
      </c>
      <c r="J213" t="s">
        <v>1626</v>
      </c>
    </row>
    <row r="214" spans="1:10">
      <c r="A214" s="1">
        <f>HYPERLINK("https://lsnyc.legalserver.org/matter/dynamic-profile/view/1888530","19-1888530")</f>
        <v>0</v>
      </c>
      <c r="B214" t="s">
        <v>21</v>
      </c>
      <c r="C214" t="s">
        <v>236</v>
      </c>
      <c r="D214" t="s">
        <v>766</v>
      </c>
      <c r="E214" t="s">
        <v>1238</v>
      </c>
      <c r="F214" t="s">
        <v>1246</v>
      </c>
      <c r="G214" t="s">
        <v>1610</v>
      </c>
      <c r="I214" t="s">
        <v>1619</v>
      </c>
      <c r="J214" t="s">
        <v>1625</v>
      </c>
    </row>
    <row r="215" spans="1:10">
      <c r="A215" s="1">
        <f>HYPERLINK("https://lsnyc.legalserver.org/matter/dynamic-profile/view/1863287","18-1863287")</f>
        <v>0</v>
      </c>
      <c r="B215" t="s">
        <v>21</v>
      </c>
      <c r="C215" t="s">
        <v>114</v>
      </c>
      <c r="D215" t="s">
        <v>767</v>
      </c>
      <c r="E215" t="s">
        <v>1216</v>
      </c>
      <c r="F215" t="s">
        <v>1433</v>
      </c>
      <c r="G215" t="s">
        <v>1610</v>
      </c>
      <c r="H215" t="s">
        <v>1617</v>
      </c>
      <c r="I215" t="s">
        <v>1619</v>
      </c>
      <c r="J215" t="s">
        <v>1625</v>
      </c>
    </row>
    <row r="216" spans="1:10">
      <c r="A216" s="1">
        <f>HYPERLINK("https://lsnyc.legalserver.org/matter/dynamic-profile/view/1856931","18-1856931")</f>
        <v>0</v>
      </c>
      <c r="B216" t="s">
        <v>21</v>
      </c>
      <c r="C216" t="s">
        <v>184</v>
      </c>
      <c r="D216" t="s">
        <v>764</v>
      </c>
      <c r="E216" t="s">
        <v>1284</v>
      </c>
      <c r="F216" t="s">
        <v>1574</v>
      </c>
      <c r="G216" t="s">
        <v>1609</v>
      </c>
      <c r="I216" t="s">
        <v>1621</v>
      </c>
      <c r="J216" t="s">
        <v>1639</v>
      </c>
    </row>
    <row r="217" spans="1:10">
      <c r="A217" s="1">
        <f>HYPERLINK("https://lsnyc.legalserver.org/matter/dynamic-profile/view/1885416","18-1885416")</f>
        <v>0</v>
      </c>
      <c r="B217" t="s">
        <v>21</v>
      </c>
      <c r="C217" t="s">
        <v>237</v>
      </c>
      <c r="D217" t="s">
        <v>768</v>
      </c>
      <c r="E217" t="s">
        <v>1221</v>
      </c>
      <c r="F217" t="s">
        <v>1170</v>
      </c>
      <c r="G217" t="s">
        <v>1610</v>
      </c>
      <c r="H217" t="s">
        <v>1617</v>
      </c>
      <c r="I217" t="s">
        <v>1619</v>
      </c>
      <c r="J217" t="s">
        <v>1625</v>
      </c>
    </row>
    <row r="218" spans="1:10">
      <c r="A218" s="1">
        <f>HYPERLINK("https://lsnyc.legalserver.org/matter/dynamic-profile/view/1901972","19-1901972")</f>
        <v>0</v>
      </c>
      <c r="B218" t="s">
        <v>21</v>
      </c>
      <c r="C218" t="s">
        <v>238</v>
      </c>
      <c r="D218" t="s">
        <v>769</v>
      </c>
      <c r="E218" t="s">
        <v>1199</v>
      </c>
      <c r="F218" t="s">
        <v>1485</v>
      </c>
      <c r="G218" t="s">
        <v>1610</v>
      </c>
      <c r="H218" t="s">
        <v>1617</v>
      </c>
      <c r="I218" t="s">
        <v>1619</v>
      </c>
      <c r="J218" t="s">
        <v>1625</v>
      </c>
    </row>
    <row r="219" spans="1:10">
      <c r="A219" s="1">
        <f>HYPERLINK("https://lsnyc.legalserver.org/matter/dynamic-profile/view/1858659","18-1858659")</f>
        <v>0</v>
      </c>
      <c r="B219" t="s">
        <v>21</v>
      </c>
      <c r="C219" t="s">
        <v>239</v>
      </c>
      <c r="D219" t="s">
        <v>770</v>
      </c>
      <c r="E219" t="s">
        <v>1211</v>
      </c>
      <c r="F219" t="s">
        <v>1211</v>
      </c>
      <c r="G219" t="s">
        <v>1609</v>
      </c>
      <c r="I219" t="s">
        <v>1620</v>
      </c>
    </row>
    <row r="220" spans="1:10">
      <c r="A220" s="1">
        <f>HYPERLINK("https://lsnyc.legalserver.org/matter/dynamic-profile/view/1886415","18-1886415")</f>
        <v>0</v>
      </c>
      <c r="B220" t="s">
        <v>21</v>
      </c>
      <c r="C220" t="s">
        <v>240</v>
      </c>
      <c r="D220" t="s">
        <v>771</v>
      </c>
      <c r="E220" t="s">
        <v>1286</v>
      </c>
      <c r="F220" t="s">
        <v>1507</v>
      </c>
      <c r="G220" t="s">
        <v>1610</v>
      </c>
      <c r="I220" t="s">
        <v>1619</v>
      </c>
      <c r="J220" t="s">
        <v>1625</v>
      </c>
    </row>
    <row r="221" spans="1:10">
      <c r="A221" s="1">
        <f>HYPERLINK("https://lsnyc.legalserver.org/matter/dynamic-profile/view/1885435","18-1885435")</f>
        <v>0</v>
      </c>
      <c r="B221" t="s">
        <v>21</v>
      </c>
      <c r="C221" t="s">
        <v>147</v>
      </c>
      <c r="D221" t="s">
        <v>772</v>
      </c>
      <c r="E221" t="s">
        <v>1221</v>
      </c>
      <c r="F221" t="s">
        <v>1575</v>
      </c>
      <c r="G221" t="s">
        <v>1610</v>
      </c>
      <c r="I221" t="s">
        <v>1619</v>
      </c>
      <c r="J221" t="s">
        <v>1625</v>
      </c>
    </row>
    <row r="222" spans="1:10">
      <c r="A222" s="1">
        <f>HYPERLINK("https://lsnyc.legalserver.org/matter/dynamic-profile/view/1864755","18-1864755")</f>
        <v>0</v>
      </c>
      <c r="B222" t="s">
        <v>21</v>
      </c>
      <c r="C222" t="s">
        <v>241</v>
      </c>
      <c r="D222" t="s">
        <v>773</v>
      </c>
      <c r="E222" t="s">
        <v>1287</v>
      </c>
      <c r="F222" t="s">
        <v>1392</v>
      </c>
      <c r="G222" t="s">
        <v>1610</v>
      </c>
      <c r="H222" t="s">
        <v>1617</v>
      </c>
      <c r="I222" t="s">
        <v>1619</v>
      </c>
      <c r="J222" t="s">
        <v>1625</v>
      </c>
    </row>
    <row r="223" spans="1:10">
      <c r="A223" s="1">
        <f>HYPERLINK("https://lsnyc.legalserver.org/matter/dynamic-profile/view/1892100","19-1892100")</f>
        <v>0</v>
      </c>
      <c r="B223" t="s">
        <v>21</v>
      </c>
      <c r="C223" t="s">
        <v>242</v>
      </c>
      <c r="D223" t="s">
        <v>774</v>
      </c>
      <c r="E223" t="s">
        <v>1288</v>
      </c>
      <c r="F223" t="s">
        <v>1248</v>
      </c>
      <c r="G223" t="s">
        <v>1610</v>
      </c>
      <c r="I223" t="s">
        <v>1619</v>
      </c>
      <c r="J223" t="s">
        <v>1625</v>
      </c>
    </row>
    <row r="224" spans="1:10">
      <c r="A224" s="1">
        <f>HYPERLINK("https://lsnyc.legalserver.org/matter/dynamic-profile/view/1870860","18-1870860")</f>
        <v>0</v>
      </c>
      <c r="B224" t="s">
        <v>21</v>
      </c>
      <c r="C224" t="s">
        <v>173</v>
      </c>
      <c r="D224" t="s">
        <v>775</v>
      </c>
      <c r="E224" t="s">
        <v>1289</v>
      </c>
      <c r="F224" t="s">
        <v>1334</v>
      </c>
      <c r="G224" t="s">
        <v>1610</v>
      </c>
      <c r="I224" t="s">
        <v>1619</v>
      </c>
      <c r="J224" t="s">
        <v>1626</v>
      </c>
    </row>
    <row r="225" spans="1:10">
      <c r="A225" s="1">
        <f>HYPERLINK("https://lsnyc.legalserver.org/matter/dynamic-profile/view/1858788","18-1858788")</f>
        <v>0</v>
      </c>
      <c r="B225" t="s">
        <v>21</v>
      </c>
      <c r="C225" t="s">
        <v>85</v>
      </c>
      <c r="D225" t="s">
        <v>643</v>
      </c>
      <c r="E225" t="s">
        <v>1290</v>
      </c>
      <c r="F225" t="s">
        <v>1263</v>
      </c>
      <c r="G225" t="s">
        <v>1610</v>
      </c>
      <c r="I225" t="s">
        <v>1619</v>
      </c>
      <c r="J225" t="s">
        <v>1625</v>
      </c>
    </row>
    <row r="226" spans="1:10">
      <c r="A226" s="1">
        <f>HYPERLINK("https://lsnyc.legalserver.org/matter/dynamic-profile/view/1887293","19-1887293")</f>
        <v>0</v>
      </c>
      <c r="B226" t="s">
        <v>21</v>
      </c>
      <c r="C226" t="s">
        <v>243</v>
      </c>
      <c r="D226" t="s">
        <v>776</v>
      </c>
      <c r="E226" t="s">
        <v>1291</v>
      </c>
      <c r="F226" t="s">
        <v>1128</v>
      </c>
      <c r="G226" t="s">
        <v>1610</v>
      </c>
      <c r="I226" t="s">
        <v>1619</v>
      </c>
      <c r="J226" t="s">
        <v>1625</v>
      </c>
    </row>
    <row r="227" spans="1:10">
      <c r="A227" s="1">
        <f>HYPERLINK("https://lsnyc.legalserver.org/matter/dynamic-profile/view/1858791","18-1858791")</f>
        <v>0</v>
      </c>
      <c r="B227" t="s">
        <v>21</v>
      </c>
      <c r="C227" t="s">
        <v>85</v>
      </c>
      <c r="D227" t="s">
        <v>643</v>
      </c>
      <c r="E227" t="s">
        <v>1290</v>
      </c>
      <c r="F227" t="s">
        <v>1472</v>
      </c>
      <c r="G227" t="s">
        <v>1609</v>
      </c>
      <c r="I227" t="s">
        <v>1621</v>
      </c>
      <c r="J227" t="s">
        <v>1640</v>
      </c>
    </row>
    <row r="228" spans="1:10">
      <c r="A228" s="1">
        <f>HYPERLINK("https://lsnyc.legalserver.org/matter/dynamic-profile/view/1867158","18-1867158")</f>
        <v>0</v>
      </c>
      <c r="B228" t="s">
        <v>21</v>
      </c>
      <c r="C228" t="s">
        <v>244</v>
      </c>
      <c r="D228" t="s">
        <v>777</v>
      </c>
      <c r="E228" t="s">
        <v>1208</v>
      </c>
      <c r="F228" t="s">
        <v>1408</v>
      </c>
      <c r="G228" t="s">
        <v>1610</v>
      </c>
      <c r="H228" t="s">
        <v>1617</v>
      </c>
      <c r="I228" t="s">
        <v>1619</v>
      </c>
      <c r="J228" t="s">
        <v>1625</v>
      </c>
    </row>
    <row r="229" spans="1:10">
      <c r="A229" s="1">
        <f>HYPERLINK("https://lsnyc.legalserver.org/matter/dynamic-profile/view/1855701","18-1855701")</f>
        <v>0</v>
      </c>
      <c r="B229" t="s">
        <v>21</v>
      </c>
      <c r="C229" t="s">
        <v>228</v>
      </c>
      <c r="D229" t="s">
        <v>757</v>
      </c>
      <c r="E229" t="s">
        <v>1277</v>
      </c>
      <c r="F229" t="s">
        <v>1277</v>
      </c>
      <c r="G229" t="s">
        <v>1609</v>
      </c>
      <c r="I229" t="s">
        <v>1620</v>
      </c>
      <c r="J229" t="s">
        <v>1630</v>
      </c>
    </row>
    <row r="230" spans="1:10">
      <c r="A230" s="1">
        <f>HYPERLINK("https://lsnyc.legalserver.org/matter/dynamic-profile/view/1872072","18-1872072")</f>
        <v>0</v>
      </c>
      <c r="B230" t="s">
        <v>21</v>
      </c>
      <c r="C230" t="s">
        <v>245</v>
      </c>
      <c r="D230" t="s">
        <v>778</v>
      </c>
      <c r="E230" t="s">
        <v>1292</v>
      </c>
      <c r="F230" t="s">
        <v>1569</v>
      </c>
      <c r="G230" t="s">
        <v>1610</v>
      </c>
      <c r="H230" t="s">
        <v>1617</v>
      </c>
      <c r="I230" t="s">
        <v>1619</v>
      </c>
      <c r="J230" t="s">
        <v>1625</v>
      </c>
    </row>
    <row r="231" spans="1:10">
      <c r="A231" s="1">
        <f>HYPERLINK("https://lsnyc.legalserver.org/matter/dynamic-profile/view/0807841","16-0807841")</f>
        <v>0</v>
      </c>
      <c r="B231" t="s">
        <v>21</v>
      </c>
      <c r="C231" t="s">
        <v>231</v>
      </c>
      <c r="D231" t="s">
        <v>761</v>
      </c>
      <c r="E231" t="s">
        <v>1293</v>
      </c>
      <c r="F231" t="s">
        <v>1252</v>
      </c>
      <c r="G231" t="s">
        <v>1610</v>
      </c>
      <c r="H231" t="s">
        <v>1617</v>
      </c>
      <c r="I231" t="s">
        <v>1619</v>
      </c>
      <c r="J231" t="s">
        <v>1626</v>
      </c>
    </row>
    <row r="232" spans="1:10">
      <c r="A232" s="1">
        <f>HYPERLINK("https://lsnyc.legalserver.org/matter/dynamic-profile/view/1865102","18-1865102")</f>
        <v>0</v>
      </c>
      <c r="B232" t="s">
        <v>21</v>
      </c>
      <c r="C232" t="s">
        <v>246</v>
      </c>
      <c r="D232" t="s">
        <v>697</v>
      </c>
      <c r="E232" t="s">
        <v>1150</v>
      </c>
      <c r="F232" t="s">
        <v>1311</v>
      </c>
      <c r="G232" t="s">
        <v>1610</v>
      </c>
      <c r="H232" t="s">
        <v>1617</v>
      </c>
      <c r="I232" t="s">
        <v>1619</v>
      </c>
      <c r="J232" t="s">
        <v>1625</v>
      </c>
    </row>
    <row r="233" spans="1:10">
      <c r="A233" s="1">
        <f>HYPERLINK("https://lsnyc.legalserver.org/matter/dynamic-profile/view/1870886","18-1870886")</f>
        <v>0</v>
      </c>
      <c r="B233" t="s">
        <v>21</v>
      </c>
      <c r="C233" t="s">
        <v>242</v>
      </c>
      <c r="D233" t="s">
        <v>774</v>
      </c>
      <c r="E233" t="s">
        <v>1289</v>
      </c>
      <c r="F233" t="s">
        <v>1337</v>
      </c>
      <c r="G233" t="s">
        <v>1610</v>
      </c>
      <c r="H233" t="s">
        <v>1617</v>
      </c>
      <c r="I233" t="s">
        <v>1619</v>
      </c>
      <c r="J233" t="s">
        <v>1625</v>
      </c>
    </row>
    <row r="234" spans="1:10">
      <c r="A234" s="1">
        <f>HYPERLINK("https://lsnyc.legalserver.org/matter/dynamic-profile/view/1847540","17-1847540")</f>
        <v>0</v>
      </c>
      <c r="B234" t="s">
        <v>21</v>
      </c>
      <c r="C234" t="s">
        <v>247</v>
      </c>
      <c r="D234" t="s">
        <v>779</v>
      </c>
      <c r="E234" t="s">
        <v>1294</v>
      </c>
      <c r="F234" t="s">
        <v>1291</v>
      </c>
      <c r="G234" t="s">
        <v>1610</v>
      </c>
      <c r="H234" t="s">
        <v>1617</v>
      </c>
      <c r="I234" t="s">
        <v>1619</v>
      </c>
      <c r="J234" t="s">
        <v>1626</v>
      </c>
    </row>
    <row r="235" spans="1:10">
      <c r="A235" s="1">
        <f>HYPERLINK("https://lsnyc.legalserver.org/matter/dynamic-profile/view/1873332","18-1873332")</f>
        <v>0</v>
      </c>
      <c r="B235" t="s">
        <v>21</v>
      </c>
      <c r="C235" t="s">
        <v>248</v>
      </c>
      <c r="D235" t="s">
        <v>780</v>
      </c>
      <c r="E235" t="s">
        <v>1222</v>
      </c>
      <c r="F235" t="s">
        <v>1440</v>
      </c>
      <c r="G235" t="s">
        <v>1610</v>
      </c>
      <c r="H235" t="s">
        <v>1617</v>
      </c>
      <c r="I235" t="s">
        <v>1619</v>
      </c>
      <c r="J235" t="s">
        <v>1625</v>
      </c>
    </row>
    <row r="236" spans="1:10">
      <c r="A236" s="1">
        <f>HYPERLINK("https://lsnyc.legalserver.org/matter/dynamic-profile/view/1888703","19-1888703")</f>
        <v>0</v>
      </c>
      <c r="B236" t="s">
        <v>21</v>
      </c>
      <c r="C236" t="s">
        <v>249</v>
      </c>
      <c r="D236" t="s">
        <v>668</v>
      </c>
      <c r="E236" t="s">
        <v>1238</v>
      </c>
      <c r="F236" t="s">
        <v>1560</v>
      </c>
      <c r="G236" t="s">
        <v>1610</v>
      </c>
      <c r="I236" t="s">
        <v>1619</v>
      </c>
      <c r="J236" t="s">
        <v>1625</v>
      </c>
    </row>
    <row r="237" spans="1:10">
      <c r="A237" s="1">
        <f>HYPERLINK("https://lsnyc.legalserver.org/matter/dynamic-profile/view/1873373","18-1873373")</f>
        <v>0</v>
      </c>
      <c r="B237" t="s">
        <v>21</v>
      </c>
      <c r="C237" t="s">
        <v>250</v>
      </c>
      <c r="D237" t="s">
        <v>781</v>
      </c>
      <c r="E237" t="s">
        <v>1222</v>
      </c>
      <c r="F237" t="s">
        <v>1452</v>
      </c>
      <c r="G237" t="s">
        <v>1610</v>
      </c>
      <c r="H237" t="s">
        <v>1617</v>
      </c>
      <c r="I237" t="s">
        <v>1619</v>
      </c>
      <c r="J237" t="s">
        <v>1625</v>
      </c>
    </row>
    <row r="238" spans="1:10">
      <c r="A238" s="1">
        <f>HYPERLINK("https://lsnyc.legalserver.org/matter/dynamic-profile/view/1878091","18-1878091")</f>
        <v>0</v>
      </c>
      <c r="B238" t="s">
        <v>21</v>
      </c>
      <c r="C238" t="s">
        <v>235</v>
      </c>
      <c r="D238" t="s">
        <v>763</v>
      </c>
      <c r="E238" t="s">
        <v>1177</v>
      </c>
      <c r="F238" t="s">
        <v>1547</v>
      </c>
      <c r="G238" t="s">
        <v>1610</v>
      </c>
      <c r="H238" t="s">
        <v>1617</v>
      </c>
      <c r="I238" t="s">
        <v>1619</v>
      </c>
      <c r="J238" t="s">
        <v>1625</v>
      </c>
    </row>
    <row r="239" spans="1:10">
      <c r="A239" s="1">
        <f>HYPERLINK("https://lsnyc.legalserver.org/matter/dynamic-profile/view/1896005","19-1896005")</f>
        <v>0</v>
      </c>
      <c r="B239" t="s">
        <v>21</v>
      </c>
      <c r="C239" t="s">
        <v>251</v>
      </c>
      <c r="D239" t="s">
        <v>782</v>
      </c>
      <c r="E239" t="s">
        <v>1164</v>
      </c>
      <c r="F239" t="s">
        <v>1184</v>
      </c>
      <c r="G239" t="s">
        <v>1610</v>
      </c>
      <c r="I239" t="s">
        <v>1620</v>
      </c>
      <c r="J239" t="s">
        <v>1626</v>
      </c>
    </row>
    <row r="240" spans="1:10">
      <c r="A240" s="1">
        <f>HYPERLINK("https://lsnyc.legalserver.org/matter/dynamic-profile/view/1902314","19-1902314")</f>
        <v>0</v>
      </c>
      <c r="B240" t="s">
        <v>21</v>
      </c>
      <c r="C240" t="s">
        <v>252</v>
      </c>
      <c r="D240" t="s">
        <v>783</v>
      </c>
      <c r="E240" t="s">
        <v>1184</v>
      </c>
      <c r="F240" t="s">
        <v>1576</v>
      </c>
      <c r="G240" t="s">
        <v>1610</v>
      </c>
      <c r="H240" t="s">
        <v>1617</v>
      </c>
      <c r="I240" t="s">
        <v>1619</v>
      </c>
      <c r="J240" t="s">
        <v>1625</v>
      </c>
    </row>
    <row r="241" spans="1:10">
      <c r="A241" s="1">
        <f>HYPERLINK("https://lsnyc.legalserver.org/matter/dynamic-profile/view/1890120","19-1890120")</f>
        <v>0</v>
      </c>
      <c r="B241" t="s">
        <v>21</v>
      </c>
      <c r="C241" t="s">
        <v>61</v>
      </c>
      <c r="D241" t="s">
        <v>703</v>
      </c>
      <c r="E241" t="s">
        <v>1295</v>
      </c>
      <c r="F241" t="s">
        <v>1577</v>
      </c>
      <c r="G241" t="s">
        <v>1610</v>
      </c>
      <c r="H241" t="s">
        <v>1617</v>
      </c>
      <c r="I241" t="s">
        <v>1619</v>
      </c>
      <c r="J241" t="s">
        <v>1625</v>
      </c>
    </row>
    <row r="242" spans="1:10">
      <c r="A242" s="1">
        <f>HYPERLINK("https://lsnyc.legalserver.org/matter/dynamic-profile/view/1847557","17-1847557")</f>
        <v>0</v>
      </c>
      <c r="B242" t="s">
        <v>21</v>
      </c>
      <c r="C242" t="s">
        <v>247</v>
      </c>
      <c r="D242" t="s">
        <v>779</v>
      </c>
      <c r="E242" t="s">
        <v>1294</v>
      </c>
      <c r="F242" t="s">
        <v>1438</v>
      </c>
      <c r="G242" t="s">
        <v>1609</v>
      </c>
      <c r="I242" t="s">
        <v>1621</v>
      </c>
      <c r="J242" t="s">
        <v>1641</v>
      </c>
    </row>
    <row r="243" spans="1:10">
      <c r="A243" s="1">
        <f>HYPERLINK("https://lsnyc.legalserver.org/matter/dynamic-profile/view/1895771","19-1895771")</f>
        <v>0</v>
      </c>
      <c r="B243" t="s">
        <v>21</v>
      </c>
      <c r="C243" t="s">
        <v>232</v>
      </c>
      <c r="D243" t="s">
        <v>762</v>
      </c>
      <c r="E243" t="s">
        <v>1281</v>
      </c>
      <c r="F243" t="s">
        <v>1237</v>
      </c>
      <c r="G243" t="s">
        <v>1613</v>
      </c>
      <c r="H243" t="s">
        <v>1617</v>
      </c>
      <c r="I243" t="s">
        <v>1619</v>
      </c>
      <c r="J243" t="s">
        <v>1625</v>
      </c>
    </row>
    <row r="244" spans="1:10">
      <c r="A244" s="1">
        <f>HYPERLINK("https://lsnyc.legalserver.org/matter/dynamic-profile/view/1906803","19-1906803")</f>
        <v>0</v>
      </c>
      <c r="B244" t="s">
        <v>21</v>
      </c>
      <c r="C244" t="s">
        <v>253</v>
      </c>
      <c r="D244" t="s">
        <v>784</v>
      </c>
      <c r="E244" t="s">
        <v>1296</v>
      </c>
      <c r="F244" t="s">
        <v>1500</v>
      </c>
      <c r="G244" t="s">
        <v>1610</v>
      </c>
      <c r="H244" t="s">
        <v>1617</v>
      </c>
      <c r="I244" t="s">
        <v>1619</v>
      </c>
      <c r="J244" t="s">
        <v>1625</v>
      </c>
    </row>
    <row r="245" spans="1:10">
      <c r="A245" s="1">
        <f>HYPERLINK("https://lsnyc.legalserver.org/matter/dynamic-profile/view/1887384","19-1887384")</f>
        <v>0</v>
      </c>
      <c r="B245" t="s">
        <v>21</v>
      </c>
      <c r="C245" t="s">
        <v>254</v>
      </c>
      <c r="D245" t="s">
        <v>785</v>
      </c>
      <c r="E245" t="s">
        <v>1291</v>
      </c>
      <c r="F245" t="s">
        <v>1240</v>
      </c>
      <c r="G245" t="s">
        <v>1610</v>
      </c>
      <c r="I245" t="s">
        <v>1619</v>
      </c>
      <c r="J245" t="s">
        <v>1625</v>
      </c>
    </row>
    <row r="246" spans="1:10">
      <c r="A246" s="1">
        <f>HYPERLINK("https://lsnyc.legalserver.org/matter/dynamic-profile/view/1851085","17-1851085")</f>
        <v>0</v>
      </c>
      <c r="B246" t="s">
        <v>21</v>
      </c>
      <c r="C246" t="s">
        <v>255</v>
      </c>
      <c r="D246" t="s">
        <v>786</v>
      </c>
      <c r="E246" t="s">
        <v>1297</v>
      </c>
      <c r="F246" t="s">
        <v>1578</v>
      </c>
      <c r="G246" t="s">
        <v>1610</v>
      </c>
      <c r="H246" t="s">
        <v>1617</v>
      </c>
      <c r="I246" t="s">
        <v>1619</v>
      </c>
      <c r="J246" t="s">
        <v>1625</v>
      </c>
    </row>
    <row r="247" spans="1:10">
      <c r="A247" s="1">
        <f>HYPERLINK("https://lsnyc.legalserver.org/matter/dynamic-profile/view/1862129","18-1862129")</f>
        <v>0</v>
      </c>
      <c r="B247" t="s">
        <v>21</v>
      </c>
      <c r="C247" t="s">
        <v>256</v>
      </c>
      <c r="D247" t="s">
        <v>787</v>
      </c>
      <c r="E247" t="s">
        <v>1298</v>
      </c>
      <c r="F247" t="s">
        <v>1454</v>
      </c>
      <c r="G247" t="s">
        <v>1610</v>
      </c>
      <c r="H247" t="s">
        <v>1617</v>
      </c>
      <c r="I247" t="s">
        <v>1619</v>
      </c>
      <c r="J247" t="s">
        <v>1625</v>
      </c>
    </row>
    <row r="248" spans="1:10">
      <c r="A248" s="1">
        <f>HYPERLINK("https://lsnyc.legalserver.org/matter/dynamic-profile/view/1860825","18-1860825")</f>
        <v>0</v>
      </c>
      <c r="B248" t="s">
        <v>21</v>
      </c>
      <c r="C248" t="s">
        <v>161</v>
      </c>
      <c r="D248" t="s">
        <v>788</v>
      </c>
      <c r="E248" t="s">
        <v>1299</v>
      </c>
      <c r="F248" t="s">
        <v>1401</v>
      </c>
      <c r="G248" t="s">
        <v>1609</v>
      </c>
    </row>
    <row r="249" spans="1:10">
      <c r="A249" s="1">
        <f>HYPERLINK("https://lsnyc.legalserver.org/matter/dynamic-profile/view/1866083","18-1866083")</f>
        <v>0</v>
      </c>
      <c r="B249" t="s">
        <v>21</v>
      </c>
      <c r="C249" t="s">
        <v>257</v>
      </c>
      <c r="D249" t="s">
        <v>789</v>
      </c>
      <c r="E249" t="s">
        <v>1233</v>
      </c>
      <c r="F249" t="s">
        <v>1578</v>
      </c>
      <c r="G249" t="s">
        <v>1610</v>
      </c>
      <c r="H249" t="s">
        <v>1617</v>
      </c>
      <c r="I249" t="s">
        <v>1619</v>
      </c>
      <c r="J249" t="s">
        <v>1625</v>
      </c>
    </row>
    <row r="250" spans="1:10">
      <c r="A250" s="1">
        <f>HYPERLINK("https://lsnyc.legalserver.org/matter/dynamic-profile/view/1865279","18-1865279")</f>
        <v>0</v>
      </c>
      <c r="B250" t="s">
        <v>21</v>
      </c>
      <c r="C250" t="s">
        <v>234</v>
      </c>
      <c r="D250" t="s">
        <v>684</v>
      </c>
      <c r="E250" t="s">
        <v>1283</v>
      </c>
      <c r="F250" t="s">
        <v>1579</v>
      </c>
      <c r="G250" t="s">
        <v>1610</v>
      </c>
      <c r="H250" t="s">
        <v>1617</v>
      </c>
      <c r="I250" t="s">
        <v>1619</v>
      </c>
      <c r="J250" t="s">
        <v>1625</v>
      </c>
    </row>
    <row r="251" spans="1:10">
      <c r="A251" s="1">
        <f>HYPERLINK("https://lsnyc.legalserver.org/matter/dynamic-profile/view/1861164","18-1861164")</f>
        <v>0</v>
      </c>
      <c r="B251" t="s">
        <v>21</v>
      </c>
      <c r="C251" t="s">
        <v>258</v>
      </c>
      <c r="D251" t="s">
        <v>790</v>
      </c>
      <c r="E251" t="s">
        <v>1300</v>
      </c>
      <c r="F251" t="s">
        <v>1463</v>
      </c>
      <c r="G251" t="s">
        <v>1610</v>
      </c>
      <c r="H251" t="s">
        <v>1617</v>
      </c>
      <c r="I251" t="s">
        <v>1619</v>
      </c>
      <c r="J251" t="s">
        <v>1625</v>
      </c>
    </row>
    <row r="252" spans="1:10">
      <c r="A252" s="1">
        <f>HYPERLINK("https://lsnyc.legalserver.org/matter/dynamic-profile/view/1860817","18-1860817")</f>
        <v>0</v>
      </c>
      <c r="B252" t="s">
        <v>21</v>
      </c>
      <c r="C252" t="s">
        <v>161</v>
      </c>
      <c r="D252" t="s">
        <v>788</v>
      </c>
      <c r="E252" t="s">
        <v>1299</v>
      </c>
      <c r="F252" t="s">
        <v>1397</v>
      </c>
      <c r="G252" t="s">
        <v>1611</v>
      </c>
      <c r="H252" t="s">
        <v>1617</v>
      </c>
      <c r="I252" t="s">
        <v>1619</v>
      </c>
      <c r="J252" t="s">
        <v>1626</v>
      </c>
    </row>
    <row r="253" spans="1:10">
      <c r="A253" s="1">
        <f>HYPERLINK("https://lsnyc.legalserver.org/matter/dynamic-profile/view/1866101","18-1866101")</f>
        <v>0</v>
      </c>
      <c r="B253" t="s">
        <v>21</v>
      </c>
      <c r="C253" t="s">
        <v>259</v>
      </c>
      <c r="D253" t="s">
        <v>791</v>
      </c>
      <c r="E253" t="s">
        <v>1233</v>
      </c>
      <c r="F253" t="s">
        <v>1228</v>
      </c>
      <c r="G253" t="s">
        <v>1610</v>
      </c>
      <c r="H253" t="s">
        <v>1617</v>
      </c>
      <c r="I253" t="s">
        <v>1619</v>
      </c>
      <c r="J253" t="s">
        <v>1626</v>
      </c>
    </row>
    <row r="254" spans="1:10">
      <c r="A254" s="1">
        <f>HYPERLINK("https://lsnyc.legalserver.org/matter/dynamic-profile/view/1872174","18-1872174")</f>
        <v>0</v>
      </c>
      <c r="B254" t="s">
        <v>21</v>
      </c>
      <c r="C254" t="s">
        <v>260</v>
      </c>
      <c r="D254" t="s">
        <v>792</v>
      </c>
      <c r="E254" t="s">
        <v>1292</v>
      </c>
      <c r="F254" t="s">
        <v>1130</v>
      </c>
      <c r="G254" t="s">
        <v>1610</v>
      </c>
      <c r="H254" t="s">
        <v>1617</v>
      </c>
      <c r="I254" t="s">
        <v>1619</v>
      </c>
      <c r="J254" t="s">
        <v>1625</v>
      </c>
    </row>
    <row r="255" spans="1:10">
      <c r="A255" s="1">
        <f>HYPERLINK("https://lsnyc.legalserver.org/matter/dynamic-profile/view/1862147","18-1862147")</f>
        <v>0</v>
      </c>
      <c r="B255" t="s">
        <v>21</v>
      </c>
      <c r="C255" t="s">
        <v>261</v>
      </c>
      <c r="D255" t="s">
        <v>793</v>
      </c>
      <c r="E255" t="s">
        <v>1298</v>
      </c>
      <c r="F255" t="s">
        <v>1366</v>
      </c>
      <c r="G255" t="s">
        <v>1610</v>
      </c>
      <c r="H255" t="s">
        <v>1617</v>
      </c>
      <c r="I255" t="s">
        <v>1619</v>
      </c>
      <c r="J255" t="s">
        <v>1626</v>
      </c>
    </row>
    <row r="256" spans="1:10">
      <c r="A256" s="1">
        <f>HYPERLINK("https://lsnyc.legalserver.org/matter/dynamic-profile/view/1854504","17-1854504")</f>
        <v>0</v>
      </c>
      <c r="B256" t="s">
        <v>21</v>
      </c>
      <c r="C256" t="s">
        <v>231</v>
      </c>
      <c r="D256" t="s">
        <v>761</v>
      </c>
      <c r="E256" t="s">
        <v>1301</v>
      </c>
      <c r="F256" t="s">
        <v>1446</v>
      </c>
      <c r="G256" t="s">
        <v>1610</v>
      </c>
      <c r="H256" t="s">
        <v>1617</v>
      </c>
      <c r="I256" t="s">
        <v>1619</v>
      </c>
      <c r="J256" t="s">
        <v>1625</v>
      </c>
    </row>
    <row r="257" spans="1:10">
      <c r="A257" s="1">
        <f>HYPERLINK("https://lsnyc.legalserver.org/matter/dynamic-profile/view/1874258","18-1874258")</f>
        <v>0</v>
      </c>
      <c r="B257" t="s">
        <v>21</v>
      </c>
      <c r="C257" t="s">
        <v>262</v>
      </c>
      <c r="D257" t="s">
        <v>794</v>
      </c>
      <c r="E257" t="s">
        <v>1302</v>
      </c>
      <c r="F257" t="s">
        <v>1416</v>
      </c>
      <c r="G257" t="s">
        <v>1610</v>
      </c>
      <c r="H257" t="s">
        <v>1617</v>
      </c>
      <c r="I257" t="s">
        <v>1619</v>
      </c>
      <c r="J257" t="s">
        <v>1625</v>
      </c>
    </row>
    <row r="258" spans="1:10">
      <c r="A258" s="1">
        <f>HYPERLINK("https://lsnyc.legalserver.org/matter/dynamic-profile/view/1901396","19-1901396")</f>
        <v>0</v>
      </c>
      <c r="B258" t="s">
        <v>21</v>
      </c>
      <c r="C258" t="s">
        <v>263</v>
      </c>
      <c r="D258" t="s">
        <v>795</v>
      </c>
      <c r="E258" t="s">
        <v>1242</v>
      </c>
      <c r="F258" t="s">
        <v>1184</v>
      </c>
      <c r="G258" t="s">
        <v>1610</v>
      </c>
      <c r="H258" t="s">
        <v>1617</v>
      </c>
      <c r="I258" t="s">
        <v>1620</v>
      </c>
    </row>
    <row r="259" spans="1:10">
      <c r="A259" s="1">
        <f>HYPERLINK("https://lsnyc.legalserver.org/matter/dynamic-profile/view/1864146","18-1864146")</f>
        <v>0</v>
      </c>
      <c r="B259" t="s">
        <v>21</v>
      </c>
      <c r="C259" t="s">
        <v>231</v>
      </c>
      <c r="D259" t="s">
        <v>761</v>
      </c>
      <c r="E259" t="s">
        <v>1280</v>
      </c>
      <c r="F259" t="s">
        <v>1181</v>
      </c>
      <c r="G259" t="s">
        <v>1610</v>
      </c>
      <c r="H259" t="s">
        <v>1617</v>
      </c>
      <c r="I259" t="s">
        <v>1619</v>
      </c>
      <c r="J259" t="s">
        <v>1626</v>
      </c>
    </row>
    <row r="260" spans="1:10">
      <c r="A260" s="1">
        <f>HYPERLINK("https://lsnyc.legalserver.org/matter/dynamic-profile/view/1844267","17-1844267")</f>
        <v>0</v>
      </c>
      <c r="B260" t="s">
        <v>21</v>
      </c>
      <c r="C260" t="s">
        <v>264</v>
      </c>
      <c r="D260" t="s">
        <v>568</v>
      </c>
      <c r="E260" t="s">
        <v>1303</v>
      </c>
      <c r="F260" t="s">
        <v>1580</v>
      </c>
      <c r="G260" t="s">
        <v>1613</v>
      </c>
      <c r="H260" t="s">
        <v>1617</v>
      </c>
      <c r="I260" t="s">
        <v>1620</v>
      </c>
      <c r="J260" t="s">
        <v>1642</v>
      </c>
    </row>
    <row r="261" spans="1:10">
      <c r="A261" s="1">
        <f>HYPERLINK("https://lsnyc.legalserver.org/matter/dynamic-profile/view/1867250","18-1867250")</f>
        <v>0</v>
      </c>
      <c r="B261" t="s">
        <v>21</v>
      </c>
      <c r="C261" t="s">
        <v>265</v>
      </c>
      <c r="D261" t="s">
        <v>796</v>
      </c>
      <c r="E261" t="s">
        <v>1208</v>
      </c>
      <c r="F261" t="s">
        <v>1134</v>
      </c>
      <c r="G261" t="s">
        <v>1610</v>
      </c>
      <c r="H261" t="s">
        <v>1617</v>
      </c>
      <c r="I261" t="s">
        <v>1619</v>
      </c>
      <c r="J261" t="s">
        <v>1625</v>
      </c>
    </row>
    <row r="262" spans="1:10">
      <c r="A262" s="1">
        <f>HYPERLINK("https://lsnyc.legalserver.org/matter/dynamic-profile/view/1887014","19-1887014")</f>
        <v>0</v>
      </c>
      <c r="B262" t="s">
        <v>22</v>
      </c>
      <c r="C262" t="s">
        <v>266</v>
      </c>
      <c r="D262" t="s">
        <v>797</v>
      </c>
      <c r="E262" t="s">
        <v>1140</v>
      </c>
      <c r="F262" t="s">
        <v>1337</v>
      </c>
      <c r="G262" t="s">
        <v>1611</v>
      </c>
      <c r="H262" t="s">
        <v>1617</v>
      </c>
      <c r="I262" t="s">
        <v>1621</v>
      </c>
      <c r="J262" t="s">
        <v>1629</v>
      </c>
    </row>
    <row r="263" spans="1:10">
      <c r="A263" s="1">
        <f>HYPERLINK("https://lsnyc.legalserver.org/matter/dynamic-profile/view/1889685","19-1889685")</f>
        <v>0</v>
      </c>
      <c r="B263" t="s">
        <v>22</v>
      </c>
      <c r="C263" t="s">
        <v>266</v>
      </c>
      <c r="D263" t="s">
        <v>797</v>
      </c>
      <c r="E263" t="s">
        <v>1304</v>
      </c>
      <c r="F263" t="s">
        <v>1489</v>
      </c>
      <c r="G263" t="s">
        <v>1609</v>
      </c>
      <c r="H263" t="s">
        <v>1617</v>
      </c>
      <c r="I263" t="s">
        <v>1623</v>
      </c>
      <c r="J263" t="s">
        <v>1630</v>
      </c>
    </row>
    <row r="264" spans="1:10">
      <c r="A264" s="1">
        <f>HYPERLINK("https://lsnyc.legalserver.org/matter/dynamic-profile/view/1871525","18-1871525")</f>
        <v>0</v>
      </c>
      <c r="B264" t="s">
        <v>22</v>
      </c>
      <c r="C264" t="s">
        <v>266</v>
      </c>
      <c r="D264" t="s">
        <v>797</v>
      </c>
      <c r="E264" t="s">
        <v>1305</v>
      </c>
      <c r="F264" t="s">
        <v>1318</v>
      </c>
      <c r="G264" t="s">
        <v>1610</v>
      </c>
      <c r="H264" t="s">
        <v>1617</v>
      </c>
      <c r="I264" t="s">
        <v>1619</v>
      </c>
      <c r="J264" t="s">
        <v>1625</v>
      </c>
    </row>
    <row r="265" spans="1:10">
      <c r="A265" s="1">
        <f>HYPERLINK("https://lsnyc.legalserver.org/matter/dynamic-profile/view/1863233","18-1863233")</f>
        <v>0</v>
      </c>
      <c r="B265" t="s">
        <v>23</v>
      </c>
      <c r="C265" t="s">
        <v>267</v>
      </c>
      <c r="D265" t="s">
        <v>798</v>
      </c>
      <c r="E265" t="s">
        <v>1216</v>
      </c>
      <c r="F265" t="s">
        <v>1309</v>
      </c>
      <c r="G265" t="s">
        <v>1610</v>
      </c>
      <c r="H265" t="s">
        <v>1617</v>
      </c>
      <c r="I265" t="s">
        <v>1619</v>
      </c>
      <c r="J265" t="s">
        <v>1627</v>
      </c>
    </row>
    <row r="266" spans="1:10">
      <c r="A266" s="1">
        <f>HYPERLINK("https://lsnyc.legalserver.org/matter/dynamic-profile/view/0812112","16-0812112")</f>
        <v>0</v>
      </c>
      <c r="B266" t="s">
        <v>23</v>
      </c>
      <c r="C266" t="s">
        <v>268</v>
      </c>
      <c r="D266" t="s">
        <v>799</v>
      </c>
      <c r="E266" t="s">
        <v>1306</v>
      </c>
      <c r="F266" t="s">
        <v>1581</v>
      </c>
      <c r="G266" t="s">
        <v>1610</v>
      </c>
      <c r="I266" t="s">
        <v>1619</v>
      </c>
      <c r="J266" t="s">
        <v>1626</v>
      </c>
    </row>
    <row r="267" spans="1:10">
      <c r="A267" s="1">
        <f>HYPERLINK("https://lsnyc.legalserver.org/matter/dynamic-profile/view/1882378","18-1882378")</f>
        <v>0</v>
      </c>
      <c r="B267" t="s">
        <v>23</v>
      </c>
      <c r="C267" t="s">
        <v>269</v>
      </c>
      <c r="D267" t="s">
        <v>800</v>
      </c>
      <c r="E267" t="s">
        <v>1307</v>
      </c>
      <c r="G267" t="s">
        <v>1610</v>
      </c>
      <c r="I267" t="s">
        <v>1618</v>
      </c>
      <c r="J267" t="s">
        <v>1643</v>
      </c>
    </row>
    <row r="268" spans="1:10">
      <c r="A268" s="1">
        <f>HYPERLINK("https://lsnyc.legalserver.org/matter/dynamic-profile/view/1882345","18-1882345")</f>
        <v>0</v>
      </c>
      <c r="B268" t="s">
        <v>23</v>
      </c>
      <c r="C268" t="s">
        <v>270</v>
      </c>
      <c r="D268" t="s">
        <v>611</v>
      </c>
      <c r="E268" t="s">
        <v>1307</v>
      </c>
      <c r="G268" t="s">
        <v>1610</v>
      </c>
      <c r="I268" t="s">
        <v>1618</v>
      </c>
      <c r="J268" t="s">
        <v>1643</v>
      </c>
    </row>
    <row r="269" spans="1:10">
      <c r="A269" s="1">
        <f>HYPERLINK("https://lsnyc.legalserver.org/matter/dynamic-profile/view/1902987","19-1902987")</f>
        <v>0</v>
      </c>
      <c r="B269" t="s">
        <v>23</v>
      </c>
      <c r="C269" t="s">
        <v>266</v>
      </c>
      <c r="D269" t="s">
        <v>636</v>
      </c>
      <c r="E269" t="s">
        <v>1146</v>
      </c>
      <c r="G269" t="s">
        <v>1609</v>
      </c>
    </row>
    <row r="270" spans="1:10">
      <c r="A270" s="1">
        <f>HYPERLINK("https://lsnyc.legalserver.org/matter/dynamic-profile/view/1903773","19-1903773")</f>
        <v>0</v>
      </c>
      <c r="B270" t="s">
        <v>23</v>
      </c>
      <c r="C270" t="s">
        <v>271</v>
      </c>
      <c r="D270" t="s">
        <v>801</v>
      </c>
      <c r="E270" t="s">
        <v>1308</v>
      </c>
      <c r="F270" t="s">
        <v>1308</v>
      </c>
      <c r="G270" t="s">
        <v>1610</v>
      </c>
      <c r="H270" t="s">
        <v>1617</v>
      </c>
      <c r="I270" t="s">
        <v>1620</v>
      </c>
      <c r="J270" t="s">
        <v>1644</v>
      </c>
    </row>
    <row r="271" spans="1:10">
      <c r="A271" s="1">
        <f>HYPERLINK("https://lsnyc.legalserver.org/matter/dynamic-profile/view/1907963","19-1907963")</f>
        <v>0</v>
      </c>
      <c r="B271" t="s">
        <v>23</v>
      </c>
      <c r="C271" t="s">
        <v>272</v>
      </c>
      <c r="D271" t="s">
        <v>802</v>
      </c>
      <c r="E271" t="s">
        <v>1309</v>
      </c>
      <c r="F271" t="s">
        <v>1309</v>
      </c>
      <c r="G271" t="s">
        <v>1613</v>
      </c>
      <c r="H271" t="s">
        <v>1617</v>
      </c>
      <c r="I271" t="s">
        <v>1620</v>
      </c>
      <c r="J271" t="s">
        <v>1636</v>
      </c>
    </row>
    <row r="272" spans="1:10">
      <c r="A272" s="1">
        <f>HYPERLINK("https://lsnyc.legalserver.org/matter/dynamic-profile/view/1855983","18-1855983")</f>
        <v>0</v>
      </c>
      <c r="B272" t="s">
        <v>23</v>
      </c>
      <c r="C272" t="s">
        <v>273</v>
      </c>
      <c r="D272" t="s">
        <v>803</v>
      </c>
      <c r="E272" t="s">
        <v>1310</v>
      </c>
      <c r="F272" t="s">
        <v>1181</v>
      </c>
      <c r="G272" t="s">
        <v>1609</v>
      </c>
      <c r="I272" t="s">
        <v>1619</v>
      </c>
      <c r="J272" t="s">
        <v>1625</v>
      </c>
    </row>
    <row r="273" spans="1:10">
      <c r="A273" s="1">
        <f>HYPERLINK("https://lsnyc.legalserver.org/matter/dynamic-profile/view/1885862","18-1885862")</f>
        <v>0</v>
      </c>
      <c r="B273" t="s">
        <v>23</v>
      </c>
      <c r="C273" t="s">
        <v>274</v>
      </c>
      <c r="D273" t="s">
        <v>804</v>
      </c>
      <c r="E273" t="s">
        <v>1162</v>
      </c>
      <c r="F273" t="s">
        <v>1162</v>
      </c>
      <c r="G273" t="s">
        <v>1610</v>
      </c>
      <c r="H273" t="s">
        <v>1617</v>
      </c>
      <c r="I273" t="s">
        <v>1620</v>
      </c>
      <c r="J273" t="s">
        <v>1644</v>
      </c>
    </row>
    <row r="274" spans="1:10">
      <c r="A274" s="1">
        <f>HYPERLINK("https://lsnyc.legalserver.org/matter/dynamic-profile/view/1886210","18-1886210")</f>
        <v>0</v>
      </c>
      <c r="B274" t="s">
        <v>23</v>
      </c>
      <c r="C274" t="s">
        <v>266</v>
      </c>
      <c r="D274" t="s">
        <v>684</v>
      </c>
      <c r="E274" t="s">
        <v>1167</v>
      </c>
      <c r="F274" t="s">
        <v>1230</v>
      </c>
      <c r="G274" t="s">
        <v>1610</v>
      </c>
      <c r="H274" t="s">
        <v>1617</v>
      </c>
      <c r="I274" t="s">
        <v>1620</v>
      </c>
      <c r="J274" t="s">
        <v>1625</v>
      </c>
    </row>
    <row r="275" spans="1:10">
      <c r="A275" s="1">
        <f>HYPERLINK("https://lsnyc.legalserver.org/matter/dynamic-profile/view/1882385","18-1882385")</f>
        <v>0</v>
      </c>
      <c r="B275" t="s">
        <v>23</v>
      </c>
      <c r="C275" t="s">
        <v>100</v>
      </c>
      <c r="D275" t="s">
        <v>805</v>
      </c>
      <c r="E275" t="s">
        <v>1307</v>
      </c>
      <c r="G275" t="s">
        <v>1610</v>
      </c>
      <c r="I275" t="s">
        <v>1618</v>
      </c>
      <c r="J275" t="s">
        <v>1643</v>
      </c>
    </row>
    <row r="276" spans="1:10">
      <c r="A276" s="1">
        <f>HYPERLINK("https://lsnyc.legalserver.org/matter/dynamic-profile/view/1879919","18-1879919")</f>
        <v>0</v>
      </c>
      <c r="B276" t="s">
        <v>23</v>
      </c>
      <c r="C276" t="s">
        <v>275</v>
      </c>
      <c r="D276" t="s">
        <v>806</v>
      </c>
      <c r="E276" t="s">
        <v>1133</v>
      </c>
      <c r="F276" t="s">
        <v>1347</v>
      </c>
      <c r="G276" t="s">
        <v>1610</v>
      </c>
      <c r="H276" t="s">
        <v>1617</v>
      </c>
      <c r="I276" t="s">
        <v>1619</v>
      </c>
      <c r="J276" t="s">
        <v>1626</v>
      </c>
    </row>
    <row r="277" spans="1:10">
      <c r="A277" s="1">
        <f>HYPERLINK("https://lsnyc.legalserver.org/matter/dynamic-profile/view/1903815","19-1903815")</f>
        <v>0</v>
      </c>
      <c r="B277" t="s">
        <v>23</v>
      </c>
      <c r="C277" t="s">
        <v>276</v>
      </c>
      <c r="D277" t="s">
        <v>807</v>
      </c>
      <c r="E277" t="s">
        <v>1311</v>
      </c>
      <c r="F277" t="s">
        <v>1311</v>
      </c>
      <c r="G277" t="s">
        <v>1610</v>
      </c>
      <c r="H277" t="s">
        <v>1617</v>
      </c>
      <c r="J277" t="s">
        <v>1627</v>
      </c>
    </row>
    <row r="278" spans="1:10">
      <c r="A278" s="1">
        <f>HYPERLINK("https://lsnyc.legalserver.org/matter/dynamic-profile/view/1855977","18-1855977")</f>
        <v>0</v>
      </c>
      <c r="B278" t="s">
        <v>23</v>
      </c>
      <c r="C278" t="s">
        <v>273</v>
      </c>
      <c r="D278" t="s">
        <v>803</v>
      </c>
      <c r="E278" t="s">
        <v>1310</v>
      </c>
      <c r="F278" t="s">
        <v>1552</v>
      </c>
      <c r="G278" t="s">
        <v>1610</v>
      </c>
      <c r="H278" t="s">
        <v>1617</v>
      </c>
      <c r="I278" t="s">
        <v>1619</v>
      </c>
      <c r="J278" t="s">
        <v>1625</v>
      </c>
    </row>
    <row r="279" spans="1:10">
      <c r="A279" s="1">
        <f>HYPERLINK("https://lsnyc.legalserver.org/matter/dynamic-profile/view/1861088","18-1861088")</f>
        <v>0</v>
      </c>
      <c r="B279" t="s">
        <v>23</v>
      </c>
      <c r="C279" t="s">
        <v>120</v>
      </c>
      <c r="D279" t="s">
        <v>808</v>
      </c>
      <c r="E279" t="s">
        <v>1312</v>
      </c>
      <c r="G279" t="s">
        <v>1610</v>
      </c>
      <c r="H279" t="s">
        <v>1617</v>
      </c>
      <c r="I279" t="s">
        <v>1620</v>
      </c>
      <c r="J279" t="s">
        <v>1625</v>
      </c>
    </row>
    <row r="280" spans="1:10">
      <c r="A280" s="1">
        <f>HYPERLINK("https://lsnyc.legalserver.org/matter/dynamic-profile/view/1888318","19-1888318")</f>
        <v>0</v>
      </c>
      <c r="B280" t="s">
        <v>23</v>
      </c>
      <c r="C280" t="s">
        <v>277</v>
      </c>
      <c r="D280" t="s">
        <v>809</v>
      </c>
      <c r="E280" t="s">
        <v>1313</v>
      </c>
      <c r="G280" t="s">
        <v>1609</v>
      </c>
      <c r="H280" t="s">
        <v>1617</v>
      </c>
    </row>
    <row r="281" spans="1:10">
      <c r="A281" s="1">
        <f>HYPERLINK("https://lsnyc.legalserver.org/matter/dynamic-profile/view/1874976","18-1874976")</f>
        <v>0</v>
      </c>
      <c r="B281" t="s">
        <v>23</v>
      </c>
      <c r="C281" t="s">
        <v>278</v>
      </c>
      <c r="D281" t="s">
        <v>810</v>
      </c>
      <c r="E281" t="s">
        <v>1314</v>
      </c>
      <c r="F281" t="s">
        <v>1321</v>
      </c>
      <c r="G281" t="s">
        <v>1610</v>
      </c>
      <c r="H281" t="s">
        <v>1617</v>
      </c>
      <c r="I281" t="s">
        <v>1618</v>
      </c>
      <c r="J281" t="s">
        <v>1636</v>
      </c>
    </row>
    <row r="282" spans="1:10">
      <c r="A282" s="1">
        <f>HYPERLINK("https://lsnyc.legalserver.org/matter/dynamic-profile/view/1887865","19-1887865")</f>
        <v>0</v>
      </c>
      <c r="B282" t="s">
        <v>23</v>
      </c>
      <c r="C282" t="s">
        <v>279</v>
      </c>
      <c r="D282" t="s">
        <v>811</v>
      </c>
      <c r="E282" t="s">
        <v>1315</v>
      </c>
      <c r="F282" t="s">
        <v>1485</v>
      </c>
      <c r="G282" t="s">
        <v>1610</v>
      </c>
      <c r="H282" t="s">
        <v>1617</v>
      </c>
      <c r="I282" t="s">
        <v>1619</v>
      </c>
      <c r="J282" t="s">
        <v>1626</v>
      </c>
    </row>
    <row r="283" spans="1:10">
      <c r="A283" s="1">
        <f>HYPERLINK("https://lsnyc.legalserver.org/matter/dynamic-profile/view/1889928","19-1889928")</f>
        <v>0</v>
      </c>
      <c r="B283" t="s">
        <v>23</v>
      </c>
      <c r="C283" t="s">
        <v>280</v>
      </c>
      <c r="D283" t="s">
        <v>812</v>
      </c>
      <c r="E283" t="s">
        <v>1316</v>
      </c>
      <c r="F283" t="s">
        <v>1582</v>
      </c>
      <c r="G283" t="s">
        <v>1610</v>
      </c>
      <c r="H283" t="s">
        <v>1617</v>
      </c>
      <c r="I283" t="s">
        <v>1619</v>
      </c>
      <c r="J283" t="s">
        <v>1625</v>
      </c>
    </row>
    <row r="284" spans="1:10">
      <c r="A284" s="1">
        <f>HYPERLINK("https://lsnyc.legalserver.org/matter/dynamic-profile/view/1906190","19-1906190")</f>
        <v>0</v>
      </c>
      <c r="B284" t="s">
        <v>23</v>
      </c>
      <c r="C284" t="s">
        <v>147</v>
      </c>
      <c r="D284" t="s">
        <v>813</v>
      </c>
      <c r="E284" t="s">
        <v>1270</v>
      </c>
      <c r="F284" t="s">
        <v>1558</v>
      </c>
      <c r="G284" t="s">
        <v>1610</v>
      </c>
      <c r="H284" t="s">
        <v>1617</v>
      </c>
      <c r="I284" t="s">
        <v>1619</v>
      </c>
      <c r="J284" t="s">
        <v>1626</v>
      </c>
    </row>
    <row r="285" spans="1:10">
      <c r="A285" s="1">
        <f>HYPERLINK("https://lsnyc.legalserver.org/matter/dynamic-profile/view/1866352","18-1866352")</f>
        <v>0</v>
      </c>
      <c r="B285" t="s">
        <v>23</v>
      </c>
      <c r="C285" t="s">
        <v>281</v>
      </c>
      <c r="D285" t="s">
        <v>814</v>
      </c>
      <c r="E285" t="s">
        <v>1203</v>
      </c>
      <c r="F285" t="s">
        <v>1499</v>
      </c>
      <c r="G285" t="s">
        <v>1610</v>
      </c>
      <c r="H285" t="s">
        <v>1617</v>
      </c>
      <c r="I285" t="s">
        <v>1621</v>
      </c>
      <c r="J285" t="s">
        <v>1632</v>
      </c>
    </row>
    <row r="286" spans="1:10">
      <c r="A286" s="1">
        <f>HYPERLINK("https://lsnyc.legalserver.org/matter/dynamic-profile/view/1886881","19-1886881")</f>
        <v>0</v>
      </c>
      <c r="B286" t="s">
        <v>23</v>
      </c>
      <c r="C286" t="s">
        <v>266</v>
      </c>
      <c r="D286" t="s">
        <v>684</v>
      </c>
      <c r="E286" t="s">
        <v>1317</v>
      </c>
      <c r="F286" t="s">
        <v>1263</v>
      </c>
      <c r="G286" t="s">
        <v>1610</v>
      </c>
      <c r="H286" t="s">
        <v>1617</v>
      </c>
      <c r="I286" t="s">
        <v>1619</v>
      </c>
      <c r="J286" t="s">
        <v>1625</v>
      </c>
    </row>
    <row r="287" spans="1:10">
      <c r="A287" s="1">
        <f>HYPERLINK("https://lsnyc.legalserver.org/matter/dynamic-profile/view/1894879","19-1894879")</f>
        <v>0</v>
      </c>
      <c r="B287" t="s">
        <v>23</v>
      </c>
      <c r="C287" t="s">
        <v>282</v>
      </c>
      <c r="D287" t="s">
        <v>797</v>
      </c>
      <c r="E287" t="s">
        <v>1318</v>
      </c>
      <c r="F287" t="s">
        <v>1318</v>
      </c>
      <c r="G287" t="s">
        <v>1610</v>
      </c>
      <c r="J287" t="s">
        <v>1643</v>
      </c>
    </row>
    <row r="288" spans="1:10">
      <c r="A288" s="1">
        <f>HYPERLINK("https://lsnyc.legalserver.org/matter/dynamic-profile/view/1882351","18-1882351")</f>
        <v>0</v>
      </c>
      <c r="B288" t="s">
        <v>23</v>
      </c>
      <c r="C288" t="s">
        <v>283</v>
      </c>
      <c r="D288" t="s">
        <v>815</v>
      </c>
      <c r="E288" t="s">
        <v>1307</v>
      </c>
      <c r="G288" t="s">
        <v>1610</v>
      </c>
      <c r="I288" t="s">
        <v>1618</v>
      </c>
      <c r="J288" t="s">
        <v>1643</v>
      </c>
    </row>
    <row r="289" spans="1:10">
      <c r="A289" s="1">
        <f>HYPERLINK("https://lsnyc.legalserver.org/matter/dynamic-profile/view/1882375","18-1882375")</f>
        <v>0</v>
      </c>
      <c r="B289" t="s">
        <v>23</v>
      </c>
      <c r="C289" t="s">
        <v>188</v>
      </c>
      <c r="D289" t="s">
        <v>816</v>
      </c>
      <c r="E289" t="s">
        <v>1307</v>
      </c>
      <c r="G289" t="s">
        <v>1610</v>
      </c>
      <c r="I289" t="s">
        <v>1618</v>
      </c>
      <c r="J289" t="s">
        <v>1643</v>
      </c>
    </row>
    <row r="290" spans="1:10">
      <c r="A290" s="1">
        <f>HYPERLINK("https://lsnyc.legalserver.org/matter/dynamic-profile/view/1861172","18-1861172")</f>
        <v>0</v>
      </c>
      <c r="B290" t="s">
        <v>23</v>
      </c>
      <c r="C290" t="s">
        <v>193</v>
      </c>
      <c r="D290" t="s">
        <v>817</v>
      </c>
      <c r="E290" t="s">
        <v>1300</v>
      </c>
      <c r="F290" t="s">
        <v>1320</v>
      </c>
      <c r="G290" t="s">
        <v>1610</v>
      </c>
      <c r="H290" t="s">
        <v>1617</v>
      </c>
      <c r="I290" t="s">
        <v>1619</v>
      </c>
      <c r="J290" t="s">
        <v>1625</v>
      </c>
    </row>
    <row r="291" spans="1:10">
      <c r="A291" s="1">
        <f>HYPERLINK("https://lsnyc.legalserver.org/matter/dynamic-profile/view/1873231","18-1873231")</f>
        <v>0</v>
      </c>
      <c r="B291" t="s">
        <v>23</v>
      </c>
      <c r="C291" t="s">
        <v>284</v>
      </c>
      <c r="D291" t="s">
        <v>818</v>
      </c>
      <c r="E291" t="s">
        <v>1201</v>
      </c>
      <c r="F291" t="s">
        <v>1201</v>
      </c>
      <c r="G291" t="s">
        <v>1609</v>
      </c>
    </row>
    <row r="292" spans="1:10">
      <c r="A292" s="1">
        <f>HYPERLINK("https://lsnyc.legalserver.org/matter/dynamic-profile/view/1882380","18-1882380")</f>
        <v>0</v>
      </c>
      <c r="B292" t="s">
        <v>23</v>
      </c>
      <c r="C292" t="s">
        <v>285</v>
      </c>
      <c r="D292" t="s">
        <v>765</v>
      </c>
      <c r="E292" t="s">
        <v>1307</v>
      </c>
      <c r="G292" t="s">
        <v>1610</v>
      </c>
      <c r="I292" t="s">
        <v>1618</v>
      </c>
      <c r="J292" t="s">
        <v>1643</v>
      </c>
    </row>
    <row r="293" spans="1:10">
      <c r="A293" s="1">
        <f>HYPERLINK("https://lsnyc.legalserver.org/matter/dynamic-profile/view/1900522","19-1900522")</f>
        <v>0</v>
      </c>
      <c r="B293" t="s">
        <v>23</v>
      </c>
      <c r="C293" t="s">
        <v>120</v>
      </c>
      <c r="D293" t="s">
        <v>819</v>
      </c>
      <c r="E293" t="s">
        <v>1319</v>
      </c>
      <c r="G293" t="s">
        <v>1610</v>
      </c>
      <c r="H293" t="s">
        <v>1617</v>
      </c>
      <c r="I293" t="s">
        <v>1621</v>
      </c>
      <c r="J293" t="s">
        <v>1643</v>
      </c>
    </row>
    <row r="294" spans="1:10">
      <c r="A294" s="1">
        <f>HYPERLINK("https://lsnyc.legalserver.org/matter/dynamic-profile/view/1869473","18-1869473")</f>
        <v>0</v>
      </c>
      <c r="B294" t="s">
        <v>23</v>
      </c>
      <c r="C294" t="s">
        <v>270</v>
      </c>
      <c r="D294" t="s">
        <v>820</v>
      </c>
      <c r="E294" t="s">
        <v>1150</v>
      </c>
      <c r="F294" t="s">
        <v>1440</v>
      </c>
      <c r="G294" t="s">
        <v>1610</v>
      </c>
      <c r="H294" t="s">
        <v>1617</v>
      </c>
      <c r="I294" t="s">
        <v>1619</v>
      </c>
      <c r="J294" t="s">
        <v>1625</v>
      </c>
    </row>
    <row r="295" spans="1:10">
      <c r="A295" s="1">
        <f>HYPERLINK("https://lsnyc.legalserver.org/matter/dynamic-profile/view/1907819","19-1907819")</f>
        <v>0</v>
      </c>
      <c r="B295" t="s">
        <v>23</v>
      </c>
      <c r="C295" t="s">
        <v>286</v>
      </c>
      <c r="D295" t="s">
        <v>821</v>
      </c>
      <c r="E295" t="s">
        <v>1128</v>
      </c>
      <c r="F295" t="s">
        <v>1204</v>
      </c>
      <c r="G295" t="s">
        <v>1610</v>
      </c>
      <c r="J295" t="s">
        <v>1643</v>
      </c>
    </row>
    <row r="296" spans="1:10">
      <c r="A296" s="1">
        <f>HYPERLINK("https://lsnyc.legalserver.org/matter/dynamic-profile/view/1882809","18-1882809")</f>
        <v>0</v>
      </c>
      <c r="B296" t="s">
        <v>24</v>
      </c>
      <c r="C296" t="s">
        <v>287</v>
      </c>
      <c r="D296" t="s">
        <v>688</v>
      </c>
      <c r="E296" t="s">
        <v>1257</v>
      </c>
      <c r="F296" t="s">
        <v>1467</v>
      </c>
      <c r="G296" t="s">
        <v>1611</v>
      </c>
      <c r="H296" t="s">
        <v>1617</v>
      </c>
      <c r="I296" t="s">
        <v>1623</v>
      </c>
      <c r="J296" t="s">
        <v>1645</v>
      </c>
    </row>
    <row r="297" spans="1:10">
      <c r="A297" s="1">
        <f>HYPERLINK("https://lsnyc.legalserver.org/matter/dynamic-profile/view/1889678","19-1889678")</f>
        <v>0</v>
      </c>
      <c r="B297" t="s">
        <v>24</v>
      </c>
      <c r="C297" t="s">
        <v>131</v>
      </c>
      <c r="D297" t="s">
        <v>822</v>
      </c>
      <c r="E297" t="s">
        <v>1320</v>
      </c>
      <c r="F297" t="s">
        <v>1202</v>
      </c>
      <c r="G297" t="s">
        <v>1610</v>
      </c>
      <c r="H297" t="s">
        <v>1617</v>
      </c>
      <c r="I297" t="s">
        <v>1621</v>
      </c>
      <c r="J297" t="s">
        <v>1644</v>
      </c>
    </row>
    <row r="298" spans="1:10">
      <c r="A298" s="1">
        <f>HYPERLINK("https://lsnyc.legalserver.org/matter/dynamic-profile/view/1905963","19-1905963")</f>
        <v>0</v>
      </c>
      <c r="B298" t="s">
        <v>24</v>
      </c>
      <c r="C298" t="s">
        <v>288</v>
      </c>
      <c r="D298" t="s">
        <v>823</v>
      </c>
      <c r="E298" t="s">
        <v>1321</v>
      </c>
      <c r="F298" t="s">
        <v>1321</v>
      </c>
      <c r="G298" t="s">
        <v>1610</v>
      </c>
      <c r="H298" t="s">
        <v>1617</v>
      </c>
      <c r="I298" t="s">
        <v>1620</v>
      </c>
      <c r="J298" t="s">
        <v>1643</v>
      </c>
    </row>
    <row r="299" spans="1:10">
      <c r="A299" s="1">
        <f>HYPERLINK("https://lsnyc.legalserver.org/matter/dynamic-profile/view/1901470","19-1901470")</f>
        <v>0</v>
      </c>
      <c r="B299" t="s">
        <v>24</v>
      </c>
      <c r="C299" t="s">
        <v>289</v>
      </c>
      <c r="D299" t="s">
        <v>824</v>
      </c>
      <c r="E299" t="s">
        <v>1322</v>
      </c>
      <c r="F299" t="s">
        <v>1353</v>
      </c>
      <c r="G299" t="s">
        <v>1610</v>
      </c>
    </row>
    <row r="300" spans="1:10">
      <c r="A300" s="1">
        <f>HYPERLINK("https://lsnyc.legalserver.org/matter/dynamic-profile/view/1885003","18-1885003")</f>
        <v>0</v>
      </c>
      <c r="B300" t="s">
        <v>24</v>
      </c>
      <c r="C300" t="s">
        <v>290</v>
      </c>
      <c r="D300" t="s">
        <v>825</v>
      </c>
      <c r="E300" t="s">
        <v>1280</v>
      </c>
      <c r="F300" t="s">
        <v>1280</v>
      </c>
      <c r="G300" t="s">
        <v>1610</v>
      </c>
      <c r="H300" t="s">
        <v>1617</v>
      </c>
      <c r="I300" t="s">
        <v>1618</v>
      </c>
      <c r="J300" t="s">
        <v>1635</v>
      </c>
    </row>
    <row r="301" spans="1:10">
      <c r="A301" s="1">
        <f>HYPERLINK("https://lsnyc.legalserver.org/matter/dynamic-profile/view/1855758","18-1855758")</f>
        <v>0</v>
      </c>
      <c r="B301" t="s">
        <v>24</v>
      </c>
      <c r="C301" t="s">
        <v>291</v>
      </c>
      <c r="D301" t="s">
        <v>826</v>
      </c>
      <c r="E301" t="s">
        <v>1277</v>
      </c>
      <c r="F301" t="s">
        <v>1499</v>
      </c>
      <c r="G301" t="s">
        <v>1614</v>
      </c>
      <c r="H301" t="s">
        <v>1617</v>
      </c>
      <c r="I301" t="s">
        <v>1621</v>
      </c>
      <c r="J301" t="s">
        <v>1644</v>
      </c>
    </row>
    <row r="302" spans="1:10">
      <c r="A302" s="1">
        <f>HYPERLINK("https://lsnyc.legalserver.org/matter/dynamic-profile/view/1899910","19-1899910")</f>
        <v>0</v>
      </c>
      <c r="B302" t="s">
        <v>24</v>
      </c>
      <c r="C302" t="s">
        <v>292</v>
      </c>
      <c r="D302" t="s">
        <v>629</v>
      </c>
      <c r="E302" t="s">
        <v>1323</v>
      </c>
      <c r="F302" t="s">
        <v>1268</v>
      </c>
      <c r="G302" t="s">
        <v>1611</v>
      </c>
      <c r="H302" t="s">
        <v>1617</v>
      </c>
      <c r="I302" t="s">
        <v>1623</v>
      </c>
      <c r="J302" t="s">
        <v>1628</v>
      </c>
    </row>
    <row r="303" spans="1:10">
      <c r="A303" s="1">
        <f>HYPERLINK("https://lsnyc.legalserver.org/matter/dynamic-profile/view/1906162","19-1906162")</f>
        <v>0</v>
      </c>
      <c r="B303" t="s">
        <v>24</v>
      </c>
      <c r="C303" t="s">
        <v>83</v>
      </c>
      <c r="D303" t="s">
        <v>827</v>
      </c>
      <c r="E303" t="s">
        <v>1270</v>
      </c>
      <c r="F303" t="s">
        <v>1571</v>
      </c>
      <c r="G303" t="s">
        <v>1610</v>
      </c>
      <c r="I303" t="s">
        <v>1620</v>
      </c>
      <c r="J303" t="s">
        <v>1643</v>
      </c>
    </row>
    <row r="304" spans="1:10">
      <c r="A304" s="1">
        <f>HYPERLINK("https://lsnyc.legalserver.org/matter/dynamic-profile/view/1855754","18-1855754")</f>
        <v>0</v>
      </c>
      <c r="B304" t="s">
        <v>24</v>
      </c>
      <c r="C304" t="s">
        <v>291</v>
      </c>
      <c r="D304" t="s">
        <v>826</v>
      </c>
      <c r="E304" t="s">
        <v>1277</v>
      </c>
      <c r="F304" t="s">
        <v>1499</v>
      </c>
      <c r="G304" t="s">
        <v>1614</v>
      </c>
      <c r="H304" t="s">
        <v>1617</v>
      </c>
      <c r="I304" t="s">
        <v>1624</v>
      </c>
      <c r="J304" t="s">
        <v>1646</v>
      </c>
    </row>
    <row r="305" spans="1:10">
      <c r="A305" s="1">
        <f>HYPERLINK("https://lsnyc.legalserver.org/matter/dynamic-profile/view/0822356","16-0822356")</f>
        <v>0</v>
      </c>
      <c r="B305" t="s">
        <v>24</v>
      </c>
      <c r="C305" t="s">
        <v>293</v>
      </c>
      <c r="D305" t="s">
        <v>828</v>
      </c>
      <c r="E305" t="s">
        <v>1324</v>
      </c>
      <c r="F305" t="s">
        <v>1177</v>
      </c>
      <c r="G305" t="s">
        <v>1610</v>
      </c>
      <c r="H305" t="s">
        <v>1617</v>
      </c>
      <c r="I305" t="s">
        <v>1619</v>
      </c>
      <c r="J305" t="s">
        <v>1625</v>
      </c>
    </row>
    <row r="306" spans="1:10">
      <c r="A306" s="1">
        <f>HYPERLINK("https://lsnyc.legalserver.org/matter/dynamic-profile/view/1906203","19-1906203")</f>
        <v>0</v>
      </c>
      <c r="B306" t="s">
        <v>24</v>
      </c>
      <c r="C306" t="s">
        <v>294</v>
      </c>
      <c r="D306" t="s">
        <v>735</v>
      </c>
      <c r="E306" t="s">
        <v>1270</v>
      </c>
      <c r="F306" t="s">
        <v>1270</v>
      </c>
      <c r="G306" t="s">
        <v>1610</v>
      </c>
      <c r="J306" t="s">
        <v>1625</v>
      </c>
    </row>
    <row r="307" spans="1:10">
      <c r="A307" s="1">
        <f>HYPERLINK("https://lsnyc.legalserver.org/matter/dynamic-profile/view/1901408","19-1901408")</f>
        <v>0</v>
      </c>
      <c r="B307" t="s">
        <v>24</v>
      </c>
      <c r="C307" t="s">
        <v>177</v>
      </c>
      <c r="D307" t="s">
        <v>829</v>
      </c>
      <c r="E307" t="s">
        <v>1242</v>
      </c>
      <c r="F307" t="s">
        <v>1576</v>
      </c>
      <c r="G307" t="s">
        <v>1610</v>
      </c>
      <c r="H307" t="s">
        <v>1617</v>
      </c>
      <c r="I307" t="s">
        <v>1620</v>
      </c>
      <c r="J307" t="s">
        <v>1643</v>
      </c>
    </row>
    <row r="308" spans="1:10">
      <c r="A308" s="1">
        <f>HYPERLINK("https://lsnyc.legalserver.org/matter/dynamic-profile/view/1853275","17-1853275")</f>
        <v>0</v>
      </c>
      <c r="B308" t="s">
        <v>24</v>
      </c>
      <c r="C308" t="s">
        <v>291</v>
      </c>
      <c r="D308" t="s">
        <v>826</v>
      </c>
      <c r="E308" t="s">
        <v>1325</v>
      </c>
      <c r="F308" t="s">
        <v>1302</v>
      </c>
      <c r="G308" t="s">
        <v>1610</v>
      </c>
      <c r="H308" t="s">
        <v>1617</v>
      </c>
      <c r="I308" t="s">
        <v>1619</v>
      </c>
      <c r="J308" t="s">
        <v>1627</v>
      </c>
    </row>
    <row r="309" spans="1:10">
      <c r="A309" s="1">
        <f>HYPERLINK("https://lsnyc.legalserver.org/matter/dynamic-profile/view/1865769","18-1865769")</f>
        <v>0</v>
      </c>
      <c r="B309" t="s">
        <v>24</v>
      </c>
      <c r="C309" t="s">
        <v>295</v>
      </c>
      <c r="D309" t="s">
        <v>830</v>
      </c>
      <c r="E309" t="s">
        <v>1326</v>
      </c>
      <c r="F309" t="s">
        <v>1291</v>
      </c>
      <c r="G309" t="s">
        <v>1610</v>
      </c>
      <c r="I309" t="s">
        <v>1621</v>
      </c>
    </row>
    <row r="310" spans="1:10">
      <c r="A310" s="1">
        <f>HYPERLINK("https://lsnyc.legalserver.org/matter/dynamic-profile/view/1885564","18-1885564")</f>
        <v>0</v>
      </c>
      <c r="B310" t="s">
        <v>24</v>
      </c>
      <c r="C310" t="s">
        <v>296</v>
      </c>
      <c r="D310" t="s">
        <v>831</v>
      </c>
      <c r="E310" t="s">
        <v>1139</v>
      </c>
      <c r="F310" t="s">
        <v>1139</v>
      </c>
      <c r="G310" t="s">
        <v>1610</v>
      </c>
      <c r="H310" t="s">
        <v>1617</v>
      </c>
      <c r="I310" t="s">
        <v>1620</v>
      </c>
      <c r="J310" t="s">
        <v>1644</v>
      </c>
    </row>
    <row r="311" spans="1:10">
      <c r="A311" s="1">
        <f>HYPERLINK("https://lsnyc.legalserver.org/matter/dynamic-profile/view/1886857","19-1886857")</f>
        <v>0</v>
      </c>
      <c r="B311" t="s">
        <v>25</v>
      </c>
      <c r="C311" t="s">
        <v>256</v>
      </c>
      <c r="D311" t="s">
        <v>623</v>
      </c>
      <c r="E311" t="s">
        <v>1327</v>
      </c>
      <c r="F311" t="s">
        <v>1583</v>
      </c>
      <c r="G311" t="s">
        <v>1609</v>
      </c>
      <c r="I311" t="s">
        <v>1619</v>
      </c>
    </row>
    <row r="312" spans="1:10">
      <c r="A312" s="1">
        <f>HYPERLINK("https://lsnyc.legalserver.org/matter/dynamic-profile/view/1896938","19-1896938")</f>
        <v>0</v>
      </c>
      <c r="B312" t="s">
        <v>25</v>
      </c>
      <c r="C312" t="s">
        <v>297</v>
      </c>
      <c r="D312" t="s">
        <v>654</v>
      </c>
      <c r="E312" t="s">
        <v>1328</v>
      </c>
      <c r="F312" t="s">
        <v>1246</v>
      </c>
      <c r="G312" t="s">
        <v>1609</v>
      </c>
    </row>
    <row r="313" spans="1:10">
      <c r="A313" s="1">
        <f>HYPERLINK("https://lsnyc.legalserver.org/matter/dynamic-profile/view/1885125","18-1885125")</f>
        <v>0</v>
      </c>
      <c r="B313" t="s">
        <v>25</v>
      </c>
      <c r="C313" t="s">
        <v>298</v>
      </c>
      <c r="D313" t="s">
        <v>832</v>
      </c>
      <c r="E313" t="s">
        <v>1329</v>
      </c>
      <c r="F313" t="s">
        <v>1475</v>
      </c>
      <c r="G313" t="s">
        <v>1609</v>
      </c>
      <c r="I313" t="s">
        <v>1621</v>
      </c>
    </row>
    <row r="314" spans="1:10">
      <c r="A314" s="1">
        <f>HYPERLINK("https://lsnyc.legalserver.org/matter/dynamic-profile/view/1887000","19-1887000")</f>
        <v>0</v>
      </c>
      <c r="B314" t="s">
        <v>25</v>
      </c>
      <c r="C314" t="s">
        <v>63</v>
      </c>
      <c r="D314" t="s">
        <v>833</v>
      </c>
      <c r="E314" t="s">
        <v>1317</v>
      </c>
      <c r="F314" t="s">
        <v>1547</v>
      </c>
      <c r="G314" t="s">
        <v>1610</v>
      </c>
      <c r="H314" t="s">
        <v>1617</v>
      </c>
      <c r="I314" t="s">
        <v>1620</v>
      </c>
      <c r="J314" t="s">
        <v>1625</v>
      </c>
    </row>
    <row r="315" spans="1:10">
      <c r="A315" s="1">
        <f>HYPERLINK("https://lsnyc.legalserver.org/matter/dynamic-profile/view/1888058","19-1888058")</f>
        <v>0</v>
      </c>
      <c r="B315" t="s">
        <v>25</v>
      </c>
      <c r="C315" t="s">
        <v>299</v>
      </c>
      <c r="D315" t="s">
        <v>834</v>
      </c>
      <c r="E315" t="s">
        <v>1330</v>
      </c>
      <c r="F315" t="s">
        <v>1339</v>
      </c>
      <c r="G315" t="s">
        <v>1610</v>
      </c>
      <c r="H315" t="s">
        <v>1617</v>
      </c>
      <c r="I315" t="s">
        <v>1620</v>
      </c>
      <c r="J315" t="s">
        <v>1625</v>
      </c>
    </row>
    <row r="316" spans="1:10">
      <c r="A316" s="1">
        <f>HYPERLINK("https://lsnyc.legalserver.org/matter/dynamic-profile/view/1885008","18-1885008")</f>
        <v>0</v>
      </c>
      <c r="B316" t="s">
        <v>25</v>
      </c>
      <c r="C316" t="s">
        <v>298</v>
      </c>
      <c r="D316" t="s">
        <v>835</v>
      </c>
      <c r="E316" t="s">
        <v>1331</v>
      </c>
      <c r="F316" t="s">
        <v>1464</v>
      </c>
      <c r="G316" t="s">
        <v>1610</v>
      </c>
      <c r="H316" t="s">
        <v>1617</v>
      </c>
      <c r="I316" t="s">
        <v>1619</v>
      </c>
      <c r="J316" t="s">
        <v>1625</v>
      </c>
    </row>
    <row r="317" spans="1:10">
      <c r="A317" s="1">
        <f>HYPERLINK("https://lsnyc.legalserver.org/matter/dynamic-profile/view/1886855","18-1886855")</f>
        <v>0</v>
      </c>
      <c r="B317" t="s">
        <v>25</v>
      </c>
      <c r="C317" t="s">
        <v>256</v>
      </c>
      <c r="D317" t="s">
        <v>623</v>
      </c>
      <c r="E317" t="s">
        <v>1317</v>
      </c>
      <c r="F317" t="s">
        <v>1359</v>
      </c>
      <c r="G317" t="s">
        <v>1610</v>
      </c>
      <c r="H317" t="s">
        <v>1617</v>
      </c>
      <c r="I317" t="s">
        <v>1619</v>
      </c>
      <c r="J317" t="s">
        <v>1625</v>
      </c>
    </row>
    <row r="318" spans="1:10">
      <c r="A318" s="1">
        <f>HYPERLINK("https://lsnyc.legalserver.org/matter/dynamic-profile/view/1899442","19-1899442")</f>
        <v>0</v>
      </c>
      <c r="B318" t="s">
        <v>25</v>
      </c>
      <c r="C318" t="s">
        <v>300</v>
      </c>
      <c r="D318" t="s">
        <v>836</v>
      </c>
      <c r="E318" t="s">
        <v>1176</v>
      </c>
      <c r="F318" t="s">
        <v>1584</v>
      </c>
      <c r="G318" t="s">
        <v>1610</v>
      </c>
      <c r="H318" t="s">
        <v>1617</v>
      </c>
      <c r="I318" t="s">
        <v>1619</v>
      </c>
      <c r="J318" t="s">
        <v>1625</v>
      </c>
    </row>
    <row r="319" spans="1:10">
      <c r="A319" s="1">
        <f>HYPERLINK("https://lsnyc.legalserver.org/matter/dynamic-profile/view/1892156","19-1892156")</f>
        <v>0</v>
      </c>
      <c r="B319" t="s">
        <v>25</v>
      </c>
      <c r="C319" t="s">
        <v>301</v>
      </c>
      <c r="D319" t="s">
        <v>837</v>
      </c>
      <c r="E319" t="s">
        <v>1288</v>
      </c>
      <c r="F319" t="s">
        <v>1244</v>
      </c>
      <c r="G319" t="s">
        <v>1610</v>
      </c>
      <c r="H319" t="s">
        <v>1617</v>
      </c>
      <c r="I319" t="s">
        <v>1620</v>
      </c>
      <c r="J319" t="s">
        <v>1626</v>
      </c>
    </row>
    <row r="320" spans="1:10">
      <c r="A320" s="1">
        <f>HYPERLINK("https://lsnyc.legalserver.org/matter/dynamic-profile/view/1892593","19-1892593")</f>
        <v>0</v>
      </c>
      <c r="B320" t="s">
        <v>25</v>
      </c>
      <c r="C320" t="s">
        <v>302</v>
      </c>
      <c r="D320" t="s">
        <v>623</v>
      </c>
      <c r="E320" t="s">
        <v>1332</v>
      </c>
      <c r="F320" t="s">
        <v>1341</v>
      </c>
      <c r="G320" t="s">
        <v>1610</v>
      </c>
      <c r="H320" t="s">
        <v>1617</v>
      </c>
      <c r="I320" t="s">
        <v>1619</v>
      </c>
      <c r="J320" t="s">
        <v>1625</v>
      </c>
    </row>
    <row r="321" spans="1:10">
      <c r="A321" s="1">
        <f>HYPERLINK("https://lsnyc.legalserver.org/matter/dynamic-profile/view/1894171","19-1894171")</f>
        <v>0</v>
      </c>
      <c r="B321" t="s">
        <v>25</v>
      </c>
      <c r="C321" t="s">
        <v>303</v>
      </c>
      <c r="D321" t="s">
        <v>838</v>
      </c>
      <c r="E321" t="s">
        <v>1263</v>
      </c>
      <c r="F321" t="s">
        <v>1341</v>
      </c>
      <c r="G321" t="s">
        <v>1609</v>
      </c>
    </row>
    <row r="322" spans="1:10">
      <c r="A322" s="1">
        <f>HYPERLINK("https://lsnyc.legalserver.org/matter/dynamic-profile/view/1890764","19-1890764")</f>
        <v>0</v>
      </c>
      <c r="B322" t="s">
        <v>25</v>
      </c>
      <c r="C322" t="s">
        <v>120</v>
      </c>
      <c r="D322" t="s">
        <v>642</v>
      </c>
      <c r="E322" t="s">
        <v>1332</v>
      </c>
      <c r="F322" t="s">
        <v>1357</v>
      </c>
      <c r="G322" t="s">
        <v>1610</v>
      </c>
      <c r="H322" t="s">
        <v>1617</v>
      </c>
      <c r="I322" t="s">
        <v>1620</v>
      </c>
      <c r="J322" t="s">
        <v>1625</v>
      </c>
    </row>
    <row r="323" spans="1:10">
      <c r="A323" s="1">
        <f>HYPERLINK("https://lsnyc.legalserver.org/matter/dynamic-profile/view/1896781","19-1896781")</f>
        <v>0</v>
      </c>
      <c r="B323" t="s">
        <v>25</v>
      </c>
      <c r="C323" t="s">
        <v>92</v>
      </c>
      <c r="D323" t="s">
        <v>839</v>
      </c>
      <c r="E323" t="s">
        <v>1333</v>
      </c>
      <c r="F323" t="s">
        <v>1333</v>
      </c>
      <c r="G323" t="s">
        <v>1610</v>
      </c>
      <c r="H323" t="s">
        <v>1617</v>
      </c>
      <c r="I323" t="s">
        <v>1619</v>
      </c>
      <c r="J323" t="s">
        <v>1626</v>
      </c>
    </row>
    <row r="324" spans="1:10">
      <c r="A324" s="1">
        <f>HYPERLINK("https://lsnyc.legalserver.org/matter/dynamic-profile/view/1903126","19-1903126")</f>
        <v>0</v>
      </c>
      <c r="B324" t="s">
        <v>25</v>
      </c>
      <c r="C324" t="s">
        <v>61</v>
      </c>
      <c r="D324" t="s">
        <v>840</v>
      </c>
      <c r="E324" t="s">
        <v>1334</v>
      </c>
      <c r="F324" t="s">
        <v>1311</v>
      </c>
      <c r="G324" t="s">
        <v>1609</v>
      </c>
    </row>
    <row r="325" spans="1:10">
      <c r="A325" s="1">
        <f>HYPERLINK("https://lsnyc.legalserver.org/matter/dynamic-profile/view/1893828","19-1893828")</f>
        <v>0</v>
      </c>
      <c r="B325" t="s">
        <v>25</v>
      </c>
      <c r="C325" t="s">
        <v>304</v>
      </c>
      <c r="D325" t="s">
        <v>740</v>
      </c>
      <c r="E325" t="s">
        <v>1335</v>
      </c>
      <c r="F325" t="s">
        <v>1334</v>
      </c>
      <c r="G325" t="s">
        <v>1609</v>
      </c>
    </row>
    <row r="326" spans="1:10">
      <c r="A326" s="1">
        <f>HYPERLINK("https://lsnyc.legalserver.org/matter/dynamic-profile/view/1892546","19-1892546")</f>
        <v>0</v>
      </c>
      <c r="B326" t="s">
        <v>25</v>
      </c>
      <c r="C326" t="s">
        <v>98</v>
      </c>
      <c r="D326" t="s">
        <v>841</v>
      </c>
      <c r="E326" t="s">
        <v>1288</v>
      </c>
      <c r="F326" t="s">
        <v>1485</v>
      </c>
      <c r="G326" t="s">
        <v>1609</v>
      </c>
    </row>
    <row r="327" spans="1:10">
      <c r="A327" s="1">
        <f>HYPERLINK("https://lsnyc.legalserver.org/matter/dynamic-profile/view/1892599","19-1892599")</f>
        <v>0</v>
      </c>
      <c r="B327" t="s">
        <v>25</v>
      </c>
      <c r="C327" t="s">
        <v>302</v>
      </c>
      <c r="D327" t="s">
        <v>623</v>
      </c>
      <c r="E327" t="s">
        <v>1332</v>
      </c>
      <c r="G327" t="s">
        <v>1609</v>
      </c>
    </row>
    <row r="328" spans="1:10">
      <c r="A328" s="1">
        <f>HYPERLINK("https://lsnyc.legalserver.org/matter/dynamic-profile/view/1882935","18-1882935")</f>
        <v>0</v>
      </c>
      <c r="B328" t="s">
        <v>25</v>
      </c>
      <c r="C328" t="s">
        <v>298</v>
      </c>
      <c r="D328" t="s">
        <v>832</v>
      </c>
      <c r="E328" t="s">
        <v>1218</v>
      </c>
      <c r="F328" t="s">
        <v>1467</v>
      </c>
      <c r="G328" t="s">
        <v>1610</v>
      </c>
      <c r="H328" t="s">
        <v>1617</v>
      </c>
      <c r="I328" t="s">
        <v>1620</v>
      </c>
      <c r="J328" t="s">
        <v>1627</v>
      </c>
    </row>
    <row r="329" spans="1:10">
      <c r="A329" s="1">
        <f>HYPERLINK("https://lsnyc.legalserver.org/matter/dynamic-profile/view/1885116","18-1885116")</f>
        <v>0</v>
      </c>
      <c r="B329" t="s">
        <v>25</v>
      </c>
      <c r="C329" t="s">
        <v>298</v>
      </c>
      <c r="D329" t="s">
        <v>832</v>
      </c>
      <c r="E329" t="s">
        <v>1329</v>
      </c>
      <c r="F329" t="s">
        <v>1296</v>
      </c>
      <c r="G329" t="s">
        <v>1610</v>
      </c>
      <c r="H329" t="s">
        <v>1617</v>
      </c>
      <c r="I329" t="s">
        <v>1619</v>
      </c>
      <c r="J329" t="s">
        <v>1625</v>
      </c>
    </row>
    <row r="330" spans="1:10">
      <c r="A330" s="1">
        <f>HYPERLINK("https://lsnyc.legalserver.org/matter/dynamic-profile/view/1883946","18-1883946")</f>
        <v>0</v>
      </c>
      <c r="B330" t="s">
        <v>25</v>
      </c>
      <c r="C330" t="s">
        <v>120</v>
      </c>
      <c r="D330" t="s">
        <v>842</v>
      </c>
      <c r="E330" t="s">
        <v>1336</v>
      </c>
      <c r="F330" t="s">
        <v>1253</v>
      </c>
      <c r="G330" t="s">
        <v>1610</v>
      </c>
      <c r="H330" t="s">
        <v>1617</v>
      </c>
      <c r="I330" t="s">
        <v>1619</v>
      </c>
      <c r="J330" t="s">
        <v>1625</v>
      </c>
    </row>
    <row r="331" spans="1:10">
      <c r="A331" s="1">
        <f>HYPERLINK("https://lsnyc.legalserver.org/matter/dynamic-profile/view/1894170","19-1894170")</f>
        <v>0</v>
      </c>
      <c r="B331" t="s">
        <v>25</v>
      </c>
      <c r="C331" t="s">
        <v>303</v>
      </c>
      <c r="D331" t="s">
        <v>838</v>
      </c>
      <c r="E331" t="s">
        <v>1263</v>
      </c>
      <c r="F331" t="s">
        <v>1552</v>
      </c>
      <c r="G331" t="s">
        <v>1610</v>
      </c>
      <c r="H331" t="s">
        <v>1617</v>
      </c>
      <c r="I331" t="s">
        <v>1619</v>
      </c>
      <c r="J331" t="s">
        <v>1625</v>
      </c>
    </row>
    <row r="332" spans="1:10">
      <c r="A332" s="1">
        <f>HYPERLINK("https://lsnyc.legalserver.org/matter/dynamic-profile/view/1890771","19-1890771")</f>
        <v>0</v>
      </c>
      <c r="B332" t="s">
        <v>25</v>
      </c>
      <c r="C332" t="s">
        <v>120</v>
      </c>
      <c r="D332" t="s">
        <v>642</v>
      </c>
      <c r="E332" t="s">
        <v>1332</v>
      </c>
      <c r="G332" t="s">
        <v>1609</v>
      </c>
    </row>
    <row r="333" spans="1:10">
      <c r="A333" s="1">
        <f>HYPERLINK("https://lsnyc.legalserver.org/matter/dynamic-profile/view/1890380","19-1890380")</f>
        <v>0</v>
      </c>
      <c r="B333" t="s">
        <v>25</v>
      </c>
      <c r="C333" t="s">
        <v>305</v>
      </c>
      <c r="D333" t="s">
        <v>843</v>
      </c>
      <c r="E333" t="s">
        <v>1337</v>
      </c>
      <c r="F333" t="s">
        <v>1467</v>
      </c>
      <c r="G333" t="s">
        <v>1610</v>
      </c>
      <c r="H333" t="s">
        <v>1617</v>
      </c>
      <c r="I333" t="s">
        <v>1619</v>
      </c>
      <c r="J333" t="s">
        <v>1625</v>
      </c>
    </row>
    <row r="334" spans="1:10">
      <c r="A334" s="1">
        <f>HYPERLINK("https://lsnyc.legalserver.org/matter/dynamic-profile/view/1885017","18-1885017")</f>
        <v>0</v>
      </c>
      <c r="B334" t="s">
        <v>25</v>
      </c>
      <c r="C334" t="s">
        <v>298</v>
      </c>
      <c r="D334" t="s">
        <v>835</v>
      </c>
      <c r="E334" t="s">
        <v>1331</v>
      </c>
      <c r="F334" t="s">
        <v>1585</v>
      </c>
      <c r="G334" t="s">
        <v>1609</v>
      </c>
      <c r="H334" t="s">
        <v>1617</v>
      </c>
      <c r="I334" t="s">
        <v>1619</v>
      </c>
    </row>
    <row r="335" spans="1:10">
      <c r="A335" s="1">
        <f>HYPERLINK("https://lsnyc.legalserver.org/matter/dynamic-profile/view/1899112","19-1899112")</f>
        <v>0</v>
      </c>
      <c r="B335" t="s">
        <v>25</v>
      </c>
      <c r="C335" t="s">
        <v>306</v>
      </c>
      <c r="D335" t="s">
        <v>844</v>
      </c>
      <c r="E335" t="s">
        <v>1338</v>
      </c>
      <c r="F335" t="s">
        <v>1549</v>
      </c>
      <c r="G335" t="s">
        <v>1610</v>
      </c>
      <c r="H335" t="s">
        <v>1617</v>
      </c>
      <c r="I335" t="s">
        <v>1619</v>
      </c>
      <c r="J335" t="s">
        <v>1625</v>
      </c>
    </row>
    <row r="336" spans="1:10">
      <c r="A336" s="1">
        <f>HYPERLINK("https://lsnyc.legalserver.org/matter/dynamic-profile/view/1903883","19-1903883")</f>
        <v>0</v>
      </c>
      <c r="B336" t="s">
        <v>25</v>
      </c>
      <c r="C336" t="s">
        <v>307</v>
      </c>
      <c r="D336" t="s">
        <v>845</v>
      </c>
      <c r="E336" t="s">
        <v>1151</v>
      </c>
      <c r="G336" t="s">
        <v>1609</v>
      </c>
    </row>
    <row r="337" spans="1:10">
      <c r="A337" s="1">
        <f>HYPERLINK("https://lsnyc.legalserver.org/matter/dynamic-profile/view/1891074","19-1891074")</f>
        <v>0</v>
      </c>
      <c r="B337" t="s">
        <v>25</v>
      </c>
      <c r="C337" t="s">
        <v>308</v>
      </c>
      <c r="D337" t="s">
        <v>846</v>
      </c>
      <c r="E337" t="s">
        <v>1339</v>
      </c>
      <c r="F337" t="s">
        <v>1586</v>
      </c>
      <c r="G337" t="s">
        <v>1610</v>
      </c>
      <c r="H337" t="s">
        <v>1617</v>
      </c>
      <c r="I337" t="s">
        <v>1619</v>
      </c>
      <c r="J337" t="s">
        <v>1625</v>
      </c>
    </row>
    <row r="338" spans="1:10">
      <c r="A338" s="1">
        <f>HYPERLINK("https://lsnyc.legalserver.org/matter/dynamic-profile/view/1899146","19-1899146")</f>
        <v>0</v>
      </c>
      <c r="B338" t="s">
        <v>25</v>
      </c>
      <c r="C338" t="s">
        <v>306</v>
      </c>
      <c r="D338" t="s">
        <v>844</v>
      </c>
      <c r="E338" t="s">
        <v>1338</v>
      </c>
      <c r="F338" t="s">
        <v>1584</v>
      </c>
      <c r="G338" t="s">
        <v>1609</v>
      </c>
    </row>
    <row r="339" spans="1:10">
      <c r="A339" s="1">
        <f>HYPERLINK("https://lsnyc.legalserver.org/matter/dynamic-profile/view/1883953","18-1883953")</f>
        <v>0</v>
      </c>
      <c r="B339" t="s">
        <v>25</v>
      </c>
      <c r="C339" t="s">
        <v>120</v>
      </c>
      <c r="D339" t="s">
        <v>842</v>
      </c>
      <c r="E339" t="s">
        <v>1336</v>
      </c>
      <c r="F339" t="s">
        <v>1262</v>
      </c>
      <c r="G339" t="s">
        <v>1609</v>
      </c>
      <c r="H339" t="s">
        <v>1617</v>
      </c>
      <c r="I339" t="s">
        <v>1619</v>
      </c>
    </row>
    <row r="340" spans="1:10">
      <c r="A340" s="1">
        <f>HYPERLINK("https://lsnyc.legalserver.org/matter/dynamic-profile/view/1910460","19-1910460")</f>
        <v>0</v>
      </c>
      <c r="B340" t="s">
        <v>25</v>
      </c>
      <c r="C340" t="s">
        <v>309</v>
      </c>
      <c r="D340" t="s">
        <v>847</v>
      </c>
      <c r="E340" t="s">
        <v>1340</v>
      </c>
      <c r="G340" t="s">
        <v>1609</v>
      </c>
    </row>
    <row r="341" spans="1:10">
      <c r="A341" s="1">
        <f>HYPERLINK("https://lsnyc.legalserver.org/matter/dynamic-profile/view/1892614","19-1892614")</f>
        <v>0</v>
      </c>
      <c r="B341" t="s">
        <v>25</v>
      </c>
      <c r="C341" t="s">
        <v>176</v>
      </c>
      <c r="D341" t="s">
        <v>848</v>
      </c>
      <c r="E341" t="s">
        <v>1288</v>
      </c>
      <c r="F341" t="s">
        <v>1549</v>
      </c>
      <c r="G341" t="s">
        <v>1610</v>
      </c>
      <c r="H341" t="s">
        <v>1617</v>
      </c>
      <c r="I341" t="s">
        <v>1619</v>
      </c>
      <c r="J341" t="s">
        <v>1625</v>
      </c>
    </row>
    <row r="342" spans="1:10">
      <c r="A342" s="1">
        <f>HYPERLINK("https://lsnyc.legalserver.org/matter/dynamic-profile/view/1888059","19-1888059")</f>
        <v>0</v>
      </c>
      <c r="B342" t="s">
        <v>25</v>
      </c>
      <c r="C342" t="s">
        <v>299</v>
      </c>
      <c r="D342" t="s">
        <v>834</v>
      </c>
      <c r="E342" t="s">
        <v>1330</v>
      </c>
      <c r="G342" t="s">
        <v>1609</v>
      </c>
      <c r="I342" t="s">
        <v>1620</v>
      </c>
    </row>
    <row r="343" spans="1:10">
      <c r="A343" s="1">
        <f>HYPERLINK("https://lsnyc.legalserver.org/matter/dynamic-profile/view/1898453","19-1898453")</f>
        <v>0</v>
      </c>
      <c r="B343" t="s">
        <v>25</v>
      </c>
      <c r="C343" t="s">
        <v>159</v>
      </c>
      <c r="D343" t="s">
        <v>632</v>
      </c>
      <c r="E343" t="s">
        <v>1341</v>
      </c>
      <c r="F343" t="s">
        <v>1475</v>
      </c>
      <c r="G343" t="s">
        <v>1610</v>
      </c>
      <c r="H343" t="s">
        <v>1617</v>
      </c>
      <c r="I343" t="s">
        <v>1620</v>
      </c>
      <c r="J343" t="s">
        <v>1626</v>
      </c>
    </row>
    <row r="344" spans="1:10">
      <c r="A344" s="1">
        <f>HYPERLINK("https://lsnyc.legalserver.org/matter/dynamic-profile/view/1896934","19-1896934")</f>
        <v>0</v>
      </c>
      <c r="B344" t="s">
        <v>25</v>
      </c>
      <c r="C344" t="s">
        <v>297</v>
      </c>
      <c r="D344" t="s">
        <v>654</v>
      </c>
      <c r="E344" t="s">
        <v>1328</v>
      </c>
      <c r="F344" t="s">
        <v>1488</v>
      </c>
      <c r="G344" t="s">
        <v>1610</v>
      </c>
      <c r="H344" t="s">
        <v>1617</v>
      </c>
      <c r="I344" t="s">
        <v>1620</v>
      </c>
      <c r="J344" t="s">
        <v>1625</v>
      </c>
    </row>
    <row r="345" spans="1:10">
      <c r="A345" s="1">
        <f>HYPERLINK("https://lsnyc.legalserver.org/matter/dynamic-profile/view/1869733","18-1869733")</f>
        <v>0</v>
      </c>
      <c r="B345" t="s">
        <v>26</v>
      </c>
      <c r="C345" t="s">
        <v>310</v>
      </c>
      <c r="D345" t="s">
        <v>849</v>
      </c>
      <c r="E345" t="s">
        <v>1342</v>
      </c>
      <c r="F345" t="s">
        <v>1587</v>
      </c>
      <c r="G345" t="s">
        <v>1609</v>
      </c>
      <c r="H345" t="s">
        <v>1617</v>
      </c>
      <c r="I345" t="s">
        <v>1621</v>
      </c>
      <c r="J345" t="s">
        <v>1630</v>
      </c>
    </row>
    <row r="346" spans="1:10">
      <c r="A346" s="1">
        <f>HYPERLINK("https://lsnyc.legalserver.org/matter/dynamic-profile/view/1862986","18-1862986")</f>
        <v>0</v>
      </c>
      <c r="B346" t="s">
        <v>26</v>
      </c>
      <c r="C346" t="s">
        <v>311</v>
      </c>
      <c r="D346" t="s">
        <v>850</v>
      </c>
      <c r="E346" t="s">
        <v>1182</v>
      </c>
      <c r="F346" t="s">
        <v>1282</v>
      </c>
      <c r="G346" t="s">
        <v>1610</v>
      </c>
      <c r="H346" t="s">
        <v>1617</v>
      </c>
      <c r="I346" t="s">
        <v>1619</v>
      </c>
      <c r="J346" t="s">
        <v>1625</v>
      </c>
    </row>
    <row r="347" spans="1:10">
      <c r="A347" s="1">
        <f>HYPERLINK("https://lsnyc.legalserver.org/matter/dynamic-profile/view/1857277","18-1857277")</f>
        <v>0</v>
      </c>
      <c r="B347" t="s">
        <v>26</v>
      </c>
      <c r="C347" t="s">
        <v>61</v>
      </c>
      <c r="D347" t="s">
        <v>652</v>
      </c>
      <c r="E347" t="s">
        <v>1343</v>
      </c>
      <c r="F347" t="s">
        <v>1192</v>
      </c>
      <c r="G347" t="s">
        <v>1610</v>
      </c>
      <c r="I347" t="s">
        <v>1623</v>
      </c>
      <c r="J347" t="s">
        <v>1637</v>
      </c>
    </row>
    <row r="348" spans="1:10">
      <c r="A348" s="1">
        <f>HYPERLINK("https://lsnyc.legalserver.org/matter/dynamic-profile/view/1907479","19-1907479")</f>
        <v>0</v>
      </c>
      <c r="B348" t="s">
        <v>26</v>
      </c>
      <c r="C348" t="s">
        <v>312</v>
      </c>
      <c r="D348" t="s">
        <v>649</v>
      </c>
      <c r="E348" t="s">
        <v>1344</v>
      </c>
      <c r="G348" t="s">
        <v>1610</v>
      </c>
      <c r="H348" t="s">
        <v>1617</v>
      </c>
    </row>
    <row r="349" spans="1:10">
      <c r="A349" s="1">
        <f>HYPERLINK("https://lsnyc.legalserver.org/matter/dynamic-profile/view/1874675","18-1874675")</f>
        <v>0</v>
      </c>
      <c r="B349" t="s">
        <v>26</v>
      </c>
      <c r="C349" t="s">
        <v>313</v>
      </c>
      <c r="D349" t="s">
        <v>611</v>
      </c>
      <c r="E349" t="s">
        <v>1345</v>
      </c>
      <c r="F349" t="s">
        <v>1320</v>
      </c>
      <c r="G349" t="s">
        <v>1609</v>
      </c>
    </row>
    <row r="350" spans="1:10">
      <c r="A350" s="1">
        <f>HYPERLINK("https://lsnyc.legalserver.org/matter/dynamic-profile/view/1914999","19-1914999")</f>
        <v>0</v>
      </c>
      <c r="B350" t="s">
        <v>26</v>
      </c>
      <c r="C350" t="s">
        <v>314</v>
      </c>
      <c r="D350" t="s">
        <v>851</v>
      </c>
      <c r="E350" t="s">
        <v>1346</v>
      </c>
      <c r="G350" t="s">
        <v>1610</v>
      </c>
      <c r="H350" t="s">
        <v>1617</v>
      </c>
      <c r="I350" t="s">
        <v>1620</v>
      </c>
    </row>
    <row r="351" spans="1:10">
      <c r="A351" s="1">
        <f>HYPERLINK("https://lsnyc.legalserver.org/matter/dynamic-profile/view/1870265","18-1870265")</f>
        <v>0</v>
      </c>
      <c r="B351" t="s">
        <v>26</v>
      </c>
      <c r="C351" t="s">
        <v>315</v>
      </c>
      <c r="D351" t="s">
        <v>610</v>
      </c>
      <c r="E351" t="s">
        <v>1171</v>
      </c>
      <c r="F351" t="s">
        <v>1320</v>
      </c>
      <c r="G351" t="s">
        <v>1610</v>
      </c>
      <c r="H351" t="s">
        <v>1617</v>
      </c>
      <c r="I351" t="s">
        <v>1619</v>
      </c>
      <c r="J351" t="s">
        <v>1625</v>
      </c>
    </row>
    <row r="352" spans="1:10">
      <c r="A352" s="1">
        <f>HYPERLINK("https://lsnyc.legalserver.org/matter/dynamic-profile/view/1847473","17-1847473")</f>
        <v>0</v>
      </c>
      <c r="B352" t="s">
        <v>26</v>
      </c>
      <c r="C352" t="s">
        <v>121</v>
      </c>
      <c r="D352" t="s">
        <v>852</v>
      </c>
      <c r="E352" t="s">
        <v>1294</v>
      </c>
      <c r="F352" t="s">
        <v>1574</v>
      </c>
      <c r="G352" t="s">
        <v>1610</v>
      </c>
      <c r="H352" t="s">
        <v>1617</v>
      </c>
      <c r="I352" t="s">
        <v>1619</v>
      </c>
      <c r="J352" t="s">
        <v>1625</v>
      </c>
    </row>
    <row r="353" spans="1:10">
      <c r="A353" s="1">
        <f>HYPERLINK("https://lsnyc.legalserver.org/matter/dynamic-profile/view/1899720","19-1899720")</f>
        <v>0</v>
      </c>
      <c r="B353" t="s">
        <v>26</v>
      </c>
      <c r="C353" t="s">
        <v>316</v>
      </c>
      <c r="D353" t="s">
        <v>853</v>
      </c>
      <c r="E353" t="s">
        <v>1347</v>
      </c>
      <c r="F353" t="s">
        <v>1279</v>
      </c>
      <c r="G353" t="s">
        <v>1610</v>
      </c>
      <c r="H353" t="s">
        <v>1617</v>
      </c>
      <c r="I353" t="s">
        <v>1620</v>
      </c>
    </row>
    <row r="354" spans="1:10">
      <c r="A354" s="1">
        <f>HYPERLINK("https://lsnyc.legalserver.org/matter/dynamic-profile/view/1852102","17-1852102")</f>
        <v>0</v>
      </c>
      <c r="B354" t="s">
        <v>26</v>
      </c>
      <c r="C354" t="s">
        <v>317</v>
      </c>
      <c r="D354" t="s">
        <v>623</v>
      </c>
      <c r="E354" t="s">
        <v>1348</v>
      </c>
      <c r="F354" t="s">
        <v>1588</v>
      </c>
      <c r="G354" t="s">
        <v>1610</v>
      </c>
      <c r="H354" t="s">
        <v>1617</v>
      </c>
      <c r="I354" t="s">
        <v>1623</v>
      </c>
      <c r="J354" t="s">
        <v>1637</v>
      </c>
    </row>
    <row r="355" spans="1:10">
      <c r="A355" s="1">
        <f>HYPERLINK("https://lsnyc.legalserver.org/matter/dynamic-profile/view/1912812","19-1912812")</f>
        <v>0</v>
      </c>
      <c r="B355" t="s">
        <v>26</v>
      </c>
      <c r="C355" t="s">
        <v>314</v>
      </c>
      <c r="D355" t="s">
        <v>851</v>
      </c>
      <c r="E355" t="s">
        <v>1346</v>
      </c>
      <c r="G355" t="s">
        <v>1610</v>
      </c>
      <c r="H355" t="s">
        <v>1617</v>
      </c>
      <c r="I355" t="s">
        <v>1618</v>
      </c>
      <c r="J355" t="s">
        <v>1627</v>
      </c>
    </row>
    <row r="356" spans="1:10">
      <c r="A356" s="1">
        <f>HYPERLINK("https://lsnyc.legalserver.org/matter/dynamic-profile/view/1865906","18-1865906")</f>
        <v>0</v>
      </c>
      <c r="B356" t="s">
        <v>26</v>
      </c>
      <c r="C356" t="s">
        <v>318</v>
      </c>
      <c r="D356" t="s">
        <v>729</v>
      </c>
      <c r="E356" t="s">
        <v>1349</v>
      </c>
      <c r="F356" t="s">
        <v>1304</v>
      </c>
      <c r="G356" t="s">
        <v>1610</v>
      </c>
      <c r="H356" t="s">
        <v>1617</v>
      </c>
      <c r="I356" t="s">
        <v>1619</v>
      </c>
      <c r="J356" t="s">
        <v>1625</v>
      </c>
    </row>
    <row r="357" spans="1:10">
      <c r="A357" s="1">
        <f>HYPERLINK("https://lsnyc.legalserver.org/matter/dynamic-profile/view/1874668","18-1874668")</f>
        <v>0</v>
      </c>
      <c r="B357" t="s">
        <v>26</v>
      </c>
      <c r="C357" t="s">
        <v>313</v>
      </c>
      <c r="D357" t="s">
        <v>611</v>
      </c>
      <c r="E357" t="s">
        <v>1345</v>
      </c>
      <c r="F357" t="s">
        <v>1311</v>
      </c>
      <c r="G357" t="s">
        <v>1610</v>
      </c>
      <c r="H357" t="s">
        <v>1617</v>
      </c>
      <c r="I357" t="s">
        <v>1619</v>
      </c>
      <c r="J357" t="s">
        <v>1625</v>
      </c>
    </row>
    <row r="358" spans="1:10">
      <c r="A358" s="1">
        <f>HYPERLINK("https://lsnyc.legalserver.org/matter/dynamic-profile/view/1880736","18-1880736")</f>
        <v>0</v>
      </c>
      <c r="B358" t="s">
        <v>26</v>
      </c>
      <c r="C358" t="s">
        <v>147</v>
      </c>
      <c r="D358" t="s">
        <v>688</v>
      </c>
      <c r="E358" t="s">
        <v>1350</v>
      </c>
      <c r="G358" t="s">
        <v>1609</v>
      </c>
    </row>
    <row r="359" spans="1:10">
      <c r="A359" s="1">
        <f>HYPERLINK("https://lsnyc.legalserver.org/matter/dynamic-profile/view/1902856","19-1902856")</f>
        <v>0</v>
      </c>
      <c r="B359" t="s">
        <v>27</v>
      </c>
      <c r="C359" t="s">
        <v>144</v>
      </c>
      <c r="D359" t="s">
        <v>593</v>
      </c>
      <c r="E359" t="s">
        <v>1279</v>
      </c>
      <c r="G359" t="s">
        <v>1609</v>
      </c>
      <c r="H359" t="s">
        <v>1617</v>
      </c>
      <c r="J359" t="s">
        <v>1625</v>
      </c>
    </row>
    <row r="360" spans="1:10">
      <c r="A360" s="1">
        <f>HYPERLINK("https://lsnyc.legalserver.org/matter/dynamic-profile/view/1892969","19-1892969")</f>
        <v>0</v>
      </c>
      <c r="B360" t="s">
        <v>27</v>
      </c>
      <c r="C360" t="s">
        <v>319</v>
      </c>
      <c r="D360" t="s">
        <v>854</v>
      </c>
      <c r="E360" t="s">
        <v>1351</v>
      </c>
      <c r="F360" t="s">
        <v>1296</v>
      </c>
      <c r="G360" t="s">
        <v>1609</v>
      </c>
    </row>
    <row r="361" spans="1:10">
      <c r="A361" s="1">
        <f>HYPERLINK("https://lsnyc.legalserver.org/matter/dynamic-profile/view/1892654","19-1892654")</f>
        <v>0</v>
      </c>
      <c r="B361" t="s">
        <v>27</v>
      </c>
      <c r="C361" t="s">
        <v>120</v>
      </c>
      <c r="D361" t="s">
        <v>855</v>
      </c>
      <c r="E361" t="s">
        <v>1352</v>
      </c>
      <c r="F361" t="s">
        <v>1386</v>
      </c>
      <c r="G361" t="s">
        <v>1611</v>
      </c>
      <c r="I361" t="s">
        <v>1618</v>
      </c>
      <c r="J361" t="s">
        <v>1647</v>
      </c>
    </row>
    <row r="362" spans="1:10">
      <c r="A362" s="1">
        <f>HYPERLINK("https://lsnyc.legalserver.org/matter/dynamic-profile/view/1902943","19-1902943")</f>
        <v>0</v>
      </c>
      <c r="B362" t="s">
        <v>28</v>
      </c>
      <c r="C362" t="s">
        <v>320</v>
      </c>
      <c r="D362" t="s">
        <v>856</v>
      </c>
      <c r="E362" t="s">
        <v>1279</v>
      </c>
      <c r="F362" t="s">
        <v>1279</v>
      </c>
      <c r="G362" t="s">
        <v>1610</v>
      </c>
      <c r="H362" t="s">
        <v>1617</v>
      </c>
      <c r="I362" t="s">
        <v>1620</v>
      </c>
      <c r="J362" t="s">
        <v>1626</v>
      </c>
    </row>
    <row r="363" spans="1:10">
      <c r="A363" s="1">
        <f>HYPERLINK("https://lsnyc.legalserver.org/matter/dynamic-profile/view/1899505","19-1899505")</f>
        <v>0</v>
      </c>
      <c r="B363" t="s">
        <v>28</v>
      </c>
      <c r="C363" t="s">
        <v>215</v>
      </c>
      <c r="D363" t="s">
        <v>631</v>
      </c>
      <c r="E363" t="s">
        <v>1179</v>
      </c>
      <c r="F363" t="s">
        <v>1411</v>
      </c>
      <c r="G363" t="s">
        <v>1610</v>
      </c>
      <c r="H363" t="s">
        <v>1617</v>
      </c>
      <c r="I363" t="s">
        <v>1619</v>
      </c>
      <c r="J363" t="s">
        <v>1625</v>
      </c>
    </row>
    <row r="364" spans="1:10">
      <c r="A364" s="1">
        <f>HYPERLINK("https://lsnyc.legalserver.org/matter/dynamic-profile/view/1885421","18-1885421")</f>
        <v>0</v>
      </c>
      <c r="B364" t="s">
        <v>28</v>
      </c>
      <c r="C364" t="s">
        <v>321</v>
      </c>
      <c r="D364" t="s">
        <v>717</v>
      </c>
      <c r="E364" t="s">
        <v>1329</v>
      </c>
      <c r="F364" t="s">
        <v>1552</v>
      </c>
      <c r="G364" t="s">
        <v>1610</v>
      </c>
      <c r="H364" t="s">
        <v>1617</v>
      </c>
      <c r="I364" t="s">
        <v>1619</v>
      </c>
      <c r="J364" t="s">
        <v>1625</v>
      </c>
    </row>
    <row r="365" spans="1:10">
      <c r="A365" s="1">
        <f>HYPERLINK("https://lsnyc.legalserver.org/matter/dynamic-profile/view/1893800","19-1893800")</f>
        <v>0</v>
      </c>
      <c r="B365" t="s">
        <v>28</v>
      </c>
      <c r="C365" t="s">
        <v>322</v>
      </c>
      <c r="D365" t="s">
        <v>857</v>
      </c>
      <c r="E365" t="s">
        <v>1261</v>
      </c>
      <c r="F365" t="s">
        <v>1344</v>
      </c>
      <c r="G365" t="s">
        <v>1610</v>
      </c>
      <c r="I365" t="s">
        <v>1620</v>
      </c>
      <c r="J365" t="s">
        <v>1625</v>
      </c>
    </row>
    <row r="366" spans="1:10">
      <c r="A366" s="1">
        <f>HYPERLINK("https://lsnyc.legalserver.org/matter/dynamic-profile/view/1880495","18-1880495")</f>
        <v>0</v>
      </c>
      <c r="B366" t="s">
        <v>28</v>
      </c>
      <c r="C366" t="s">
        <v>323</v>
      </c>
      <c r="D366" t="s">
        <v>858</v>
      </c>
      <c r="E366" t="s">
        <v>1130</v>
      </c>
      <c r="F366" t="s">
        <v>1549</v>
      </c>
      <c r="G366" t="s">
        <v>1610</v>
      </c>
      <c r="H366" t="s">
        <v>1617</v>
      </c>
      <c r="I366" t="s">
        <v>1619</v>
      </c>
      <c r="J366" t="s">
        <v>1625</v>
      </c>
    </row>
    <row r="367" spans="1:10">
      <c r="A367" s="1">
        <f>HYPERLINK("https://lsnyc.legalserver.org/matter/dynamic-profile/view/1904811","19-1904811")</f>
        <v>0</v>
      </c>
      <c r="B367" t="s">
        <v>28</v>
      </c>
      <c r="C367" t="s">
        <v>324</v>
      </c>
      <c r="D367" t="s">
        <v>859</v>
      </c>
      <c r="E367" t="s">
        <v>1353</v>
      </c>
      <c r="F367" t="s">
        <v>1466</v>
      </c>
      <c r="G367" t="s">
        <v>1610</v>
      </c>
      <c r="H367" t="s">
        <v>1617</v>
      </c>
      <c r="I367" t="s">
        <v>1619</v>
      </c>
      <c r="J367" t="s">
        <v>1625</v>
      </c>
    </row>
    <row r="368" spans="1:10">
      <c r="A368" s="1">
        <f>HYPERLINK("https://lsnyc.legalserver.org/matter/dynamic-profile/view/1889117","19-1889117")</f>
        <v>0</v>
      </c>
      <c r="B368" t="s">
        <v>28</v>
      </c>
      <c r="C368" t="s">
        <v>325</v>
      </c>
      <c r="D368" t="s">
        <v>828</v>
      </c>
      <c r="E368" t="s">
        <v>1354</v>
      </c>
      <c r="F368" t="s">
        <v>1246</v>
      </c>
      <c r="G368" t="s">
        <v>1610</v>
      </c>
      <c r="H368" t="s">
        <v>1617</v>
      </c>
      <c r="I368" t="s">
        <v>1619</v>
      </c>
      <c r="J368" t="s">
        <v>1625</v>
      </c>
    </row>
    <row r="369" spans="1:10">
      <c r="A369" s="1">
        <f>HYPERLINK("https://lsnyc.legalserver.org/matter/dynamic-profile/view/1901387","19-1901387")</f>
        <v>0</v>
      </c>
      <c r="B369" t="s">
        <v>28</v>
      </c>
      <c r="C369" t="s">
        <v>326</v>
      </c>
      <c r="D369" t="s">
        <v>860</v>
      </c>
      <c r="E369" t="s">
        <v>1242</v>
      </c>
      <c r="F369" t="s">
        <v>1485</v>
      </c>
      <c r="G369" t="s">
        <v>1610</v>
      </c>
      <c r="H369" t="s">
        <v>1617</v>
      </c>
      <c r="I369" t="s">
        <v>1619</v>
      </c>
      <c r="J369" t="s">
        <v>1625</v>
      </c>
    </row>
    <row r="370" spans="1:10">
      <c r="A370" s="1">
        <f>HYPERLINK("https://lsnyc.legalserver.org/matter/dynamic-profile/view/1890196","19-1890196")</f>
        <v>0</v>
      </c>
      <c r="B370" t="s">
        <v>28</v>
      </c>
      <c r="C370" t="s">
        <v>194</v>
      </c>
      <c r="D370" t="s">
        <v>808</v>
      </c>
      <c r="E370" t="s">
        <v>1295</v>
      </c>
      <c r="F370" t="s">
        <v>1364</v>
      </c>
      <c r="G370" t="s">
        <v>1610</v>
      </c>
      <c r="H370" t="s">
        <v>1617</v>
      </c>
      <c r="I370" t="s">
        <v>1619</v>
      </c>
      <c r="J370" t="s">
        <v>1625</v>
      </c>
    </row>
    <row r="371" spans="1:10">
      <c r="A371" s="1">
        <f>HYPERLINK("https://lsnyc.legalserver.org/matter/dynamic-profile/view/1872158","18-1872158")</f>
        <v>0</v>
      </c>
      <c r="B371" t="s">
        <v>28</v>
      </c>
      <c r="C371" t="s">
        <v>327</v>
      </c>
      <c r="D371" t="s">
        <v>861</v>
      </c>
      <c r="E371" t="s">
        <v>1185</v>
      </c>
      <c r="F371" t="s">
        <v>1246</v>
      </c>
      <c r="G371" t="s">
        <v>1610</v>
      </c>
      <c r="H371" t="s">
        <v>1617</v>
      </c>
      <c r="I371" t="s">
        <v>1619</v>
      </c>
      <c r="J371" t="s">
        <v>1625</v>
      </c>
    </row>
    <row r="372" spans="1:10">
      <c r="A372" s="1">
        <f>HYPERLINK("https://lsnyc.legalserver.org/matter/dynamic-profile/view/1868724","18-1868724")</f>
        <v>0</v>
      </c>
      <c r="B372" t="s">
        <v>28</v>
      </c>
      <c r="C372" t="s">
        <v>328</v>
      </c>
      <c r="D372" t="s">
        <v>862</v>
      </c>
      <c r="E372" t="s">
        <v>1150</v>
      </c>
      <c r="F372" t="s">
        <v>1163</v>
      </c>
      <c r="G372" t="s">
        <v>1610</v>
      </c>
      <c r="H372" t="s">
        <v>1617</v>
      </c>
      <c r="I372" t="s">
        <v>1619</v>
      </c>
      <c r="J372" t="s">
        <v>1626</v>
      </c>
    </row>
    <row r="373" spans="1:10">
      <c r="A373" s="1">
        <f>HYPERLINK("https://lsnyc.legalserver.org/matter/dynamic-profile/view/1863728","18-1863728")</f>
        <v>0</v>
      </c>
      <c r="B373" t="s">
        <v>28</v>
      </c>
      <c r="C373" t="s">
        <v>326</v>
      </c>
      <c r="D373" t="s">
        <v>860</v>
      </c>
      <c r="E373" t="s">
        <v>1355</v>
      </c>
      <c r="F373" t="s">
        <v>1318</v>
      </c>
      <c r="G373" t="s">
        <v>1610</v>
      </c>
      <c r="H373" t="s">
        <v>1617</v>
      </c>
      <c r="I373" t="s">
        <v>1619</v>
      </c>
      <c r="J373" t="s">
        <v>1625</v>
      </c>
    </row>
    <row r="374" spans="1:10">
      <c r="A374" s="1">
        <f>HYPERLINK("https://lsnyc.legalserver.org/matter/dynamic-profile/view/1875051","18-1875051")</f>
        <v>0</v>
      </c>
      <c r="B374" t="s">
        <v>28</v>
      </c>
      <c r="C374" t="s">
        <v>329</v>
      </c>
      <c r="D374" t="s">
        <v>863</v>
      </c>
      <c r="E374" t="s">
        <v>1314</v>
      </c>
      <c r="F374" t="s">
        <v>1474</v>
      </c>
      <c r="G374" t="s">
        <v>1610</v>
      </c>
      <c r="H374" t="s">
        <v>1617</v>
      </c>
      <c r="I374" t="s">
        <v>1619</v>
      </c>
      <c r="J374" t="s">
        <v>1626</v>
      </c>
    </row>
    <row r="375" spans="1:10">
      <c r="A375" s="1">
        <f>HYPERLINK("https://lsnyc.legalserver.org/matter/dynamic-profile/view/1883341","18-1883341")</f>
        <v>0</v>
      </c>
      <c r="B375" t="s">
        <v>28</v>
      </c>
      <c r="C375" t="s">
        <v>330</v>
      </c>
      <c r="D375" t="s">
        <v>864</v>
      </c>
      <c r="E375" t="s">
        <v>1223</v>
      </c>
      <c r="F375" t="s">
        <v>1259</v>
      </c>
      <c r="G375" t="s">
        <v>1610</v>
      </c>
      <c r="H375" t="s">
        <v>1617</v>
      </c>
      <c r="I375" t="s">
        <v>1619</v>
      </c>
      <c r="J375" t="s">
        <v>1625</v>
      </c>
    </row>
    <row r="376" spans="1:10">
      <c r="A376" s="1">
        <f>HYPERLINK("https://lsnyc.legalserver.org/matter/dynamic-profile/view/1850515","17-1850515")</f>
        <v>0</v>
      </c>
      <c r="B376" t="s">
        <v>28</v>
      </c>
      <c r="C376" t="s">
        <v>331</v>
      </c>
      <c r="D376" t="s">
        <v>865</v>
      </c>
      <c r="E376" t="s">
        <v>1356</v>
      </c>
      <c r="F376" t="s">
        <v>1356</v>
      </c>
      <c r="G376" t="s">
        <v>1609</v>
      </c>
      <c r="H376" t="s">
        <v>1617</v>
      </c>
    </row>
    <row r="377" spans="1:10">
      <c r="A377" s="1">
        <f>HYPERLINK("https://lsnyc.legalserver.org/matter/dynamic-profile/view/1893218","19-1893218")</f>
        <v>0</v>
      </c>
      <c r="B377" t="s">
        <v>28</v>
      </c>
      <c r="C377" t="s">
        <v>332</v>
      </c>
      <c r="D377" t="s">
        <v>866</v>
      </c>
      <c r="E377" t="s">
        <v>1357</v>
      </c>
      <c r="F377" t="s">
        <v>1242</v>
      </c>
      <c r="G377" t="s">
        <v>1610</v>
      </c>
      <c r="H377" t="s">
        <v>1617</v>
      </c>
      <c r="I377" t="s">
        <v>1619</v>
      </c>
      <c r="J377" t="s">
        <v>1625</v>
      </c>
    </row>
    <row r="378" spans="1:10">
      <c r="A378" s="1">
        <f>HYPERLINK("https://lsnyc.legalserver.org/matter/dynamic-profile/view/1900494","19-1900494")</f>
        <v>0</v>
      </c>
      <c r="B378" t="s">
        <v>28</v>
      </c>
      <c r="C378" t="s">
        <v>273</v>
      </c>
      <c r="D378" t="s">
        <v>867</v>
      </c>
      <c r="E378" t="s">
        <v>1323</v>
      </c>
      <c r="F378" t="s">
        <v>1242</v>
      </c>
      <c r="G378" t="s">
        <v>1610</v>
      </c>
      <c r="H378" t="s">
        <v>1617</v>
      </c>
      <c r="I378" t="s">
        <v>1619</v>
      </c>
      <c r="J378" t="s">
        <v>1626</v>
      </c>
    </row>
    <row r="379" spans="1:10">
      <c r="A379" s="1">
        <f>HYPERLINK("https://lsnyc.legalserver.org/matter/dynamic-profile/view/1883386","18-1883386")</f>
        <v>0</v>
      </c>
      <c r="B379" t="s">
        <v>28</v>
      </c>
      <c r="C379" t="s">
        <v>188</v>
      </c>
      <c r="D379" t="s">
        <v>868</v>
      </c>
      <c r="E379" t="s">
        <v>1282</v>
      </c>
      <c r="F379" t="s">
        <v>1493</v>
      </c>
      <c r="G379" t="s">
        <v>1610</v>
      </c>
      <c r="H379" t="s">
        <v>1617</v>
      </c>
      <c r="I379" t="s">
        <v>1619</v>
      </c>
      <c r="J379" t="s">
        <v>1625</v>
      </c>
    </row>
    <row r="380" spans="1:10">
      <c r="A380" s="1">
        <f>HYPERLINK("https://lsnyc.legalserver.org/matter/dynamic-profile/view/1896804","19-1896804")</f>
        <v>0</v>
      </c>
      <c r="B380" t="s">
        <v>28</v>
      </c>
      <c r="C380" t="s">
        <v>333</v>
      </c>
      <c r="D380" t="s">
        <v>869</v>
      </c>
      <c r="E380" t="s">
        <v>1259</v>
      </c>
      <c r="F380" t="s">
        <v>1279</v>
      </c>
      <c r="G380" t="s">
        <v>1610</v>
      </c>
      <c r="H380" t="s">
        <v>1617</v>
      </c>
      <c r="I380" t="s">
        <v>1619</v>
      </c>
      <c r="J380" t="s">
        <v>1625</v>
      </c>
    </row>
    <row r="381" spans="1:10">
      <c r="A381" s="1">
        <f>HYPERLINK("https://lsnyc.legalserver.org/matter/dynamic-profile/view/1853779","17-1853779")</f>
        <v>0</v>
      </c>
      <c r="B381" t="s">
        <v>28</v>
      </c>
      <c r="C381" t="s">
        <v>334</v>
      </c>
      <c r="D381" t="s">
        <v>740</v>
      </c>
      <c r="E381" t="s">
        <v>1358</v>
      </c>
      <c r="F381" t="s">
        <v>1589</v>
      </c>
      <c r="G381" t="s">
        <v>1610</v>
      </c>
      <c r="H381" t="s">
        <v>1617</v>
      </c>
      <c r="I381" t="s">
        <v>1619</v>
      </c>
      <c r="J381" t="s">
        <v>1626</v>
      </c>
    </row>
    <row r="382" spans="1:10">
      <c r="A382" s="1">
        <f>HYPERLINK("https://lsnyc.legalserver.org/matter/dynamic-profile/view/1891603","19-1891603")</f>
        <v>0</v>
      </c>
      <c r="B382" t="s">
        <v>28</v>
      </c>
      <c r="C382" t="s">
        <v>335</v>
      </c>
      <c r="D382" t="s">
        <v>870</v>
      </c>
      <c r="E382" t="s">
        <v>1359</v>
      </c>
      <c r="F382" t="s">
        <v>1407</v>
      </c>
      <c r="G382" t="s">
        <v>1610</v>
      </c>
      <c r="H382" t="s">
        <v>1617</v>
      </c>
      <c r="I382" t="s">
        <v>1619</v>
      </c>
    </row>
    <row r="383" spans="1:10">
      <c r="A383" s="1">
        <f>HYPERLINK("https://lsnyc.legalserver.org/matter/dynamic-profile/view/1895479","19-1895479")</f>
        <v>0</v>
      </c>
      <c r="B383" t="s">
        <v>28</v>
      </c>
      <c r="C383" t="s">
        <v>336</v>
      </c>
      <c r="D383" t="s">
        <v>748</v>
      </c>
      <c r="E383" t="s">
        <v>1360</v>
      </c>
      <c r="F383" t="s">
        <v>1172</v>
      </c>
      <c r="G383" t="s">
        <v>1610</v>
      </c>
      <c r="H383" t="s">
        <v>1617</v>
      </c>
      <c r="I383" t="s">
        <v>1619</v>
      </c>
      <c r="J383" t="s">
        <v>1626</v>
      </c>
    </row>
    <row r="384" spans="1:10">
      <c r="A384" s="1">
        <f>HYPERLINK("https://lsnyc.legalserver.org/matter/dynamic-profile/view/1879664","18-1879664")</f>
        <v>0</v>
      </c>
      <c r="B384" t="s">
        <v>28</v>
      </c>
      <c r="C384" t="s">
        <v>337</v>
      </c>
      <c r="D384" t="s">
        <v>871</v>
      </c>
      <c r="E384" t="s">
        <v>1361</v>
      </c>
      <c r="F384" t="s">
        <v>1570</v>
      </c>
      <c r="G384" t="s">
        <v>1610</v>
      </c>
      <c r="H384" t="s">
        <v>1617</v>
      </c>
      <c r="I384" t="s">
        <v>1619</v>
      </c>
      <c r="J384" t="s">
        <v>1625</v>
      </c>
    </row>
    <row r="385" spans="1:10">
      <c r="A385" s="1">
        <f>HYPERLINK("https://lsnyc.legalserver.org/matter/dynamic-profile/view/1859143","18-1859143")</f>
        <v>0</v>
      </c>
      <c r="B385" t="s">
        <v>29</v>
      </c>
      <c r="C385" t="s">
        <v>338</v>
      </c>
      <c r="D385" t="s">
        <v>872</v>
      </c>
      <c r="E385" t="s">
        <v>1362</v>
      </c>
      <c r="F385" t="s">
        <v>1162</v>
      </c>
      <c r="G385" t="s">
        <v>1609</v>
      </c>
      <c r="I385" t="s">
        <v>1619</v>
      </c>
      <c r="J385" t="s">
        <v>1625</v>
      </c>
    </row>
    <row r="386" spans="1:10">
      <c r="A386" s="1">
        <f>HYPERLINK("https://lsnyc.legalserver.org/matter/dynamic-profile/view/1855832","18-1855832")</f>
        <v>0</v>
      </c>
      <c r="B386" t="s">
        <v>29</v>
      </c>
      <c r="C386" t="s">
        <v>339</v>
      </c>
      <c r="D386" t="s">
        <v>611</v>
      </c>
      <c r="E386" t="s">
        <v>1363</v>
      </c>
      <c r="F386" t="s">
        <v>1541</v>
      </c>
      <c r="G386" t="s">
        <v>1610</v>
      </c>
      <c r="I386" t="s">
        <v>1619</v>
      </c>
      <c r="J386" t="s">
        <v>1625</v>
      </c>
    </row>
    <row r="387" spans="1:10">
      <c r="A387" s="1">
        <f>HYPERLINK("https://lsnyc.legalserver.org/matter/dynamic-profile/view/1897697","19-1897697")</f>
        <v>0</v>
      </c>
      <c r="B387" t="s">
        <v>29</v>
      </c>
      <c r="C387" t="s">
        <v>340</v>
      </c>
      <c r="D387" t="s">
        <v>632</v>
      </c>
      <c r="E387" t="s">
        <v>1364</v>
      </c>
      <c r="F387" t="s">
        <v>1268</v>
      </c>
      <c r="G387" t="s">
        <v>1610</v>
      </c>
      <c r="I387" t="s">
        <v>1619</v>
      </c>
      <c r="J387" t="s">
        <v>1625</v>
      </c>
    </row>
    <row r="388" spans="1:10">
      <c r="A388" s="1">
        <f>HYPERLINK("https://lsnyc.legalserver.org/matter/dynamic-profile/view/1896164","19-1896164")</f>
        <v>0</v>
      </c>
      <c r="B388" t="s">
        <v>29</v>
      </c>
      <c r="C388" t="s">
        <v>139</v>
      </c>
      <c r="D388" t="s">
        <v>873</v>
      </c>
      <c r="E388" t="s">
        <v>1365</v>
      </c>
      <c r="F388" t="s">
        <v>1172</v>
      </c>
      <c r="G388" t="s">
        <v>1610</v>
      </c>
      <c r="H388" t="s">
        <v>1617</v>
      </c>
      <c r="I388" t="s">
        <v>1619</v>
      </c>
      <c r="J388" t="s">
        <v>1625</v>
      </c>
    </row>
    <row r="389" spans="1:10">
      <c r="A389" s="1">
        <f>HYPERLINK("https://lsnyc.legalserver.org/matter/dynamic-profile/view/1898959","19-1898959")</f>
        <v>0</v>
      </c>
      <c r="B389" t="s">
        <v>29</v>
      </c>
      <c r="C389" t="s">
        <v>341</v>
      </c>
      <c r="D389" t="s">
        <v>874</v>
      </c>
      <c r="E389" t="s">
        <v>1237</v>
      </c>
      <c r="G389" t="s">
        <v>1610</v>
      </c>
      <c r="H389" t="s">
        <v>1617</v>
      </c>
      <c r="I389" t="s">
        <v>1619</v>
      </c>
      <c r="J389" t="s">
        <v>1626</v>
      </c>
    </row>
    <row r="390" spans="1:10">
      <c r="A390" s="1">
        <f>HYPERLINK("https://lsnyc.legalserver.org/matter/dynamic-profile/view/1897189","19-1897189")</f>
        <v>0</v>
      </c>
      <c r="B390" t="s">
        <v>29</v>
      </c>
      <c r="C390" t="s">
        <v>342</v>
      </c>
      <c r="D390" t="s">
        <v>875</v>
      </c>
      <c r="E390" t="s">
        <v>1246</v>
      </c>
      <c r="F390" t="s">
        <v>1246</v>
      </c>
      <c r="G390" t="s">
        <v>1610</v>
      </c>
      <c r="H390" t="s">
        <v>1617</v>
      </c>
      <c r="I390" t="s">
        <v>1620</v>
      </c>
      <c r="J390" t="s">
        <v>1626</v>
      </c>
    </row>
    <row r="391" spans="1:10">
      <c r="A391" s="1">
        <f>HYPERLINK("https://lsnyc.legalserver.org/matter/dynamic-profile/view/1878522","18-1878522")</f>
        <v>0</v>
      </c>
      <c r="B391" t="s">
        <v>29</v>
      </c>
      <c r="C391" t="s">
        <v>230</v>
      </c>
      <c r="D391" t="s">
        <v>618</v>
      </c>
      <c r="E391" t="s">
        <v>1366</v>
      </c>
      <c r="F391" t="s">
        <v>1245</v>
      </c>
      <c r="G391" t="s">
        <v>1610</v>
      </c>
      <c r="H391" t="s">
        <v>1617</v>
      </c>
      <c r="I391" t="s">
        <v>1619</v>
      </c>
      <c r="J391" t="s">
        <v>1626</v>
      </c>
    </row>
    <row r="392" spans="1:10">
      <c r="A392" s="1">
        <f>HYPERLINK("https://lsnyc.legalserver.org/matter/dynamic-profile/view/1844804","17-1844804")</f>
        <v>0</v>
      </c>
      <c r="B392" t="s">
        <v>29</v>
      </c>
      <c r="C392" t="s">
        <v>203</v>
      </c>
      <c r="D392" t="s">
        <v>876</v>
      </c>
      <c r="E392" t="s">
        <v>1367</v>
      </c>
      <c r="F392" t="s">
        <v>1154</v>
      </c>
      <c r="G392" t="s">
        <v>1610</v>
      </c>
      <c r="I392" t="s">
        <v>1619</v>
      </c>
      <c r="J392" t="s">
        <v>1625</v>
      </c>
    </row>
    <row r="393" spans="1:10">
      <c r="A393" s="1">
        <f>HYPERLINK("https://lsnyc.legalserver.org/matter/dynamic-profile/view/1866344","18-1866344")</f>
        <v>0</v>
      </c>
      <c r="B393" t="s">
        <v>29</v>
      </c>
      <c r="C393" t="s">
        <v>343</v>
      </c>
      <c r="D393" t="s">
        <v>877</v>
      </c>
      <c r="E393" t="s">
        <v>1203</v>
      </c>
      <c r="F393" t="s">
        <v>1308</v>
      </c>
      <c r="G393" t="s">
        <v>1610</v>
      </c>
      <c r="H393" t="s">
        <v>1617</v>
      </c>
      <c r="I393" t="s">
        <v>1619</v>
      </c>
      <c r="J393" t="s">
        <v>1625</v>
      </c>
    </row>
    <row r="394" spans="1:10">
      <c r="A394" s="1">
        <f>HYPERLINK("https://lsnyc.legalserver.org/matter/dynamic-profile/view/0781581","15-0781581")</f>
        <v>0</v>
      </c>
      <c r="B394" t="s">
        <v>29</v>
      </c>
      <c r="C394" t="s">
        <v>344</v>
      </c>
      <c r="D394" t="s">
        <v>878</v>
      </c>
      <c r="E394" t="s">
        <v>1368</v>
      </c>
      <c r="F394" t="s">
        <v>1242</v>
      </c>
      <c r="G394" t="s">
        <v>1610</v>
      </c>
      <c r="I394" t="s">
        <v>1619</v>
      </c>
      <c r="J394" t="s">
        <v>1626</v>
      </c>
    </row>
    <row r="395" spans="1:10">
      <c r="A395" s="1">
        <f>HYPERLINK("https://lsnyc.legalserver.org/matter/dynamic-profile/view/1872324","18-1872324")</f>
        <v>0</v>
      </c>
      <c r="B395" t="s">
        <v>29</v>
      </c>
      <c r="C395" t="s">
        <v>345</v>
      </c>
      <c r="D395" t="s">
        <v>614</v>
      </c>
      <c r="E395" t="s">
        <v>1369</v>
      </c>
      <c r="F395" t="s">
        <v>1579</v>
      </c>
      <c r="G395" t="s">
        <v>1610</v>
      </c>
      <c r="I395" t="s">
        <v>1619</v>
      </c>
      <c r="J395" t="s">
        <v>1625</v>
      </c>
    </row>
    <row r="396" spans="1:10">
      <c r="A396" s="1">
        <f>HYPERLINK("https://lsnyc.legalserver.org/matter/dynamic-profile/view/1854815","17-1854815")</f>
        <v>0</v>
      </c>
      <c r="B396" t="s">
        <v>29</v>
      </c>
      <c r="C396" t="s">
        <v>346</v>
      </c>
      <c r="D396" t="s">
        <v>879</v>
      </c>
      <c r="E396" t="s">
        <v>1165</v>
      </c>
      <c r="F396" t="s">
        <v>1209</v>
      </c>
      <c r="G396" t="s">
        <v>1610</v>
      </c>
      <c r="I396" t="s">
        <v>1619</v>
      </c>
      <c r="J396" t="s">
        <v>1626</v>
      </c>
    </row>
    <row r="397" spans="1:10">
      <c r="A397" s="1">
        <f>HYPERLINK("https://lsnyc.legalserver.org/matter/dynamic-profile/view/1910733","19-1910733")</f>
        <v>0</v>
      </c>
      <c r="B397" t="s">
        <v>29</v>
      </c>
      <c r="C397" t="s">
        <v>347</v>
      </c>
      <c r="D397" t="s">
        <v>880</v>
      </c>
      <c r="E397" t="s">
        <v>1370</v>
      </c>
      <c r="G397" t="s">
        <v>1610</v>
      </c>
      <c r="H397" t="s">
        <v>1617</v>
      </c>
      <c r="J397" t="s">
        <v>1625</v>
      </c>
    </row>
    <row r="398" spans="1:10">
      <c r="A398" s="1">
        <f>HYPERLINK("https://lsnyc.legalserver.org/matter/dynamic-profile/view/1863761","18-1863761")</f>
        <v>0</v>
      </c>
      <c r="B398" t="s">
        <v>29</v>
      </c>
      <c r="C398" t="s">
        <v>91</v>
      </c>
      <c r="D398" t="s">
        <v>635</v>
      </c>
      <c r="E398" t="s">
        <v>1371</v>
      </c>
      <c r="F398" t="s">
        <v>1334</v>
      </c>
      <c r="G398" t="s">
        <v>1610</v>
      </c>
      <c r="I398" t="s">
        <v>1619</v>
      </c>
      <c r="J398" t="s">
        <v>1625</v>
      </c>
    </row>
    <row r="399" spans="1:10">
      <c r="A399" s="1">
        <f>HYPERLINK("https://lsnyc.legalserver.org/matter/dynamic-profile/view/1899974","19-1899974")</f>
        <v>0</v>
      </c>
      <c r="B399" t="s">
        <v>29</v>
      </c>
      <c r="C399" t="s">
        <v>348</v>
      </c>
      <c r="D399" t="s">
        <v>881</v>
      </c>
      <c r="E399" t="s">
        <v>1372</v>
      </c>
      <c r="F399" t="s">
        <v>1543</v>
      </c>
      <c r="G399" t="s">
        <v>1610</v>
      </c>
      <c r="H399" t="s">
        <v>1617</v>
      </c>
      <c r="I399" t="s">
        <v>1619</v>
      </c>
      <c r="J399" t="s">
        <v>1625</v>
      </c>
    </row>
    <row r="400" spans="1:10">
      <c r="A400" s="1">
        <f>HYPERLINK("https://lsnyc.legalserver.org/matter/dynamic-profile/view/0815528","16-0815528")</f>
        <v>0</v>
      </c>
      <c r="B400" t="s">
        <v>29</v>
      </c>
      <c r="C400" t="s">
        <v>70</v>
      </c>
      <c r="D400" t="s">
        <v>882</v>
      </c>
      <c r="E400" t="s">
        <v>1373</v>
      </c>
      <c r="F400" t="s">
        <v>1337</v>
      </c>
      <c r="G400" t="s">
        <v>1610</v>
      </c>
      <c r="I400" t="s">
        <v>1619</v>
      </c>
      <c r="J400" t="s">
        <v>1625</v>
      </c>
    </row>
    <row r="401" spans="1:10">
      <c r="A401" s="1">
        <f>HYPERLINK("https://lsnyc.legalserver.org/matter/dynamic-profile/view/1869037","18-1869037")</f>
        <v>0</v>
      </c>
      <c r="B401" t="s">
        <v>29</v>
      </c>
      <c r="C401" t="s">
        <v>349</v>
      </c>
      <c r="D401" t="s">
        <v>883</v>
      </c>
      <c r="E401" t="s">
        <v>1144</v>
      </c>
      <c r="F401" t="s">
        <v>1155</v>
      </c>
      <c r="G401" t="s">
        <v>1610</v>
      </c>
      <c r="H401" t="s">
        <v>1617</v>
      </c>
      <c r="I401" t="s">
        <v>1619</v>
      </c>
      <c r="J401" t="s">
        <v>1626</v>
      </c>
    </row>
    <row r="402" spans="1:10">
      <c r="A402" s="1">
        <f>HYPERLINK("https://lsnyc.legalserver.org/matter/dynamic-profile/view/1838538","17-1838538")</f>
        <v>0</v>
      </c>
      <c r="B402" t="s">
        <v>29</v>
      </c>
      <c r="C402" t="s">
        <v>350</v>
      </c>
      <c r="D402" t="s">
        <v>884</v>
      </c>
      <c r="E402" t="s">
        <v>1374</v>
      </c>
      <c r="F402" t="s">
        <v>1350</v>
      </c>
      <c r="G402" t="s">
        <v>1610</v>
      </c>
      <c r="I402" t="s">
        <v>1619</v>
      </c>
      <c r="J402" t="s">
        <v>1625</v>
      </c>
    </row>
    <row r="403" spans="1:10">
      <c r="A403" s="1">
        <f>HYPERLINK("https://lsnyc.legalserver.org/matter/dynamic-profile/view/1885804","18-1885804")</f>
        <v>0</v>
      </c>
      <c r="B403" t="s">
        <v>29</v>
      </c>
      <c r="C403" t="s">
        <v>304</v>
      </c>
      <c r="D403" t="s">
        <v>582</v>
      </c>
      <c r="E403" t="s">
        <v>1162</v>
      </c>
      <c r="F403" t="s">
        <v>1357</v>
      </c>
      <c r="G403" t="s">
        <v>1610</v>
      </c>
      <c r="I403" t="s">
        <v>1619</v>
      </c>
      <c r="J403" t="s">
        <v>1626</v>
      </c>
    </row>
    <row r="404" spans="1:10">
      <c r="A404" s="1">
        <f>HYPERLINK("https://lsnyc.legalserver.org/matter/dynamic-profile/view/1900258","19-1900258")</f>
        <v>0</v>
      </c>
      <c r="B404" t="s">
        <v>29</v>
      </c>
      <c r="C404" t="s">
        <v>351</v>
      </c>
      <c r="D404" t="s">
        <v>133</v>
      </c>
      <c r="E404" t="s">
        <v>1193</v>
      </c>
      <c r="F404" t="s">
        <v>1420</v>
      </c>
      <c r="G404" t="s">
        <v>1610</v>
      </c>
      <c r="H404" t="s">
        <v>1617</v>
      </c>
      <c r="I404" t="s">
        <v>1619</v>
      </c>
      <c r="J404" t="s">
        <v>1625</v>
      </c>
    </row>
    <row r="405" spans="1:10">
      <c r="A405" s="1">
        <f>HYPERLINK("https://lsnyc.legalserver.org/matter/dynamic-profile/view/1903401","19-1903401")</f>
        <v>0</v>
      </c>
      <c r="B405" t="s">
        <v>29</v>
      </c>
      <c r="C405" t="s">
        <v>352</v>
      </c>
      <c r="D405" t="s">
        <v>706</v>
      </c>
      <c r="E405" t="s">
        <v>1375</v>
      </c>
      <c r="F405" t="s">
        <v>1186</v>
      </c>
      <c r="G405" t="s">
        <v>1610</v>
      </c>
      <c r="H405" t="s">
        <v>1617</v>
      </c>
      <c r="I405" t="s">
        <v>1619</v>
      </c>
      <c r="J405" t="s">
        <v>1625</v>
      </c>
    </row>
    <row r="406" spans="1:10">
      <c r="A406" s="1">
        <f>HYPERLINK("https://lsnyc.legalserver.org/matter/dynamic-profile/view/1879938","18-1879938")</f>
        <v>0</v>
      </c>
      <c r="B406" t="s">
        <v>29</v>
      </c>
      <c r="C406" t="s">
        <v>353</v>
      </c>
      <c r="D406" t="s">
        <v>769</v>
      </c>
      <c r="E406" t="s">
        <v>1133</v>
      </c>
      <c r="F406" t="s">
        <v>1414</v>
      </c>
      <c r="G406" t="s">
        <v>1610</v>
      </c>
      <c r="H406" t="s">
        <v>1617</v>
      </c>
      <c r="I406" t="s">
        <v>1619</v>
      </c>
      <c r="J406" t="s">
        <v>1625</v>
      </c>
    </row>
    <row r="407" spans="1:10">
      <c r="A407" s="1">
        <f>HYPERLINK("https://lsnyc.legalserver.org/matter/dynamic-profile/view/1879635","18-1879635")</f>
        <v>0</v>
      </c>
      <c r="B407" t="s">
        <v>29</v>
      </c>
      <c r="C407" t="s">
        <v>354</v>
      </c>
      <c r="D407" t="s">
        <v>885</v>
      </c>
      <c r="E407" t="s">
        <v>1361</v>
      </c>
      <c r="F407" t="s">
        <v>1440</v>
      </c>
      <c r="G407" t="s">
        <v>1610</v>
      </c>
      <c r="I407" t="s">
        <v>1619</v>
      </c>
      <c r="J407" t="s">
        <v>1625</v>
      </c>
    </row>
    <row r="408" spans="1:10">
      <c r="A408" s="1">
        <f>HYPERLINK("https://lsnyc.legalserver.org/matter/dynamic-profile/view/1889516","19-1889516")</f>
        <v>0</v>
      </c>
      <c r="B408" t="s">
        <v>29</v>
      </c>
      <c r="C408" t="s">
        <v>355</v>
      </c>
      <c r="D408" t="s">
        <v>886</v>
      </c>
      <c r="E408" t="s">
        <v>1376</v>
      </c>
      <c r="F408" t="s">
        <v>1341</v>
      </c>
      <c r="G408" t="s">
        <v>1610</v>
      </c>
      <c r="I408" t="s">
        <v>1619</v>
      </c>
      <c r="J408" t="s">
        <v>1625</v>
      </c>
    </row>
    <row r="409" spans="1:10">
      <c r="A409" s="1">
        <f>HYPERLINK("https://lsnyc.legalserver.org/matter/dynamic-profile/view/1891774","19-1891774")</f>
        <v>0</v>
      </c>
      <c r="B409" t="s">
        <v>29</v>
      </c>
      <c r="C409" t="s">
        <v>356</v>
      </c>
      <c r="D409" t="s">
        <v>887</v>
      </c>
      <c r="E409" t="s">
        <v>1137</v>
      </c>
      <c r="F409" t="s">
        <v>1452</v>
      </c>
      <c r="G409" t="s">
        <v>1610</v>
      </c>
      <c r="I409" t="s">
        <v>1619</v>
      </c>
      <c r="J409" t="s">
        <v>1625</v>
      </c>
    </row>
    <row r="410" spans="1:10">
      <c r="A410" s="1">
        <f>HYPERLINK("https://lsnyc.legalserver.org/matter/dynamic-profile/view/1862785","18-1862785")</f>
        <v>0</v>
      </c>
      <c r="B410" t="s">
        <v>29</v>
      </c>
      <c r="C410" t="s">
        <v>357</v>
      </c>
      <c r="D410" t="s">
        <v>888</v>
      </c>
      <c r="E410" t="s">
        <v>1377</v>
      </c>
      <c r="F410" t="s">
        <v>1209</v>
      </c>
      <c r="G410" t="s">
        <v>1610</v>
      </c>
      <c r="H410" t="s">
        <v>1617</v>
      </c>
      <c r="I410" t="s">
        <v>1619</v>
      </c>
      <c r="J410" t="s">
        <v>1625</v>
      </c>
    </row>
    <row r="411" spans="1:10">
      <c r="A411" s="1">
        <f>HYPERLINK("https://lsnyc.legalserver.org/matter/dynamic-profile/view/1886700","18-1886700")</f>
        <v>0</v>
      </c>
      <c r="B411" t="s">
        <v>29</v>
      </c>
      <c r="C411" t="s">
        <v>136</v>
      </c>
      <c r="D411" t="s">
        <v>889</v>
      </c>
      <c r="E411" t="s">
        <v>1187</v>
      </c>
      <c r="F411" t="s">
        <v>1191</v>
      </c>
      <c r="G411" t="s">
        <v>1610</v>
      </c>
      <c r="I411" t="s">
        <v>1619</v>
      </c>
      <c r="J411" t="s">
        <v>1625</v>
      </c>
    </row>
    <row r="412" spans="1:10">
      <c r="A412" s="1">
        <f>HYPERLINK("https://lsnyc.legalserver.org/matter/dynamic-profile/view/1884276","18-1884276")</f>
        <v>0</v>
      </c>
      <c r="B412" t="s">
        <v>29</v>
      </c>
      <c r="C412" t="s">
        <v>358</v>
      </c>
      <c r="D412" t="s">
        <v>890</v>
      </c>
      <c r="E412" t="s">
        <v>1378</v>
      </c>
      <c r="F412" t="s">
        <v>1313</v>
      </c>
      <c r="G412" t="s">
        <v>1610</v>
      </c>
      <c r="I412" t="s">
        <v>1619</v>
      </c>
      <c r="J412" t="s">
        <v>1625</v>
      </c>
    </row>
    <row r="413" spans="1:10">
      <c r="A413" s="1">
        <f>HYPERLINK("https://lsnyc.legalserver.org/matter/dynamic-profile/view/1895147","19-1895147")</f>
        <v>0</v>
      </c>
      <c r="B413" t="s">
        <v>29</v>
      </c>
      <c r="C413" t="s">
        <v>359</v>
      </c>
      <c r="D413" t="s">
        <v>891</v>
      </c>
      <c r="E413" t="s">
        <v>1248</v>
      </c>
      <c r="F413" t="s">
        <v>1571</v>
      </c>
      <c r="G413" t="s">
        <v>1610</v>
      </c>
      <c r="I413" t="s">
        <v>1619</v>
      </c>
      <c r="J413" t="s">
        <v>1625</v>
      </c>
    </row>
    <row r="414" spans="1:10">
      <c r="A414" s="1">
        <f>HYPERLINK("https://lsnyc.legalserver.org/matter/dynamic-profile/view/1866590","18-1866590")</f>
        <v>0</v>
      </c>
      <c r="B414" t="s">
        <v>29</v>
      </c>
      <c r="C414" t="s">
        <v>70</v>
      </c>
      <c r="D414" t="s">
        <v>892</v>
      </c>
      <c r="E414" t="s">
        <v>1379</v>
      </c>
      <c r="F414" t="s">
        <v>1505</v>
      </c>
      <c r="G414" t="s">
        <v>1610</v>
      </c>
      <c r="I414" t="s">
        <v>1619</v>
      </c>
      <c r="J414" t="s">
        <v>1626</v>
      </c>
    </row>
    <row r="415" spans="1:10">
      <c r="A415" s="1">
        <f>HYPERLINK("https://lsnyc.legalserver.org/matter/dynamic-profile/view/1853963","17-1853963")</f>
        <v>0</v>
      </c>
      <c r="B415" t="s">
        <v>29</v>
      </c>
      <c r="C415" t="s">
        <v>360</v>
      </c>
      <c r="D415" t="s">
        <v>114</v>
      </c>
      <c r="E415" t="s">
        <v>1380</v>
      </c>
      <c r="F415" t="s">
        <v>1590</v>
      </c>
      <c r="G415" t="s">
        <v>1610</v>
      </c>
      <c r="I415" t="s">
        <v>1619</v>
      </c>
      <c r="J415" t="s">
        <v>1625</v>
      </c>
    </row>
    <row r="416" spans="1:10">
      <c r="A416" s="1">
        <f>HYPERLINK("https://lsnyc.legalserver.org/matter/dynamic-profile/view/1870092","18-1870092")</f>
        <v>0</v>
      </c>
      <c r="B416" t="s">
        <v>29</v>
      </c>
      <c r="C416" t="s">
        <v>270</v>
      </c>
      <c r="D416" t="s">
        <v>893</v>
      </c>
      <c r="E416" t="s">
        <v>1171</v>
      </c>
      <c r="F416" t="s">
        <v>1591</v>
      </c>
      <c r="G416" t="s">
        <v>1610</v>
      </c>
      <c r="I416" t="s">
        <v>1619</v>
      </c>
      <c r="J416" t="s">
        <v>1626</v>
      </c>
    </row>
    <row r="417" spans="1:10">
      <c r="A417" s="1">
        <f>HYPERLINK("https://lsnyc.legalserver.org/matter/dynamic-profile/view/1839487","17-1839487")</f>
        <v>0</v>
      </c>
      <c r="B417" t="s">
        <v>29</v>
      </c>
      <c r="C417" t="s">
        <v>361</v>
      </c>
      <c r="D417" t="s">
        <v>894</v>
      </c>
      <c r="E417" t="s">
        <v>1381</v>
      </c>
      <c r="F417" t="s">
        <v>1576</v>
      </c>
      <c r="G417" t="s">
        <v>1610</v>
      </c>
      <c r="H417" t="s">
        <v>1617</v>
      </c>
      <c r="I417" t="s">
        <v>1619</v>
      </c>
      <c r="J417" t="s">
        <v>1625</v>
      </c>
    </row>
    <row r="418" spans="1:10">
      <c r="A418" s="1">
        <f>HYPERLINK("https://lsnyc.legalserver.org/matter/dynamic-profile/view/1893229","19-1893229")</f>
        <v>0</v>
      </c>
      <c r="B418" t="s">
        <v>29</v>
      </c>
      <c r="C418" t="s">
        <v>362</v>
      </c>
      <c r="D418" t="s">
        <v>611</v>
      </c>
      <c r="E418" t="s">
        <v>1357</v>
      </c>
      <c r="F418" t="s">
        <v>1344</v>
      </c>
      <c r="G418" t="s">
        <v>1610</v>
      </c>
      <c r="H418" t="s">
        <v>1617</v>
      </c>
      <c r="I418" t="s">
        <v>1619</v>
      </c>
      <c r="J418" t="s">
        <v>1625</v>
      </c>
    </row>
    <row r="419" spans="1:10">
      <c r="A419" s="1">
        <f>HYPERLINK("https://lsnyc.legalserver.org/matter/dynamic-profile/view/1884300","18-1884300")</f>
        <v>0</v>
      </c>
      <c r="B419" t="s">
        <v>29</v>
      </c>
      <c r="C419" t="s">
        <v>90</v>
      </c>
      <c r="D419" t="s">
        <v>895</v>
      </c>
      <c r="E419" t="s">
        <v>1378</v>
      </c>
      <c r="F419" t="s">
        <v>1319</v>
      </c>
      <c r="G419" t="s">
        <v>1610</v>
      </c>
      <c r="I419" t="s">
        <v>1619</v>
      </c>
      <c r="J419" t="s">
        <v>1625</v>
      </c>
    </row>
    <row r="420" spans="1:10">
      <c r="A420" s="1">
        <f>HYPERLINK("https://lsnyc.legalserver.org/matter/dynamic-profile/view/1884287","18-1884287")</f>
        <v>0</v>
      </c>
      <c r="B420" t="s">
        <v>29</v>
      </c>
      <c r="C420" t="s">
        <v>255</v>
      </c>
      <c r="D420" t="s">
        <v>896</v>
      </c>
      <c r="E420" t="s">
        <v>1378</v>
      </c>
      <c r="F420" t="s">
        <v>1577</v>
      </c>
      <c r="G420" t="s">
        <v>1610</v>
      </c>
      <c r="I420" t="s">
        <v>1619</v>
      </c>
      <c r="J420" t="s">
        <v>1625</v>
      </c>
    </row>
    <row r="421" spans="1:10">
      <c r="A421" s="1">
        <f>HYPERLINK("https://lsnyc.legalserver.org/matter/dynamic-profile/view/1902873","19-1902873")</f>
        <v>0</v>
      </c>
      <c r="B421" t="s">
        <v>29</v>
      </c>
      <c r="C421" t="s">
        <v>363</v>
      </c>
      <c r="D421" t="s">
        <v>897</v>
      </c>
      <c r="E421" t="s">
        <v>1279</v>
      </c>
      <c r="F421" t="s">
        <v>1296</v>
      </c>
      <c r="G421" t="s">
        <v>1610</v>
      </c>
      <c r="I421" t="s">
        <v>1619</v>
      </c>
    </row>
    <row r="422" spans="1:10">
      <c r="A422" s="1">
        <f>HYPERLINK("https://lsnyc.legalserver.org/matter/dynamic-profile/view/1892465","19-1892465")</f>
        <v>0</v>
      </c>
      <c r="B422" t="s">
        <v>29</v>
      </c>
      <c r="C422" t="s">
        <v>191</v>
      </c>
      <c r="D422" t="s">
        <v>610</v>
      </c>
      <c r="E422" t="s">
        <v>1382</v>
      </c>
      <c r="F422" t="s">
        <v>1253</v>
      </c>
      <c r="G422" t="s">
        <v>1610</v>
      </c>
      <c r="H422" t="s">
        <v>1617</v>
      </c>
      <c r="I422" t="s">
        <v>1619</v>
      </c>
      <c r="J422" t="s">
        <v>1625</v>
      </c>
    </row>
    <row r="423" spans="1:10">
      <c r="A423" s="1">
        <f>HYPERLINK("https://lsnyc.legalserver.org/matter/dynamic-profile/view/1874624","18-1874624")</f>
        <v>0</v>
      </c>
      <c r="B423" t="s">
        <v>29</v>
      </c>
      <c r="C423" t="s">
        <v>282</v>
      </c>
      <c r="D423" t="s">
        <v>898</v>
      </c>
      <c r="E423" t="s">
        <v>1143</v>
      </c>
      <c r="F423" t="s">
        <v>1157</v>
      </c>
      <c r="G423" t="s">
        <v>1610</v>
      </c>
      <c r="I423" t="s">
        <v>1619</v>
      </c>
      <c r="J423" t="s">
        <v>1625</v>
      </c>
    </row>
    <row r="424" spans="1:10">
      <c r="A424" s="1">
        <f>HYPERLINK("https://lsnyc.legalserver.org/matter/dynamic-profile/view/1859142","18-1859142")</f>
        <v>0</v>
      </c>
      <c r="B424" t="s">
        <v>29</v>
      </c>
      <c r="C424" t="s">
        <v>338</v>
      </c>
      <c r="D424" t="s">
        <v>872</v>
      </c>
      <c r="E424" t="s">
        <v>1362</v>
      </c>
      <c r="F424" t="s">
        <v>1495</v>
      </c>
      <c r="G424" t="s">
        <v>1610</v>
      </c>
      <c r="I424" t="s">
        <v>1619</v>
      </c>
      <c r="J424" t="s">
        <v>1625</v>
      </c>
    </row>
    <row r="425" spans="1:10">
      <c r="A425" s="1">
        <f>HYPERLINK("https://lsnyc.legalserver.org/matter/dynamic-profile/view/1872338","18-1872338")</f>
        <v>0</v>
      </c>
      <c r="B425" t="s">
        <v>29</v>
      </c>
      <c r="C425" t="s">
        <v>364</v>
      </c>
      <c r="D425" t="s">
        <v>644</v>
      </c>
      <c r="E425" t="s">
        <v>1369</v>
      </c>
      <c r="F425" t="s">
        <v>1592</v>
      </c>
      <c r="G425" t="s">
        <v>1610</v>
      </c>
      <c r="I425" t="s">
        <v>1619</v>
      </c>
      <c r="J425" t="s">
        <v>1625</v>
      </c>
    </row>
    <row r="426" spans="1:10">
      <c r="A426" s="1">
        <f>HYPERLINK("https://lsnyc.legalserver.org/matter/dynamic-profile/view/1884909","18-1884909")</f>
        <v>0</v>
      </c>
      <c r="B426" t="s">
        <v>29</v>
      </c>
      <c r="C426" t="s">
        <v>208</v>
      </c>
      <c r="D426" t="s">
        <v>899</v>
      </c>
      <c r="E426" t="s">
        <v>1280</v>
      </c>
      <c r="F426" t="s">
        <v>1413</v>
      </c>
      <c r="G426" t="s">
        <v>1610</v>
      </c>
      <c r="I426" t="s">
        <v>1619</v>
      </c>
      <c r="J426" t="s">
        <v>1625</v>
      </c>
    </row>
    <row r="427" spans="1:10">
      <c r="A427" s="1">
        <f>HYPERLINK("https://lsnyc.legalserver.org/matter/dynamic-profile/view/1861197","18-1861197")</f>
        <v>0</v>
      </c>
      <c r="B427" t="s">
        <v>29</v>
      </c>
      <c r="C427" t="s">
        <v>189</v>
      </c>
      <c r="D427" t="s">
        <v>791</v>
      </c>
      <c r="E427" t="s">
        <v>1300</v>
      </c>
      <c r="F427" t="s">
        <v>1593</v>
      </c>
      <c r="G427" t="s">
        <v>1610</v>
      </c>
      <c r="I427" t="s">
        <v>1619</v>
      </c>
      <c r="J427" t="s">
        <v>1625</v>
      </c>
    </row>
    <row r="428" spans="1:10">
      <c r="A428" s="1">
        <f>HYPERLINK("https://lsnyc.legalserver.org/matter/dynamic-profile/view/1833722","17-1833722")</f>
        <v>0</v>
      </c>
      <c r="B428" t="s">
        <v>29</v>
      </c>
      <c r="C428" t="s">
        <v>365</v>
      </c>
      <c r="D428" t="s">
        <v>900</v>
      </c>
      <c r="E428" t="s">
        <v>1383</v>
      </c>
      <c r="F428" t="s">
        <v>1362</v>
      </c>
      <c r="G428" t="s">
        <v>1609</v>
      </c>
      <c r="I428" t="s">
        <v>1621</v>
      </c>
      <c r="J428" t="s">
        <v>1630</v>
      </c>
    </row>
    <row r="429" spans="1:10">
      <c r="A429" s="1">
        <f>HYPERLINK("https://lsnyc.legalserver.org/matter/dynamic-profile/view/1900397","19-1900397")</f>
        <v>0</v>
      </c>
      <c r="B429" t="s">
        <v>29</v>
      </c>
      <c r="C429" t="s">
        <v>366</v>
      </c>
      <c r="D429" t="s">
        <v>610</v>
      </c>
      <c r="E429" t="s">
        <v>1384</v>
      </c>
      <c r="F429" t="s">
        <v>1594</v>
      </c>
      <c r="G429" t="s">
        <v>1610</v>
      </c>
      <c r="H429" t="s">
        <v>1617</v>
      </c>
      <c r="I429" t="s">
        <v>1619</v>
      </c>
      <c r="J429" t="s">
        <v>1625</v>
      </c>
    </row>
    <row r="430" spans="1:10">
      <c r="A430" s="1">
        <f>HYPERLINK("https://lsnyc.legalserver.org/matter/dynamic-profile/view/1889146","19-1889146")</f>
        <v>0</v>
      </c>
      <c r="B430" t="s">
        <v>29</v>
      </c>
      <c r="C430" t="s">
        <v>367</v>
      </c>
      <c r="D430" t="s">
        <v>901</v>
      </c>
      <c r="E430" t="s">
        <v>1354</v>
      </c>
      <c r="F430" t="s">
        <v>1485</v>
      </c>
      <c r="G430" t="s">
        <v>1610</v>
      </c>
      <c r="I430" t="s">
        <v>1619</v>
      </c>
      <c r="J430" t="s">
        <v>1626</v>
      </c>
    </row>
    <row r="431" spans="1:10">
      <c r="A431" s="1">
        <f>HYPERLINK("https://lsnyc.legalserver.org/matter/dynamic-profile/view/1863949","18-1863949")</f>
        <v>0</v>
      </c>
      <c r="B431" t="s">
        <v>29</v>
      </c>
      <c r="C431" t="s">
        <v>120</v>
      </c>
      <c r="D431" t="s">
        <v>687</v>
      </c>
      <c r="E431" t="s">
        <v>1385</v>
      </c>
      <c r="F431" t="s">
        <v>1472</v>
      </c>
      <c r="G431" t="s">
        <v>1610</v>
      </c>
      <c r="I431" t="s">
        <v>1619</v>
      </c>
      <c r="J431" t="s">
        <v>1625</v>
      </c>
    </row>
    <row r="432" spans="1:10">
      <c r="A432" s="1">
        <f>HYPERLINK("https://lsnyc.legalserver.org/matter/dynamic-profile/view/1892833","19-1892833")</f>
        <v>0</v>
      </c>
      <c r="B432" t="s">
        <v>29</v>
      </c>
      <c r="C432" t="s">
        <v>368</v>
      </c>
      <c r="D432" t="s">
        <v>902</v>
      </c>
      <c r="E432" t="s">
        <v>1386</v>
      </c>
      <c r="G432" t="s">
        <v>1610</v>
      </c>
    </row>
    <row r="433" spans="1:10">
      <c r="A433" s="1">
        <f>HYPERLINK("https://lsnyc.legalserver.org/matter/dynamic-profile/view/1888957","19-1888957")</f>
        <v>0</v>
      </c>
      <c r="B433" t="s">
        <v>29</v>
      </c>
      <c r="C433" t="s">
        <v>369</v>
      </c>
      <c r="D433" t="s">
        <v>828</v>
      </c>
      <c r="E433" t="s">
        <v>1232</v>
      </c>
      <c r="F433" t="s">
        <v>1176</v>
      </c>
      <c r="G433" t="s">
        <v>1613</v>
      </c>
      <c r="I433" t="s">
        <v>1623</v>
      </c>
      <c r="J433" t="s">
        <v>1638</v>
      </c>
    </row>
    <row r="434" spans="1:10">
      <c r="A434" s="1">
        <f>HYPERLINK("https://lsnyc.legalserver.org/matter/dynamic-profile/view/1901314","19-1901314")</f>
        <v>0</v>
      </c>
      <c r="B434" t="s">
        <v>29</v>
      </c>
      <c r="C434" t="s">
        <v>370</v>
      </c>
      <c r="D434" t="s">
        <v>903</v>
      </c>
      <c r="E434" t="s">
        <v>1242</v>
      </c>
      <c r="F434" t="s">
        <v>1242</v>
      </c>
      <c r="G434" t="s">
        <v>1610</v>
      </c>
      <c r="I434" t="s">
        <v>1620</v>
      </c>
    </row>
    <row r="435" spans="1:10">
      <c r="A435" s="1">
        <f>HYPERLINK("https://lsnyc.legalserver.org/matter/dynamic-profile/view/1898045","19-1898045")</f>
        <v>0</v>
      </c>
      <c r="B435" t="s">
        <v>29</v>
      </c>
      <c r="C435" t="s">
        <v>194</v>
      </c>
      <c r="D435" t="s">
        <v>723</v>
      </c>
      <c r="E435" t="s">
        <v>1387</v>
      </c>
      <c r="F435" t="s">
        <v>1135</v>
      </c>
      <c r="G435" t="s">
        <v>1610</v>
      </c>
      <c r="I435" t="s">
        <v>1619</v>
      </c>
      <c r="J435" t="s">
        <v>1625</v>
      </c>
    </row>
    <row r="436" spans="1:10">
      <c r="A436" s="1">
        <f>HYPERLINK("https://lsnyc.legalserver.org/matter/dynamic-profile/view/1880966","18-1880966")</f>
        <v>0</v>
      </c>
      <c r="B436" t="s">
        <v>29</v>
      </c>
      <c r="C436" t="s">
        <v>371</v>
      </c>
      <c r="D436" t="s">
        <v>904</v>
      </c>
      <c r="E436" t="s">
        <v>1388</v>
      </c>
      <c r="F436" t="s">
        <v>1414</v>
      </c>
      <c r="G436" t="s">
        <v>1610</v>
      </c>
      <c r="I436" t="s">
        <v>1619</v>
      </c>
      <c r="J436" t="s">
        <v>1626</v>
      </c>
    </row>
    <row r="437" spans="1:10">
      <c r="A437" s="1">
        <f>HYPERLINK("https://lsnyc.legalserver.org/matter/dynamic-profile/view/1857392","18-1857392")</f>
        <v>0</v>
      </c>
      <c r="B437" t="s">
        <v>29</v>
      </c>
      <c r="C437" t="s">
        <v>372</v>
      </c>
      <c r="D437" t="s">
        <v>905</v>
      </c>
      <c r="E437" t="s">
        <v>1389</v>
      </c>
      <c r="F437" t="s">
        <v>1379</v>
      </c>
      <c r="G437" t="s">
        <v>1610</v>
      </c>
      <c r="I437" t="s">
        <v>1619</v>
      </c>
      <c r="J437" t="s">
        <v>1625</v>
      </c>
    </row>
    <row r="438" spans="1:10">
      <c r="A438" s="1">
        <f>HYPERLINK("https://lsnyc.legalserver.org/matter/dynamic-profile/view/1911656","19-1911656")</f>
        <v>0</v>
      </c>
      <c r="B438" t="s">
        <v>29</v>
      </c>
      <c r="C438" t="s">
        <v>373</v>
      </c>
      <c r="D438" t="s">
        <v>745</v>
      </c>
      <c r="E438" t="s">
        <v>1250</v>
      </c>
      <c r="G438" t="s">
        <v>1609</v>
      </c>
    </row>
    <row r="439" spans="1:10">
      <c r="A439" s="1">
        <f>HYPERLINK("https://lsnyc.legalserver.org/matter/dynamic-profile/view/1874858","18-1874858")</f>
        <v>0</v>
      </c>
      <c r="B439" t="s">
        <v>29</v>
      </c>
      <c r="C439" t="s">
        <v>374</v>
      </c>
      <c r="D439" t="s">
        <v>230</v>
      </c>
      <c r="E439" t="s">
        <v>1390</v>
      </c>
      <c r="F439" t="s">
        <v>1410</v>
      </c>
      <c r="G439" t="s">
        <v>1610</v>
      </c>
      <c r="H439" t="s">
        <v>1617</v>
      </c>
      <c r="I439" t="s">
        <v>1619</v>
      </c>
      <c r="J439" t="s">
        <v>1625</v>
      </c>
    </row>
    <row r="440" spans="1:10">
      <c r="A440" s="1">
        <f>HYPERLINK("https://lsnyc.legalserver.org/matter/dynamic-profile/view/0785667","15-0785667")</f>
        <v>0</v>
      </c>
      <c r="B440" t="s">
        <v>29</v>
      </c>
      <c r="C440" t="s">
        <v>344</v>
      </c>
      <c r="D440" t="s">
        <v>878</v>
      </c>
      <c r="E440" t="s">
        <v>1391</v>
      </c>
      <c r="F440" t="s">
        <v>1328</v>
      </c>
      <c r="G440" t="s">
        <v>1611</v>
      </c>
      <c r="I440" t="s">
        <v>1621</v>
      </c>
      <c r="J440" t="s">
        <v>1628</v>
      </c>
    </row>
    <row r="441" spans="1:10">
      <c r="A441" s="1">
        <f>HYPERLINK("https://lsnyc.legalserver.org/matter/dynamic-profile/view/1871455","18-1871455")</f>
        <v>0</v>
      </c>
      <c r="B441" t="s">
        <v>29</v>
      </c>
      <c r="C441" t="s">
        <v>233</v>
      </c>
      <c r="D441" t="s">
        <v>906</v>
      </c>
      <c r="E441" t="s">
        <v>1392</v>
      </c>
      <c r="F441" t="s">
        <v>1192</v>
      </c>
      <c r="G441" t="s">
        <v>1610</v>
      </c>
      <c r="I441" t="s">
        <v>1619</v>
      </c>
      <c r="J441" t="s">
        <v>1625</v>
      </c>
    </row>
    <row r="442" spans="1:10">
      <c r="A442" s="1">
        <f>HYPERLINK("https://lsnyc.legalserver.org/matter/dynamic-profile/view/1911170","19-1911170")</f>
        <v>0</v>
      </c>
      <c r="B442" t="s">
        <v>29</v>
      </c>
      <c r="C442" t="s">
        <v>361</v>
      </c>
      <c r="D442" t="s">
        <v>894</v>
      </c>
      <c r="E442" t="s">
        <v>1393</v>
      </c>
      <c r="G442" t="s">
        <v>1610</v>
      </c>
      <c r="H442" t="s">
        <v>1617</v>
      </c>
      <c r="J442" t="s">
        <v>1625</v>
      </c>
    </row>
    <row r="443" spans="1:10">
      <c r="A443" s="1">
        <f>HYPERLINK("https://lsnyc.legalserver.org/matter/dynamic-profile/view/1897024","19-1897024")</f>
        <v>0</v>
      </c>
      <c r="B443" t="s">
        <v>29</v>
      </c>
      <c r="C443" t="s">
        <v>375</v>
      </c>
      <c r="D443" t="s">
        <v>907</v>
      </c>
      <c r="E443" t="s">
        <v>1333</v>
      </c>
      <c r="F443" t="s">
        <v>1589</v>
      </c>
      <c r="G443" t="s">
        <v>1610</v>
      </c>
      <c r="H443" t="s">
        <v>1617</v>
      </c>
      <c r="I443" t="s">
        <v>1619</v>
      </c>
      <c r="J443" t="s">
        <v>1625</v>
      </c>
    </row>
    <row r="444" spans="1:10">
      <c r="A444" s="1">
        <f>HYPERLINK("https://lsnyc.legalserver.org/matter/dynamic-profile/view/1901907","19-1901907")</f>
        <v>0</v>
      </c>
      <c r="B444" t="s">
        <v>29</v>
      </c>
      <c r="C444" t="s">
        <v>376</v>
      </c>
      <c r="D444" t="s">
        <v>623</v>
      </c>
      <c r="E444" t="s">
        <v>1256</v>
      </c>
      <c r="G444" t="s">
        <v>1610</v>
      </c>
      <c r="I444" t="s">
        <v>1620</v>
      </c>
    </row>
    <row r="445" spans="1:10">
      <c r="A445" s="1">
        <f>HYPERLINK("https://lsnyc.legalserver.org/matter/dynamic-profile/view/1881642","18-1881642")</f>
        <v>0</v>
      </c>
      <c r="B445" t="s">
        <v>29</v>
      </c>
      <c r="C445" t="s">
        <v>84</v>
      </c>
      <c r="D445" t="s">
        <v>767</v>
      </c>
      <c r="E445" t="s">
        <v>1265</v>
      </c>
      <c r="F445" t="s">
        <v>1204</v>
      </c>
      <c r="G445" t="s">
        <v>1610</v>
      </c>
      <c r="H445" t="s">
        <v>1617</v>
      </c>
      <c r="I445" t="s">
        <v>1619</v>
      </c>
      <c r="J445" t="s">
        <v>1625</v>
      </c>
    </row>
    <row r="446" spans="1:10">
      <c r="A446" s="1">
        <f>HYPERLINK("https://lsnyc.legalserver.org/matter/dynamic-profile/view/1895864","19-1895864")</f>
        <v>0</v>
      </c>
      <c r="B446" t="s">
        <v>29</v>
      </c>
      <c r="C446" t="s">
        <v>94</v>
      </c>
      <c r="D446" t="s">
        <v>623</v>
      </c>
      <c r="E446" t="s">
        <v>1281</v>
      </c>
      <c r="F446" t="s">
        <v>1281</v>
      </c>
      <c r="G446" t="s">
        <v>1610</v>
      </c>
      <c r="I446" t="s">
        <v>1620</v>
      </c>
    </row>
    <row r="447" spans="1:10">
      <c r="A447" s="1">
        <f>HYPERLINK("https://lsnyc.legalserver.org/matter/dynamic-profile/view/1879865","18-1879865")</f>
        <v>0</v>
      </c>
      <c r="B447" t="s">
        <v>29</v>
      </c>
      <c r="C447" t="s">
        <v>377</v>
      </c>
      <c r="D447" t="s">
        <v>631</v>
      </c>
      <c r="E447" t="s">
        <v>1133</v>
      </c>
      <c r="F447" t="s">
        <v>1335</v>
      </c>
      <c r="G447" t="s">
        <v>1610</v>
      </c>
      <c r="I447" t="s">
        <v>1619</v>
      </c>
      <c r="J447" t="s">
        <v>1627</v>
      </c>
    </row>
    <row r="448" spans="1:10">
      <c r="A448" s="1">
        <f>HYPERLINK("https://lsnyc.legalserver.org/matter/dynamic-profile/view/1871248","18-1871248")</f>
        <v>0</v>
      </c>
      <c r="B448" t="s">
        <v>29</v>
      </c>
      <c r="C448" t="s">
        <v>217</v>
      </c>
      <c r="D448" t="s">
        <v>762</v>
      </c>
      <c r="E448" t="s">
        <v>1131</v>
      </c>
      <c r="F448" t="s">
        <v>1260</v>
      </c>
      <c r="G448" t="s">
        <v>1610</v>
      </c>
      <c r="I448" t="s">
        <v>1619</v>
      </c>
      <c r="J448" t="s">
        <v>1625</v>
      </c>
    </row>
    <row r="449" spans="1:10">
      <c r="A449" s="1">
        <f>HYPERLINK("https://lsnyc.legalserver.org/matter/dynamic-profile/view/1893032","19-1893032")</f>
        <v>0</v>
      </c>
      <c r="B449" t="s">
        <v>29</v>
      </c>
      <c r="C449" t="s">
        <v>378</v>
      </c>
      <c r="D449" t="s">
        <v>908</v>
      </c>
      <c r="E449" t="s">
        <v>1351</v>
      </c>
      <c r="F449" t="s">
        <v>1351</v>
      </c>
      <c r="G449" t="s">
        <v>1610</v>
      </c>
      <c r="I449" t="s">
        <v>1619</v>
      </c>
      <c r="J449" t="s">
        <v>1625</v>
      </c>
    </row>
    <row r="450" spans="1:10">
      <c r="A450" s="1">
        <f>HYPERLINK("https://lsnyc.legalserver.org/matter/dynamic-profile/view/1900241","19-1900241")</f>
        <v>0</v>
      </c>
      <c r="B450" t="s">
        <v>29</v>
      </c>
      <c r="C450" t="s">
        <v>358</v>
      </c>
      <c r="D450" t="s">
        <v>890</v>
      </c>
      <c r="E450" t="s">
        <v>1193</v>
      </c>
      <c r="F450" t="s">
        <v>1384</v>
      </c>
      <c r="G450" t="s">
        <v>1610</v>
      </c>
      <c r="H450" t="s">
        <v>1617</v>
      </c>
      <c r="I450" t="s">
        <v>1619</v>
      </c>
      <c r="J450" t="s">
        <v>1625</v>
      </c>
    </row>
    <row r="451" spans="1:10">
      <c r="A451" s="1">
        <f>HYPERLINK("https://lsnyc.legalserver.org/matter/dynamic-profile/view/1883474","18-1883474")</f>
        <v>0</v>
      </c>
      <c r="B451" t="s">
        <v>29</v>
      </c>
      <c r="C451" t="s">
        <v>379</v>
      </c>
      <c r="D451" t="s">
        <v>909</v>
      </c>
      <c r="E451" t="s">
        <v>1394</v>
      </c>
      <c r="F451" t="s">
        <v>1376</v>
      </c>
      <c r="G451" t="s">
        <v>1610</v>
      </c>
      <c r="I451" t="s">
        <v>1619</v>
      </c>
      <c r="J451" t="s">
        <v>1626</v>
      </c>
    </row>
    <row r="452" spans="1:10">
      <c r="A452" s="1">
        <f>HYPERLINK("https://lsnyc.legalserver.org/matter/dynamic-profile/view/1862110","18-1862110")</f>
        <v>0</v>
      </c>
      <c r="B452" t="s">
        <v>29</v>
      </c>
      <c r="C452" t="s">
        <v>380</v>
      </c>
      <c r="D452" t="s">
        <v>910</v>
      </c>
      <c r="E452" t="s">
        <v>1298</v>
      </c>
      <c r="F452" t="s">
        <v>1318</v>
      </c>
      <c r="G452" t="s">
        <v>1610</v>
      </c>
      <c r="I452" t="s">
        <v>1619</v>
      </c>
      <c r="J452" t="s">
        <v>1625</v>
      </c>
    </row>
    <row r="453" spans="1:10">
      <c r="A453" s="1">
        <f>HYPERLINK("https://lsnyc.legalserver.org/matter/dynamic-profile/view/1869408","18-1869408")</f>
        <v>0</v>
      </c>
      <c r="B453" t="s">
        <v>29</v>
      </c>
      <c r="C453" t="s">
        <v>381</v>
      </c>
      <c r="D453" t="s">
        <v>911</v>
      </c>
      <c r="E453" t="s">
        <v>1157</v>
      </c>
      <c r="F453" t="s">
        <v>1473</v>
      </c>
      <c r="G453" t="s">
        <v>1610</v>
      </c>
      <c r="H453" t="s">
        <v>1617</v>
      </c>
      <c r="I453" t="s">
        <v>1619</v>
      </c>
      <c r="J453" t="s">
        <v>1625</v>
      </c>
    </row>
    <row r="454" spans="1:10">
      <c r="A454" s="1">
        <f>HYPERLINK("https://lsnyc.legalserver.org/matter/dynamic-profile/view/0821210","16-0821210")</f>
        <v>0</v>
      </c>
      <c r="B454" t="s">
        <v>29</v>
      </c>
      <c r="C454" t="s">
        <v>70</v>
      </c>
      <c r="D454" t="s">
        <v>882</v>
      </c>
      <c r="E454" t="s">
        <v>1395</v>
      </c>
      <c r="F454" t="s">
        <v>1187</v>
      </c>
      <c r="G454" t="s">
        <v>1609</v>
      </c>
      <c r="I454" t="s">
        <v>1621</v>
      </c>
      <c r="J454" t="s">
        <v>1630</v>
      </c>
    </row>
    <row r="455" spans="1:10">
      <c r="A455" s="1">
        <f>HYPERLINK("https://lsnyc.legalserver.org/matter/dynamic-profile/view/1879967","18-1879967")</f>
        <v>0</v>
      </c>
      <c r="B455" t="s">
        <v>29</v>
      </c>
      <c r="C455" t="s">
        <v>382</v>
      </c>
      <c r="D455" t="s">
        <v>684</v>
      </c>
      <c r="E455" t="s">
        <v>1130</v>
      </c>
      <c r="F455" t="s">
        <v>1523</v>
      </c>
      <c r="G455" t="s">
        <v>1610</v>
      </c>
      <c r="H455" t="s">
        <v>1617</v>
      </c>
      <c r="I455" t="s">
        <v>1619</v>
      </c>
      <c r="J455" t="s">
        <v>1625</v>
      </c>
    </row>
    <row r="456" spans="1:10">
      <c r="A456" s="1">
        <f>HYPERLINK("https://lsnyc.legalserver.org/matter/dynamic-profile/view/1857377","18-1857377")</f>
        <v>0</v>
      </c>
      <c r="B456" t="s">
        <v>30</v>
      </c>
      <c r="C456" t="s">
        <v>383</v>
      </c>
      <c r="D456" t="s">
        <v>912</v>
      </c>
      <c r="E456" t="s">
        <v>1389</v>
      </c>
      <c r="F456" t="s">
        <v>1595</v>
      </c>
      <c r="G456" t="s">
        <v>1609</v>
      </c>
      <c r="I456" t="s">
        <v>1619</v>
      </c>
      <c r="J456" t="s">
        <v>1625</v>
      </c>
    </row>
    <row r="457" spans="1:10">
      <c r="A457" s="1">
        <f>HYPERLINK("https://lsnyc.legalserver.org/matter/dynamic-profile/view/1898518","19-1898518")</f>
        <v>0</v>
      </c>
      <c r="B457" t="s">
        <v>30</v>
      </c>
      <c r="C457" t="s">
        <v>303</v>
      </c>
      <c r="D457" t="s">
        <v>217</v>
      </c>
      <c r="E457" t="s">
        <v>1338</v>
      </c>
      <c r="F457" t="s">
        <v>1338</v>
      </c>
      <c r="G457" t="s">
        <v>1610</v>
      </c>
    </row>
    <row r="458" spans="1:10">
      <c r="A458" s="1">
        <f>HYPERLINK("https://lsnyc.legalserver.org/matter/dynamic-profile/view/1886946","19-1886946")</f>
        <v>0</v>
      </c>
      <c r="B458" t="s">
        <v>30</v>
      </c>
      <c r="C458" t="s">
        <v>384</v>
      </c>
      <c r="D458" t="s">
        <v>612</v>
      </c>
      <c r="E458" t="s">
        <v>1140</v>
      </c>
      <c r="F458" t="s">
        <v>1291</v>
      </c>
      <c r="G458" t="s">
        <v>1610</v>
      </c>
      <c r="H458" t="s">
        <v>1617</v>
      </c>
      <c r="I458" t="s">
        <v>1620</v>
      </c>
      <c r="J458" t="s">
        <v>1634</v>
      </c>
    </row>
    <row r="459" spans="1:10">
      <c r="A459" s="1">
        <f>HYPERLINK("https://lsnyc.legalserver.org/matter/dynamic-profile/view/1899628","19-1899628")</f>
        <v>0</v>
      </c>
      <c r="B459" t="s">
        <v>30</v>
      </c>
      <c r="C459" t="s">
        <v>385</v>
      </c>
      <c r="D459" t="s">
        <v>835</v>
      </c>
      <c r="E459" t="s">
        <v>1396</v>
      </c>
      <c r="G459" t="s">
        <v>1610</v>
      </c>
      <c r="H459" t="s">
        <v>1617</v>
      </c>
      <c r="I459" t="s">
        <v>1620</v>
      </c>
    </row>
    <row r="460" spans="1:10">
      <c r="A460" s="1">
        <f>HYPERLINK("https://lsnyc.legalserver.org/matter/dynamic-profile/view/1890006","19-1890006")</f>
        <v>0</v>
      </c>
      <c r="B460" t="s">
        <v>30</v>
      </c>
      <c r="C460" t="s">
        <v>270</v>
      </c>
      <c r="D460" t="s">
        <v>913</v>
      </c>
      <c r="E460" t="s">
        <v>1316</v>
      </c>
      <c r="G460" t="s">
        <v>1610</v>
      </c>
      <c r="H460" t="s">
        <v>1617</v>
      </c>
      <c r="I460" t="s">
        <v>1620</v>
      </c>
    </row>
    <row r="461" spans="1:10">
      <c r="A461" s="1">
        <f>HYPERLINK("https://lsnyc.legalserver.org/matter/dynamic-profile/view/1888563","19-1888563")</f>
        <v>0</v>
      </c>
      <c r="B461" t="s">
        <v>30</v>
      </c>
      <c r="C461" t="s">
        <v>193</v>
      </c>
      <c r="D461" t="s">
        <v>631</v>
      </c>
      <c r="E461" t="s">
        <v>1397</v>
      </c>
      <c r="F461" t="s">
        <v>1397</v>
      </c>
      <c r="G461" t="s">
        <v>1610</v>
      </c>
      <c r="H461" t="s">
        <v>1617</v>
      </c>
      <c r="J461" t="s">
        <v>1625</v>
      </c>
    </row>
    <row r="462" spans="1:10">
      <c r="A462" s="1">
        <f>HYPERLINK("https://lsnyc.legalserver.org/matter/dynamic-profile/view/1833135","17-1833135")</f>
        <v>0</v>
      </c>
      <c r="B462" t="s">
        <v>30</v>
      </c>
      <c r="C462" t="s">
        <v>251</v>
      </c>
      <c r="D462" t="s">
        <v>914</v>
      </c>
      <c r="E462" t="s">
        <v>1398</v>
      </c>
      <c r="F462" t="s">
        <v>1487</v>
      </c>
      <c r="G462" t="s">
        <v>1614</v>
      </c>
      <c r="H462" t="s">
        <v>1617</v>
      </c>
      <c r="I462" t="s">
        <v>1624</v>
      </c>
      <c r="J462" t="s">
        <v>1646</v>
      </c>
    </row>
    <row r="463" spans="1:10">
      <c r="A463" s="1">
        <f>HYPERLINK("https://lsnyc.legalserver.org/matter/dynamic-profile/view/1899593","19-1899593")</f>
        <v>0</v>
      </c>
      <c r="B463" t="s">
        <v>30</v>
      </c>
      <c r="C463" t="s">
        <v>120</v>
      </c>
      <c r="D463" t="s">
        <v>642</v>
      </c>
      <c r="E463" t="s">
        <v>1396</v>
      </c>
      <c r="F463" t="s">
        <v>1372</v>
      </c>
      <c r="G463" t="s">
        <v>1610</v>
      </c>
      <c r="H463" t="s">
        <v>1617</v>
      </c>
      <c r="I463" t="s">
        <v>1620</v>
      </c>
      <c r="J463" t="s">
        <v>1648</v>
      </c>
    </row>
    <row r="464" spans="1:10">
      <c r="A464" s="1">
        <f>HYPERLINK("https://lsnyc.legalserver.org/matter/dynamic-profile/view/1888748","19-1888748")</f>
        <v>0</v>
      </c>
      <c r="B464" t="s">
        <v>30</v>
      </c>
      <c r="C464" t="s">
        <v>386</v>
      </c>
      <c r="D464" t="s">
        <v>915</v>
      </c>
      <c r="E464" t="s">
        <v>1238</v>
      </c>
      <c r="F464" t="s">
        <v>1320</v>
      </c>
      <c r="G464" t="s">
        <v>1610</v>
      </c>
      <c r="H464" t="s">
        <v>1617</v>
      </c>
      <c r="I464" t="s">
        <v>1620</v>
      </c>
      <c r="J464" t="s">
        <v>1625</v>
      </c>
    </row>
    <row r="465" spans="1:10">
      <c r="A465" s="1">
        <f>HYPERLINK("https://lsnyc.legalserver.org/matter/dynamic-profile/view/1899633","19-1899633")</f>
        <v>0</v>
      </c>
      <c r="B465" t="s">
        <v>30</v>
      </c>
      <c r="C465" t="s">
        <v>387</v>
      </c>
      <c r="D465" t="s">
        <v>916</v>
      </c>
      <c r="E465" t="s">
        <v>1396</v>
      </c>
      <c r="G465" t="s">
        <v>1610</v>
      </c>
      <c r="H465" t="s">
        <v>1617</v>
      </c>
      <c r="I465" t="s">
        <v>1620</v>
      </c>
    </row>
    <row r="466" spans="1:10">
      <c r="A466" s="1">
        <f>HYPERLINK("https://lsnyc.legalserver.org/matter/dynamic-profile/view/0795762","16-0795762")</f>
        <v>0</v>
      </c>
      <c r="B466" t="s">
        <v>30</v>
      </c>
      <c r="C466" t="s">
        <v>120</v>
      </c>
      <c r="D466" t="s">
        <v>775</v>
      </c>
      <c r="E466" t="s">
        <v>1399</v>
      </c>
      <c r="F466" t="s">
        <v>1596</v>
      </c>
      <c r="G466" t="s">
        <v>1610</v>
      </c>
      <c r="I466" t="s">
        <v>1619</v>
      </c>
      <c r="J466" t="s">
        <v>1625</v>
      </c>
    </row>
    <row r="467" spans="1:10">
      <c r="A467" s="1">
        <f>HYPERLINK("https://lsnyc.legalserver.org/matter/dynamic-profile/view/1856654","18-1856654")</f>
        <v>0</v>
      </c>
      <c r="B467" t="s">
        <v>30</v>
      </c>
      <c r="C467" t="s">
        <v>388</v>
      </c>
      <c r="D467" t="s">
        <v>684</v>
      </c>
      <c r="E467" t="s">
        <v>1400</v>
      </c>
      <c r="F467" t="s">
        <v>1400</v>
      </c>
      <c r="G467" t="s">
        <v>1609</v>
      </c>
      <c r="H467" t="s">
        <v>1617</v>
      </c>
      <c r="I467" t="s">
        <v>1618</v>
      </c>
      <c r="J467" t="s">
        <v>1625</v>
      </c>
    </row>
    <row r="468" spans="1:10">
      <c r="A468" s="1">
        <f>HYPERLINK("https://lsnyc.legalserver.org/matter/dynamic-profile/view/1898400","19-1898400")</f>
        <v>0</v>
      </c>
      <c r="B468" t="s">
        <v>30</v>
      </c>
      <c r="C468" t="s">
        <v>389</v>
      </c>
      <c r="D468" t="s">
        <v>917</v>
      </c>
      <c r="E468" t="s">
        <v>1135</v>
      </c>
      <c r="F468" t="s">
        <v>1245</v>
      </c>
      <c r="G468" t="s">
        <v>1610</v>
      </c>
      <c r="H468" t="s">
        <v>1617</v>
      </c>
      <c r="I468" t="s">
        <v>1620</v>
      </c>
      <c r="J468" t="s">
        <v>1625</v>
      </c>
    </row>
    <row r="469" spans="1:10">
      <c r="A469" s="1">
        <f>HYPERLINK("https://lsnyc.legalserver.org/matter/dynamic-profile/view/1899597","19-1899597")</f>
        <v>0</v>
      </c>
      <c r="B469" t="s">
        <v>30</v>
      </c>
      <c r="C469" t="s">
        <v>390</v>
      </c>
      <c r="D469" t="s">
        <v>611</v>
      </c>
      <c r="E469" t="s">
        <v>1396</v>
      </c>
      <c r="G469" t="s">
        <v>1610</v>
      </c>
      <c r="H469" t="s">
        <v>1617</v>
      </c>
      <c r="I469" t="s">
        <v>1620</v>
      </c>
      <c r="J469" t="s">
        <v>1625</v>
      </c>
    </row>
    <row r="470" spans="1:10">
      <c r="A470" s="1">
        <f>HYPERLINK("https://lsnyc.legalserver.org/matter/dynamic-profile/view/1890025","19-1890025")</f>
        <v>0</v>
      </c>
      <c r="B470" t="s">
        <v>30</v>
      </c>
      <c r="C470" t="s">
        <v>94</v>
      </c>
      <c r="D470" t="s">
        <v>918</v>
      </c>
      <c r="E470" t="s">
        <v>1376</v>
      </c>
      <c r="G470" t="s">
        <v>1610</v>
      </c>
      <c r="I470" t="s">
        <v>1620</v>
      </c>
      <c r="J470" t="s">
        <v>1644</v>
      </c>
    </row>
    <row r="471" spans="1:10">
      <c r="A471" s="1">
        <f>HYPERLINK("https://lsnyc.legalserver.org/matter/dynamic-profile/view/1883270","18-1883270")</f>
        <v>0</v>
      </c>
      <c r="B471" t="s">
        <v>30</v>
      </c>
      <c r="C471" t="s">
        <v>251</v>
      </c>
      <c r="D471" t="s">
        <v>914</v>
      </c>
      <c r="E471" t="s">
        <v>1223</v>
      </c>
      <c r="F471" t="s">
        <v>1198</v>
      </c>
      <c r="G471" t="s">
        <v>1610</v>
      </c>
      <c r="H471" t="s">
        <v>1617</v>
      </c>
      <c r="I471" t="s">
        <v>1619</v>
      </c>
      <c r="J471" t="s">
        <v>1625</v>
      </c>
    </row>
    <row r="472" spans="1:10">
      <c r="A472" s="1">
        <f>HYPERLINK("https://lsnyc.legalserver.org/matter/dynamic-profile/view/1899630","19-1899630")</f>
        <v>0</v>
      </c>
      <c r="B472" t="s">
        <v>30</v>
      </c>
      <c r="C472" t="s">
        <v>83</v>
      </c>
      <c r="D472" t="s">
        <v>919</v>
      </c>
      <c r="E472" t="s">
        <v>1396</v>
      </c>
      <c r="G472" t="s">
        <v>1610</v>
      </c>
      <c r="H472" t="s">
        <v>1617</v>
      </c>
      <c r="I472" t="s">
        <v>1620</v>
      </c>
      <c r="J472" t="s">
        <v>1649</v>
      </c>
    </row>
    <row r="473" spans="1:10">
      <c r="A473" s="1">
        <f>HYPERLINK("https://lsnyc.legalserver.org/matter/dynamic-profile/view/1899626","19-1899626")</f>
        <v>0</v>
      </c>
      <c r="B473" t="s">
        <v>30</v>
      </c>
      <c r="C473" t="s">
        <v>391</v>
      </c>
      <c r="D473" t="s">
        <v>920</v>
      </c>
      <c r="E473" t="s">
        <v>1396</v>
      </c>
      <c r="G473" t="s">
        <v>1610</v>
      </c>
      <c r="H473" t="s">
        <v>1617</v>
      </c>
      <c r="I473" t="s">
        <v>1620</v>
      </c>
      <c r="J473" t="s">
        <v>1643</v>
      </c>
    </row>
    <row r="474" spans="1:10">
      <c r="A474" s="1">
        <f>HYPERLINK("https://lsnyc.legalserver.org/matter/dynamic-profile/view/1867810","18-1867810")</f>
        <v>0</v>
      </c>
      <c r="B474" t="s">
        <v>30</v>
      </c>
      <c r="C474" t="s">
        <v>392</v>
      </c>
      <c r="D474" t="s">
        <v>660</v>
      </c>
      <c r="E474" t="s">
        <v>1401</v>
      </c>
      <c r="F474" t="s">
        <v>1289</v>
      </c>
      <c r="G474" t="s">
        <v>1609</v>
      </c>
      <c r="H474" t="s">
        <v>1617</v>
      </c>
    </row>
    <row r="475" spans="1:10">
      <c r="A475" s="1">
        <f>HYPERLINK("https://lsnyc.legalserver.org/matter/dynamic-profile/view/1899623","19-1899623")</f>
        <v>0</v>
      </c>
      <c r="B475" t="s">
        <v>30</v>
      </c>
      <c r="C475" t="s">
        <v>393</v>
      </c>
      <c r="D475" t="s">
        <v>689</v>
      </c>
      <c r="E475" t="s">
        <v>1396</v>
      </c>
      <c r="G475" t="s">
        <v>1610</v>
      </c>
      <c r="H475" t="s">
        <v>1617</v>
      </c>
      <c r="I475" t="s">
        <v>1620</v>
      </c>
      <c r="J475" t="s">
        <v>1643</v>
      </c>
    </row>
    <row r="476" spans="1:10">
      <c r="A476" s="1">
        <f>HYPERLINK("https://lsnyc.legalserver.org/matter/dynamic-profile/view/1884754","18-1884754")</f>
        <v>0</v>
      </c>
      <c r="B476" t="s">
        <v>30</v>
      </c>
      <c r="C476" t="s">
        <v>394</v>
      </c>
      <c r="D476" t="s">
        <v>921</v>
      </c>
      <c r="E476" t="s">
        <v>1402</v>
      </c>
      <c r="G476" t="s">
        <v>1610</v>
      </c>
      <c r="H476" t="s">
        <v>1617</v>
      </c>
      <c r="I476" t="s">
        <v>1620</v>
      </c>
      <c r="J476" t="s">
        <v>1627</v>
      </c>
    </row>
    <row r="477" spans="1:10">
      <c r="A477" s="1">
        <f>HYPERLINK("https://lsnyc.legalserver.org/matter/dynamic-profile/view/0831349","17-0831349")</f>
        <v>0</v>
      </c>
      <c r="B477" t="s">
        <v>30</v>
      </c>
      <c r="C477" t="s">
        <v>395</v>
      </c>
      <c r="D477" t="s">
        <v>679</v>
      </c>
      <c r="E477" t="s">
        <v>1403</v>
      </c>
      <c r="F477" t="s">
        <v>1266</v>
      </c>
      <c r="G477" t="s">
        <v>1610</v>
      </c>
      <c r="I477" t="s">
        <v>1619</v>
      </c>
      <c r="J477" t="s">
        <v>1627</v>
      </c>
    </row>
    <row r="478" spans="1:10">
      <c r="A478" s="1">
        <f>HYPERLINK("https://lsnyc.legalserver.org/matter/dynamic-profile/view/0810651","16-0810651")</f>
        <v>0</v>
      </c>
      <c r="B478" t="s">
        <v>30</v>
      </c>
      <c r="C478" t="s">
        <v>256</v>
      </c>
      <c r="D478" t="s">
        <v>922</v>
      </c>
      <c r="E478" t="s">
        <v>1404</v>
      </c>
      <c r="F478" t="s">
        <v>1244</v>
      </c>
      <c r="G478" t="s">
        <v>1610</v>
      </c>
      <c r="I478" t="s">
        <v>1619</v>
      </c>
      <c r="J478" t="s">
        <v>1625</v>
      </c>
    </row>
    <row r="479" spans="1:10">
      <c r="A479" s="1">
        <f>HYPERLINK("https://lsnyc.legalserver.org/matter/dynamic-profile/view/1833882","17-1833882")</f>
        <v>0</v>
      </c>
      <c r="B479" t="s">
        <v>30</v>
      </c>
      <c r="C479" t="s">
        <v>396</v>
      </c>
      <c r="D479" t="s">
        <v>923</v>
      </c>
      <c r="E479" t="s">
        <v>1405</v>
      </c>
      <c r="F479" t="s">
        <v>1350</v>
      </c>
      <c r="G479" t="s">
        <v>1609</v>
      </c>
      <c r="I479" t="s">
        <v>1621</v>
      </c>
      <c r="J479" t="s">
        <v>1630</v>
      </c>
    </row>
    <row r="480" spans="1:10">
      <c r="A480" s="1">
        <f>HYPERLINK("https://lsnyc.legalserver.org/matter/dynamic-profile/view/1913241","19-1913241")</f>
        <v>0</v>
      </c>
      <c r="B480" t="s">
        <v>31</v>
      </c>
      <c r="C480" t="s">
        <v>397</v>
      </c>
      <c r="D480" t="s">
        <v>848</v>
      </c>
      <c r="E480" t="s">
        <v>1406</v>
      </c>
      <c r="G480" t="s">
        <v>1609</v>
      </c>
      <c r="H480" t="s">
        <v>1617</v>
      </c>
    </row>
    <row r="481" spans="1:10">
      <c r="A481" s="1">
        <f>HYPERLINK("https://lsnyc.legalserver.org/matter/dynamic-profile/view/1894312","19-1894312")</f>
        <v>0</v>
      </c>
      <c r="B481" t="s">
        <v>32</v>
      </c>
      <c r="C481" t="s">
        <v>398</v>
      </c>
      <c r="D481" t="s">
        <v>924</v>
      </c>
      <c r="E481" t="s">
        <v>1263</v>
      </c>
      <c r="F481" t="s">
        <v>1575</v>
      </c>
      <c r="G481" t="s">
        <v>1613</v>
      </c>
      <c r="H481" t="s">
        <v>1617</v>
      </c>
      <c r="I481" t="s">
        <v>1619</v>
      </c>
      <c r="J481" t="s">
        <v>1625</v>
      </c>
    </row>
    <row r="482" spans="1:10">
      <c r="A482" s="1">
        <f>HYPERLINK("https://lsnyc.legalserver.org/matter/dynamic-profile/view/1884174","18-1884174")</f>
        <v>0</v>
      </c>
      <c r="B482" t="s">
        <v>32</v>
      </c>
      <c r="C482" t="s">
        <v>342</v>
      </c>
      <c r="D482" t="s">
        <v>925</v>
      </c>
      <c r="E482" t="s">
        <v>1331</v>
      </c>
      <c r="F482" t="s">
        <v>1474</v>
      </c>
      <c r="G482" t="s">
        <v>1610</v>
      </c>
      <c r="H482" t="s">
        <v>1617</v>
      </c>
      <c r="I482" t="s">
        <v>1619</v>
      </c>
      <c r="J482" t="s">
        <v>1625</v>
      </c>
    </row>
    <row r="483" spans="1:10">
      <c r="A483" s="1">
        <f>HYPERLINK("https://lsnyc.legalserver.org/matter/dynamic-profile/view/1901159","19-1901159")</f>
        <v>0</v>
      </c>
      <c r="B483" t="s">
        <v>32</v>
      </c>
      <c r="C483" t="s">
        <v>90</v>
      </c>
      <c r="D483" t="s">
        <v>861</v>
      </c>
      <c r="E483" t="s">
        <v>1407</v>
      </c>
      <c r="F483" t="s">
        <v>1560</v>
      </c>
      <c r="G483" t="s">
        <v>1610</v>
      </c>
      <c r="H483" t="s">
        <v>1617</v>
      </c>
      <c r="I483" t="s">
        <v>1620</v>
      </c>
      <c r="J483" t="s">
        <v>1626</v>
      </c>
    </row>
    <row r="484" spans="1:10">
      <c r="A484" s="1">
        <f>HYPERLINK("https://lsnyc.legalserver.org/matter/dynamic-profile/view/1895500","19-1895500")</f>
        <v>0</v>
      </c>
      <c r="B484" t="s">
        <v>32</v>
      </c>
      <c r="C484" t="s">
        <v>261</v>
      </c>
      <c r="D484" t="s">
        <v>766</v>
      </c>
      <c r="E484" t="s">
        <v>1360</v>
      </c>
      <c r="F484" t="s">
        <v>1597</v>
      </c>
      <c r="G484" t="s">
        <v>1610</v>
      </c>
      <c r="H484" t="s">
        <v>1617</v>
      </c>
      <c r="I484" t="s">
        <v>1620</v>
      </c>
      <c r="J484" t="s">
        <v>1625</v>
      </c>
    </row>
    <row r="485" spans="1:10">
      <c r="A485" s="1">
        <f>HYPERLINK("https://lsnyc.legalserver.org/matter/dynamic-profile/view/1902600","19-1902600")</f>
        <v>0</v>
      </c>
      <c r="B485" t="s">
        <v>32</v>
      </c>
      <c r="C485" t="s">
        <v>399</v>
      </c>
      <c r="D485" t="s">
        <v>926</v>
      </c>
      <c r="E485" t="s">
        <v>1408</v>
      </c>
      <c r="F485" t="s">
        <v>1452</v>
      </c>
      <c r="G485" t="s">
        <v>1609</v>
      </c>
      <c r="I485" t="s">
        <v>1621</v>
      </c>
    </row>
    <row r="486" spans="1:10">
      <c r="A486" s="1">
        <f>HYPERLINK("https://lsnyc.legalserver.org/matter/dynamic-profile/view/1902405","19-1902405")</f>
        <v>0</v>
      </c>
      <c r="B486" t="s">
        <v>32</v>
      </c>
      <c r="C486" t="s">
        <v>139</v>
      </c>
      <c r="D486" t="s">
        <v>927</v>
      </c>
      <c r="E486" t="s">
        <v>1184</v>
      </c>
      <c r="F486" t="s">
        <v>1334</v>
      </c>
      <c r="G486" t="s">
        <v>1609</v>
      </c>
      <c r="I486" t="s">
        <v>1621</v>
      </c>
    </row>
    <row r="487" spans="1:10">
      <c r="A487" s="1">
        <f>HYPERLINK("https://lsnyc.legalserver.org/matter/dynamic-profile/view/1857521","18-1857521")</f>
        <v>0</v>
      </c>
      <c r="B487" t="s">
        <v>32</v>
      </c>
      <c r="C487" t="s">
        <v>400</v>
      </c>
      <c r="D487" t="s">
        <v>928</v>
      </c>
      <c r="E487" t="s">
        <v>1409</v>
      </c>
      <c r="F487" t="s">
        <v>1441</v>
      </c>
      <c r="G487" t="s">
        <v>1609</v>
      </c>
      <c r="I487" t="s">
        <v>1622</v>
      </c>
      <c r="J487" t="s">
        <v>1625</v>
      </c>
    </row>
    <row r="488" spans="1:10">
      <c r="A488" s="1">
        <f>HYPERLINK("https://lsnyc.legalserver.org/matter/dynamic-profile/view/1872082","18-1872082")</f>
        <v>0</v>
      </c>
      <c r="B488" t="s">
        <v>32</v>
      </c>
      <c r="C488" t="s">
        <v>400</v>
      </c>
      <c r="D488" t="s">
        <v>928</v>
      </c>
      <c r="E488" t="s">
        <v>1292</v>
      </c>
      <c r="F488" t="s">
        <v>1329</v>
      </c>
      <c r="G488" t="s">
        <v>1610</v>
      </c>
      <c r="H488" t="s">
        <v>1617</v>
      </c>
      <c r="I488" t="s">
        <v>1619</v>
      </c>
      <c r="J488" t="s">
        <v>1627</v>
      </c>
    </row>
    <row r="489" spans="1:10">
      <c r="A489" s="1">
        <f>HYPERLINK("https://lsnyc.legalserver.org/matter/dynamic-profile/view/1896125","19-1896125")</f>
        <v>0</v>
      </c>
      <c r="B489" t="s">
        <v>32</v>
      </c>
      <c r="C489" t="s">
        <v>273</v>
      </c>
      <c r="D489" t="s">
        <v>929</v>
      </c>
      <c r="E489" t="s">
        <v>1410</v>
      </c>
      <c r="F489" t="s">
        <v>1500</v>
      </c>
      <c r="G489" t="s">
        <v>1610</v>
      </c>
      <c r="H489" t="s">
        <v>1617</v>
      </c>
      <c r="I489" t="s">
        <v>1619</v>
      </c>
      <c r="J489" t="s">
        <v>1626</v>
      </c>
    </row>
    <row r="490" spans="1:10">
      <c r="A490" s="1">
        <f>HYPERLINK("https://lsnyc.legalserver.org/matter/dynamic-profile/view/1902578","19-1902578")</f>
        <v>0</v>
      </c>
      <c r="B490" t="s">
        <v>32</v>
      </c>
      <c r="C490" t="s">
        <v>399</v>
      </c>
      <c r="D490" t="s">
        <v>926</v>
      </c>
      <c r="E490" t="s">
        <v>1408</v>
      </c>
      <c r="F490" t="s">
        <v>1151</v>
      </c>
      <c r="G490" t="s">
        <v>1610</v>
      </c>
      <c r="H490" t="s">
        <v>1617</v>
      </c>
      <c r="I490" t="s">
        <v>1619</v>
      </c>
      <c r="J490" t="s">
        <v>1625</v>
      </c>
    </row>
    <row r="491" spans="1:10">
      <c r="A491" s="1">
        <f>HYPERLINK("https://lsnyc.legalserver.org/matter/dynamic-profile/view/1890055","19-1890055")</f>
        <v>0</v>
      </c>
      <c r="B491" t="s">
        <v>32</v>
      </c>
      <c r="C491" t="s">
        <v>401</v>
      </c>
      <c r="D491" t="s">
        <v>706</v>
      </c>
      <c r="E491" t="s">
        <v>1316</v>
      </c>
      <c r="F491" t="s">
        <v>1375</v>
      </c>
      <c r="G491" t="s">
        <v>1610</v>
      </c>
      <c r="H491" t="s">
        <v>1617</v>
      </c>
      <c r="I491" t="s">
        <v>1619</v>
      </c>
      <c r="J491" t="s">
        <v>1625</v>
      </c>
    </row>
    <row r="492" spans="1:10">
      <c r="A492" s="1">
        <f>HYPERLINK("https://lsnyc.legalserver.org/matter/dynamic-profile/view/1879601","18-1879601")</f>
        <v>0</v>
      </c>
      <c r="B492" t="s">
        <v>32</v>
      </c>
      <c r="C492" t="s">
        <v>402</v>
      </c>
      <c r="D492" t="s">
        <v>611</v>
      </c>
      <c r="E492" t="s">
        <v>1361</v>
      </c>
      <c r="F492" t="s">
        <v>1273</v>
      </c>
      <c r="G492" t="s">
        <v>1610</v>
      </c>
      <c r="H492" t="s">
        <v>1617</v>
      </c>
      <c r="I492" t="s">
        <v>1619</v>
      </c>
      <c r="J492" t="s">
        <v>1625</v>
      </c>
    </row>
    <row r="493" spans="1:10">
      <c r="A493" s="1">
        <f>HYPERLINK("https://lsnyc.legalserver.org/matter/dynamic-profile/view/1908102","19-1908102")</f>
        <v>0</v>
      </c>
      <c r="B493" t="s">
        <v>32</v>
      </c>
      <c r="C493" t="s">
        <v>266</v>
      </c>
      <c r="D493" t="s">
        <v>631</v>
      </c>
      <c r="E493" t="s">
        <v>1411</v>
      </c>
      <c r="F493" t="s">
        <v>1411</v>
      </c>
      <c r="G493" t="s">
        <v>1610</v>
      </c>
      <c r="H493" t="s">
        <v>1617</v>
      </c>
      <c r="I493" t="s">
        <v>1619</v>
      </c>
      <c r="J493" t="s">
        <v>1625</v>
      </c>
    </row>
    <row r="494" spans="1:10">
      <c r="A494" s="1">
        <f>HYPERLINK("https://lsnyc.legalserver.org/matter/dynamic-profile/view/1895917","19-1895917")</f>
        <v>0</v>
      </c>
      <c r="B494" t="s">
        <v>32</v>
      </c>
      <c r="C494" t="s">
        <v>139</v>
      </c>
      <c r="D494" t="s">
        <v>927</v>
      </c>
      <c r="E494" t="s">
        <v>1164</v>
      </c>
      <c r="F494" t="s">
        <v>1344</v>
      </c>
      <c r="G494" t="s">
        <v>1610</v>
      </c>
      <c r="H494" t="s">
        <v>1617</v>
      </c>
      <c r="I494" t="s">
        <v>1619</v>
      </c>
      <c r="J494" t="s">
        <v>1625</v>
      </c>
    </row>
    <row r="495" spans="1:10">
      <c r="A495" s="1">
        <f>HYPERLINK("https://lsnyc.legalserver.org/matter/dynamic-profile/view/1852400","17-1852400")</f>
        <v>0</v>
      </c>
      <c r="B495" t="s">
        <v>33</v>
      </c>
      <c r="C495" t="s">
        <v>403</v>
      </c>
      <c r="D495" t="s">
        <v>930</v>
      </c>
      <c r="E495" t="s">
        <v>1297</v>
      </c>
      <c r="F495" t="s">
        <v>1556</v>
      </c>
      <c r="G495" t="s">
        <v>1610</v>
      </c>
      <c r="I495" t="s">
        <v>1619</v>
      </c>
      <c r="J495" t="s">
        <v>1625</v>
      </c>
    </row>
    <row r="496" spans="1:10">
      <c r="A496" s="1">
        <f>HYPERLINK("https://lsnyc.legalserver.org/matter/dynamic-profile/view/1894692","19-1894692")</f>
        <v>0</v>
      </c>
      <c r="B496" t="s">
        <v>33</v>
      </c>
      <c r="C496" t="s">
        <v>221</v>
      </c>
      <c r="D496" t="s">
        <v>931</v>
      </c>
      <c r="E496" t="s">
        <v>1412</v>
      </c>
      <c r="F496" t="s">
        <v>1191</v>
      </c>
      <c r="G496" t="s">
        <v>1610</v>
      </c>
      <c r="H496" t="s">
        <v>1617</v>
      </c>
      <c r="I496" t="s">
        <v>1622</v>
      </c>
      <c r="J496" t="s">
        <v>1643</v>
      </c>
    </row>
    <row r="497" spans="1:10">
      <c r="A497" s="1">
        <f>HYPERLINK("https://lsnyc.legalserver.org/matter/dynamic-profile/view/1885043","18-1885043")</f>
        <v>0</v>
      </c>
      <c r="B497" t="s">
        <v>33</v>
      </c>
      <c r="C497" t="s">
        <v>221</v>
      </c>
      <c r="D497" t="s">
        <v>931</v>
      </c>
      <c r="E497" t="s">
        <v>1413</v>
      </c>
      <c r="F497" t="s">
        <v>1464</v>
      </c>
      <c r="G497" t="s">
        <v>1610</v>
      </c>
      <c r="H497" t="s">
        <v>1617</v>
      </c>
      <c r="I497" t="s">
        <v>1622</v>
      </c>
      <c r="J497" t="s">
        <v>1626</v>
      </c>
    </row>
    <row r="498" spans="1:10">
      <c r="A498" s="1">
        <f>HYPERLINK("https://lsnyc.legalserver.org/matter/dynamic-profile/view/1885099","18-1885099")</f>
        <v>0</v>
      </c>
      <c r="B498" t="s">
        <v>34</v>
      </c>
      <c r="C498" t="s">
        <v>256</v>
      </c>
      <c r="D498" t="s">
        <v>632</v>
      </c>
      <c r="E498" t="s">
        <v>1413</v>
      </c>
      <c r="F498" t="s">
        <v>1163</v>
      </c>
      <c r="G498" t="s">
        <v>1609</v>
      </c>
      <c r="H498" t="s">
        <v>1617</v>
      </c>
      <c r="I498" t="s">
        <v>1620</v>
      </c>
      <c r="J498" t="s">
        <v>1625</v>
      </c>
    </row>
    <row r="499" spans="1:10">
      <c r="A499" s="1">
        <f>HYPERLINK("https://lsnyc.legalserver.org/matter/dynamic-profile/view/1888821","19-1888821")</f>
        <v>0</v>
      </c>
      <c r="B499" t="s">
        <v>34</v>
      </c>
      <c r="C499" t="s">
        <v>159</v>
      </c>
      <c r="D499" t="s">
        <v>932</v>
      </c>
      <c r="E499" t="s">
        <v>1238</v>
      </c>
      <c r="G499" t="s">
        <v>1609</v>
      </c>
      <c r="H499" t="s">
        <v>1617</v>
      </c>
      <c r="J499" t="s">
        <v>1625</v>
      </c>
    </row>
    <row r="500" spans="1:10">
      <c r="A500" s="1">
        <f>HYPERLINK("https://lsnyc.legalserver.org/matter/dynamic-profile/view/1887114","19-1887114")</f>
        <v>0</v>
      </c>
      <c r="B500" t="s">
        <v>34</v>
      </c>
      <c r="C500" t="s">
        <v>404</v>
      </c>
      <c r="D500" t="s">
        <v>644</v>
      </c>
      <c r="E500" t="s">
        <v>1192</v>
      </c>
      <c r="F500" t="s">
        <v>1170</v>
      </c>
      <c r="G500" t="s">
        <v>1610</v>
      </c>
      <c r="I500" t="s">
        <v>1620</v>
      </c>
      <c r="J500" t="s">
        <v>1625</v>
      </c>
    </row>
    <row r="501" spans="1:10">
      <c r="A501" s="1">
        <f>HYPERLINK("https://lsnyc.legalserver.org/matter/dynamic-profile/view/1896447","19-1896447")</f>
        <v>0</v>
      </c>
      <c r="B501" t="s">
        <v>34</v>
      </c>
      <c r="C501" t="s">
        <v>161</v>
      </c>
      <c r="D501" t="s">
        <v>933</v>
      </c>
      <c r="E501" t="s">
        <v>1281</v>
      </c>
      <c r="F501" t="s">
        <v>1237</v>
      </c>
      <c r="G501" t="s">
        <v>1609</v>
      </c>
    </row>
    <row r="502" spans="1:10">
      <c r="A502" s="1">
        <f>HYPERLINK("https://lsnyc.legalserver.org/matter/dynamic-profile/view/1883272","18-1883272")</f>
        <v>0</v>
      </c>
      <c r="B502" t="s">
        <v>34</v>
      </c>
      <c r="C502" t="s">
        <v>254</v>
      </c>
      <c r="D502" t="s">
        <v>692</v>
      </c>
      <c r="E502" t="s">
        <v>1223</v>
      </c>
      <c r="F502" t="s">
        <v>1236</v>
      </c>
      <c r="G502" t="s">
        <v>1609</v>
      </c>
      <c r="H502" t="s">
        <v>1617</v>
      </c>
      <c r="J502" t="s">
        <v>1625</v>
      </c>
    </row>
    <row r="503" spans="1:10">
      <c r="A503" s="1">
        <f>HYPERLINK("https://lsnyc.legalserver.org/matter/dynamic-profile/view/1894927","19-1894927")</f>
        <v>0</v>
      </c>
      <c r="B503" t="s">
        <v>34</v>
      </c>
      <c r="C503" t="s">
        <v>405</v>
      </c>
      <c r="D503" t="s">
        <v>765</v>
      </c>
      <c r="E503" t="s">
        <v>1360</v>
      </c>
      <c r="F503" t="s">
        <v>1246</v>
      </c>
      <c r="G503" t="s">
        <v>1610</v>
      </c>
      <c r="H503" t="s">
        <v>1617</v>
      </c>
      <c r="I503" t="s">
        <v>1620</v>
      </c>
      <c r="J503" t="s">
        <v>1626</v>
      </c>
    </row>
    <row r="504" spans="1:10">
      <c r="A504" s="1">
        <f>HYPERLINK("https://lsnyc.legalserver.org/matter/dynamic-profile/view/1880308","18-1880308")</f>
        <v>0</v>
      </c>
      <c r="B504" t="s">
        <v>34</v>
      </c>
      <c r="C504" t="s">
        <v>406</v>
      </c>
      <c r="D504" t="s">
        <v>934</v>
      </c>
      <c r="E504" t="s">
        <v>1254</v>
      </c>
      <c r="F504" t="s">
        <v>1129</v>
      </c>
      <c r="G504" t="s">
        <v>1609</v>
      </c>
      <c r="H504" t="s">
        <v>1617</v>
      </c>
      <c r="I504" t="s">
        <v>1619</v>
      </c>
      <c r="J504" t="s">
        <v>1625</v>
      </c>
    </row>
    <row r="505" spans="1:10">
      <c r="A505" s="1">
        <f>HYPERLINK("https://lsnyc.legalserver.org/matter/dynamic-profile/view/1887670","19-1887670")</f>
        <v>0</v>
      </c>
      <c r="B505" t="s">
        <v>34</v>
      </c>
      <c r="C505" t="s">
        <v>404</v>
      </c>
      <c r="D505" t="s">
        <v>644</v>
      </c>
      <c r="E505" t="s">
        <v>1230</v>
      </c>
      <c r="F505" t="s">
        <v>1509</v>
      </c>
      <c r="G505" t="s">
        <v>1609</v>
      </c>
      <c r="H505" t="s">
        <v>1617</v>
      </c>
      <c r="I505" t="s">
        <v>1620</v>
      </c>
    </row>
    <row r="506" spans="1:10">
      <c r="A506" s="1">
        <f>HYPERLINK("https://lsnyc.legalserver.org/matter/dynamic-profile/view/1892769","19-1892769")</f>
        <v>0</v>
      </c>
      <c r="B506" t="s">
        <v>34</v>
      </c>
      <c r="C506" t="s">
        <v>407</v>
      </c>
      <c r="D506" t="s">
        <v>291</v>
      </c>
      <c r="E506" t="s">
        <v>1352</v>
      </c>
      <c r="G506" t="s">
        <v>1609</v>
      </c>
      <c r="H506" t="s">
        <v>1617</v>
      </c>
      <c r="J506" t="s">
        <v>1626</v>
      </c>
    </row>
    <row r="507" spans="1:10">
      <c r="A507" s="1">
        <f>HYPERLINK("https://lsnyc.legalserver.org/matter/dynamic-profile/view/1880354","18-1880354")</f>
        <v>0</v>
      </c>
      <c r="B507" t="s">
        <v>34</v>
      </c>
      <c r="C507" t="s">
        <v>294</v>
      </c>
      <c r="D507" t="s">
        <v>935</v>
      </c>
      <c r="E507" t="s">
        <v>1254</v>
      </c>
      <c r="F507" t="s">
        <v>1162</v>
      </c>
      <c r="G507" t="s">
        <v>1609</v>
      </c>
      <c r="H507" t="s">
        <v>1617</v>
      </c>
      <c r="I507" t="s">
        <v>1619</v>
      </c>
      <c r="J507" t="s">
        <v>1625</v>
      </c>
    </row>
    <row r="508" spans="1:10">
      <c r="A508" s="1">
        <f>HYPERLINK("https://lsnyc.legalserver.org/matter/dynamic-profile/view/1884996","18-1884996")</f>
        <v>0</v>
      </c>
      <c r="B508" t="s">
        <v>34</v>
      </c>
      <c r="C508" t="s">
        <v>408</v>
      </c>
      <c r="D508" t="s">
        <v>936</v>
      </c>
      <c r="E508" t="s">
        <v>1280</v>
      </c>
      <c r="F508" t="s">
        <v>1432</v>
      </c>
      <c r="G508" t="s">
        <v>1610</v>
      </c>
      <c r="H508" t="s">
        <v>1617</v>
      </c>
      <c r="I508" t="s">
        <v>1619</v>
      </c>
      <c r="J508" t="s">
        <v>1626</v>
      </c>
    </row>
    <row r="509" spans="1:10">
      <c r="A509" s="1">
        <f>HYPERLINK("https://lsnyc.legalserver.org/matter/dynamic-profile/view/1884425","18-1884425")</f>
        <v>0</v>
      </c>
      <c r="B509" t="s">
        <v>34</v>
      </c>
      <c r="C509" t="s">
        <v>409</v>
      </c>
      <c r="D509" t="s">
        <v>937</v>
      </c>
      <c r="E509" t="s">
        <v>1414</v>
      </c>
      <c r="F509" t="s">
        <v>1188</v>
      </c>
      <c r="G509" t="s">
        <v>1610</v>
      </c>
      <c r="H509" t="s">
        <v>1617</v>
      </c>
      <c r="I509" t="s">
        <v>1619</v>
      </c>
      <c r="J509" t="s">
        <v>1625</v>
      </c>
    </row>
    <row r="510" spans="1:10">
      <c r="A510" s="1">
        <f>HYPERLINK("https://lsnyc.legalserver.org/matter/dynamic-profile/view/1888811","19-1888811")</f>
        <v>0</v>
      </c>
      <c r="B510" t="s">
        <v>34</v>
      </c>
      <c r="C510" t="s">
        <v>159</v>
      </c>
      <c r="D510" t="s">
        <v>932</v>
      </c>
      <c r="E510" t="s">
        <v>1238</v>
      </c>
      <c r="F510" t="s">
        <v>1495</v>
      </c>
      <c r="G510" t="s">
        <v>1610</v>
      </c>
      <c r="H510" t="s">
        <v>1617</v>
      </c>
      <c r="I510" t="s">
        <v>1620</v>
      </c>
      <c r="J510" t="s">
        <v>1625</v>
      </c>
    </row>
    <row r="511" spans="1:10">
      <c r="A511" s="1">
        <f>HYPERLINK("https://lsnyc.legalserver.org/matter/dynamic-profile/view/1879314","18-1879314")</f>
        <v>0</v>
      </c>
      <c r="B511" t="s">
        <v>34</v>
      </c>
      <c r="C511" t="s">
        <v>274</v>
      </c>
      <c r="D511" t="s">
        <v>835</v>
      </c>
      <c r="E511" t="s">
        <v>1415</v>
      </c>
      <c r="F511" t="s">
        <v>1598</v>
      </c>
      <c r="G511" t="s">
        <v>1609</v>
      </c>
      <c r="I511" t="s">
        <v>1619</v>
      </c>
      <c r="J511" t="s">
        <v>1625</v>
      </c>
    </row>
    <row r="512" spans="1:10">
      <c r="A512" s="1">
        <f>HYPERLINK("https://lsnyc.legalserver.org/matter/dynamic-profile/view/1883971","18-1883971")</f>
        <v>0</v>
      </c>
      <c r="B512" t="s">
        <v>34</v>
      </c>
      <c r="C512" t="s">
        <v>410</v>
      </c>
      <c r="D512" t="s">
        <v>688</v>
      </c>
      <c r="E512" t="s">
        <v>1258</v>
      </c>
      <c r="F512" t="s">
        <v>1408</v>
      </c>
      <c r="G512" t="s">
        <v>1610</v>
      </c>
      <c r="H512" t="s">
        <v>1617</v>
      </c>
      <c r="I512" t="s">
        <v>1619</v>
      </c>
      <c r="J512" t="s">
        <v>1625</v>
      </c>
    </row>
    <row r="513" spans="1:10">
      <c r="A513" s="1">
        <f>HYPERLINK("https://lsnyc.legalserver.org/matter/dynamic-profile/view/1888122","19-1888122")</f>
        <v>0</v>
      </c>
      <c r="B513" t="s">
        <v>34</v>
      </c>
      <c r="C513" t="s">
        <v>120</v>
      </c>
      <c r="D513" t="s">
        <v>636</v>
      </c>
      <c r="E513" t="s">
        <v>1330</v>
      </c>
      <c r="F513" t="s">
        <v>1432</v>
      </c>
      <c r="G513" t="s">
        <v>1610</v>
      </c>
      <c r="I513" t="s">
        <v>1620</v>
      </c>
      <c r="J513" t="s">
        <v>1626</v>
      </c>
    </row>
    <row r="514" spans="1:10">
      <c r="A514" s="1">
        <f>HYPERLINK("https://lsnyc.legalserver.org/matter/dynamic-profile/view/1886331","18-1886331")</f>
        <v>0</v>
      </c>
      <c r="B514" t="s">
        <v>34</v>
      </c>
      <c r="C514" t="s">
        <v>411</v>
      </c>
      <c r="D514" t="s">
        <v>938</v>
      </c>
      <c r="E514" t="s">
        <v>1416</v>
      </c>
      <c r="F514" t="s">
        <v>1410</v>
      </c>
      <c r="G514" t="s">
        <v>1610</v>
      </c>
      <c r="H514" t="s">
        <v>1617</v>
      </c>
      <c r="I514" t="s">
        <v>1619</v>
      </c>
      <c r="J514" t="s">
        <v>1626</v>
      </c>
    </row>
    <row r="515" spans="1:10">
      <c r="A515" s="1">
        <f>HYPERLINK("https://lsnyc.legalserver.org/matter/dynamic-profile/view/1882437","18-1882437")</f>
        <v>0</v>
      </c>
      <c r="B515" t="s">
        <v>34</v>
      </c>
      <c r="C515" t="s">
        <v>360</v>
      </c>
      <c r="D515" t="s">
        <v>652</v>
      </c>
      <c r="E515" t="s">
        <v>1417</v>
      </c>
      <c r="F515" t="s">
        <v>1273</v>
      </c>
      <c r="G515" t="s">
        <v>1609</v>
      </c>
      <c r="H515" t="s">
        <v>1617</v>
      </c>
      <c r="I515" t="s">
        <v>1621</v>
      </c>
      <c r="J515" t="s">
        <v>1625</v>
      </c>
    </row>
    <row r="516" spans="1:10">
      <c r="A516" s="1">
        <f>HYPERLINK("https://lsnyc.legalserver.org/matter/dynamic-profile/view/1894319","19-1894319")</f>
        <v>0</v>
      </c>
      <c r="B516" t="s">
        <v>34</v>
      </c>
      <c r="C516" t="s">
        <v>412</v>
      </c>
      <c r="D516" t="s">
        <v>664</v>
      </c>
      <c r="E516" t="s">
        <v>1247</v>
      </c>
      <c r="F516" t="s">
        <v>1242</v>
      </c>
      <c r="G516" t="s">
        <v>1610</v>
      </c>
      <c r="H516" t="s">
        <v>1617</v>
      </c>
      <c r="I516" t="s">
        <v>1620</v>
      </c>
      <c r="J516" t="s">
        <v>1625</v>
      </c>
    </row>
    <row r="517" spans="1:10">
      <c r="A517" s="1">
        <f>HYPERLINK("https://lsnyc.legalserver.org/matter/dynamic-profile/view/1893732","19-1893732")</f>
        <v>0</v>
      </c>
      <c r="B517" t="s">
        <v>34</v>
      </c>
      <c r="C517" t="s">
        <v>413</v>
      </c>
      <c r="D517" t="s">
        <v>939</v>
      </c>
      <c r="E517" t="s">
        <v>1261</v>
      </c>
      <c r="F517" t="s">
        <v>1433</v>
      </c>
      <c r="G517" t="s">
        <v>1610</v>
      </c>
      <c r="H517" t="s">
        <v>1617</v>
      </c>
      <c r="I517" t="s">
        <v>1619</v>
      </c>
      <c r="J517" t="s">
        <v>1625</v>
      </c>
    </row>
    <row r="518" spans="1:10">
      <c r="A518" s="1">
        <f>HYPERLINK("https://lsnyc.legalserver.org/matter/dynamic-profile/view/1901542","19-1901542")</f>
        <v>0</v>
      </c>
      <c r="B518" t="s">
        <v>34</v>
      </c>
      <c r="C518" t="s">
        <v>414</v>
      </c>
      <c r="D518" t="s">
        <v>940</v>
      </c>
      <c r="E518" t="s">
        <v>1322</v>
      </c>
      <c r="F518" t="s">
        <v>1584</v>
      </c>
      <c r="G518" t="s">
        <v>1610</v>
      </c>
      <c r="H518" t="s">
        <v>1617</v>
      </c>
      <c r="I518" t="s">
        <v>1620</v>
      </c>
      <c r="J518" t="s">
        <v>1625</v>
      </c>
    </row>
    <row r="519" spans="1:10">
      <c r="A519" s="1">
        <f>HYPERLINK("https://lsnyc.legalserver.org/matter/dynamic-profile/view/1892355","19-1892355")</f>
        <v>0</v>
      </c>
      <c r="B519" t="s">
        <v>34</v>
      </c>
      <c r="C519" t="s">
        <v>203</v>
      </c>
      <c r="D519" t="s">
        <v>941</v>
      </c>
      <c r="E519" t="s">
        <v>1382</v>
      </c>
      <c r="F519" t="s">
        <v>1364</v>
      </c>
      <c r="G519" t="s">
        <v>1610</v>
      </c>
      <c r="I519" t="s">
        <v>1620</v>
      </c>
      <c r="J519" t="s">
        <v>1625</v>
      </c>
    </row>
    <row r="520" spans="1:10">
      <c r="A520" s="1">
        <f>HYPERLINK("https://lsnyc.legalserver.org/matter/dynamic-profile/view/1890175","19-1890175")</f>
        <v>0</v>
      </c>
      <c r="B520" t="s">
        <v>34</v>
      </c>
      <c r="C520" t="s">
        <v>284</v>
      </c>
      <c r="D520" t="s">
        <v>752</v>
      </c>
      <c r="E520" t="s">
        <v>1418</v>
      </c>
      <c r="G520" t="s">
        <v>1609</v>
      </c>
    </row>
    <row r="521" spans="1:10">
      <c r="A521" s="1">
        <f>HYPERLINK("https://lsnyc.legalserver.org/matter/dynamic-profile/view/1899671","19-1899671")</f>
        <v>0</v>
      </c>
      <c r="B521" t="s">
        <v>34</v>
      </c>
      <c r="C521" t="s">
        <v>415</v>
      </c>
      <c r="D521" t="s">
        <v>610</v>
      </c>
      <c r="E521" t="s">
        <v>1396</v>
      </c>
      <c r="F521" t="s">
        <v>1308</v>
      </c>
      <c r="G521" t="s">
        <v>1610</v>
      </c>
      <c r="I521" t="s">
        <v>1620</v>
      </c>
      <c r="J521" t="s">
        <v>1625</v>
      </c>
    </row>
    <row r="522" spans="1:10">
      <c r="A522" s="1">
        <f>HYPERLINK("https://lsnyc.legalserver.org/matter/dynamic-profile/view/1901887","19-1901887")</f>
        <v>0</v>
      </c>
      <c r="B522" t="s">
        <v>34</v>
      </c>
      <c r="C522" t="s">
        <v>416</v>
      </c>
      <c r="D522" t="s">
        <v>942</v>
      </c>
      <c r="E522" t="s">
        <v>1256</v>
      </c>
      <c r="F522" t="s">
        <v>1308</v>
      </c>
      <c r="G522" t="s">
        <v>1610</v>
      </c>
      <c r="H522" t="s">
        <v>1617</v>
      </c>
      <c r="I522" t="s">
        <v>1620</v>
      </c>
      <c r="J522" t="s">
        <v>1625</v>
      </c>
    </row>
    <row r="523" spans="1:10">
      <c r="A523" s="1">
        <f>HYPERLINK("https://lsnyc.legalserver.org/matter/dynamic-profile/view/1908894","19-1908894")</f>
        <v>0</v>
      </c>
      <c r="B523" t="s">
        <v>35</v>
      </c>
      <c r="C523" t="s">
        <v>417</v>
      </c>
      <c r="D523" t="s">
        <v>623</v>
      </c>
      <c r="E523" t="s">
        <v>1419</v>
      </c>
      <c r="G523" t="s">
        <v>1610</v>
      </c>
      <c r="H523" t="s">
        <v>1617</v>
      </c>
    </row>
    <row r="524" spans="1:10">
      <c r="A524" s="1">
        <f>HYPERLINK("https://lsnyc.legalserver.org/matter/dynamic-profile/view/1908233","19-1908233")</f>
        <v>0</v>
      </c>
      <c r="B524" t="s">
        <v>35</v>
      </c>
      <c r="C524" t="s">
        <v>418</v>
      </c>
      <c r="D524" t="s">
        <v>943</v>
      </c>
      <c r="E524" t="s">
        <v>1420</v>
      </c>
      <c r="F524" t="s">
        <v>1420</v>
      </c>
      <c r="G524" t="s">
        <v>1610</v>
      </c>
    </row>
    <row r="525" spans="1:10">
      <c r="A525" s="1">
        <f>HYPERLINK("https://lsnyc.legalserver.org/matter/dynamic-profile/view/1871800","18-1871800")</f>
        <v>0</v>
      </c>
      <c r="B525" t="s">
        <v>35</v>
      </c>
      <c r="C525" t="s">
        <v>92</v>
      </c>
      <c r="D525" t="s">
        <v>820</v>
      </c>
      <c r="E525" t="s">
        <v>1421</v>
      </c>
      <c r="F525" t="s">
        <v>1549</v>
      </c>
      <c r="G525" t="s">
        <v>1610</v>
      </c>
      <c r="H525" t="s">
        <v>1617</v>
      </c>
      <c r="I525" t="s">
        <v>1619</v>
      </c>
      <c r="J525" t="s">
        <v>1625</v>
      </c>
    </row>
    <row r="526" spans="1:10">
      <c r="A526" s="1">
        <f>HYPERLINK("https://lsnyc.legalserver.org/matter/dynamic-profile/view/1909946","19-1909946")</f>
        <v>0</v>
      </c>
      <c r="B526" t="s">
        <v>35</v>
      </c>
      <c r="C526" t="s">
        <v>419</v>
      </c>
      <c r="D526" t="s">
        <v>944</v>
      </c>
      <c r="E526" t="s">
        <v>1340</v>
      </c>
      <c r="G526" t="s">
        <v>1610</v>
      </c>
    </row>
    <row r="527" spans="1:10">
      <c r="A527" s="1">
        <f>HYPERLINK("https://lsnyc.legalserver.org/matter/dynamic-profile/view/1890563","19-1890563")</f>
        <v>0</v>
      </c>
      <c r="B527" t="s">
        <v>35</v>
      </c>
      <c r="C527" t="s">
        <v>420</v>
      </c>
      <c r="D527" t="s">
        <v>644</v>
      </c>
      <c r="E527" t="s">
        <v>1262</v>
      </c>
      <c r="G527" t="s">
        <v>1610</v>
      </c>
      <c r="H527" t="s">
        <v>1617</v>
      </c>
      <c r="I527" t="s">
        <v>1621</v>
      </c>
      <c r="J527" t="s">
        <v>1643</v>
      </c>
    </row>
    <row r="528" spans="1:10">
      <c r="A528" s="1">
        <f>HYPERLINK("https://lsnyc.legalserver.org/matter/dynamic-profile/view/1890433","19-1890433")</f>
        <v>0</v>
      </c>
      <c r="B528" t="s">
        <v>35</v>
      </c>
      <c r="C528" t="s">
        <v>120</v>
      </c>
      <c r="D528" t="s">
        <v>610</v>
      </c>
      <c r="E528" t="s">
        <v>1327</v>
      </c>
      <c r="G528" t="s">
        <v>1610</v>
      </c>
      <c r="I528" t="s">
        <v>1619</v>
      </c>
      <c r="J528" t="s">
        <v>1627</v>
      </c>
    </row>
    <row r="529" spans="1:10">
      <c r="A529" s="1">
        <f>HYPERLINK("https://lsnyc.legalserver.org/matter/dynamic-profile/view/1891269","19-1891269")</f>
        <v>0</v>
      </c>
      <c r="B529" t="s">
        <v>35</v>
      </c>
      <c r="C529" t="s">
        <v>353</v>
      </c>
      <c r="D529" t="s">
        <v>610</v>
      </c>
      <c r="E529" t="s">
        <v>1170</v>
      </c>
      <c r="F529" t="s">
        <v>1488</v>
      </c>
      <c r="G529" t="s">
        <v>1610</v>
      </c>
      <c r="H529" t="s">
        <v>1617</v>
      </c>
      <c r="I529" t="s">
        <v>1619</v>
      </c>
      <c r="J529" t="s">
        <v>1625</v>
      </c>
    </row>
    <row r="530" spans="1:10">
      <c r="A530" s="1">
        <f>HYPERLINK("https://lsnyc.legalserver.org/matter/dynamic-profile/view/1911737","19-1911737")</f>
        <v>0</v>
      </c>
      <c r="B530" t="s">
        <v>36</v>
      </c>
      <c r="C530" t="s">
        <v>421</v>
      </c>
      <c r="D530" t="s">
        <v>945</v>
      </c>
      <c r="E530" t="s">
        <v>1422</v>
      </c>
      <c r="G530" t="s">
        <v>1609</v>
      </c>
      <c r="H530" t="s">
        <v>1617</v>
      </c>
      <c r="I530" t="s">
        <v>1619</v>
      </c>
      <c r="J530" t="s">
        <v>1625</v>
      </c>
    </row>
    <row r="531" spans="1:10">
      <c r="A531" s="1">
        <f>HYPERLINK("https://lsnyc.legalserver.org/matter/dynamic-profile/view/1904065","19-1904065")</f>
        <v>0</v>
      </c>
      <c r="B531" t="s">
        <v>36</v>
      </c>
      <c r="C531" t="s">
        <v>422</v>
      </c>
      <c r="D531" t="s">
        <v>778</v>
      </c>
      <c r="E531" t="s">
        <v>1186</v>
      </c>
      <c r="F531" t="s">
        <v>1420</v>
      </c>
      <c r="G531" t="s">
        <v>1609</v>
      </c>
      <c r="H531" t="s">
        <v>1617</v>
      </c>
      <c r="I531" t="s">
        <v>1619</v>
      </c>
      <c r="J531" t="s">
        <v>1625</v>
      </c>
    </row>
    <row r="532" spans="1:10">
      <c r="A532" s="1">
        <f>HYPERLINK("https://lsnyc.legalserver.org/matter/dynamic-profile/view/1912192","19-1912192")</f>
        <v>0</v>
      </c>
      <c r="B532" t="s">
        <v>36</v>
      </c>
      <c r="C532" t="s">
        <v>423</v>
      </c>
      <c r="D532" t="s">
        <v>946</v>
      </c>
      <c r="E532" t="s">
        <v>1423</v>
      </c>
      <c r="G532" t="s">
        <v>1609</v>
      </c>
      <c r="H532" t="s">
        <v>1617</v>
      </c>
      <c r="I532" t="s">
        <v>1619</v>
      </c>
      <c r="J532" t="s">
        <v>1625</v>
      </c>
    </row>
    <row r="533" spans="1:10">
      <c r="A533" s="1">
        <f>HYPERLINK("https://lsnyc.legalserver.org/matter/dynamic-profile/view/1875217","18-1875217")</f>
        <v>0</v>
      </c>
      <c r="B533" t="s">
        <v>37</v>
      </c>
      <c r="C533" t="s">
        <v>207</v>
      </c>
      <c r="D533" t="s">
        <v>568</v>
      </c>
      <c r="E533" t="s">
        <v>1424</v>
      </c>
      <c r="F533" t="s">
        <v>1176</v>
      </c>
      <c r="G533" t="s">
        <v>1610</v>
      </c>
      <c r="H533" t="s">
        <v>1617</v>
      </c>
      <c r="I533" t="s">
        <v>1619</v>
      </c>
      <c r="J533" t="s">
        <v>1625</v>
      </c>
    </row>
    <row r="534" spans="1:10">
      <c r="A534" s="1">
        <f>HYPERLINK("https://lsnyc.legalserver.org/matter/dynamic-profile/view/1849601","17-1849601")</f>
        <v>0</v>
      </c>
      <c r="B534" t="s">
        <v>37</v>
      </c>
      <c r="C534" t="s">
        <v>424</v>
      </c>
      <c r="D534" t="s">
        <v>947</v>
      </c>
      <c r="E534" t="s">
        <v>1425</v>
      </c>
      <c r="F534" t="s">
        <v>1470</v>
      </c>
      <c r="G534" t="s">
        <v>1609</v>
      </c>
      <c r="H534" t="s">
        <v>1617</v>
      </c>
      <c r="I534" t="s">
        <v>1621</v>
      </c>
      <c r="J534" t="s">
        <v>1630</v>
      </c>
    </row>
    <row r="535" spans="1:10">
      <c r="A535" s="1">
        <f>HYPERLINK("https://lsnyc.legalserver.org/matter/dynamic-profile/view/1861638","18-1861638")</f>
        <v>0</v>
      </c>
      <c r="B535" t="s">
        <v>37</v>
      </c>
      <c r="C535" t="s">
        <v>425</v>
      </c>
      <c r="D535" t="s">
        <v>948</v>
      </c>
      <c r="E535" t="s">
        <v>1217</v>
      </c>
      <c r="F535" t="s">
        <v>1144</v>
      </c>
      <c r="G535" t="s">
        <v>1610</v>
      </c>
      <c r="H535" t="s">
        <v>1617</v>
      </c>
      <c r="I535" t="s">
        <v>1619</v>
      </c>
      <c r="J535" t="s">
        <v>1625</v>
      </c>
    </row>
    <row r="536" spans="1:10">
      <c r="A536" s="1">
        <f>HYPERLINK("https://lsnyc.legalserver.org/matter/dynamic-profile/view/1887210","19-1887210")</f>
        <v>0</v>
      </c>
      <c r="B536" t="s">
        <v>37</v>
      </c>
      <c r="C536" t="s">
        <v>266</v>
      </c>
      <c r="D536" t="s">
        <v>949</v>
      </c>
      <c r="E536" t="s">
        <v>1426</v>
      </c>
      <c r="F536" t="s">
        <v>1426</v>
      </c>
      <c r="G536" t="s">
        <v>1610</v>
      </c>
      <c r="J536" t="s">
        <v>1626</v>
      </c>
    </row>
    <row r="537" spans="1:10">
      <c r="A537" s="1">
        <f>HYPERLINK("https://lsnyc.legalserver.org/matter/dynamic-profile/view/1881019","18-1881019")</f>
        <v>0</v>
      </c>
      <c r="B537" t="s">
        <v>37</v>
      </c>
      <c r="C537" t="s">
        <v>61</v>
      </c>
      <c r="D537" t="s">
        <v>950</v>
      </c>
      <c r="E537" t="s">
        <v>1388</v>
      </c>
      <c r="F537" t="s">
        <v>1410</v>
      </c>
      <c r="G537" t="s">
        <v>1610</v>
      </c>
      <c r="H537" t="s">
        <v>1617</v>
      </c>
      <c r="I537" t="s">
        <v>1619</v>
      </c>
      <c r="J537" t="s">
        <v>1625</v>
      </c>
    </row>
    <row r="538" spans="1:10">
      <c r="A538" s="1">
        <f>HYPERLINK("https://lsnyc.legalserver.org/matter/dynamic-profile/view/1873708","18-1873708")</f>
        <v>0</v>
      </c>
      <c r="B538" t="s">
        <v>37</v>
      </c>
      <c r="C538" t="s">
        <v>426</v>
      </c>
      <c r="D538" t="s">
        <v>951</v>
      </c>
      <c r="E538" t="s">
        <v>1427</v>
      </c>
      <c r="F538" t="s">
        <v>1172</v>
      </c>
      <c r="G538" t="s">
        <v>1609</v>
      </c>
      <c r="H538" t="s">
        <v>1617</v>
      </c>
      <c r="I538" t="s">
        <v>1621</v>
      </c>
      <c r="J538" t="s">
        <v>1630</v>
      </c>
    </row>
    <row r="539" spans="1:10">
      <c r="A539" s="1">
        <f>HYPERLINK("https://lsnyc.legalserver.org/matter/dynamic-profile/view/1904774","19-1904774")</f>
        <v>0</v>
      </c>
      <c r="B539" t="s">
        <v>37</v>
      </c>
      <c r="C539" t="s">
        <v>427</v>
      </c>
      <c r="D539" t="s">
        <v>952</v>
      </c>
      <c r="E539" t="s">
        <v>1353</v>
      </c>
      <c r="F539" t="s">
        <v>1309</v>
      </c>
      <c r="G539" t="s">
        <v>1610</v>
      </c>
      <c r="H539" t="s">
        <v>1617</v>
      </c>
      <c r="I539" t="s">
        <v>1618</v>
      </c>
    </row>
    <row r="540" spans="1:10">
      <c r="A540" s="1">
        <f>HYPERLINK("https://lsnyc.legalserver.org/matter/dynamic-profile/view/0816037","16-0816037")</f>
        <v>0</v>
      </c>
      <c r="B540" t="s">
        <v>37</v>
      </c>
      <c r="C540" t="s">
        <v>92</v>
      </c>
      <c r="D540" t="s">
        <v>953</v>
      </c>
      <c r="E540" t="s">
        <v>1428</v>
      </c>
      <c r="F540" t="s">
        <v>1542</v>
      </c>
      <c r="G540" t="s">
        <v>1610</v>
      </c>
      <c r="I540" t="s">
        <v>1619</v>
      </c>
      <c r="J540" t="s">
        <v>1625</v>
      </c>
    </row>
    <row r="541" spans="1:10">
      <c r="A541" s="1">
        <f>HYPERLINK("https://lsnyc.legalserver.org/matter/dynamic-profile/view/1847881","17-1847881")</f>
        <v>0</v>
      </c>
      <c r="B541" t="s">
        <v>37</v>
      </c>
      <c r="C541" t="s">
        <v>428</v>
      </c>
      <c r="D541" t="s">
        <v>954</v>
      </c>
      <c r="E541" t="s">
        <v>1429</v>
      </c>
      <c r="F541" t="s">
        <v>1571</v>
      </c>
      <c r="G541" t="s">
        <v>1610</v>
      </c>
      <c r="H541" t="s">
        <v>1617</v>
      </c>
      <c r="I541" t="s">
        <v>1619</v>
      </c>
      <c r="J541" t="s">
        <v>1625</v>
      </c>
    </row>
    <row r="542" spans="1:10">
      <c r="A542" s="1">
        <f>HYPERLINK("https://lsnyc.legalserver.org/matter/dynamic-profile/view/1884434","18-1884434")</f>
        <v>0</v>
      </c>
      <c r="B542" t="s">
        <v>37</v>
      </c>
      <c r="C542" t="s">
        <v>267</v>
      </c>
      <c r="D542" t="s">
        <v>955</v>
      </c>
      <c r="E542" t="s">
        <v>1414</v>
      </c>
      <c r="F542" t="s">
        <v>1444</v>
      </c>
      <c r="G542" t="s">
        <v>1610</v>
      </c>
      <c r="H542" t="s">
        <v>1617</v>
      </c>
      <c r="I542" t="s">
        <v>1619</v>
      </c>
      <c r="J542" t="s">
        <v>1625</v>
      </c>
    </row>
    <row r="543" spans="1:10">
      <c r="A543" s="1">
        <f>HYPERLINK("https://lsnyc.legalserver.org/matter/dynamic-profile/view/0811704","16-0811704")</f>
        <v>0</v>
      </c>
      <c r="B543" t="s">
        <v>37</v>
      </c>
      <c r="C543" t="s">
        <v>429</v>
      </c>
      <c r="D543" t="s">
        <v>956</v>
      </c>
      <c r="E543" t="s">
        <v>1234</v>
      </c>
      <c r="F543" t="s">
        <v>1524</v>
      </c>
      <c r="G543" t="s">
        <v>1610</v>
      </c>
      <c r="H543" t="s">
        <v>1617</v>
      </c>
      <c r="I543" t="s">
        <v>1619</v>
      </c>
      <c r="J543" t="s">
        <v>1625</v>
      </c>
    </row>
    <row r="544" spans="1:10">
      <c r="A544" s="1">
        <f>HYPERLINK("https://lsnyc.legalserver.org/matter/dynamic-profile/view/1894220","19-1894220")</f>
        <v>0</v>
      </c>
      <c r="B544" t="s">
        <v>37</v>
      </c>
      <c r="C544" t="s">
        <v>430</v>
      </c>
      <c r="D544" t="s">
        <v>957</v>
      </c>
      <c r="E544" t="s">
        <v>1263</v>
      </c>
      <c r="F544" t="s">
        <v>1164</v>
      </c>
      <c r="G544" t="s">
        <v>1610</v>
      </c>
      <c r="H544" t="s">
        <v>1617</v>
      </c>
      <c r="I544" t="s">
        <v>1619</v>
      </c>
      <c r="J544" t="s">
        <v>1625</v>
      </c>
    </row>
    <row r="545" spans="1:10">
      <c r="A545" s="1">
        <f>HYPERLINK("https://lsnyc.legalserver.org/matter/dynamic-profile/view/1870205","18-1870205")</f>
        <v>0</v>
      </c>
      <c r="B545" t="s">
        <v>37</v>
      </c>
      <c r="C545" t="s">
        <v>431</v>
      </c>
      <c r="D545" t="s">
        <v>799</v>
      </c>
      <c r="E545" t="s">
        <v>1430</v>
      </c>
      <c r="F545" t="s">
        <v>1339</v>
      </c>
      <c r="G545" t="s">
        <v>1610</v>
      </c>
      <c r="H545" t="s">
        <v>1617</v>
      </c>
      <c r="I545" t="s">
        <v>1623</v>
      </c>
      <c r="J545" t="s">
        <v>1628</v>
      </c>
    </row>
    <row r="546" spans="1:10">
      <c r="A546" s="1">
        <f>HYPERLINK("https://lsnyc.legalserver.org/matter/dynamic-profile/view/0793288","15-0793288")</f>
        <v>0</v>
      </c>
      <c r="B546" t="s">
        <v>37</v>
      </c>
      <c r="C546" t="s">
        <v>432</v>
      </c>
      <c r="D546" t="s">
        <v>958</v>
      </c>
      <c r="E546" t="s">
        <v>1285</v>
      </c>
      <c r="F546" t="s">
        <v>1599</v>
      </c>
      <c r="G546" t="s">
        <v>1610</v>
      </c>
      <c r="H546" t="s">
        <v>1617</v>
      </c>
      <c r="I546" t="s">
        <v>1619</v>
      </c>
      <c r="J546" t="s">
        <v>1627</v>
      </c>
    </row>
    <row r="547" spans="1:10">
      <c r="A547" s="1">
        <f>HYPERLINK("https://lsnyc.legalserver.org/matter/dynamic-profile/view/1871327","18-1871327")</f>
        <v>0</v>
      </c>
      <c r="B547" t="s">
        <v>37</v>
      </c>
      <c r="C547" t="s">
        <v>147</v>
      </c>
      <c r="D547" t="s">
        <v>959</v>
      </c>
      <c r="E547" t="s">
        <v>1431</v>
      </c>
      <c r="F547" t="s">
        <v>1434</v>
      </c>
      <c r="G547" t="s">
        <v>1609</v>
      </c>
      <c r="H547" t="s">
        <v>1617</v>
      </c>
      <c r="I547" t="s">
        <v>1621</v>
      </c>
      <c r="J547" t="s">
        <v>1630</v>
      </c>
    </row>
    <row r="548" spans="1:10">
      <c r="A548" s="1">
        <f>HYPERLINK("https://lsnyc.legalserver.org/matter/dynamic-profile/view/1895118","19-1895118")</f>
        <v>0</v>
      </c>
      <c r="B548" t="s">
        <v>37</v>
      </c>
      <c r="C548" t="s">
        <v>433</v>
      </c>
      <c r="D548" t="s">
        <v>960</v>
      </c>
      <c r="E548" t="s">
        <v>1248</v>
      </c>
      <c r="F548" t="s">
        <v>1179</v>
      </c>
      <c r="G548" t="s">
        <v>1610</v>
      </c>
      <c r="H548" t="s">
        <v>1617</v>
      </c>
      <c r="I548" t="s">
        <v>1619</v>
      </c>
      <c r="J548" t="s">
        <v>1625</v>
      </c>
    </row>
    <row r="549" spans="1:10">
      <c r="A549" s="1">
        <f>HYPERLINK("https://lsnyc.legalserver.org/matter/dynamic-profile/view/1885039","18-1885039")</f>
        <v>0</v>
      </c>
      <c r="B549" t="s">
        <v>37</v>
      </c>
      <c r="C549" t="s">
        <v>428</v>
      </c>
      <c r="D549" t="s">
        <v>954</v>
      </c>
      <c r="E549" t="s">
        <v>1413</v>
      </c>
      <c r="F549" t="s">
        <v>1280</v>
      </c>
      <c r="G549" t="s">
        <v>1615</v>
      </c>
    </row>
    <row r="550" spans="1:10">
      <c r="A550" s="1">
        <f>HYPERLINK("https://lsnyc.legalserver.org/matter/dynamic-profile/view/1887175","19-1887175")</f>
        <v>0</v>
      </c>
      <c r="B550" t="s">
        <v>37</v>
      </c>
      <c r="C550" t="s">
        <v>434</v>
      </c>
      <c r="D550" t="s">
        <v>614</v>
      </c>
      <c r="E550" t="s">
        <v>1426</v>
      </c>
      <c r="F550" t="s">
        <v>1426</v>
      </c>
      <c r="G550" t="s">
        <v>1610</v>
      </c>
    </row>
    <row r="551" spans="1:10">
      <c r="A551" s="1">
        <f>HYPERLINK("https://lsnyc.legalserver.org/matter/dynamic-profile/view/1891880","19-1891880")</f>
        <v>0</v>
      </c>
      <c r="B551" t="s">
        <v>37</v>
      </c>
      <c r="C551" t="s">
        <v>435</v>
      </c>
      <c r="D551" t="s">
        <v>961</v>
      </c>
      <c r="E551" t="s">
        <v>1432</v>
      </c>
      <c r="F551" t="s">
        <v>1309</v>
      </c>
      <c r="G551" t="s">
        <v>1610</v>
      </c>
      <c r="H551" t="s">
        <v>1617</v>
      </c>
      <c r="I551" t="s">
        <v>1619</v>
      </c>
      <c r="J551" t="s">
        <v>1626</v>
      </c>
    </row>
    <row r="552" spans="1:10">
      <c r="A552" s="1">
        <f>HYPERLINK("https://lsnyc.legalserver.org/matter/dynamic-profile/view/1905515","19-1905515")</f>
        <v>0</v>
      </c>
      <c r="B552" t="s">
        <v>37</v>
      </c>
      <c r="C552" t="s">
        <v>436</v>
      </c>
      <c r="D552" t="s">
        <v>962</v>
      </c>
      <c r="E552" t="s">
        <v>1433</v>
      </c>
      <c r="F552" t="s">
        <v>1420</v>
      </c>
      <c r="G552" t="s">
        <v>1610</v>
      </c>
      <c r="H552" t="s">
        <v>1617</v>
      </c>
      <c r="I552" t="s">
        <v>1619</v>
      </c>
      <c r="J552" t="s">
        <v>1627</v>
      </c>
    </row>
    <row r="553" spans="1:10">
      <c r="A553" s="1">
        <f>HYPERLINK("https://lsnyc.legalserver.org/matter/dynamic-profile/view/1870023","18-1870023")</f>
        <v>0</v>
      </c>
      <c r="B553" t="s">
        <v>37</v>
      </c>
      <c r="C553" t="s">
        <v>147</v>
      </c>
      <c r="D553" t="s">
        <v>959</v>
      </c>
      <c r="E553" t="s">
        <v>1434</v>
      </c>
      <c r="F553" t="s">
        <v>1463</v>
      </c>
      <c r="G553" t="s">
        <v>1610</v>
      </c>
      <c r="I553" t="s">
        <v>1619</v>
      </c>
      <c r="J553" t="s">
        <v>1625</v>
      </c>
    </row>
    <row r="554" spans="1:10">
      <c r="A554" s="1">
        <f>HYPERLINK("https://lsnyc.legalserver.org/matter/dynamic-profile/view/1900686","19-1900686")</f>
        <v>0</v>
      </c>
      <c r="B554" t="s">
        <v>37</v>
      </c>
      <c r="C554" t="s">
        <v>322</v>
      </c>
      <c r="D554" t="s">
        <v>737</v>
      </c>
      <c r="E554" t="s">
        <v>1435</v>
      </c>
      <c r="F554" t="s">
        <v>1242</v>
      </c>
      <c r="G554" t="s">
        <v>1609</v>
      </c>
      <c r="H554" t="s">
        <v>1617</v>
      </c>
      <c r="I554" t="s">
        <v>1619</v>
      </c>
      <c r="J554" t="s">
        <v>1630</v>
      </c>
    </row>
    <row r="555" spans="1:10">
      <c r="A555" s="1">
        <f>HYPERLINK("https://lsnyc.legalserver.org/matter/dynamic-profile/view/1866148","18-1866148")</f>
        <v>0</v>
      </c>
      <c r="B555" t="s">
        <v>37</v>
      </c>
      <c r="C555" t="s">
        <v>235</v>
      </c>
      <c r="D555" t="s">
        <v>963</v>
      </c>
      <c r="E555" t="s">
        <v>1189</v>
      </c>
      <c r="F555" t="s">
        <v>1160</v>
      </c>
      <c r="G555" t="s">
        <v>1609</v>
      </c>
      <c r="I555" t="s">
        <v>1621</v>
      </c>
      <c r="J555" t="s">
        <v>1650</v>
      </c>
    </row>
    <row r="556" spans="1:10">
      <c r="A556" s="1">
        <f>HYPERLINK("https://lsnyc.legalserver.org/matter/dynamic-profile/view/1840732","17-1840732")</f>
        <v>0</v>
      </c>
      <c r="B556" t="s">
        <v>37</v>
      </c>
      <c r="C556" t="s">
        <v>437</v>
      </c>
      <c r="D556" t="s">
        <v>964</v>
      </c>
      <c r="E556" t="s">
        <v>1436</v>
      </c>
      <c r="F556" t="s">
        <v>1144</v>
      </c>
      <c r="G556" t="s">
        <v>1610</v>
      </c>
      <c r="H556" t="s">
        <v>1617</v>
      </c>
      <c r="I556" t="s">
        <v>1619</v>
      </c>
      <c r="J556" t="s">
        <v>1625</v>
      </c>
    </row>
    <row r="557" spans="1:10">
      <c r="A557" s="1">
        <f>HYPERLINK("https://lsnyc.legalserver.org/matter/dynamic-profile/view/1895871","19-1895871")</f>
        <v>0</v>
      </c>
      <c r="B557" t="s">
        <v>37</v>
      </c>
      <c r="C557" t="s">
        <v>433</v>
      </c>
      <c r="D557" t="s">
        <v>960</v>
      </c>
      <c r="E557" t="s">
        <v>1164</v>
      </c>
      <c r="F557" t="s">
        <v>1259</v>
      </c>
      <c r="G557" t="s">
        <v>1609</v>
      </c>
      <c r="H557" t="s">
        <v>1617</v>
      </c>
      <c r="J557" t="s">
        <v>1625</v>
      </c>
    </row>
    <row r="558" spans="1:10">
      <c r="A558" s="1">
        <f>HYPERLINK("https://lsnyc.legalserver.org/matter/dynamic-profile/view/1897943","19-1897943")</f>
        <v>0</v>
      </c>
      <c r="B558" t="s">
        <v>37</v>
      </c>
      <c r="C558" t="s">
        <v>438</v>
      </c>
      <c r="D558" t="s">
        <v>965</v>
      </c>
      <c r="E558" t="s">
        <v>1387</v>
      </c>
      <c r="F558" t="s">
        <v>1372</v>
      </c>
      <c r="G558" t="s">
        <v>1610</v>
      </c>
      <c r="H558" t="s">
        <v>1617</v>
      </c>
      <c r="I558" t="s">
        <v>1620</v>
      </c>
    </row>
    <row r="559" spans="1:10">
      <c r="A559" s="1">
        <f>HYPERLINK("https://lsnyc.legalserver.org/matter/dynamic-profile/view/1887575","19-1887575")</f>
        <v>0</v>
      </c>
      <c r="B559" t="s">
        <v>37</v>
      </c>
      <c r="C559" t="s">
        <v>439</v>
      </c>
      <c r="D559" t="s">
        <v>684</v>
      </c>
      <c r="E559" t="s">
        <v>1230</v>
      </c>
      <c r="F559" t="s">
        <v>1230</v>
      </c>
      <c r="G559" t="s">
        <v>1610</v>
      </c>
    </row>
    <row r="560" spans="1:10">
      <c r="A560" s="1">
        <f>HYPERLINK("https://lsnyc.legalserver.org/matter/dynamic-profile/view/1868495","18-1868495")</f>
        <v>0</v>
      </c>
      <c r="B560" t="s">
        <v>37</v>
      </c>
      <c r="C560" t="s">
        <v>304</v>
      </c>
      <c r="D560" t="s">
        <v>684</v>
      </c>
      <c r="E560" t="s">
        <v>1437</v>
      </c>
      <c r="F560" t="s">
        <v>1256</v>
      </c>
      <c r="G560" t="s">
        <v>1610</v>
      </c>
      <c r="H560" t="s">
        <v>1617</v>
      </c>
      <c r="I560" t="s">
        <v>1619</v>
      </c>
      <c r="J560" t="s">
        <v>1625</v>
      </c>
    </row>
    <row r="561" spans="1:10">
      <c r="A561" s="1">
        <f>HYPERLINK("https://lsnyc.legalserver.org/matter/dynamic-profile/view/1889777","19-1889777")</f>
        <v>0</v>
      </c>
      <c r="B561" t="s">
        <v>37</v>
      </c>
      <c r="C561" t="s">
        <v>353</v>
      </c>
      <c r="D561" t="s">
        <v>966</v>
      </c>
      <c r="E561" t="s">
        <v>1236</v>
      </c>
      <c r="F561" t="s">
        <v>1376</v>
      </c>
      <c r="G561" t="s">
        <v>1610</v>
      </c>
      <c r="H561" t="s">
        <v>1617</v>
      </c>
      <c r="I561" t="s">
        <v>1618</v>
      </c>
      <c r="J561" t="s">
        <v>1644</v>
      </c>
    </row>
    <row r="562" spans="1:10">
      <c r="A562" s="1">
        <f>HYPERLINK("https://lsnyc.legalserver.org/matter/dynamic-profile/view/1879141","18-1879141")</f>
        <v>0</v>
      </c>
      <c r="B562" t="s">
        <v>37</v>
      </c>
      <c r="C562" t="s">
        <v>120</v>
      </c>
      <c r="D562" t="s">
        <v>657</v>
      </c>
      <c r="E562" t="s">
        <v>1438</v>
      </c>
      <c r="F562" t="s">
        <v>1438</v>
      </c>
      <c r="G562" t="s">
        <v>1610</v>
      </c>
      <c r="H562" t="s">
        <v>1617</v>
      </c>
      <c r="I562" t="s">
        <v>1620</v>
      </c>
      <c r="J562" t="s">
        <v>1625</v>
      </c>
    </row>
    <row r="563" spans="1:10">
      <c r="A563" s="1">
        <f>HYPERLINK("https://lsnyc.legalserver.org/matter/dynamic-profile/view/0816888","16-0816888")</f>
        <v>0</v>
      </c>
      <c r="B563" t="s">
        <v>37</v>
      </c>
      <c r="C563" t="s">
        <v>136</v>
      </c>
      <c r="D563" t="s">
        <v>797</v>
      </c>
      <c r="E563" t="s">
        <v>1439</v>
      </c>
      <c r="F563" t="s">
        <v>1417</v>
      </c>
      <c r="G563" t="s">
        <v>1610</v>
      </c>
      <c r="H563" t="s">
        <v>1617</v>
      </c>
      <c r="I563" t="s">
        <v>1621</v>
      </c>
      <c r="J563" t="s">
        <v>1632</v>
      </c>
    </row>
    <row r="564" spans="1:10">
      <c r="A564" s="1">
        <f>HYPERLINK("https://lsnyc.legalserver.org/matter/dynamic-profile/view/1890266","19-1890266")</f>
        <v>0</v>
      </c>
      <c r="B564" t="s">
        <v>37</v>
      </c>
      <c r="C564" t="s">
        <v>266</v>
      </c>
      <c r="D564" t="s">
        <v>684</v>
      </c>
      <c r="E564" t="s">
        <v>1260</v>
      </c>
      <c r="F564" t="s">
        <v>1333</v>
      </c>
      <c r="G564" t="s">
        <v>1610</v>
      </c>
      <c r="H564" t="s">
        <v>1617</v>
      </c>
      <c r="I564" t="s">
        <v>1619</v>
      </c>
      <c r="J564" t="s">
        <v>1625</v>
      </c>
    </row>
    <row r="565" spans="1:10">
      <c r="A565" s="1">
        <f>HYPERLINK("https://lsnyc.legalserver.org/matter/dynamic-profile/view/1881810","18-1881810")</f>
        <v>0</v>
      </c>
      <c r="B565" t="s">
        <v>37</v>
      </c>
      <c r="C565" t="s">
        <v>440</v>
      </c>
      <c r="D565" t="s">
        <v>967</v>
      </c>
      <c r="E565" t="s">
        <v>1440</v>
      </c>
      <c r="F565" t="s">
        <v>1440</v>
      </c>
      <c r="G565" t="s">
        <v>1609</v>
      </c>
      <c r="H565" t="s">
        <v>1617</v>
      </c>
      <c r="J565" t="s">
        <v>1630</v>
      </c>
    </row>
    <row r="566" spans="1:10">
      <c r="A566" s="1">
        <f>HYPERLINK("https://lsnyc.legalserver.org/matter/dynamic-profile/view/1892422","19-1892422")</f>
        <v>0</v>
      </c>
      <c r="B566" t="s">
        <v>37</v>
      </c>
      <c r="C566" t="s">
        <v>266</v>
      </c>
      <c r="D566" t="s">
        <v>684</v>
      </c>
      <c r="E566" t="s">
        <v>1382</v>
      </c>
      <c r="F566" t="s">
        <v>1163</v>
      </c>
      <c r="G566" t="s">
        <v>1609</v>
      </c>
      <c r="H566" t="s">
        <v>1617</v>
      </c>
      <c r="J566" t="s">
        <v>1630</v>
      </c>
    </row>
    <row r="567" spans="1:10">
      <c r="A567" s="1">
        <f>HYPERLINK("https://lsnyc.legalserver.org/matter/dynamic-profile/view/1889937","19-1889937")</f>
        <v>0</v>
      </c>
      <c r="B567" t="s">
        <v>37</v>
      </c>
      <c r="C567" t="s">
        <v>441</v>
      </c>
      <c r="D567" t="s">
        <v>968</v>
      </c>
      <c r="E567" t="s">
        <v>1316</v>
      </c>
      <c r="F567" t="s">
        <v>1335</v>
      </c>
      <c r="G567" t="s">
        <v>1610</v>
      </c>
    </row>
    <row r="568" spans="1:10">
      <c r="A568" s="1">
        <f>HYPERLINK("https://lsnyc.legalserver.org/matter/dynamic-profile/view/1889275","19-1889275")</f>
        <v>0</v>
      </c>
      <c r="B568" t="s">
        <v>37</v>
      </c>
      <c r="C568" t="s">
        <v>442</v>
      </c>
      <c r="D568" t="s">
        <v>969</v>
      </c>
      <c r="E568" t="s">
        <v>1273</v>
      </c>
      <c r="F568" t="s">
        <v>1291</v>
      </c>
      <c r="G568" t="s">
        <v>1609</v>
      </c>
      <c r="H568" t="s">
        <v>1617</v>
      </c>
      <c r="I568" t="s">
        <v>1619</v>
      </c>
      <c r="J568" t="s">
        <v>1625</v>
      </c>
    </row>
    <row r="569" spans="1:10">
      <c r="A569" s="1">
        <f>HYPERLINK("https://lsnyc.legalserver.org/matter/dynamic-profile/view/1868343","18-1868343")</f>
        <v>0</v>
      </c>
      <c r="B569" t="s">
        <v>37</v>
      </c>
      <c r="C569" t="s">
        <v>235</v>
      </c>
      <c r="D569" t="s">
        <v>963</v>
      </c>
      <c r="E569" t="s">
        <v>1441</v>
      </c>
      <c r="F569" t="s">
        <v>1555</v>
      </c>
      <c r="G569" t="s">
        <v>1610</v>
      </c>
      <c r="H569" t="s">
        <v>1617</v>
      </c>
      <c r="I569" t="s">
        <v>1619</v>
      </c>
      <c r="J569" t="s">
        <v>1625</v>
      </c>
    </row>
    <row r="570" spans="1:10">
      <c r="A570" s="1">
        <f>HYPERLINK("https://lsnyc.legalserver.org/matter/dynamic-profile/view/1865145","18-1865145")</f>
        <v>0</v>
      </c>
      <c r="B570" t="s">
        <v>37</v>
      </c>
      <c r="C570" t="s">
        <v>284</v>
      </c>
      <c r="D570" t="s">
        <v>970</v>
      </c>
      <c r="E570" t="s">
        <v>1442</v>
      </c>
      <c r="F570" t="s">
        <v>1193</v>
      </c>
      <c r="G570" t="s">
        <v>1610</v>
      </c>
      <c r="H570" t="s">
        <v>1617</v>
      </c>
      <c r="I570" t="s">
        <v>1619</v>
      </c>
      <c r="J570" t="s">
        <v>1626</v>
      </c>
    </row>
    <row r="571" spans="1:10">
      <c r="A571" s="1">
        <f>HYPERLINK("https://lsnyc.legalserver.org/matter/dynamic-profile/view/1882115","18-1882115")</f>
        <v>0</v>
      </c>
      <c r="B571" t="s">
        <v>37</v>
      </c>
      <c r="C571" t="s">
        <v>443</v>
      </c>
      <c r="D571" t="s">
        <v>971</v>
      </c>
      <c r="E571" t="s">
        <v>1307</v>
      </c>
      <c r="F571" t="s">
        <v>1384</v>
      </c>
      <c r="G571" t="s">
        <v>1610</v>
      </c>
      <c r="H571" t="s">
        <v>1617</v>
      </c>
      <c r="I571" t="s">
        <v>1619</v>
      </c>
      <c r="J571" t="s">
        <v>1627</v>
      </c>
    </row>
    <row r="572" spans="1:10">
      <c r="A572" s="1">
        <f>HYPERLINK("https://lsnyc.legalserver.org/matter/dynamic-profile/view/1866379","18-1866379")</f>
        <v>0</v>
      </c>
      <c r="B572" t="s">
        <v>37</v>
      </c>
      <c r="C572" t="s">
        <v>304</v>
      </c>
      <c r="D572" t="s">
        <v>972</v>
      </c>
      <c r="E572" t="s">
        <v>1203</v>
      </c>
      <c r="F572" t="s">
        <v>1276</v>
      </c>
      <c r="G572" t="s">
        <v>1611</v>
      </c>
      <c r="H572" t="s">
        <v>1617</v>
      </c>
      <c r="I572" t="s">
        <v>1621</v>
      </c>
      <c r="J572" t="s">
        <v>1628</v>
      </c>
    </row>
    <row r="573" spans="1:10">
      <c r="A573" s="1">
        <f>HYPERLINK("https://lsnyc.legalserver.org/matter/dynamic-profile/view/1835851","17-1835851")</f>
        <v>0</v>
      </c>
      <c r="B573" t="s">
        <v>37</v>
      </c>
      <c r="C573" t="s">
        <v>251</v>
      </c>
      <c r="D573" t="s">
        <v>629</v>
      </c>
      <c r="E573" t="s">
        <v>1443</v>
      </c>
      <c r="F573" t="s">
        <v>1312</v>
      </c>
      <c r="G573" t="s">
        <v>1610</v>
      </c>
      <c r="H573" t="s">
        <v>1617</v>
      </c>
      <c r="I573" t="s">
        <v>1619</v>
      </c>
      <c r="J573" t="s">
        <v>1626</v>
      </c>
    </row>
    <row r="574" spans="1:10">
      <c r="A574" s="1">
        <f>HYPERLINK("https://lsnyc.legalserver.org/matter/dynamic-profile/view/1885045","18-1885045")</f>
        <v>0</v>
      </c>
      <c r="B574" t="s">
        <v>37</v>
      </c>
      <c r="C574" t="s">
        <v>94</v>
      </c>
      <c r="D574" t="s">
        <v>973</v>
      </c>
      <c r="E574" t="s">
        <v>1413</v>
      </c>
      <c r="F574" t="s">
        <v>1598</v>
      </c>
      <c r="G574" t="s">
        <v>1610</v>
      </c>
      <c r="H574" t="s">
        <v>1617</v>
      </c>
      <c r="I574" t="s">
        <v>1619</v>
      </c>
      <c r="J574" t="s">
        <v>1625</v>
      </c>
    </row>
    <row r="575" spans="1:10">
      <c r="A575" s="1">
        <f>HYPERLINK("https://lsnyc.legalserver.org/matter/dynamic-profile/view/1866316","18-1866316")</f>
        <v>0</v>
      </c>
      <c r="B575" t="s">
        <v>37</v>
      </c>
      <c r="C575" t="s">
        <v>147</v>
      </c>
      <c r="D575" t="s">
        <v>974</v>
      </c>
      <c r="E575" t="s">
        <v>1189</v>
      </c>
      <c r="F575" t="s">
        <v>1203</v>
      </c>
      <c r="G575" t="s">
        <v>1609</v>
      </c>
      <c r="I575" t="s">
        <v>1621</v>
      </c>
      <c r="J575" t="s">
        <v>1630</v>
      </c>
    </row>
    <row r="576" spans="1:10">
      <c r="A576" s="1">
        <f>HYPERLINK("https://lsnyc.legalserver.org/matter/dynamic-profile/view/1899060","19-1899060")</f>
        <v>0</v>
      </c>
      <c r="B576" t="s">
        <v>37</v>
      </c>
      <c r="C576" t="s">
        <v>116</v>
      </c>
      <c r="D576" t="s">
        <v>975</v>
      </c>
      <c r="E576" t="s">
        <v>1444</v>
      </c>
      <c r="F576" t="s">
        <v>1600</v>
      </c>
      <c r="G576" t="s">
        <v>1610</v>
      </c>
      <c r="H576" t="s">
        <v>1617</v>
      </c>
      <c r="I576" t="s">
        <v>1619</v>
      </c>
      <c r="J576" t="s">
        <v>1626</v>
      </c>
    </row>
    <row r="577" spans="1:10">
      <c r="A577" s="1">
        <f>HYPERLINK("https://lsnyc.legalserver.org/matter/dynamic-profile/view/1899049","19-1899049")</f>
        <v>0</v>
      </c>
      <c r="B577" t="s">
        <v>37</v>
      </c>
      <c r="C577" t="s">
        <v>82</v>
      </c>
      <c r="D577" t="s">
        <v>976</v>
      </c>
      <c r="E577" t="s">
        <v>1444</v>
      </c>
      <c r="G577" t="s">
        <v>1610</v>
      </c>
      <c r="H577" t="s">
        <v>1617</v>
      </c>
      <c r="I577" t="s">
        <v>1620</v>
      </c>
      <c r="J577" t="s">
        <v>1625</v>
      </c>
    </row>
    <row r="578" spans="1:10">
      <c r="A578" s="1">
        <f>HYPERLINK("https://lsnyc.legalserver.org/matter/dynamic-profile/view/1849579","17-1849579")</f>
        <v>0</v>
      </c>
      <c r="B578" t="s">
        <v>37</v>
      </c>
      <c r="C578" t="s">
        <v>424</v>
      </c>
      <c r="D578" t="s">
        <v>947</v>
      </c>
      <c r="E578" t="s">
        <v>1425</v>
      </c>
      <c r="F578" t="s">
        <v>1189</v>
      </c>
      <c r="G578" t="s">
        <v>1610</v>
      </c>
      <c r="H578" t="s">
        <v>1617</v>
      </c>
      <c r="I578" t="s">
        <v>1619</v>
      </c>
      <c r="J578" t="s">
        <v>1625</v>
      </c>
    </row>
    <row r="579" spans="1:10">
      <c r="A579" s="1">
        <f>HYPERLINK("https://lsnyc.legalserver.org/matter/dynamic-profile/view/1877022","18-1877022")</f>
        <v>0</v>
      </c>
      <c r="B579" t="s">
        <v>37</v>
      </c>
      <c r="C579" t="s">
        <v>429</v>
      </c>
      <c r="D579" t="s">
        <v>956</v>
      </c>
      <c r="E579" t="s">
        <v>1445</v>
      </c>
      <c r="F579" t="s">
        <v>1587</v>
      </c>
      <c r="G579" t="s">
        <v>1609</v>
      </c>
      <c r="H579" t="s">
        <v>1617</v>
      </c>
      <c r="I579" t="s">
        <v>1621</v>
      </c>
      <c r="J579" t="s">
        <v>1630</v>
      </c>
    </row>
    <row r="580" spans="1:10">
      <c r="A580" s="1">
        <f>HYPERLINK("https://lsnyc.legalserver.org/matter/dynamic-profile/view/1881451","18-1881451")</f>
        <v>0</v>
      </c>
      <c r="B580" t="s">
        <v>37</v>
      </c>
      <c r="C580" t="s">
        <v>440</v>
      </c>
      <c r="D580" t="s">
        <v>967</v>
      </c>
      <c r="E580" t="s">
        <v>1267</v>
      </c>
      <c r="F580" t="s">
        <v>1175</v>
      </c>
      <c r="G580" t="s">
        <v>1610</v>
      </c>
      <c r="H580" t="s">
        <v>1617</v>
      </c>
      <c r="I580" t="s">
        <v>1619</v>
      </c>
      <c r="J580" t="s">
        <v>1625</v>
      </c>
    </row>
    <row r="581" spans="1:10">
      <c r="A581" s="1">
        <f>HYPERLINK("https://lsnyc.legalserver.org/matter/dynamic-profile/view/1874415","18-1874415")</f>
        <v>0</v>
      </c>
      <c r="B581" t="s">
        <v>37</v>
      </c>
      <c r="C581" t="s">
        <v>444</v>
      </c>
      <c r="D581" t="s">
        <v>977</v>
      </c>
      <c r="E581" t="s">
        <v>1446</v>
      </c>
      <c r="F581" t="s">
        <v>1440</v>
      </c>
      <c r="G581" t="s">
        <v>1610</v>
      </c>
      <c r="H581" t="s">
        <v>1617</v>
      </c>
      <c r="I581" t="s">
        <v>1619</v>
      </c>
      <c r="J581" t="s">
        <v>1625</v>
      </c>
    </row>
    <row r="582" spans="1:10">
      <c r="A582" s="1">
        <f>HYPERLINK("https://lsnyc.legalserver.org/matter/dynamic-profile/view/1881456","18-1881456")</f>
        <v>0</v>
      </c>
      <c r="B582" t="s">
        <v>37</v>
      </c>
      <c r="C582" t="s">
        <v>221</v>
      </c>
      <c r="D582" t="s">
        <v>978</v>
      </c>
      <c r="E582" t="s">
        <v>1267</v>
      </c>
      <c r="F582" t="s">
        <v>1153</v>
      </c>
      <c r="G582" t="s">
        <v>1610</v>
      </c>
      <c r="H582" t="s">
        <v>1617</v>
      </c>
      <c r="I582" t="s">
        <v>1619</v>
      </c>
      <c r="J582" t="s">
        <v>1625</v>
      </c>
    </row>
    <row r="583" spans="1:10">
      <c r="A583" s="1">
        <f>HYPERLINK("https://lsnyc.legalserver.org/matter/dynamic-profile/view/1869632","18-1869632")</f>
        <v>0</v>
      </c>
      <c r="B583" t="s">
        <v>37</v>
      </c>
      <c r="C583" t="s">
        <v>442</v>
      </c>
      <c r="D583" t="s">
        <v>969</v>
      </c>
      <c r="E583" t="s">
        <v>1447</v>
      </c>
      <c r="F583" t="s">
        <v>1386</v>
      </c>
      <c r="G583" t="s">
        <v>1610</v>
      </c>
      <c r="H583" t="s">
        <v>1617</v>
      </c>
      <c r="I583" t="s">
        <v>1619</v>
      </c>
      <c r="J583" t="s">
        <v>1625</v>
      </c>
    </row>
    <row r="584" spans="1:10">
      <c r="A584" s="1">
        <f>HYPERLINK("https://lsnyc.legalserver.org/matter/dynamic-profile/view/0815687","16-0815687")</f>
        <v>0</v>
      </c>
      <c r="B584" t="s">
        <v>37</v>
      </c>
      <c r="C584" t="s">
        <v>445</v>
      </c>
      <c r="D584" t="s">
        <v>767</v>
      </c>
      <c r="E584" t="s">
        <v>1448</v>
      </c>
      <c r="F584" t="s">
        <v>1351</v>
      </c>
      <c r="G584" t="s">
        <v>1611</v>
      </c>
      <c r="H584" t="s">
        <v>1617</v>
      </c>
      <c r="I584" t="s">
        <v>1621</v>
      </c>
      <c r="J584" t="s">
        <v>1629</v>
      </c>
    </row>
    <row r="585" spans="1:10">
      <c r="A585" s="1">
        <f>HYPERLINK("https://lsnyc.legalserver.org/matter/dynamic-profile/view/1896780","19-1896780")</f>
        <v>0</v>
      </c>
      <c r="B585" t="s">
        <v>37</v>
      </c>
      <c r="C585" t="s">
        <v>446</v>
      </c>
      <c r="D585" t="s">
        <v>979</v>
      </c>
      <c r="E585" t="s">
        <v>1259</v>
      </c>
      <c r="F585" t="s">
        <v>1154</v>
      </c>
      <c r="G585" t="s">
        <v>1610</v>
      </c>
      <c r="H585" t="s">
        <v>1617</v>
      </c>
      <c r="I585" t="s">
        <v>1620</v>
      </c>
      <c r="J585" t="s">
        <v>1625</v>
      </c>
    </row>
    <row r="586" spans="1:10">
      <c r="A586" s="1">
        <f>HYPERLINK("https://lsnyc.legalserver.org/matter/dynamic-profile/view/1842863","17-1842863")</f>
        <v>0</v>
      </c>
      <c r="B586" t="s">
        <v>37</v>
      </c>
      <c r="C586" t="s">
        <v>322</v>
      </c>
      <c r="D586" t="s">
        <v>980</v>
      </c>
      <c r="E586" t="s">
        <v>1449</v>
      </c>
      <c r="F586" t="s">
        <v>1547</v>
      </c>
      <c r="G586" t="s">
        <v>1610</v>
      </c>
      <c r="I586" t="s">
        <v>1620</v>
      </c>
      <c r="J586" t="s">
        <v>1651</v>
      </c>
    </row>
    <row r="587" spans="1:10">
      <c r="A587" s="1">
        <f>HYPERLINK("https://lsnyc.legalserver.org/matter/dynamic-profile/view/1860927","18-1860927")</f>
        <v>0</v>
      </c>
      <c r="B587" t="s">
        <v>37</v>
      </c>
      <c r="C587" t="s">
        <v>92</v>
      </c>
      <c r="D587" t="s">
        <v>953</v>
      </c>
      <c r="E587" t="s">
        <v>1450</v>
      </c>
      <c r="F587" t="s">
        <v>1134</v>
      </c>
      <c r="G587" t="s">
        <v>1609</v>
      </c>
      <c r="I587" t="s">
        <v>1621</v>
      </c>
      <c r="J587" t="s">
        <v>1630</v>
      </c>
    </row>
    <row r="588" spans="1:10">
      <c r="A588" s="1">
        <f>HYPERLINK("https://lsnyc.legalserver.org/matter/dynamic-profile/view/1870444","18-1870444")</f>
        <v>0</v>
      </c>
      <c r="B588" t="s">
        <v>37</v>
      </c>
      <c r="C588" t="s">
        <v>429</v>
      </c>
      <c r="D588" t="s">
        <v>956</v>
      </c>
      <c r="E588" t="s">
        <v>1289</v>
      </c>
      <c r="F588" t="s">
        <v>1220</v>
      </c>
      <c r="G588" t="s">
        <v>1610</v>
      </c>
      <c r="H588" t="s">
        <v>1617</v>
      </c>
      <c r="I588" t="s">
        <v>1619</v>
      </c>
      <c r="J588" t="s">
        <v>1625</v>
      </c>
    </row>
    <row r="589" spans="1:10">
      <c r="A589" s="1">
        <f>HYPERLINK("https://lsnyc.legalserver.org/matter/dynamic-profile/view/0814176","16-0814176")</f>
        <v>0</v>
      </c>
      <c r="B589" t="s">
        <v>37</v>
      </c>
      <c r="C589" t="s">
        <v>79</v>
      </c>
      <c r="D589" t="s">
        <v>981</v>
      </c>
      <c r="E589" t="s">
        <v>1451</v>
      </c>
      <c r="F589" t="s">
        <v>1350</v>
      </c>
      <c r="G589" t="s">
        <v>1610</v>
      </c>
      <c r="H589" t="s">
        <v>1617</v>
      </c>
      <c r="I589" t="s">
        <v>1619</v>
      </c>
      <c r="J589" t="s">
        <v>1626</v>
      </c>
    </row>
    <row r="590" spans="1:10">
      <c r="A590" s="1">
        <f>HYPERLINK("https://lsnyc.legalserver.org/matter/dynamic-profile/view/1903259","19-1903259")</f>
        <v>0</v>
      </c>
      <c r="B590" t="s">
        <v>37</v>
      </c>
      <c r="C590" t="s">
        <v>447</v>
      </c>
      <c r="D590" t="s">
        <v>660</v>
      </c>
      <c r="E590" t="s">
        <v>1452</v>
      </c>
      <c r="F590" t="s">
        <v>1452</v>
      </c>
      <c r="G590" t="s">
        <v>1610</v>
      </c>
      <c r="H590" t="s">
        <v>1617</v>
      </c>
      <c r="I590" t="s">
        <v>1622</v>
      </c>
      <c r="J590" t="s">
        <v>1625</v>
      </c>
    </row>
    <row r="591" spans="1:10">
      <c r="A591" s="1">
        <f>HYPERLINK("https://lsnyc.legalserver.org/matter/dynamic-profile/view/1883059","18-1883059")</f>
        <v>0</v>
      </c>
      <c r="B591" t="s">
        <v>37</v>
      </c>
      <c r="C591" t="s">
        <v>176</v>
      </c>
      <c r="D591" t="s">
        <v>717</v>
      </c>
      <c r="E591" t="s">
        <v>1218</v>
      </c>
      <c r="F591" t="s">
        <v>1552</v>
      </c>
      <c r="G591" t="s">
        <v>1611</v>
      </c>
      <c r="H591" t="s">
        <v>1617</v>
      </c>
      <c r="I591" t="s">
        <v>1623</v>
      </c>
      <c r="J591" t="s">
        <v>1643</v>
      </c>
    </row>
    <row r="592" spans="1:10">
      <c r="A592" s="1">
        <f>HYPERLINK("https://lsnyc.legalserver.org/matter/dynamic-profile/view/1881797","18-1881797")</f>
        <v>0</v>
      </c>
      <c r="B592" t="s">
        <v>37</v>
      </c>
      <c r="C592" t="s">
        <v>221</v>
      </c>
      <c r="D592" t="s">
        <v>978</v>
      </c>
      <c r="E592" t="s">
        <v>1440</v>
      </c>
      <c r="F592" t="s">
        <v>1596</v>
      </c>
      <c r="G592" t="s">
        <v>1609</v>
      </c>
      <c r="H592" t="s">
        <v>1617</v>
      </c>
      <c r="J592" t="s">
        <v>1630</v>
      </c>
    </row>
    <row r="593" spans="1:10">
      <c r="A593" s="1">
        <f>HYPERLINK("https://lsnyc.legalserver.org/matter/dynamic-profile/view/1860899","18-1860899")</f>
        <v>0</v>
      </c>
      <c r="B593" t="s">
        <v>37</v>
      </c>
      <c r="C593" t="s">
        <v>92</v>
      </c>
      <c r="D593" t="s">
        <v>953</v>
      </c>
      <c r="E593" t="s">
        <v>1450</v>
      </c>
      <c r="F593" t="s">
        <v>1387</v>
      </c>
      <c r="G593" t="s">
        <v>1610</v>
      </c>
      <c r="H593" t="s">
        <v>1617</v>
      </c>
      <c r="I593" t="s">
        <v>1619</v>
      </c>
      <c r="J593" t="s">
        <v>1625</v>
      </c>
    </row>
    <row r="594" spans="1:10">
      <c r="A594" s="1">
        <f>HYPERLINK("https://lsnyc.legalserver.org/matter/dynamic-profile/view/1876968","18-1876968")</f>
        <v>0</v>
      </c>
      <c r="B594" t="s">
        <v>37</v>
      </c>
      <c r="C594" t="s">
        <v>304</v>
      </c>
      <c r="D594" t="s">
        <v>972</v>
      </c>
      <c r="E594" t="s">
        <v>1453</v>
      </c>
      <c r="F594" t="s">
        <v>1280</v>
      </c>
      <c r="G594" t="s">
        <v>1610</v>
      </c>
      <c r="I594" t="s">
        <v>1619</v>
      </c>
      <c r="J594" t="s">
        <v>1626</v>
      </c>
    </row>
    <row r="595" spans="1:10">
      <c r="A595" s="1">
        <f>HYPERLINK("https://lsnyc.legalserver.org/matter/dynamic-profile/view/1872551","18-1872551")</f>
        <v>0</v>
      </c>
      <c r="B595" t="s">
        <v>37</v>
      </c>
      <c r="C595" t="s">
        <v>176</v>
      </c>
      <c r="D595" t="s">
        <v>717</v>
      </c>
      <c r="E595" t="s">
        <v>1454</v>
      </c>
      <c r="F595" t="s">
        <v>1347</v>
      </c>
      <c r="G595" t="s">
        <v>1610</v>
      </c>
      <c r="H595" t="s">
        <v>1617</v>
      </c>
      <c r="I595" t="s">
        <v>1619</v>
      </c>
      <c r="J595" t="s">
        <v>1626</v>
      </c>
    </row>
    <row r="596" spans="1:10">
      <c r="A596" s="1">
        <f>HYPERLINK("https://lsnyc.legalserver.org/matter/dynamic-profile/view/1886595","18-1886595")</f>
        <v>0</v>
      </c>
      <c r="B596" t="s">
        <v>37</v>
      </c>
      <c r="C596" t="s">
        <v>448</v>
      </c>
      <c r="D596" t="s">
        <v>982</v>
      </c>
      <c r="E596" t="s">
        <v>1147</v>
      </c>
      <c r="F596" t="s">
        <v>1291</v>
      </c>
      <c r="G596" t="s">
        <v>1609</v>
      </c>
      <c r="H596" t="s">
        <v>1617</v>
      </c>
      <c r="I596" t="s">
        <v>1621</v>
      </c>
      <c r="J596" t="s">
        <v>1630</v>
      </c>
    </row>
    <row r="597" spans="1:10">
      <c r="A597" s="1">
        <f>HYPERLINK("https://lsnyc.legalserver.org/matter/dynamic-profile/view/1892712","19-1892712")</f>
        <v>0</v>
      </c>
      <c r="B597" t="s">
        <v>37</v>
      </c>
      <c r="C597" t="s">
        <v>322</v>
      </c>
      <c r="D597" t="s">
        <v>737</v>
      </c>
      <c r="E597" t="s">
        <v>1352</v>
      </c>
      <c r="F597" t="s">
        <v>1577</v>
      </c>
      <c r="G597" t="s">
        <v>1610</v>
      </c>
      <c r="H597" t="s">
        <v>1617</v>
      </c>
      <c r="I597" t="s">
        <v>1619</v>
      </c>
      <c r="J597" t="s">
        <v>1625</v>
      </c>
    </row>
    <row r="598" spans="1:10">
      <c r="A598" s="1">
        <f>HYPERLINK("https://lsnyc.legalserver.org/matter/dynamic-profile/view/1841709","17-1841709")</f>
        <v>0</v>
      </c>
      <c r="B598" t="s">
        <v>37</v>
      </c>
      <c r="C598" t="s">
        <v>284</v>
      </c>
      <c r="D598" t="s">
        <v>970</v>
      </c>
      <c r="E598" t="s">
        <v>1455</v>
      </c>
      <c r="F598" t="s">
        <v>1571</v>
      </c>
      <c r="G598" t="s">
        <v>1610</v>
      </c>
      <c r="H598" t="s">
        <v>1617</v>
      </c>
      <c r="I598" t="s">
        <v>1623</v>
      </c>
      <c r="J598" t="s">
        <v>1637</v>
      </c>
    </row>
    <row r="599" spans="1:10">
      <c r="A599" s="1">
        <f>HYPERLINK("https://lsnyc.legalserver.org/matter/dynamic-profile/view/1897578","19-1897578")</f>
        <v>0</v>
      </c>
      <c r="B599" t="s">
        <v>37</v>
      </c>
      <c r="C599" t="s">
        <v>159</v>
      </c>
      <c r="D599" t="s">
        <v>983</v>
      </c>
      <c r="E599" t="s">
        <v>1163</v>
      </c>
      <c r="F599" t="s">
        <v>1311</v>
      </c>
      <c r="G599" t="s">
        <v>1610</v>
      </c>
      <c r="H599" t="s">
        <v>1617</v>
      </c>
      <c r="I599" t="s">
        <v>1620</v>
      </c>
      <c r="J599" t="s">
        <v>1626</v>
      </c>
    </row>
    <row r="600" spans="1:10">
      <c r="A600" s="1">
        <f>HYPERLINK("https://lsnyc.legalserver.org/matter/dynamic-profile/view/1897947","19-1897947")</f>
        <v>0</v>
      </c>
      <c r="B600" t="s">
        <v>37</v>
      </c>
      <c r="C600" t="s">
        <v>449</v>
      </c>
      <c r="D600" t="s">
        <v>984</v>
      </c>
      <c r="E600" t="s">
        <v>1387</v>
      </c>
      <c r="G600" t="s">
        <v>1610</v>
      </c>
      <c r="H600" t="s">
        <v>1617</v>
      </c>
      <c r="I600" t="s">
        <v>1620</v>
      </c>
      <c r="J600" t="s">
        <v>1644</v>
      </c>
    </row>
    <row r="601" spans="1:10">
      <c r="A601" s="1">
        <f>HYPERLINK("https://lsnyc.legalserver.org/matter/dynamic-profile/view/1892727","19-1892727")</f>
        <v>0</v>
      </c>
      <c r="B601" t="s">
        <v>37</v>
      </c>
      <c r="C601" t="s">
        <v>435</v>
      </c>
      <c r="D601" t="s">
        <v>961</v>
      </c>
      <c r="E601" t="s">
        <v>1352</v>
      </c>
      <c r="G601" t="s">
        <v>1610</v>
      </c>
      <c r="H601" t="s">
        <v>1617</v>
      </c>
      <c r="I601" t="s">
        <v>1619</v>
      </c>
      <c r="J601" t="s">
        <v>1626</v>
      </c>
    </row>
    <row r="602" spans="1:10">
      <c r="A602" s="1">
        <f>HYPERLINK("https://lsnyc.legalserver.org/matter/dynamic-profile/view/1887183","19-1887183")</f>
        <v>0</v>
      </c>
      <c r="B602" t="s">
        <v>37</v>
      </c>
      <c r="C602" t="s">
        <v>353</v>
      </c>
      <c r="D602" t="s">
        <v>657</v>
      </c>
      <c r="E602" t="s">
        <v>1426</v>
      </c>
      <c r="G602" t="s">
        <v>1610</v>
      </c>
      <c r="H602" t="s">
        <v>1617</v>
      </c>
      <c r="I602" t="s">
        <v>1620</v>
      </c>
      <c r="J602" t="s">
        <v>1643</v>
      </c>
    </row>
    <row r="603" spans="1:10">
      <c r="A603" s="1">
        <f>HYPERLINK("https://lsnyc.legalserver.org/matter/dynamic-profile/view/1852140","17-1852140")</f>
        <v>0</v>
      </c>
      <c r="B603" t="s">
        <v>37</v>
      </c>
      <c r="C603" t="s">
        <v>235</v>
      </c>
      <c r="D603" t="s">
        <v>963</v>
      </c>
      <c r="E603" t="s">
        <v>1456</v>
      </c>
      <c r="F603" t="s">
        <v>1233</v>
      </c>
      <c r="G603" t="s">
        <v>1610</v>
      </c>
      <c r="H603" t="s">
        <v>1617</v>
      </c>
      <c r="I603" t="s">
        <v>1619</v>
      </c>
      <c r="J603" t="s">
        <v>1625</v>
      </c>
    </row>
    <row r="604" spans="1:10">
      <c r="A604" s="1">
        <f>HYPERLINK("https://lsnyc.legalserver.org/matter/dynamic-profile/view/1859560","18-1859560")</f>
        <v>0</v>
      </c>
      <c r="B604" t="s">
        <v>37</v>
      </c>
      <c r="C604" t="s">
        <v>100</v>
      </c>
      <c r="D604" t="s">
        <v>629</v>
      </c>
      <c r="E604" t="s">
        <v>1457</v>
      </c>
      <c r="F604" t="s">
        <v>1601</v>
      </c>
      <c r="G604" t="s">
        <v>1610</v>
      </c>
      <c r="H604" t="s">
        <v>1617</v>
      </c>
      <c r="I604" t="s">
        <v>1619</v>
      </c>
      <c r="J604" t="s">
        <v>1625</v>
      </c>
    </row>
    <row r="605" spans="1:10">
      <c r="A605" s="1">
        <f>HYPERLINK("https://lsnyc.legalserver.org/matter/dynamic-profile/view/1844298","17-1844298")</f>
        <v>0</v>
      </c>
      <c r="B605" t="s">
        <v>37</v>
      </c>
      <c r="C605" t="s">
        <v>437</v>
      </c>
      <c r="D605" t="s">
        <v>964</v>
      </c>
      <c r="E605" t="s">
        <v>1458</v>
      </c>
      <c r="F605" t="s">
        <v>1602</v>
      </c>
      <c r="G605" t="s">
        <v>1609</v>
      </c>
      <c r="H605" t="s">
        <v>1617</v>
      </c>
      <c r="I605" t="s">
        <v>1621</v>
      </c>
      <c r="J605" t="s">
        <v>1630</v>
      </c>
    </row>
    <row r="606" spans="1:10">
      <c r="A606" s="1">
        <f>HYPERLINK("https://lsnyc.legalserver.org/matter/dynamic-profile/view/1857226","18-1857226")</f>
        <v>0</v>
      </c>
      <c r="B606" t="s">
        <v>37</v>
      </c>
      <c r="C606" t="s">
        <v>286</v>
      </c>
      <c r="D606" t="s">
        <v>611</v>
      </c>
      <c r="E606" t="s">
        <v>1343</v>
      </c>
      <c r="F606" t="s">
        <v>1298</v>
      </c>
      <c r="G606" t="s">
        <v>1610</v>
      </c>
      <c r="H606" t="s">
        <v>1617</v>
      </c>
      <c r="I606" t="s">
        <v>1621</v>
      </c>
      <c r="J606" t="s">
        <v>1652</v>
      </c>
    </row>
    <row r="607" spans="1:10">
      <c r="A607" s="1">
        <f>HYPERLINK("https://lsnyc.legalserver.org/matter/dynamic-profile/view/1889640","19-1889640")</f>
        <v>0</v>
      </c>
      <c r="B607" t="s">
        <v>37</v>
      </c>
      <c r="C607" t="s">
        <v>61</v>
      </c>
      <c r="D607" t="s">
        <v>950</v>
      </c>
      <c r="E607" t="s">
        <v>1304</v>
      </c>
      <c r="F607" t="s">
        <v>1432</v>
      </c>
      <c r="G607" t="s">
        <v>1609</v>
      </c>
      <c r="H607" t="s">
        <v>1617</v>
      </c>
      <c r="I607" t="s">
        <v>1619</v>
      </c>
      <c r="J607" t="s">
        <v>1630</v>
      </c>
    </row>
    <row r="608" spans="1:10">
      <c r="A608" s="1">
        <f>HYPERLINK("https://lsnyc.legalserver.org/matter/dynamic-profile/view/1846958","17-1846958")</f>
        <v>0</v>
      </c>
      <c r="B608" t="s">
        <v>37</v>
      </c>
      <c r="C608" t="s">
        <v>450</v>
      </c>
      <c r="D608" t="s">
        <v>985</v>
      </c>
      <c r="E608" t="s">
        <v>1459</v>
      </c>
      <c r="F608" t="s">
        <v>1341</v>
      </c>
      <c r="G608" t="s">
        <v>1610</v>
      </c>
      <c r="H608" t="s">
        <v>1617</v>
      </c>
      <c r="I608" t="s">
        <v>1619</v>
      </c>
      <c r="J608" t="s">
        <v>1626</v>
      </c>
    </row>
    <row r="609" spans="1:10">
      <c r="A609" s="1">
        <f>HYPERLINK("https://lsnyc.legalserver.org/matter/dynamic-profile/view/1866057","18-1866057")</f>
        <v>0</v>
      </c>
      <c r="B609" t="s">
        <v>37</v>
      </c>
      <c r="C609" t="s">
        <v>451</v>
      </c>
      <c r="D609" t="s">
        <v>953</v>
      </c>
      <c r="E609" t="s">
        <v>1460</v>
      </c>
      <c r="F609" t="s">
        <v>1361</v>
      </c>
      <c r="G609" t="s">
        <v>1610</v>
      </c>
      <c r="H609" t="s">
        <v>1617</v>
      </c>
      <c r="I609" t="s">
        <v>1619</v>
      </c>
      <c r="J609" t="s">
        <v>1627</v>
      </c>
    </row>
    <row r="610" spans="1:10">
      <c r="A610" s="1">
        <f>HYPERLINK("https://lsnyc.legalserver.org/matter/dynamic-profile/view/1866313","18-1866313")</f>
        <v>0</v>
      </c>
      <c r="B610" t="s">
        <v>37</v>
      </c>
      <c r="C610" t="s">
        <v>147</v>
      </c>
      <c r="D610" t="s">
        <v>974</v>
      </c>
      <c r="E610" t="s">
        <v>1189</v>
      </c>
      <c r="F610" t="s">
        <v>1522</v>
      </c>
      <c r="G610" t="s">
        <v>1610</v>
      </c>
      <c r="H610" t="s">
        <v>1617</v>
      </c>
      <c r="I610" t="s">
        <v>1619</v>
      </c>
      <c r="J610" t="s">
        <v>1625</v>
      </c>
    </row>
    <row r="611" spans="1:10">
      <c r="A611" s="1">
        <f>HYPERLINK("https://lsnyc.legalserver.org/matter/dynamic-profile/view/1888337","19-1888337")</f>
        <v>0</v>
      </c>
      <c r="B611" t="s">
        <v>37</v>
      </c>
      <c r="C611" t="s">
        <v>443</v>
      </c>
      <c r="D611" t="s">
        <v>971</v>
      </c>
      <c r="E611" t="s">
        <v>1313</v>
      </c>
      <c r="G611" t="s">
        <v>1609</v>
      </c>
      <c r="J611" t="s">
        <v>1650</v>
      </c>
    </row>
    <row r="612" spans="1:10">
      <c r="A612" s="1">
        <f>HYPERLINK("https://lsnyc.legalserver.org/matter/dynamic-profile/view/1860742","18-1860742")</f>
        <v>0</v>
      </c>
      <c r="B612" t="s">
        <v>37</v>
      </c>
      <c r="C612" t="s">
        <v>445</v>
      </c>
      <c r="D612" t="s">
        <v>767</v>
      </c>
      <c r="E612" t="s">
        <v>1299</v>
      </c>
      <c r="F612" t="s">
        <v>1150</v>
      </c>
      <c r="G612" t="s">
        <v>1610</v>
      </c>
      <c r="H612" t="s">
        <v>1617</v>
      </c>
      <c r="I612" t="s">
        <v>1619</v>
      </c>
      <c r="J612" t="s">
        <v>1625</v>
      </c>
    </row>
    <row r="613" spans="1:10">
      <c r="A613" s="1">
        <f>HYPERLINK("https://lsnyc.legalserver.org/matter/dynamic-profile/view/1852344","17-1852344")</f>
        <v>0</v>
      </c>
      <c r="B613" t="s">
        <v>37</v>
      </c>
      <c r="C613" t="s">
        <v>428</v>
      </c>
      <c r="D613" t="s">
        <v>954</v>
      </c>
      <c r="E613" t="s">
        <v>1461</v>
      </c>
      <c r="F613" t="s">
        <v>1548</v>
      </c>
      <c r="G613" t="s">
        <v>1609</v>
      </c>
      <c r="I613" t="s">
        <v>1621</v>
      </c>
      <c r="J613" t="s">
        <v>1630</v>
      </c>
    </row>
    <row r="614" spans="1:10">
      <c r="A614" s="1">
        <f>HYPERLINK("https://lsnyc.legalserver.org/matter/dynamic-profile/view/1838940","17-1838940")</f>
        <v>0</v>
      </c>
      <c r="B614" t="s">
        <v>37</v>
      </c>
      <c r="C614" t="s">
        <v>429</v>
      </c>
      <c r="D614" t="s">
        <v>956</v>
      </c>
      <c r="E614" t="s">
        <v>1462</v>
      </c>
      <c r="F614" t="s">
        <v>1603</v>
      </c>
      <c r="G614" t="s">
        <v>1609</v>
      </c>
      <c r="I614" t="s">
        <v>1621</v>
      </c>
      <c r="J614" t="s">
        <v>1625</v>
      </c>
    </row>
    <row r="615" spans="1:10">
      <c r="A615" s="1">
        <f>HYPERLINK("https://lsnyc.legalserver.org/matter/dynamic-profile/view/1872015","18-1872015")</f>
        <v>0</v>
      </c>
      <c r="B615" t="s">
        <v>37</v>
      </c>
      <c r="C615" t="s">
        <v>452</v>
      </c>
      <c r="D615" t="s">
        <v>986</v>
      </c>
      <c r="E615" t="s">
        <v>1229</v>
      </c>
      <c r="F615" t="s">
        <v>1554</v>
      </c>
      <c r="G615" t="s">
        <v>1610</v>
      </c>
      <c r="H615" t="s">
        <v>1617</v>
      </c>
      <c r="I615" t="s">
        <v>1619</v>
      </c>
      <c r="J615" t="s">
        <v>1626</v>
      </c>
    </row>
    <row r="616" spans="1:10">
      <c r="A616" s="1">
        <f>HYPERLINK("https://lsnyc.legalserver.org/matter/dynamic-profile/view/1851427","17-1851427")</f>
        <v>0</v>
      </c>
      <c r="B616" t="s">
        <v>38</v>
      </c>
      <c r="C616" t="s">
        <v>453</v>
      </c>
      <c r="D616" t="s">
        <v>987</v>
      </c>
      <c r="E616" t="s">
        <v>1303</v>
      </c>
      <c r="F616" t="s">
        <v>1485</v>
      </c>
      <c r="G616" t="s">
        <v>1610</v>
      </c>
      <c r="H616" t="s">
        <v>1617</v>
      </c>
      <c r="I616" t="s">
        <v>1619</v>
      </c>
      <c r="J616" t="s">
        <v>1626</v>
      </c>
    </row>
    <row r="617" spans="1:10">
      <c r="A617" s="1">
        <f>HYPERLINK("https://lsnyc.legalserver.org/matter/dynamic-profile/view/1872313","18-1872313")</f>
        <v>0</v>
      </c>
      <c r="B617" t="s">
        <v>38</v>
      </c>
      <c r="C617" t="s">
        <v>121</v>
      </c>
      <c r="D617" t="s">
        <v>625</v>
      </c>
      <c r="E617" t="s">
        <v>1463</v>
      </c>
      <c r="F617" t="s">
        <v>1424</v>
      </c>
      <c r="G617" t="s">
        <v>1613</v>
      </c>
      <c r="H617" t="s">
        <v>1617</v>
      </c>
      <c r="I617" t="s">
        <v>1619</v>
      </c>
      <c r="J617" t="s">
        <v>1625</v>
      </c>
    </row>
    <row r="618" spans="1:10">
      <c r="A618" s="1">
        <f>HYPERLINK("https://lsnyc.legalserver.org/matter/dynamic-profile/view/1894849","19-1894849")</f>
        <v>0</v>
      </c>
      <c r="B618" t="s">
        <v>38</v>
      </c>
      <c r="C618" t="s">
        <v>454</v>
      </c>
      <c r="D618" t="s">
        <v>988</v>
      </c>
      <c r="E618" t="s">
        <v>1198</v>
      </c>
      <c r="F618" t="s">
        <v>1161</v>
      </c>
      <c r="G618" t="s">
        <v>1610</v>
      </c>
      <c r="H618" t="s">
        <v>1617</v>
      </c>
      <c r="I618" t="s">
        <v>1619</v>
      </c>
      <c r="J618" t="s">
        <v>1625</v>
      </c>
    </row>
    <row r="619" spans="1:10">
      <c r="A619" s="1">
        <f>HYPERLINK("https://lsnyc.legalserver.org/matter/dynamic-profile/view/1902472","19-1902472")</f>
        <v>0</v>
      </c>
      <c r="B619" t="s">
        <v>38</v>
      </c>
      <c r="C619" t="s">
        <v>455</v>
      </c>
      <c r="D619" t="s">
        <v>989</v>
      </c>
      <c r="E619" t="s">
        <v>1464</v>
      </c>
      <c r="F619" t="s">
        <v>1433</v>
      </c>
      <c r="G619" t="s">
        <v>1610</v>
      </c>
      <c r="H619" t="s">
        <v>1617</v>
      </c>
      <c r="I619" t="s">
        <v>1619</v>
      </c>
      <c r="J619" t="s">
        <v>1625</v>
      </c>
    </row>
    <row r="620" spans="1:10">
      <c r="A620" s="1">
        <f>HYPERLINK("https://lsnyc.legalserver.org/matter/dynamic-profile/view/1868964","18-1868964")</f>
        <v>0</v>
      </c>
      <c r="B620" t="s">
        <v>38</v>
      </c>
      <c r="C620" t="s">
        <v>456</v>
      </c>
      <c r="D620" t="s">
        <v>848</v>
      </c>
      <c r="E620" t="s">
        <v>1150</v>
      </c>
      <c r="F620" t="s">
        <v>1220</v>
      </c>
      <c r="G620" t="s">
        <v>1610</v>
      </c>
      <c r="I620" t="s">
        <v>1619</v>
      </c>
      <c r="J620" t="s">
        <v>1625</v>
      </c>
    </row>
    <row r="621" spans="1:10">
      <c r="A621" s="1">
        <f>HYPERLINK("https://lsnyc.legalserver.org/matter/dynamic-profile/view/1909856","19-1909856")</f>
        <v>0</v>
      </c>
      <c r="B621" t="s">
        <v>38</v>
      </c>
      <c r="C621" t="s">
        <v>189</v>
      </c>
      <c r="D621" t="s">
        <v>889</v>
      </c>
      <c r="E621" t="s">
        <v>1465</v>
      </c>
      <c r="G621" t="s">
        <v>1610</v>
      </c>
      <c r="H621" t="s">
        <v>1617</v>
      </c>
      <c r="I621" t="s">
        <v>1619</v>
      </c>
      <c r="J621" t="s">
        <v>1625</v>
      </c>
    </row>
    <row r="622" spans="1:10">
      <c r="A622" s="1">
        <f>HYPERLINK("https://lsnyc.legalserver.org/matter/dynamic-profile/view/1889269","19-1889269")</f>
        <v>0</v>
      </c>
      <c r="B622" t="s">
        <v>38</v>
      </c>
      <c r="C622" t="s">
        <v>82</v>
      </c>
      <c r="D622" t="s">
        <v>990</v>
      </c>
      <c r="E622" t="s">
        <v>1273</v>
      </c>
      <c r="F622" t="s">
        <v>1484</v>
      </c>
      <c r="G622" t="s">
        <v>1610</v>
      </c>
      <c r="H622" t="s">
        <v>1617</v>
      </c>
      <c r="I622" t="s">
        <v>1619</v>
      </c>
      <c r="J622" t="s">
        <v>1625</v>
      </c>
    </row>
    <row r="623" spans="1:10">
      <c r="A623" s="1">
        <f>HYPERLINK("https://lsnyc.legalserver.org/matter/dynamic-profile/view/1908417","19-1908417")</f>
        <v>0</v>
      </c>
      <c r="B623" t="s">
        <v>39</v>
      </c>
      <c r="C623" t="s">
        <v>457</v>
      </c>
      <c r="D623" t="s">
        <v>611</v>
      </c>
      <c r="E623" t="s">
        <v>1466</v>
      </c>
      <c r="F623" t="s">
        <v>1466</v>
      </c>
      <c r="G623" t="s">
        <v>1611</v>
      </c>
      <c r="H623" t="s">
        <v>1617</v>
      </c>
      <c r="I623" t="s">
        <v>1621</v>
      </c>
      <c r="J623" t="s">
        <v>1647</v>
      </c>
    </row>
    <row r="624" spans="1:10">
      <c r="A624" s="1">
        <f>HYPERLINK("https://lsnyc.legalserver.org/matter/dynamic-profile/view/1906709","19-1906709")</f>
        <v>0</v>
      </c>
      <c r="B624" t="s">
        <v>40</v>
      </c>
      <c r="C624" t="s">
        <v>458</v>
      </c>
      <c r="D624" t="s">
        <v>835</v>
      </c>
      <c r="E624" t="s">
        <v>1467</v>
      </c>
      <c r="G624" t="s">
        <v>1609</v>
      </c>
    </row>
    <row r="625" spans="1:10">
      <c r="A625" s="1">
        <f>HYPERLINK("https://lsnyc.legalserver.org/matter/dynamic-profile/view/1910470","19-1910470")</f>
        <v>0</v>
      </c>
      <c r="B625" t="s">
        <v>40</v>
      </c>
      <c r="C625" t="s">
        <v>459</v>
      </c>
      <c r="D625" t="s">
        <v>606</v>
      </c>
      <c r="E625" t="s">
        <v>1468</v>
      </c>
      <c r="G625" t="s">
        <v>1609</v>
      </c>
    </row>
    <row r="626" spans="1:10">
      <c r="A626" s="1">
        <f>HYPERLINK("https://lsnyc.legalserver.org/matter/dynamic-profile/view/1848743","17-1848743")</f>
        <v>0</v>
      </c>
      <c r="B626" t="s">
        <v>41</v>
      </c>
      <c r="C626" t="s">
        <v>303</v>
      </c>
      <c r="D626" t="s">
        <v>991</v>
      </c>
      <c r="E626" t="s">
        <v>1227</v>
      </c>
      <c r="F626" t="s">
        <v>1233</v>
      </c>
      <c r="G626" t="s">
        <v>1609</v>
      </c>
      <c r="I626" t="s">
        <v>1620</v>
      </c>
      <c r="J626" t="s">
        <v>1640</v>
      </c>
    </row>
    <row r="627" spans="1:10">
      <c r="A627" s="1">
        <f>HYPERLINK("https://lsnyc.legalserver.org/matter/dynamic-profile/view/1879699","18-1879699")</f>
        <v>0</v>
      </c>
      <c r="B627" t="s">
        <v>41</v>
      </c>
      <c r="C627" t="s">
        <v>460</v>
      </c>
      <c r="D627" t="s">
        <v>992</v>
      </c>
      <c r="E627" t="s">
        <v>1361</v>
      </c>
      <c r="F627" t="s">
        <v>1575</v>
      </c>
      <c r="G627" t="s">
        <v>1610</v>
      </c>
      <c r="H627" t="s">
        <v>1617</v>
      </c>
      <c r="I627" t="s">
        <v>1619</v>
      </c>
      <c r="J627" t="s">
        <v>1625</v>
      </c>
    </row>
    <row r="628" spans="1:10">
      <c r="A628" s="1">
        <f>HYPERLINK("https://lsnyc.legalserver.org/matter/dynamic-profile/view/1853611","17-1853611")</f>
        <v>0</v>
      </c>
      <c r="B628" t="s">
        <v>41</v>
      </c>
      <c r="C628" t="s">
        <v>79</v>
      </c>
      <c r="D628" t="s">
        <v>993</v>
      </c>
      <c r="E628" t="s">
        <v>1469</v>
      </c>
      <c r="F628" t="s">
        <v>1540</v>
      </c>
      <c r="G628" t="s">
        <v>1609</v>
      </c>
      <c r="H628" t="s">
        <v>1617</v>
      </c>
      <c r="I628" t="s">
        <v>1621</v>
      </c>
      <c r="J628" t="s">
        <v>1625</v>
      </c>
    </row>
    <row r="629" spans="1:10">
      <c r="A629" s="1">
        <f>HYPERLINK("https://lsnyc.legalserver.org/matter/dynamic-profile/view/1863150","18-1863150")</f>
        <v>0</v>
      </c>
      <c r="B629" t="s">
        <v>41</v>
      </c>
      <c r="C629" t="s">
        <v>461</v>
      </c>
      <c r="D629" t="s">
        <v>994</v>
      </c>
      <c r="E629" t="s">
        <v>1470</v>
      </c>
      <c r="F629" t="s">
        <v>1604</v>
      </c>
      <c r="G629" t="s">
        <v>1610</v>
      </c>
      <c r="I629" t="s">
        <v>1619</v>
      </c>
      <c r="J629" t="s">
        <v>1625</v>
      </c>
    </row>
    <row r="630" spans="1:10">
      <c r="A630" s="1">
        <f>HYPERLINK("https://lsnyc.legalserver.org/matter/dynamic-profile/view/1850046","17-1850046")</f>
        <v>0</v>
      </c>
      <c r="B630" t="s">
        <v>41</v>
      </c>
      <c r="C630" t="s">
        <v>462</v>
      </c>
      <c r="D630" t="s">
        <v>848</v>
      </c>
      <c r="E630" t="s">
        <v>1471</v>
      </c>
      <c r="F630" t="s">
        <v>1456</v>
      </c>
      <c r="G630" t="s">
        <v>1609</v>
      </c>
      <c r="H630" t="s">
        <v>1617</v>
      </c>
      <c r="I630" t="s">
        <v>1620</v>
      </c>
      <c r="J630" t="s">
        <v>1641</v>
      </c>
    </row>
    <row r="631" spans="1:10">
      <c r="A631" s="1">
        <f>HYPERLINK("https://lsnyc.legalserver.org/matter/dynamic-profile/view/1892892","19-1892892")</f>
        <v>0</v>
      </c>
      <c r="B631" t="s">
        <v>41</v>
      </c>
      <c r="C631" t="s">
        <v>463</v>
      </c>
      <c r="D631" t="s">
        <v>835</v>
      </c>
      <c r="E631" t="s">
        <v>1386</v>
      </c>
      <c r="F631" t="s">
        <v>1338</v>
      </c>
      <c r="G631" t="s">
        <v>1610</v>
      </c>
      <c r="H631" t="s">
        <v>1617</v>
      </c>
      <c r="I631" t="s">
        <v>1619</v>
      </c>
      <c r="J631" t="s">
        <v>1625</v>
      </c>
    </row>
    <row r="632" spans="1:10">
      <c r="A632" s="1">
        <f>HYPERLINK("https://lsnyc.legalserver.org/matter/dynamic-profile/view/1889211","19-1889211")</f>
        <v>0</v>
      </c>
      <c r="B632" t="s">
        <v>41</v>
      </c>
      <c r="C632" t="s">
        <v>464</v>
      </c>
      <c r="D632" t="s">
        <v>995</v>
      </c>
      <c r="E632" t="s">
        <v>1354</v>
      </c>
      <c r="F632" t="s">
        <v>1407</v>
      </c>
      <c r="G632" t="s">
        <v>1610</v>
      </c>
      <c r="H632" t="s">
        <v>1617</v>
      </c>
      <c r="I632" t="s">
        <v>1619</v>
      </c>
      <c r="J632" t="s">
        <v>1625</v>
      </c>
    </row>
    <row r="633" spans="1:10">
      <c r="A633" s="1">
        <f>HYPERLINK("https://lsnyc.legalserver.org/matter/dynamic-profile/view/1848736","17-1848736")</f>
        <v>0</v>
      </c>
      <c r="B633" t="s">
        <v>41</v>
      </c>
      <c r="C633" t="s">
        <v>303</v>
      </c>
      <c r="D633" t="s">
        <v>991</v>
      </c>
      <c r="E633" t="s">
        <v>1227</v>
      </c>
      <c r="F633" t="s">
        <v>1218</v>
      </c>
      <c r="G633" t="s">
        <v>1610</v>
      </c>
      <c r="I633" t="s">
        <v>1619</v>
      </c>
      <c r="J633" t="s">
        <v>1626</v>
      </c>
    </row>
    <row r="634" spans="1:10">
      <c r="A634" s="1">
        <f>HYPERLINK("https://lsnyc.legalserver.org/matter/dynamic-profile/view/1897978","19-1897978")</f>
        <v>0</v>
      </c>
      <c r="B634" t="s">
        <v>41</v>
      </c>
      <c r="C634" t="s">
        <v>465</v>
      </c>
      <c r="D634" t="s">
        <v>996</v>
      </c>
      <c r="E634" t="s">
        <v>1341</v>
      </c>
      <c r="F634" t="s">
        <v>1195</v>
      </c>
      <c r="G634" t="s">
        <v>1610</v>
      </c>
      <c r="H634" t="s">
        <v>1617</v>
      </c>
      <c r="I634" t="s">
        <v>1619</v>
      </c>
      <c r="J634" t="s">
        <v>1625</v>
      </c>
    </row>
    <row r="635" spans="1:10">
      <c r="A635" s="1">
        <f>HYPERLINK("https://lsnyc.legalserver.org/matter/dynamic-profile/view/1879603","18-1879603")</f>
        <v>0</v>
      </c>
      <c r="B635" t="s">
        <v>41</v>
      </c>
      <c r="C635" t="s">
        <v>303</v>
      </c>
      <c r="D635" t="s">
        <v>991</v>
      </c>
      <c r="E635" t="s">
        <v>1361</v>
      </c>
      <c r="F635" t="s">
        <v>1288</v>
      </c>
      <c r="G635" t="s">
        <v>1610</v>
      </c>
      <c r="H635" t="s">
        <v>1617</v>
      </c>
      <c r="I635" t="s">
        <v>1619</v>
      </c>
      <c r="J635" t="s">
        <v>1625</v>
      </c>
    </row>
    <row r="636" spans="1:10">
      <c r="A636" s="1">
        <f>HYPERLINK("https://lsnyc.legalserver.org/matter/dynamic-profile/view/1893352","19-1893352")</f>
        <v>0</v>
      </c>
      <c r="B636" t="s">
        <v>41</v>
      </c>
      <c r="C636" t="s">
        <v>466</v>
      </c>
      <c r="D636" t="s">
        <v>997</v>
      </c>
      <c r="E636" t="s">
        <v>1386</v>
      </c>
      <c r="F636" t="s">
        <v>1433</v>
      </c>
      <c r="G636" t="s">
        <v>1610</v>
      </c>
      <c r="H636" t="s">
        <v>1617</v>
      </c>
      <c r="I636" t="s">
        <v>1619</v>
      </c>
      <c r="J636" t="s">
        <v>1625</v>
      </c>
    </row>
    <row r="637" spans="1:10">
      <c r="A637" s="1">
        <f>HYPERLINK("https://lsnyc.legalserver.org/matter/dynamic-profile/view/1870693","18-1870693")</f>
        <v>0</v>
      </c>
      <c r="B637" t="s">
        <v>41</v>
      </c>
      <c r="C637" t="s">
        <v>467</v>
      </c>
      <c r="D637" t="s">
        <v>998</v>
      </c>
      <c r="E637" t="s">
        <v>1289</v>
      </c>
      <c r="F637" t="s">
        <v>1263</v>
      </c>
      <c r="G637" t="s">
        <v>1610</v>
      </c>
      <c r="H637" t="s">
        <v>1617</v>
      </c>
      <c r="I637" t="s">
        <v>1619</v>
      </c>
      <c r="J637" t="s">
        <v>1625</v>
      </c>
    </row>
    <row r="638" spans="1:10">
      <c r="A638" s="1">
        <f>HYPERLINK("https://lsnyc.legalserver.org/matter/dynamic-profile/view/1897674","19-1897674")</f>
        <v>0</v>
      </c>
      <c r="B638" t="s">
        <v>41</v>
      </c>
      <c r="C638" t="s">
        <v>393</v>
      </c>
      <c r="D638" t="s">
        <v>999</v>
      </c>
      <c r="E638" t="s">
        <v>1333</v>
      </c>
      <c r="G638" t="s">
        <v>1610</v>
      </c>
      <c r="H638" t="s">
        <v>1617</v>
      </c>
      <c r="J638" t="s">
        <v>1626</v>
      </c>
    </row>
    <row r="639" spans="1:10">
      <c r="A639" s="1">
        <f>HYPERLINK("https://lsnyc.legalserver.org/matter/dynamic-profile/view/1853605","17-1853605")</f>
        <v>0</v>
      </c>
      <c r="B639" t="s">
        <v>41</v>
      </c>
      <c r="C639" t="s">
        <v>79</v>
      </c>
      <c r="D639" t="s">
        <v>993</v>
      </c>
      <c r="E639" t="s">
        <v>1469</v>
      </c>
      <c r="F639" t="s">
        <v>1522</v>
      </c>
      <c r="G639" t="s">
        <v>1610</v>
      </c>
      <c r="H639" t="s">
        <v>1617</v>
      </c>
      <c r="I639" t="s">
        <v>1619</v>
      </c>
      <c r="J639" t="s">
        <v>1625</v>
      </c>
    </row>
    <row r="640" spans="1:10">
      <c r="A640" s="1">
        <f>HYPERLINK("https://lsnyc.legalserver.org/matter/dynamic-profile/view/1894535","19-1894535")</f>
        <v>0</v>
      </c>
      <c r="B640" t="s">
        <v>42</v>
      </c>
      <c r="C640" t="s">
        <v>468</v>
      </c>
      <c r="D640" t="s">
        <v>1000</v>
      </c>
      <c r="E640" t="s">
        <v>1410</v>
      </c>
      <c r="F640" t="s">
        <v>1464</v>
      </c>
      <c r="G640" t="s">
        <v>1610</v>
      </c>
      <c r="H640" t="s">
        <v>1617</v>
      </c>
      <c r="I640" t="s">
        <v>1620</v>
      </c>
      <c r="J640" t="s">
        <v>1625</v>
      </c>
    </row>
    <row r="641" spans="1:10">
      <c r="A641" s="1">
        <f>HYPERLINK("https://lsnyc.legalserver.org/matter/dynamic-profile/view/1901903","19-1901903")</f>
        <v>0</v>
      </c>
      <c r="B641" t="s">
        <v>42</v>
      </c>
      <c r="C641" t="s">
        <v>469</v>
      </c>
      <c r="D641" t="s">
        <v>1001</v>
      </c>
      <c r="E641" t="s">
        <v>1256</v>
      </c>
      <c r="F641" t="s">
        <v>1464</v>
      </c>
      <c r="G641" t="s">
        <v>1610</v>
      </c>
      <c r="I641" t="s">
        <v>1620</v>
      </c>
    </row>
    <row r="642" spans="1:10">
      <c r="A642" s="1">
        <f>HYPERLINK("https://lsnyc.legalserver.org/matter/dynamic-profile/view/1899098","19-1899098")</f>
        <v>0</v>
      </c>
      <c r="B642" t="s">
        <v>42</v>
      </c>
      <c r="C642" t="s">
        <v>470</v>
      </c>
      <c r="D642" t="s">
        <v>644</v>
      </c>
      <c r="E642" t="s">
        <v>1444</v>
      </c>
      <c r="F642" t="s">
        <v>1464</v>
      </c>
      <c r="G642" t="s">
        <v>1610</v>
      </c>
      <c r="I642" t="s">
        <v>1620</v>
      </c>
    </row>
    <row r="643" spans="1:10">
      <c r="A643" s="1">
        <f>HYPERLINK("https://lsnyc.legalserver.org/matter/dynamic-profile/view/1891210","19-1891210")</f>
        <v>0</v>
      </c>
      <c r="B643" t="s">
        <v>42</v>
      </c>
      <c r="C643" t="s">
        <v>471</v>
      </c>
      <c r="D643" t="s">
        <v>644</v>
      </c>
      <c r="E643" t="s">
        <v>1170</v>
      </c>
      <c r="F643" t="s">
        <v>1170</v>
      </c>
      <c r="G643" t="s">
        <v>1609</v>
      </c>
      <c r="I643" t="s">
        <v>1621</v>
      </c>
      <c r="J643" t="s">
        <v>1630</v>
      </c>
    </row>
    <row r="644" spans="1:10">
      <c r="A644" s="1">
        <f>HYPERLINK("https://lsnyc.legalserver.org/matter/dynamic-profile/view/1867915","18-1867915")</f>
        <v>0</v>
      </c>
      <c r="B644" t="s">
        <v>43</v>
      </c>
      <c r="C644" t="s">
        <v>225</v>
      </c>
      <c r="D644" t="s">
        <v>1002</v>
      </c>
      <c r="E644" t="s">
        <v>1472</v>
      </c>
      <c r="F644" t="s">
        <v>1500</v>
      </c>
      <c r="G644" t="s">
        <v>1610</v>
      </c>
      <c r="H644" t="s">
        <v>1617</v>
      </c>
      <c r="I644" t="s">
        <v>1619</v>
      </c>
      <c r="J644" t="s">
        <v>1625</v>
      </c>
    </row>
    <row r="645" spans="1:10">
      <c r="A645" s="1">
        <f>HYPERLINK("https://lsnyc.legalserver.org/matter/dynamic-profile/view/1900919","19-1900919")</f>
        <v>0</v>
      </c>
      <c r="B645" t="s">
        <v>43</v>
      </c>
      <c r="C645" t="s">
        <v>189</v>
      </c>
      <c r="D645" t="s">
        <v>709</v>
      </c>
      <c r="E645" t="s">
        <v>1473</v>
      </c>
      <c r="F645" t="s">
        <v>1597</v>
      </c>
      <c r="G645" t="s">
        <v>1611</v>
      </c>
      <c r="H645" t="s">
        <v>1617</v>
      </c>
      <c r="I645" t="s">
        <v>1619</v>
      </c>
      <c r="J645" t="s">
        <v>1633</v>
      </c>
    </row>
    <row r="646" spans="1:10">
      <c r="A646" s="1">
        <f>HYPERLINK("https://lsnyc.legalserver.org/matter/dynamic-profile/view/1898194","19-1898194")</f>
        <v>0</v>
      </c>
      <c r="B646" t="s">
        <v>43</v>
      </c>
      <c r="C646" t="s">
        <v>472</v>
      </c>
      <c r="D646" t="s">
        <v>1003</v>
      </c>
      <c r="E646" t="s">
        <v>1474</v>
      </c>
      <c r="F646" t="s">
        <v>1467</v>
      </c>
      <c r="G646" t="s">
        <v>1610</v>
      </c>
      <c r="H646" t="s">
        <v>1617</v>
      </c>
      <c r="I646" t="s">
        <v>1619</v>
      </c>
      <c r="J646" t="s">
        <v>1625</v>
      </c>
    </row>
    <row r="647" spans="1:10">
      <c r="A647" s="1">
        <f>HYPERLINK("https://lsnyc.legalserver.org/matter/dynamic-profile/view/1896263","19-1896263")</f>
        <v>0</v>
      </c>
      <c r="B647" t="s">
        <v>43</v>
      </c>
      <c r="C647" t="s">
        <v>473</v>
      </c>
      <c r="D647" t="s">
        <v>1004</v>
      </c>
      <c r="E647" t="s">
        <v>1410</v>
      </c>
      <c r="F647" t="s">
        <v>1549</v>
      </c>
      <c r="G647" t="s">
        <v>1610</v>
      </c>
      <c r="H647" t="s">
        <v>1617</v>
      </c>
      <c r="I647" t="s">
        <v>1619</v>
      </c>
      <c r="J647" t="s">
        <v>1625</v>
      </c>
    </row>
    <row r="648" spans="1:10">
      <c r="A648" s="1">
        <f>HYPERLINK("https://lsnyc.legalserver.org/matter/dynamic-profile/view/1902599","19-1902599")</f>
        <v>0</v>
      </c>
      <c r="B648" t="s">
        <v>43</v>
      </c>
      <c r="C648" t="s">
        <v>474</v>
      </c>
      <c r="D648" t="s">
        <v>1005</v>
      </c>
      <c r="E648" t="s">
        <v>1408</v>
      </c>
      <c r="F648" t="s">
        <v>1204</v>
      </c>
      <c r="G648" t="s">
        <v>1610</v>
      </c>
      <c r="H648" t="s">
        <v>1617</v>
      </c>
      <c r="I648" t="s">
        <v>1619</v>
      </c>
      <c r="J648" t="s">
        <v>1626</v>
      </c>
    </row>
    <row r="649" spans="1:10">
      <c r="A649" s="1">
        <f>HYPERLINK("https://lsnyc.legalserver.org/matter/dynamic-profile/view/1898846","19-1898846")</f>
        <v>0</v>
      </c>
      <c r="B649" t="s">
        <v>43</v>
      </c>
      <c r="C649" t="s">
        <v>61</v>
      </c>
      <c r="D649" t="s">
        <v>606</v>
      </c>
      <c r="E649" t="s">
        <v>1475</v>
      </c>
      <c r="G649" t="s">
        <v>1609</v>
      </c>
    </row>
    <row r="650" spans="1:10">
      <c r="A650" s="1">
        <f>HYPERLINK("https://lsnyc.legalserver.org/matter/dynamic-profile/view/1898947","19-1898947")</f>
        <v>0</v>
      </c>
      <c r="B650" t="s">
        <v>43</v>
      </c>
      <c r="C650" t="s">
        <v>475</v>
      </c>
      <c r="D650" t="s">
        <v>1006</v>
      </c>
      <c r="E650" t="s">
        <v>1237</v>
      </c>
      <c r="F650" t="s">
        <v>1184</v>
      </c>
      <c r="G650" t="s">
        <v>1610</v>
      </c>
      <c r="I650" t="s">
        <v>1619</v>
      </c>
      <c r="J650" t="s">
        <v>1625</v>
      </c>
    </row>
    <row r="651" spans="1:10">
      <c r="A651" s="1">
        <f>HYPERLINK("https://lsnyc.legalserver.org/matter/dynamic-profile/view/1902393","19-1902393")</f>
        <v>0</v>
      </c>
      <c r="B651" t="s">
        <v>43</v>
      </c>
      <c r="C651" t="s">
        <v>476</v>
      </c>
      <c r="D651" t="s">
        <v>1007</v>
      </c>
      <c r="E651" t="s">
        <v>1184</v>
      </c>
      <c r="F651" t="s">
        <v>1420</v>
      </c>
      <c r="G651" t="s">
        <v>1610</v>
      </c>
      <c r="H651" t="s">
        <v>1617</v>
      </c>
      <c r="I651" t="s">
        <v>1619</v>
      </c>
      <c r="J651" t="s">
        <v>1625</v>
      </c>
    </row>
    <row r="652" spans="1:10">
      <c r="A652" s="1">
        <f>HYPERLINK("https://lsnyc.legalserver.org/matter/dynamic-profile/view/1910121","19-1910121")</f>
        <v>0</v>
      </c>
      <c r="B652" t="s">
        <v>44</v>
      </c>
      <c r="C652" t="s">
        <v>79</v>
      </c>
      <c r="D652" t="s">
        <v>737</v>
      </c>
      <c r="E652" t="s">
        <v>1476</v>
      </c>
      <c r="G652" t="s">
        <v>1610</v>
      </c>
      <c r="H652" t="s">
        <v>1617</v>
      </c>
      <c r="I652" t="s">
        <v>1618</v>
      </c>
    </row>
    <row r="653" spans="1:10">
      <c r="A653" s="1">
        <f>HYPERLINK("https://lsnyc.legalserver.org/matter/dynamic-profile/view/1910045","19-1910045")</f>
        <v>0</v>
      </c>
      <c r="B653" t="s">
        <v>44</v>
      </c>
      <c r="C653" t="s">
        <v>477</v>
      </c>
      <c r="D653" t="s">
        <v>1008</v>
      </c>
      <c r="E653" t="s">
        <v>1476</v>
      </c>
      <c r="G653" t="s">
        <v>1610</v>
      </c>
      <c r="H653" t="s">
        <v>1617</v>
      </c>
      <c r="I653" t="s">
        <v>1620</v>
      </c>
    </row>
    <row r="654" spans="1:10">
      <c r="A654" s="1">
        <f>HYPERLINK("https://lsnyc.legalserver.org/matter/dynamic-profile/view/0812516","16-0812516")</f>
        <v>0</v>
      </c>
      <c r="B654" t="s">
        <v>44</v>
      </c>
      <c r="C654" t="s">
        <v>256</v>
      </c>
      <c r="D654" t="s">
        <v>1009</v>
      </c>
      <c r="E654" t="s">
        <v>1477</v>
      </c>
      <c r="F654" t="s">
        <v>1579</v>
      </c>
      <c r="G654" t="s">
        <v>1610</v>
      </c>
      <c r="H654" t="s">
        <v>1617</v>
      </c>
      <c r="I654" t="s">
        <v>1619</v>
      </c>
      <c r="J654" t="s">
        <v>1653</v>
      </c>
    </row>
    <row r="655" spans="1:10">
      <c r="A655" s="1">
        <f>HYPERLINK("https://lsnyc.legalserver.org/matter/dynamic-profile/view/1888455","19-1888455")</f>
        <v>0</v>
      </c>
      <c r="B655" t="s">
        <v>44</v>
      </c>
      <c r="C655" t="s">
        <v>147</v>
      </c>
      <c r="D655" t="s">
        <v>764</v>
      </c>
      <c r="E655" t="s">
        <v>1140</v>
      </c>
      <c r="F655" t="s">
        <v>1281</v>
      </c>
      <c r="G655" t="s">
        <v>1610</v>
      </c>
      <c r="H655" t="s">
        <v>1617</v>
      </c>
      <c r="I655" t="s">
        <v>1620</v>
      </c>
      <c r="J655" t="s">
        <v>1643</v>
      </c>
    </row>
    <row r="656" spans="1:10">
      <c r="A656" s="1">
        <f>HYPERLINK("https://lsnyc.legalserver.org/matter/dynamic-profile/view/1910070","19-1910070")</f>
        <v>0</v>
      </c>
      <c r="B656" t="s">
        <v>44</v>
      </c>
      <c r="C656" t="s">
        <v>478</v>
      </c>
      <c r="D656" t="s">
        <v>1010</v>
      </c>
      <c r="E656" t="s">
        <v>1476</v>
      </c>
      <c r="G656" t="s">
        <v>1610</v>
      </c>
      <c r="H656" t="s">
        <v>1617</v>
      </c>
      <c r="I656" t="s">
        <v>1618</v>
      </c>
      <c r="J656" t="s">
        <v>1635</v>
      </c>
    </row>
    <row r="657" spans="1:10">
      <c r="A657" s="1">
        <f>HYPERLINK("https://lsnyc.legalserver.org/matter/dynamic-profile/view/1910141","19-1910141")</f>
        <v>0</v>
      </c>
      <c r="B657" t="s">
        <v>44</v>
      </c>
      <c r="C657" t="s">
        <v>479</v>
      </c>
      <c r="D657" t="s">
        <v>1011</v>
      </c>
      <c r="E657" t="s">
        <v>1476</v>
      </c>
      <c r="G657" t="s">
        <v>1610</v>
      </c>
      <c r="H657" t="s">
        <v>1617</v>
      </c>
      <c r="I657" t="s">
        <v>1620</v>
      </c>
      <c r="J657" t="s">
        <v>1627</v>
      </c>
    </row>
    <row r="658" spans="1:10">
      <c r="A658" s="1">
        <f>HYPERLINK("https://lsnyc.legalserver.org/matter/dynamic-profile/view/1910075","19-1910075")</f>
        <v>0</v>
      </c>
      <c r="B658" t="s">
        <v>44</v>
      </c>
      <c r="C658" t="s">
        <v>291</v>
      </c>
      <c r="D658" t="s">
        <v>1012</v>
      </c>
      <c r="E658" t="s">
        <v>1476</v>
      </c>
      <c r="G658" t="s">
        <v>1610</v>
      </c>
      <c r="H658" t="s">
        <v>1617</v>
      </c>
      <c r="I658" t="s">
        <v>1620</v>
      </c>
      <c r="J658" t="s">
        <v>1643</v>
      </c>
    </row>
    <row r="659" spans="1:10">
      <c r="A659" s="1">
        <f>HYPERLINK("https://lsnyc.legalserver.org/matter/dynamic-profile/view/1910142","19-1910142")</f>
        <v>0</v>
      </c>
      <c r="B659" t="s">
        <v>44</v>
      </c>
      <c r="C659" t="s">
        <v>266</v>
      </c>
      <c r="D659" t="s">
        <v>623</v>
      </c>
      <c r="E659" t="s">
        <v>1476</v>
      </c>
      <c r="G659" t="s">
        <v>1610</v>
      </c>
      <c r="H659" t="s">
        <v>1617</v>
      </c>
      <c r="I659" t="s">
        <v>1620</v>
      </c>
      <c r="J659" t="s">
        <v>1625</v>
      </c>
    </row>
    <row r="660" spans="1:10">
      <c r="A660" s="1">
        <f>HYPERLINK("https://lsnyc.legalserver.org/matter/dynamic-profile/view/1881411","18-1881411")</f>
        <v>0</v>
      </c>
      <c r="B660" t="s">
        <v>45</v>
      </c>
      <c r="C660" t="s">
        <v>480</v>
      </c>
      <c r="D660" t="s">
        <v>1013</v>
      </c>
      <c r="E660" t="s">
        <v>1478</v>
      </c>
      <c r="F660" t="s">
        <v>1309</v>
      </c>
      <c r="G660" t="s">
        <v>1611</v>
      </c>
      <c r="H660" t="s">
        <v>1617</v>
      </c>
      <c r="I660" t="s">
        <v>1618</v>
      </c>
      <c r="J660" t="s">
        <v>1644</v>
      </c>
    </row>
    <row r="661" spans="1:10">
      <c r="A661" s="1">
        <f>HYPERLINK("https://lsnyc.legalserver.org/matter/dynamic-profile/view/0782487","15-0782487")</f>
        <v>0</v>
      </c>
      <c r="B661" t="s">
        <v>45</v>
      </c>
      <c r="C661" t="s">
        <v>481</v>
      </c>
      <c r="D661" t="s">
        <v>660</v>
      </c>
      <c r="E661" t="s">
        <v>1479</v>
      </c>
      <c r="F661" t="s">
        <v>1309</v>
      </c>
      <c r="G661" t="s">
        <v>1610</v>
      </c>
      <c r="I661" t="s">
        <v>1619</v>
      </c>
      <c r="J661" t="s">
        <v>1625</v>
      </c>
    </row>
    <row r="662" spans="1:10">
      <c r="A662" s="1">
        <f>HYPERLINK("https://lsnyc.legalserver.org/matter/dynamic-profile/view/1907622","19-1907622")</f>
        <v>0</v>
      </c>
      <c r="B662" t="s">
        <v>45</v>
      </c>
      <c r="C662" t="s">
        <v>390</v>
      </c>
      <c r="D662" t="s">
        <v>611</v>
      </c>
      <c r="E662" t="s">
        <v>1480</v>
      </c>
      <c r="F662" t="s">
        <v>1480</v>
      </c>
      <c r="G662" t="s">
        <v>1610</v>
      </c>
      <c r="H662" t="s">
        <v>1617</v>
      </c>
      <c r="I662" t="s">
        <v>1620</v>
      </c>
      <c r="J662" t="s">
        <v>1643</v>
      </c>
    </row>
    <row r="663" spans="1:10">
      <c r="A663" s="1">
        <f>HYPERLINK("https://lsnyc.legalserver.org/matter/dynamic-profile/view/1897413","19-1897413")</f>
        <v>0</v>
      </c>
      <c r="B663" t="s">
        <v>45</v>
      </c>
      <c r="C663" t="s">
        <v>189</v>
      </c>
      <c r="D663" t="s">
        <v>1014</v>
      </c>
      <c r="E663" t="s">
        <v>1253</v>
      </c>
      <c r="F663" t="s">
        <v>1253</v>
      </c>
      <c r="G663" t="s">
        <v>1610</v>
      </c>
      <c r="H663" t="s">
        <v>1617</v>
      </c>
      <c r="I663" t="s">
        <v>1620</v>
      </c>
      <c r="J663" t="s">
        <v>1625</v>
      </c>
    </row>
    <row r="664" spans="1:10">
      <c r="A664" s="1">
        <f>HYPERLINK("https://lsnyc.legalserver.org/matter/dynamic-profile/view/0807604","16-0807604")</f>
        <v>0</v>
      </c>
      <c r="B664" t="s">
        <v>45</v>
      </c>
      <c r="C664" t="s">
        <v>482</v>
      </c>
      <c r="D664" t="s">
        <v>761</v>
      </c>
      <c r="E664" t="s">
        <v>1481</v>
      </c>
      <c r="F664" t="s">
        <v>1197</v>
      </c>
      <c r="G664" t="s">
        <v>1610</v>
      </c>
      <c r="H664" t="s">
        <v>1617</v>
      </c>
      <c r="I664" t="s">
        <v>1619</v>
      </c>
      <c r="J664" t="s">
        <v>1625</v>
      </c>
    </row>
    <row r="665" spans="1:10">
      <c r="A665" s="1">
        <f>HYPERLINK("https://lsnyc.legalserver.org/matter/dynamic-profile/view/1890994","19-1890994")</f>
        <v>0</v>
      </c>
      <c r="B665" t="s">
        <v>45</v>
      </c>
      <c r="C665" t="s">
        <v>483</v>
      </c>
      <c r="D665" t="s">
        <v>1015</v>
      </c>
      <c r="E665" t="s">
        <v>1339</v>
      </c>
      <c r="F665" t="s">
        <v>1475</v>
      </c>
      <c r="G665" t="s">
        <v>1610</v>
      </c>
      <c r="H665" t="s">
        <v>1617</v>
      </c>
      <c r="I665" t="s">
        <v>1620</v>
      </c>
      <c r="J665" t="s">
        <v>1643</v>
      </c>
    </row>
    <row r="666" spans="1:10">
      <c r="A666" s="1">
        <f>HYPERLINK("https://lsnyc.legalserver.org/matter/dynamic-profile/view/1897335","19-1897335")</f>
        <v>0</v>
      </c>
      <c r="B666" t="s">
        <v>45</v>
      </c>
      <c r="C666" t="s">
        <v>120</v>
      </c>
      <c r="D666" t="s">
        <v>623</v>
      </c>
      <c r="E666" t="s">
        <v>1253</v>
      </c>
      <c r="F666" t="s">
        <v>1245</v>
      </c>
      <c r="G666" t="s">
        <v>1610</v>
      </c>
      <c r="I666" t="s">
        <v>1621</v>
      </c>
    </row>
    <row r="667" spans="1:10">
      <c r="A667" s="1">
        <f>HYPERLINK("https://lsnyc.legalserver.org/matter/dynamic-profile/view/1841251","17-1841251")</f>
        <v>0</v>
      </c>
      <c r="B667" t="s">
        <v>45</v>
      </c>
      <c r="C667" t="s">
        <v>484</v>
      </c>
      <c r="D667" t="s">
        <v>614</v>
      </c>
      <c r="E667" t="s">
        <v>1482</v>
      </c>
      <c r="F667" t="s">
        <v>1194</v>
      </c>
      <c r="G667" t="s">
        <v>1610</v>
      </c>
      <c r="I667" t="s">
        <v>1624</v>
      </c>
      <c r="J667" t="s">
        <v>1646</v>
      </c>
    </row>
    <row r="668" spans="1:10">
      <c r="A668" s="1">
        <f>HYPERLINK("https://lsnyc.legalserver.org/matter/dynamic-profile/view/0778528","15-0778528")</f>
        <v>0</v>
      </c>
      <c r="B668" t="s">
        <v>45</v>
      </c>
      <c r="C668" t="s">
        <v>480</v>
      </c>
      <c r="D668" t="s">
        <v>1013</v>
      </c>
      <c r="E668" t="s">
        <v>1483</v>
      </c>
      <c r="F668" t="s">
        <v>1390</v>
      </c>
      <c r="G668" t="s">
        <v>1616</v>
      </c>
      <c r="I668" t="s">
        <v>1624</v>
      </c>
      <c r="J668" t="s">
        <v>1654</v>
      </c>
    </row>
    <row r="669" spans="1:10">
      <c r="A669" s="1">
        <f>HYPERLINK("https://lsnyc.legalserver.org/matter/dynamic-profile/view/1904814","19-1904814")</f>
        <v>0</v>
      </c>
      <c r="B669" t="s">
        <v>45</v>
      </c>
      <c r="C669" t="s">
        <v>453</v>
      </c>
      <c r="D669" t="s">
        <v>1016</v>
      </c>
      <c r="E669" t="s">
        <v>1353</v>
      </c>
      <c r="F669" t="s">
        <v>1161</v>
      </c>
      <c r="G669" t="s">
        <v>1610</v>
      </c>
      <c r="I669" t="s">
        <v>1620</v>
      </c>
    </row>
    <row r="670" spans="1:10">
      <c r="A670" s="1">
        <f>HYPERLINK("https://lsnyc.legalserver.org/matter/dynamic-profile/view/1904264","19-1904264")</f>
        <v>0</v>
      </c>
      <c r="B670" t="s">
        <v>45</v>
      </c>
      <c r="C670" t="s">
        <v>485</v>
      </c>
      <c r="D670" t="s">
        <v>1017</v>
      </c>
      <c r="E670" t="s">
        <v>1484</v>
      </c>
      <c r="F670" t="s">
        <v>1485</v>
      </c>
      <c r="G670" t="s">
        <v>1610</v>
      </c>
    </row>
    <row r="671" spans="1:10">
      <c r="A671" s="1">
        <f>HYPERLINK("https://lsnyc.legalserver.org/matter/dynamic-profile/view/1906131","19-1906131")</f>
        <v>0</v>
      </c>
      <c r="B671" t="s">
        <v>45</v>
      </c>
      <c r="C671" t="s">
        <v>435</v>
      </c>
      <c r="D671" t="s">
        <v>1018</v>
      </c>
      <c r="E671" t="s">
        <v>1485</v>
      </c>
      <c r="F671" t="s">
        <v>1485</v>
      </c>
      <c r="G671" t="s">
        <v>1610</v>
      </c>
      <c r="H671" t="s">
        <v>1617</v>
      </c>
      <c r="I671" t="s">
        <v>1618</v>
      </c>
      <c r="J671" t="s">
        <v>1635</v>
      </c>
    </row>
    <row r="672" spans="1:10">
      <c r="A672" s="1">
        <f>HYPERLINK("https://lsnyc.legalserver.org/matter/dynamic-profile/view/1906107","19-1906107")</f>
        <v>0</v>
      </c>
      <c r="B672" t="s">
        <v>45</v>
      </c>
      <c r="C672" t="s">
        <v>117</v>
      </c>
      <c r="D672" t="s">
        <v>1019</v>
      </c>
      <c r="E672" t="s">
        <v>1485</v>
      </c>
      <c r="F672" t="s">
        <v>1485</v>
      </c>
      <c r="G672" t="s">
        <v>1610</v>
      </c>
      <c r="H672" t="s">
        <v>1617</v>
      </c>
      <c r="I672" t="s">
        <v>1621</v>
      </c>
    </row>
    <row r="673" spans="1:10">
      <c r="A673" s="1">
        <f>HYPERLINK("https://lsnyc.legalserver.org/matter/dynamic-profile/view/1841525","17-1841525")</f>
        <v>0</v>
      </c>
      <c r="B673" t="s">
        <v>45</v>
      </c>
      <c r="C673" t="s">
        <v>83</v>
      </c>
      <c r="D673" t="s">
        <v>1020</v>
      </c>
      <c r="E673" t="s">
        <v>1486</v>
      </c>
      <c r="F673" t="s">
        <v>1191</v>
      </c>
      <c r="G673" t="s">
        <v>1610</v>
      </c>
      <c r="H673" t="s">
        <v>1617</v>
      </c>
      <c r="I673" t="s">
        <v>1619</v>
      </c>
      <c r="J673" t="s">
        <v>1627</v>
      </c>
    </row>
    <row r="674" spans="1:10">
      <c r="A674" s="1">
        <f>HYPERLINK("https://lsnyc.legalserver.org/matter/dynamic-profile/view/1893957","19-1893957")</f>
        <v>0</v>
      </c>
      <c r="B674" t="s">
        <v>45</v>
      </c>
      <c r="C674" t="s">
        <v>475</v>
      </c>
      <c r="D674" t="s">
        <v>610</v>
      </c>
      <c r="E674" t="s">
        <v>1487</v>
      </c>
      <c r="F674" t="s">
        <v>1198</v>
      </c>
      <c r="G674" t="s">
        <v>1610</v>
      </c>
      <c r="H674" t="s">
        <v>1617</v>
      </c>
      <c r="I674" t="s">
        <v>1620</v>
      </c>
      <c r="J674" t="s">
        <v>1643</v>
      </c>
    </row>
    <row r="675" spans="1:10">
      <c r="A675" s="1">
        <f>HYPERLINK("https://lsnyc.legalserver.org/matter/dynamic-profile/view/1897509","19-1897509")</f>
        <v>0</v>
      </c>
      <c r="B675" t="s">
        <v>45</v>
      </c>
      <c r="C675" t="s">
        <v>486</v>
      </c>
      <c r="D675" t="s">
        <v>1021</v>
      </c>
      <c r="E675" t="s">
        <v>1488</v>
      </c>
      <c r="F675" t="s">
        <v>1576</v>
      </c>
      <c r="G675" t="s">
        <v>1610</v>
      </c>
      <c r="H675" t="s">
        <v>1617</v>
      </c>
      <c r="I675" t="s">
        <v>1618</v>
      </c>
      <c r="J675" t="s">
        <v>1627</v>
      </c>
    </row>
    <row r="676" spans="1:10">
      <c r="A676" s="1">
        <f>HYPERLINK("https://lsnyc.legalserver.org/matter/dynamic-profile/view/1892326","19-1892326")</f>
        <v>0</v>
      </c>
      <c r="B676" t="s">
        <v>45</v>
      </c>
      <c r="C676" t="s">
        <v>487</v>
      </c>
      <c r="D676" t="s">
        <v>791</v>
      </c>
      <c r="E676" t="s">
        <v>1489</v>
      </c>
      <c r="F676" t="s">
        <v>1335</v>
      </c>
      <c r="G676" t="s">
        <v>1610</v>
      </c>
      <c r="H676" t="s">
        <v>1617</v>
      </c>
      <c r="I676" t="s">
        <v>1618</v>
      </c>
      <c r="J676" t="s">
        <v>1643</v>
      </c>
    </row>
    <row r="677" spans="1:10">
      <c r="A677" s="1">
        <f>HYPERLINK("https://lsnyc.legalserver.org/matter/dynamic-profile/view/0816982","16-0816982")</f>
        <v>0</v>
      </c>
      <c r="B677" t="s">
        <v>45</v>
      </c>
      <c r="C677" t="s">
        <v>488</v>
      </c>
      <c r="D677" t="s">
        <v>1022</v>
      </c>
      <c r="E677" t="s">
        <v>1439</v>
      </c>
      <c r="F677" t="s">
        <v>1197</v>
      </c>
      <c r="G677" t="s">
        <v>1610</v>
      </c>
      <c r="H677" t="s">
        <v>1617</v>
      </c>
      <c r="I677" t="s">
        <v>1623</v>
      </c>
      <c r="J677" t="s">
        <v>1637</v>
      </c>
    </row>
    <row r="678" spans="1:10">
      <c r="A678" s="1">
        <f>HYPERLINK("https://lsnyc.legalserver.org/matter/dynamic-profile/view/0822630","16-0822630")</f>
        <v>0</v>
      </c>
      <c r="B678" t="s">
        <v>45</v>
      </c>
      <c r="C678" t="s">
        <v>261</v>
      </c>
      <c r="D678" t="s">
        <v>618</v>
      </c>
      <c r="E678" t="s">
        <v>1490</v>
      </c>
      <c r="F678" t="s">
        <v>1197</v>
      </c>
      <c r="G678" t="s">
        <v>1610</v>
      </c>
      <c r="I678" t="s">
        <v>1623</v>
      </c>
      <c r="J678" t="s">
        <v>1637</v>
      </c>
    </row>
    <row r="679" spans="1:10">
      <c r="A679" s="1">
        <f>HYPERLINK("https://lsnyc.legalserver.org/matter/dynamic-profile/view/0823681","17-0823681")</f>
        <v>0</v>
      </c>
      <c r="B679" t="s">
        <v>45</v>
      </c>
      <c r="C679" t="s">
        <v>489</v>
      </c>
      <c r="D679" t="s">
        <v>790</v>
      </c>
      <c r="E679" t="s">
        <v>1491</v>
      </c>
      <c r="F679" t="s">
        <v>1197</v>
      </c>
      <c r="G679" t="s">
        <v>1610</v>
      </c>
      <c r="I679" t="s">
        <v>1619</v>
      </c>
      <c r="J679" t="s">
        <v>1653</v>
      </c>
    </row>
    <row r="680" spans="1:10">
      <c r="A680" s="1">
        <f>HYPERLINK("https://lsnyc.legalserver.org/matter/dynamic-profile/view/0776057","15-0776057")</f>
        <v>0</v>
      </c>
      <c r="B680" t="s">
        <v>45</v>
      </c>
      <c r="C680" t="s">
        <v>480</v>
      </c>
      <c r="D680" t="s">
        <v>1013</v>
      </c>
      <c r="E680" t="s">
        <v>1492</v>
      </c>
      <c r="F680" t="s">
        <v>1197</v>
      </c>
      <c r="G680" t="s">
        <v>1610</v>
      </c>
      <c r="I680" t="s">
        <v>1619</v>
      </c>
      <c r="J680" t="s">
        <v>1625</v>
      </c>
    </row>
    <row r="681" spans="1:10">
      <c r="A681" s="1">
        <f>HYPERLINK("https://lsnyc.legalserver.org/matter/dynamic-profile/view/0781949","15-0781949")</f>
        <v>0</v>
      </c>
      <c r="B681" t="s">
        <v>45</v>
      </c>
      <c r="C681" t="s">
        <v>489</v>
      </c>
      <c r="D681" t="s">
        <v>790</v>
      </c>
      <c r="E681" t="s">
        <v>1479</v>
      </c>
      <c r="F681" t="s">
        <v>1445</v>
      </c>
      <c r="G681" t="s">
        <v>1611</v>
      </c>
      <c r="H681" t="s">
        <v>1617</v>
      </c>
      <c r="I681" t="s">
        <v>1623</v>
      </c>
      <c r="J681" t="s">
        <v>1647</v>
      </c>
    </row>
    <row r="682" spans="1:10">
      <c r="A682" s="1">
        <f>HYPERLINK("https://lsnyc.legalserver.org/matter/dynamic-profile/view/1863309","18-1863309")</f>
        <v>0</v>
      </c>
      <c r="B682" t="s">
        <v>45</v>
      </c>
      <c r="C682" t="s">
        <v>68</v>
      </c>
      <c r="D682" t="s">
        <v>1023</v>
      </c>
      <c r="E682" t="s">
        <v>1216</v>
      </c>
      <c r="F682" t="s">
        <v>1361</v>
      </c>
      <c r="G682" t="s">
        <v>1610</v>
      </c>
      <c r="I682" t="s">
        <v>1621</v>
      </c>
      <c r="J682" t="s">
        <v>1643</v>
      </c>
    </row>
    <row r="683" spans="1:10">
      <c r="A683" s="1">
        <f>HYPERLINK("https://lsnyc.legalserver.org/matter/dynamic-profile/view/1892748","19-1892748")</f>
        <v>0</v>
      </c>
      <c r="B683" t="s">
        <v>45</v>
      </c>
      <c r="C683" t="s">
        <v>490</v>
      </c>
      <c r="D683" t="s">
        <v>1024</v>
      </c>
      <c r="E683" t="s">
        <v>1352</v>
      </c>
      <c r="G683" t="s">
        <v>1610</v>
      </c>
      <c r="H683" t="s">
        <v>1617</v>
      </c>
      <c r="I683" t="s">
        <v>1620</v>
      </c>
      <c r="J683" t="s">
        <v>1626</v>
      </c>
    </row>
    <row r="684" spans="1:10">
      <c r="A684" s="1">
        <f>HYPERLINK("https://lsnyc.legalserver.org/matter/dynamic-profile/view/1897378","19-1897378")</f>
        <v>0</v>
      </c>
      <c r="B684" t="s">
        <v>45</v>
      </c>
      <c r="C684" t="s">
        <v>491</v>
      </c>
      <c r="D684" t="s">
        <v>606</v>
      </c>
      <c r="E684" t="s">
        <v>1253</v>
      </c>
      <c r="F684" t="s">
        <v>1253</v>
      </c>
      <c r="G684" t="s">
        <v>1610</v>
      </c>
      <c r="H684" t="s">
        <v>1617</v>
      </c>
      <c r="I684" t="s">
        <v>1620</v>
      </c>
      <c r="J684" t="s">
        <v>1644</v>
      </c>
    </row>
    <row r="685" spans="1:10">
      <c r="A685" s="1">
        <f>HYPERLINK("https://lsnyc.legalserver.org/matter/dynamic-profile/view/1886879","19-1886879")</f>
        <v>0</v>
      </c>
      <c r="B685" t="s">
        <v>45</v>
      </c>
      <c r="C685" t="s">
        <v>492</v>
      </c>
      <c r="D685" t="s">
        <v>1025</v>
      </c>
      <c r="E685" t="s">
        <v>1317</v>
      </c>
      <c r="F685" t="s">
        <v>1317</v>
      </c>
      <c r="G685" t="s">
        <v>1610</v>
      </c>
      <c r="J685" t="s">
        <v>1625</v>
      </c>
    </row>
    <row r="686" spans="1:10">
      <c r="A686" s="1">
        <f>HYPERLINK("https://lsnyc.legalserver.org/matter/dynamic-profile/view/0823682","17-0823682")</f>
        <v>0</v>
      </c>
      <c r="B686" t="s">
        <v>45</v>
      </c>
      <c r="C686" t="s">
        <v>489</v>
      </c>
      <c r="D686" t="s">
        <v>790</v>
      </c>
      <c r="E686" t="s">
        <v>1491</v>
      </c>
      <c r="F686" t="s">
        <v>1313</v>
      </c>
      <c r="G686" t="s">
        <v>1611</v>
      </c>
      <c r="I686" t="s">
        <v>1621</v>
      </c>
      <c r="J686" t="s">
        <v>1629</v>
      </c>
    </row>
    <row r="687" spans="1:10">
      <c r="A687" s="1">
        <f>HYPERLINK("https://lsnyc.legalserver.org/matter/dynamic-profile/view/1870167","18-1870167")</f>
        <v>0</v>
      </c>
      <c r="B687" t="s">
        <v>46</v>
      </c>
      <c r="C687" t="s">
        <v>493</v>
      </c>
      <c r="D687" t="s">
        <v>1026</v>
      </c>
      <c r="E687" t="s">
        <v>1171</v>
      </c>
      <c r="F687" t="s">
        <v>1242</v>
      </c>
      <c r="G687" t="s">
        <v>1610</v>
      </c>
      <c r="H687" t="s">
        <v>1617</v>
      </c>
      <c r="I687" t="s">
        <v>1619</v>
      </c>
      <c r="J687" t="s">
        <v>1626</v>
      </c>
    </row>
    <row r="688" spans="1:10">
      <c r="A688" s="1">
        <f>HYPERLINK("https://lsnyc.legalserver.org/matter/dynamic-profile/view/1901289","19-1901289")</f>
        <v>0</v>
      </c>
      <c r="B688" t="s">
        <v>47</v>
      </c>
      <c r="C688" t="s">
        <v>494</v>
      </c>
      <c r="D688" t="s">
        <v>879</v>
      </c>
      <c r="E688" t="s">
        <v>1435</v>
      </c>
      <c r="F688" t="s">
        <v>1242</v>
      </c>
      <c r="G688" t="s">
        <v>1609</v>
      </c>
      <c r="H688" t="s">
        <v>1617</v>
      </c>
      <c r="I688" t="s">
        <v>1622</v>
      </c>
    </row>
    <row r="689" spans="1:10">
      <c r="A689" s="1">
        <f>HYPERLINK("https://lsnyc.legalserver.org/matter/dynamic-profile/view/1886219","18-1886219")</f>
        <v>0</v>
      </c>
      <c r="B689" t="s">
        <v>47</v>
      </c>
      <c r="C689" t="s">
        <v>407</v>
      </c>
      <c r="D689" t="s">
        <v>1027</v>
      </c>
      <c r="E689" t="s">
        <v>1167</v>
      </c>
      <c r="F689" t="s">
        <v>1384</v>
      </c>
      <c r="G689" t="s">
        <v>1610</v>
      </c>
      <c r="H689" t="s">
        <v>1617</v>
      </c>
      <c r="I689" t="s">
        <v>1619</v>
      </c>
      <c r="J689" t="s">
        <v>1625</v>
      </c>
    </row>
    <row r="690" spans="1:10">
      <c r="A690" s="1">
        <f>HYPERLINK("https://lsnyc.legalserver.org/matter/dynamic-profile/view/1902441","19-1902441")</f>
        <v>0</v>
      </c>
      <c r="B690" t="s">
        <v>47</v>
      </c>
      <c r="C690" t="s">
        <v>495</v>
      </c>
      <c r="D690" t="s">
        <v>848</v>
      </c>
      <c r="E690" t="s">
        <v>1464</v>
      </c>
      <c r="F690" t="s">
        <v>1582</v>
      </c>
      <c r="G690" t="s">
        <v>1610</v>
      </c>
      <c r="H690" t="s">
        <v>1617</v>
      </c>
      <c r="I690" t="s">
        <v>1620</v>
      </c>
      <c r="J690" t="s">
        <v>1625</v>
      </c>
    </row>
    <row r="691" spans="1:10">
      <c r="A691" s="1">
        <f>HYPERLINK("https://lsnyc.legalserver.org/matter/dynamic-profile/view/1898778","19-1898778")</f>
        <v>0</v>
      </c>
      <c r="B691" t="s">
        <v>47</v>
      </c>
      <c r="C691" t="s">
        <v>496</v>
      </c>
      <c r="D691" t="s">
        <v>726</v>
      </c>
      <c r="E691" t="s">
        <v>1264</v>
      </c>
      <c r="G691" t="s">
        <v>1609</v>
      </c>
    </row>
    <row r="692" spans="1:10">
      <c r="A692" s="1">
        <f>HYPERLINK("https://lsnyc.legalserver.org/matter/dynamic-profile/view/1905426","19-1905426")</f>
        <v>0</v>
      </c>
      <c r="B692" t="s">
        <v>47</v>
      </c>
      <c r="C692" t="s">
        <v>497</v>
      </c>
      <c r="D692" t="s">
        <v>1028</v>
      </c>
      <c r="E692" t="s">
        <v>1433</v>
      </c>
      <c r="G692" t="s">
        <v>1609</v>
      </c>
    </row>
    <row r="693" spans="1:10">
      <c r="A693" s="1">
        <f>HYPERLINK("https://lsnyc.legalserver.org/matter/dynamic-profile/view/1899991","19-1899991")</f>
        <v>0</v>
      </c>
      <c r="B693" t="s">
        <v>47</v>
      </c>
      <c r="C693" t="s">
        <v>498</v>
      </c>
      <c r="D693" t="s">
        <v>775</v>
      </c>
      <c r="E693" t="s">
        <v>1372</v>
      </c>
      <c r="F693" t="s">
        <v>1256</v>
      </c>
      <c r="G693" t="s">
        <v>1610</v>
      </c>
      <c r="I693" t="s">
        <v>1620</v>
      </c>
      <c r="J693" t="s">
        <v>1625</v>
      </c>
    </row>
    <row r="694" spans="1:10">
      <c r="A694" s="1">
        <f>HYPERLINK("https://lsnyc.legalserver.org/matter/dynamic-profile/view/1905229","19-1905229")</f>
        <v>0</v>
      </c>
      <c r="B694" t="s">
        <v>47</v>
      </c>
      <c r="C694" t="s">
        <v>499</v>
      </c>
      <c r="D694" t="s">
        <v>1029</v>
      </c>
      <c r="E694" t="s">
        <v>1493</v>
      </c>
      <c r="F694" t="s">
        <v>1571</v>
      </c>
      <c r="G694" t="s">
        <v>1610</v>
      </c>
      <c r="I694" t="s">
        <v>1620</v>
      </c>
      <c r="J694" t="s">
        <v>1625</v>
      </c>
    </row>
    <row r="695" spans="1:10">
      <c r="A695" s="1">
        <f>HYPERLINK("https://lsnyc.legalserver.org/matter/dynamic-profile/view/1875558","18-1875558")</f>
        <v>0</v>
      </c>
      <c r="B695" t="s">
        <v>47</v>
      </c>
      <c r="C695" t="s">
        <v>158</v>
      </c>
      <c r="D695" t="s">
        <v>1030</v>
      </c>
      <c r="E695" t="s">
        <v>1494</v>
      </c>
      <c r="F695" t="s">
        <v>1248</v>
      </c>
      <c r="G695" t="s">
        <v>1609</v>
      </c>
    </row>
    <row r="696" spans="1:10">
      <c r="A696" s="1">
        <f>HYPERLINK("https://lsnyc.legalserver.org/matter/dynamic-profile/view/1902445","19-1902445")</f>
        <v>0</v>
      </c>
      <c r="B696" t="s">
        <v>47</v>
      </c>
      <c r="C696" t="s">
        <v>495</v>
      </c>
      <c r="D696" t="s">
        <v>848</v>
      </c>
      <c r="E696" t="s">
        <v>1464</v>
      </c>
      <c r="G696" t="s">
        <v>1609</v>
      </c>
      <c r="H696" t="s">
        <v>1617</v>
      </c>
      <c r="J696" t="s">
        <v>1625</v>
      </c>
    </row>
    <row r="697" spans="1:10">
      <c r="A697" s="1">
        <f>HYPERLINK("https://lsnyc.legalserver.org/matter/dynamic-profile/view/1904104","19-1904104")</f>
        <v>0</v>
      </c>
      <c r="B697" t="s">
        <v>47</v>
      </c>
      <c r="C697" t="s">
        <v>500</v>
      </c>
      <c r="D697" t="s">
        <v>747</v>
      </c>
      <c r="E697" t="s">
        <v>1186</v>
      </c>
      <c r="F697" t="s">
        <v>1467</v>
      </c>
      <c r="G697" t="s">
        <v>1610</v>
      </c>
      <c r="H697" t="s">
        <v>1617</v>
      </c>
      <c r="J697" t="s">
        <v>1625</v>
      </c>
    </row>
    <row r="698" spans="1:10">
      <c r="A698" s="1">
        <f>HYPERLINK("https://lsnyc.legalserver.org/matter/dynamic-profile/view/1897370","19-1897370")</f>
        <v>0</v>
      </c>
      <c r="B698" t="s">
        <v>47</v>
      </c>
      <c r="C698" t="s">
        <v>501</v>
      </c>
      <c r="D698" t="s">
        <v>1031</v>
      </c>
      <c r="E698" t="s">
        <v>1253</v>
      </c>
      <c r="F698" t="s">
        <v>1484</v>
      </c>
      <c r="G698" t="s">
        <v>1610</v>
      </c>
      <c r="I698" t="s">
        <v>1619</v>
      </c>
      <c r="J698" t="s">
        <v>1625</v>
      </c>
    </row>
    <row r="699" spans="1:10">
      <c r="A699" s="1">
        <f>HYPERLINK("https://lsnyc.legalserver.org/matter/dynamic-profile/view/1875561","18-1875561")</f>
        <v>0</v>
      </c>
      <c r="B699" t="s">
        <v>47</v>
      </c>
      <c r="C699" t="s">
        <v>158</v>
      </c>
      <c r="D699" t="s">
        <v>1030</v>
      </c>
      <c r="E699" t="s">
        <v>1494</v>
      </c>
      <c r="F699" t="s">
        <v>1329</v>
      </c>
      <c r="G699" t="s">
        <v>1611</v>
      </c>
      <c r="H699" t="s">
        <v>1617</v>
      </c>
      <c r="I699" t="s">
        <v>1623</v>
      </c>
      <c r="J699" t="s">
        <v>1636</v>
      </c>
    </row>
    <row r="700" spans="1:10">
      <c r="A700" s="1">
        <f>HYPERLINK("https://lsnyc.legalserver.org/matter/dynamic-profile/view/1903573","19-1903573")</f>
        <v>0</v>
      </c>
      <c r="B700" t="s">
        <v>47</v>
      </c>
      <c r="C700" t="s">
        <v>502</v>
      </c>
      <c r="D700" t="s">
        <v>1032</v>
      </c>
      <c r="E700" t="s">
        <v>1495</v>
      </c>
      <c r="G700" t="s">
        <v>1609</v>
      </c>
      <c r="H700" t="s">
        <v>1617</v>
      </c>
      <c r="J700" t="s">
        <v>1626</v>
      </c>
    </row>
    <row r="701" spans="1:10">
      <c r="A701" s="1">
        <f>HYPERLINK("https://lsnyc.legalserver.org/matter/dynamic-profile/view/1887936","19-1887936")</f>
        <v>0</v>
      </c>
      <c r="B701" t="s">
        <v>47</v>
      </c>
      <c r="C701" t="s">
        <v>503</v>
      </c>
      <c r="D701" t="s">
        <v>1033</v>
      </c>
      <c r="E701" t="s">
        <v>1315</v>
      </c>
      <c r="F701" t="s">
        <v>1473</v>
      </c>
      <c r="G701" t="s">
        <v>1610</v>
      </c>
      <c r="H701" t="s">
        <v>1617</v>
      </c>
      <c r="I701" t="s">
        <v>1619</v>
      </c>
      <c r="J701" t="s">
        <v>1625</v>
      </c>
    </row>
    <row r="702" spans="1:10">
      <c r="A702" s="1">
        <f>HYPERLINK("https://lsnyc.legalserver.org/matter/dynamic-profile/view/1905624","19-1905624")</f>
        <v>0</v>
      </c>
      <c r="B702" t="s">
        <v>47</v>
      </c>
      <c r="C702" t="s">
        <v>289</v>
      </c>
      <c r="D702" t="s">
        <v>1034</v>
      </c>
      <c r="E702" t="s">
        <v>1191</v>
      </c>
      <c r="F702" t="s">
        <v>1570</v>
      </c>
      <c r="G702" t="s">
        <v>1610</v>
      </c>
      <c r="H702" t="s">
        <v>1617</v>
      </c>
      <c r="I702" t="s">
        <v>1620</v>
      </c>
      <c r="J702" t="s">
        <v>1625</v>
      </c>
    </row>
    <row r="703" spans="1:10">
      <c r="A703" s="1">
        <f>HYPERLINK("https://lsnyc.legalserver.org/matter/dynamic-profile/view/1902865","19-1902865")</f>
        <v>0</v>
      </c>
      <c r="B703" t="s">
        <v>47</v>
      </c>
      <c r="C703" t="s">
        <v>90</v>
      </c>
      <c r="D703" t="s">
        <v>747</v>
      </c>
      <c r="E703" t="s">
        <v>1279</v>
      </c>
      <c r="F703" t="s">
        <v>1353</v>
      </c>
      <c r="G703" t="s">
        <v>1609</v>
      </c>
      <c r="H703" t="s">
        <v>1617</v>
      </c>
      <c r="J703" t="s">
        <v>1625</v>
      </c>
    </row>
    <row r="704" spans="1:10">
      <c r="A704" s="1">
        <f>HYPERLINK("https://lsnyc.legalserver.org/matter/dynamic-profile/view/1904364","19-1904364")</f>
        <v>0</v>
      </c>
      <c r="B704" t="s">
        <v>47</v>
      </c>
      <c r="C704" t="s">
        <v>504</v>
      </c>
      <c r="D704" t="s">
        <v>1035</v>
      </c>
      <c r="E704" t="s">
        <v>1172</v>
      </c>
      <c r="F704" t="s">
        <v>1172</v>
      </c>
      <c r="G704" t="s">
        <v>1610</v>
      </c>
      <c r="I704" t="s">
        <v>1620</v>
      </c>
      <c r="J704" t="s">
        <v>1625</v>
      </c>
    </row>
    <row r="705" spans="1:10">
      <c r="A705" s="1">
        <f>HYPERLINK("https://lsnyc.legalserver.org/matter/dynamic-profile/view/1910833","19-1910833")</f>
        <v>0</v>
      </c>
      <c r="B705" t="s">
        <v>48</v>
      </c>
      <c r="C705" t="s">
        <v>505</v>
      </c>
      <c r="D705" t="s">
        <v>1036</v>
      </c>
      <c r="E705" t="s">
        <v>1496</v>
      </c>
      <c r="G705" t="s">
        <v>1610</v>
      </c>
      <c r="H705" t="s">
        <v>1617</v>
      </c>
      <c r="J705" t="s">
        <v>1625</v>
      </c>
    </row>
    <row r="706" spans="1:10">
      <c r="A706" s="1">
        <f>HYPERLINK("https://lsnyc.legalserver.org/matter/dynamic-profile/view/1909675","19-1909675")</f>
        <v>0</v>
      </c>
      <c r="B706" t="s">
        <v>48</v>
      </c>
      <c r="C706" t="s">
        <v>506</v>
      </c>
      <c r="D706" t="s">
        <v>861</v>
      </c>
      <c r="E706" t="s">
        <v>1497</v>
      </c>
      <c r="G706" t="s">
        <v>1609</v>
      </c>
    </row>
    <row r="707" spans="1:10">
      <c r="A707" s="1">
        <f>HYPERLINK("https://lsnyc.legalserver.org/matter/dynamic-profile/view/1912838","19-1912838")</f>
        <v>0</v>
      </c>
      <c r="B707" t="s">
        <v>48</v>
      </c>
      <c r="C707" t="s">
        <v>507</v>
      </c>
      <c r="D707" t="s">
        <v>1037</v>
      </c>
      <c r="E707" t="s">
        <v>1251</v>
      </c>
      <c r="G707" t="s">
        <v>1609</v>
      </c>
    </row>
    <row r="708" spans="1:10">
      <c r="A708" s="1">
        <f>HYPERLINK("https://lsnyc.legalserver.org/matter/dynamic-profile/view/1910826","19-1910826")</f>
        <v>0</v>
      </c>
      <c r="B708" t="s">
        <v>48</v>
      </c>
      <c r="C708" t="s">
        <v>508</v>
      </c>
      <c r="D708" t="s">
        <v>1038</v>
      </c>
      <c r="E708" t="s">
        <v>1496</v>
      </c>
      <c r="G708" t="s">
        <v>1609</v>
      </c>
    </row>
    <row r="709" spans="1:10">
      <c r="A709" s="1">
        <f>HYPERLINK("https://lsnyc.legalserver.org/matter/dynamic-profile/view/1902904","19-1902904")</f>
        <v>0</v>
      </c>
      <c r="B709" t="s">
        <v>49</v>
      </c>
      <c r="C709" t="s">
        <v>481</v>
      </c>
      <c r="D709" t="s">
        <v>660</v>
      </c>
      <c r="E709" t="s">
        <v>1279</v>
      </c>
      <c r="G709" t="s">
        <v>1609</v>
      </c>
    </row>
    <row r="710" spans="1:10">
      <c r="A710" s="1">
        <f>HYPERLINK("https://lsnyc.legalserver.org/matter/dynamic-profile/view/1905849","19-1905849")</f>
        <v>0</v>
      </c>
      <c r="B710" t="s">
        <v>49</v>
      </c>
      <c r="C710" t="s">
        <v>509</v>
      </c>
      <c r="D710" t="s">
        <v>748</v>
      </c>
      <c r="E710" t="s">
        <v>1161</v>
      </c>
      <c r="G710" t="s">
        <v>1609</v>
      </c>
    </row>
    <row r="711" spans="1:10">
      <c r="A711" s="1">
        <f>HYPERLINK("https://lsnyc.legalserver.org/matter/dynamic-profile/view/1903449","19-1903449")</f>
        <v>0</v>
      </c>
      <c r="B711" t="s">
        <v>49</v>
      </c>
      <c r="C711" t="s">
        <v>478</v>
      </c>
      <c r="D711" t="s">
        <v>1039</v>
      </c>
      <c r="E711" t="s">
        <v>1375</v>
      </c>
      <c r="F711" t="s">
        <v>1270</v>
      </c>
      <c r="G711" t="s">
        <v>1610</v>
      </c>
      <c r="H711" t="s">
        <v>1617</v>
      </c>
      <c r="I711" t="s">
        <v>1619</v>
      </c>
      <c r="J711" t="s">
        <v>1626</v>
      </c>
    </row>
    <row r="712" spans="1:10">
      <c r="A712" s="1">
        <f>HYPERLINK("https://lsnyc.legalserver.org/matter/dynamic-profile/view/1890716","19-1890716")</f>
        <v>0</v>
      </c>
      <c r="B712" t="s">
        <v>49</v>
      </c>
      <c r="C712" t="s">
        <v>510</v>
      </c>
      <c r="D712" t="s">
        <v>1040</v>
      </c>
      <c r="E712" t="s">
        <v>1332</v>
      </c>
      <c r="F712" t="s">
        <v>1411</v>
      </c>
      <c r="G712" t="s">
        <v>1610</v>
      </c>
      <c r="H712" t="s">
        <v>1617</v>
      </c>
      <c r="I712" t="s">
        <v>1619</v>
      </c>
      <c r="J712" t="s">
        <v>1627</v>
      </c>
    </row>
    <row r="713" spans="1:10">
      <c r="A713" s="1">
        <f>HYPERLINK("https://lsnyc.legalserver.org/matter/dynamic-profile/view/1902145","19-1902145")</f>
        <v>0</v>
      </c>
      <c r="B713" t="s">
        <v>49</v>
      </c>
      <c r="C713" t="s">
        <v>511</v>
      </c>
      <c r="D713" t="s">
        <v>1041</v>
      </c>
      <c r="E713" t="s">
        <v>1498</v>
      </c>
      <c r="F713" t="s">
        <v>1309</v>
      </c>
      <c r="G713" t="s">
        <v>1610</v>
      </c>
      <c r="H713" t="s">
        <v>1617</v>
      </c>
      <c r="I713" t="s">
        <v>1619</v>
      </c>
      <c r="J713" t="s">
        <v>1625</v>
      </c>
    </row>
    <row r="714" spans="1:10">
      <c r="A714" s="1">
        <f>HYPERLINK("https://lsnyc.legalserver.org/matter/dynamic-profile/view/1902429","19-1902429")</f>
        <v>0</v>
      </c>
      <c r="B714" t="s">
        <v>49</v>
      </c>
      <c r="C714" t="s">
        <v>512</v>
      </c>
      <c r="D714" t="s">
        <v>632</v>
      </c>
      <c r="E714" t="s">
        <v>1464</v>
      </c>
      <c r="F714" t="s">
        <v>1334</v>
      </c>
      <c r="G714" t="s">
        <v>1609</v>
      </c>
      <c r="H714" t="s">
        <v>1617</v>
      </c>
      <c r="J714" t="s">
        <v>1625</v>
      </c>
    </row>
    <row r="715" spans="1:10">
      <c r="A715" s="1">
        <f>HYPERLINK("https://lsnyc.legalserver.org/matter/dynamic-profile/view/1905898","19-1905898")</f>
        <v>0</v>
      </c>
      <c r="B715" t="s">
        <v>49</v>
      </c>
      <c r="C715" t="s">
        <v>213</v>
      </c>
      <c r="D715" t="s">
        <v>1042</v>
      </c>
      <c r="E715" t="s">
        <v>1161</v>
      </c>
      <c r="G715" t="s">
        <v>1609</v>
      </c>
    </row>
    <row r="716" spans="1:10">
      <c r="A716" s="1">
        <f>HYPERLINK("https://lsnyc.legalserver.org/matter/dynamic-profile/view/1854244","17-1854244")</f>
        <v>0</v>
      </c>
      <c r="B716" t="s">
        <v>50</v>
      </c>
      <c r="C716" t="s">
        <v>513</v>
      </c>
      <c r="D716" t="s">
        <v>1043</v>
      </c>
      <c r="E716" t="s">
        <v>1241</v>
      </c>
      <c r="F716" t="s">
        <v>1605</v>
      </c>
      <c r="G716" t="s">
        <v>1609</v>
      </c>
    </row>
    <row r="717" spans="1:10">
      <c r="A717" s="1">
        <f>HYPERLINK("https://lsnyc.legalserver.org/matter/dynamic-profile/view/1900136","19-1900136")</f>
        <v>0</v>
      </c>
      <c r="B717" t="s">
        <v>51</v>
      </c>
      <c r="C717" t="s">
        <v>176</v>
      </c>
      <c r="D717" t="s">
        <v>654</v>
      </c>
      <c r="E717" t="s">
        <v>1499</v>
      </c>
      <c r="F717" t="s">
        <v>1543</v>
      </c>
      <c r="G717" t="s">
        <v>1610</v>
      </c>
      <c r="H717" t="s">
        <v>1617</v>
      </c>
      <c r="I717" t="s">
        <v>1620</v>
      </c>
      <c r="J717" t="s">
        <v>1625</v>
      </c>
    </row>
    <row r="718" spans="1:10">
      <c r="A718" s="1">
        <f>HYPERLINK("https://lsnyc.legalserver.org/matter/dynamic-profile/view/1903559","19-1903559")</f>
        <v>0</v>
      </c>
      <c r="B718" t="s">
        <v>51</v>
      </c>
      <c r="C718" t="s">
        <v>99</v>
      </c>
      <c r="D718" t="s">
        <v>642</v>
      </c>
      <c r="E718" t="s">
        <v>1495</v>
      </c>
      <c r="F718" t="s">
        <v>1512</v>
      </c>
      <c r="G718" t="s">
        <v>1609</v>
      </c>
      <c r="H718" t="s">
        <v>1617</v>
      </c>
      <c r="J718" t="s">
        <v>1625</v>
      </c>
    </row>
    <row r="719" spans="1:10">
      <c r="A719" s="1">
        <f>HYPERLINK("https://lsnyc.legalserver.org/matter/dynamic-profile/view/1903554","19-1903554")</f>
        <v>0</v>
      </c>
      <c r="B719" t="s">
        <v>51</v>
      </c>
      <c r="C719" t="s">
        <v>514</v>
      </c>
      <c r="D719" t="s">
        <v>1044</v>
      </c>
      <c r="E719" t="s">
        <v>1495</v>
      </c>
      <c r="F719" t="s">
        <v>1480</v>
      </c>
      <c r="G719" t="s">
        <v>1609</v>
      </c>
      <c r="H719" t="s">
        <v>1617</v>
      </c>
      <c r="J719" t="s">
        <v>1625</v>
      </c>
    </row>
    <row r="720" spans="1:10">
      <c r="A720" s="1">
        <f>HYPERLINK("https://lsnyc.legalserver.org/matter/dynamic-profile/view/1907487","19-1907487")</f>
        <v>0</v>
      </c>
      <c r="B720" t="s">
        <v>51</v>
      </c>
      <c r="C720" t="s">
        <v>515</v>
      </c>
      <c r="D720" t="s">
        <v>1045</v>
      </c>
      <c r="E720" t="s">
        <v>1500</v>
      </c>
      <c r="F720" t="s">
        <v>1556</v>
      </c>
      <c r="G720" t="s">
        <v>1611</v>
      </c>
      <c r="H720" t="s">
        <v>1617</v>
      </c>
      <c r="I720" t="s">
        <v>1618</v>
      </c>
      <c r="J720" t="s">
        <v>1626</v>
      </c>
    </row>
    <row r="721" spans="1:10">
      <c r="A721" s="1">
        <f>HYPERLINK("https://lsnyc.legalserver.org/matter/dynamic-profile/view/1904093","19-1904093")</f>
        <v>0</v>
      </c>
      <c r="B721" t="s">
        <v>51</v>
      </c>
      <c r="C721" t="s">
        <v>516</v>
      </c>
      <c r="D721" t="s">
        <v>1046</v>
      </c>
      <c r="E721" t="s">
        <v>1186</v>
      </c>
      <c r="G721" t="s">
        <v>1609</v>
      </c>
      <c r="H721" t="s">
        <v>1617</v>
      </c>
      <c r="J721" t="s">
        <v>1625</v>
      </c>
    </row>
    <row r="722" spans="1:10">
      <c r="A722" s="1">
        <f>HYPERLINK("https://lsnyc.legalserver.org/matter/dynamic-profile/view/1897373","19-1897373")</f>
        <v>0</v>
      </c>
      <c r="B722" t="s">
        <v>51</v>
      </c>
      <c r="C722" t="s">
        <v>61</v>
      </c>
      <c r="D722" t="s">
        <v>1047</v>
      </c>
      <c r="E722" t="s">
        <v>1253</v>
      </c>
      <c r="G722" t="s">
        <v>1610</v>
      </c>
      <c r="H722" t="s">
        <v>1617</v>
      </c>
      <c r="I722" t="s">
        <v>1620</v>
      </c>
      <c r="J722" t="s">
        <v>1627</v>
      </c>
    </row>
    <row r="723" spans="1:10">
      <c r="A723" s="1">
        <f>HYPERLINK("https://lsnyc.legalserver.org/matter/dynamic-profile/view/1912278","19-1912278")</f>
        <v>0</v>
      </c>
      <c r="B723" t="s">
        <v>51</v>
      </c>
      <c r="C723" t="s">
        <v>181</v>
      </c>
      <c r="D723" t="s">
        <v>724</v>
      </c>
      <c r="E723" t="s">
        <v>1423</v>
      </c>
      <c r="G723" t="s">
        <v>1609</v>
      </c>
      <c r="H723" t="s">
        <v>1617</v>
      </c>
      <c r="I723" t="s">
        <v>1619</v>
      </c>
      <c r="J723" t="s">
        <v>1625</v>
      </c>
    </row>
    <row r="724" spans="1:10">
      <c r="A724" s="1">
        <f>HYPERLINK("https://lsnyc.legalserver.org/matter/dynamic-profile/view/1905317","19-1905317")</f>
        <v>0</v>
      </c>
      <c r="B724" t="s">
        <v>51</v>
      </c>
      <c r="C724" t="s">
        <v>517</v>
      </c>
      <c r="D724" t="s">
        <v>1048</v>
      </c>
      <c r="E724" t="s">
        <v>1493</v>
      </c>
      <c r="G724" t="s">
        <v>1609</v>
      </c>
    </row>
    <row r="725" spans="1:10">
      <c r="A725" s="1">
        <f>HYPERLINK("https://lsnyc.legalserver.org/matter/dynamic-profile/view/1907972","19-1907972")</f>
        <v>0</v>
      </c>
      <c r="B725" t="s">
        <v>51</v>
      </c>
      <c r="C725" t="s">
        <v>518</v>
      </c>
      <c r="D725" t="s">
        <v>1049</v>
      </c>
      <c r="E725" t="s">
        <v>1309</v>
      </c>
      <c r="G725" t="s">
        <v>1609</v>
      </c>
      <c r="H725" t="s">
        <v>1617</v>
      </c>
      <c r="I725" t="s">
        <v>1619</v>
      </c>
      <c r="J725" t="s">
        <v>1625</v>
      </c>
    </row>
    <row r="726" spans="1:10">
      <c r="A726" s="1">
        <f>HYPERLINK("https://lsnyc.legalserver.org/matter/dynamic-profile/view/1913361","19-1913361")</f>
        <v>0</v>
      </c>
      <c r="B726" t="s">
        <v>51</v>
      </c>
      <c r="C726" t="s">
        <v>519</v>
      </c>
      <c r="D726" t="s">
        <v>362</v>
      </c>
      <c r="E726" t="s">
        <v>1501</v>
      </c>
      <c r="G726" t="s">
        <v>1609</v>
      </c>
      <c r="H726" t="s">
        <v>1617</v>
      </c>
      <c r="I726" t="s">
        <v>1619</v>
      </c>
      <c r="J726" t="s">
        <v>1625</v>
      </c>
    </row>
    <row r="727" spans="1:10">
      <c r="A727" s="1">
        <f>HYPERLINK("https://lsnyc.legalserver.org/matter/dynamic-profile/view/1908867","19-1908867")</f>
        <v>0</v>
      </c>
      <c r="B727" t="s">
        <v>51</v>
      </c>
      <c r="C727" t="s">
        <v>183</v>
      </c>
      <c r="D727" t="s">
        <v>751</v>
      </c>
      <c r="E727" t="s">
        <v>1502</v>
      </c>
      <c r="G727" t="s">
        <v>1609</v>
      </c>
      <c r="H727" t="s">
        <v>1617</v>
      </c>
      <c r="I727" t="s">
        <v>1619</v>
      </c>
      <c r="J727" t="s">
        <v>1625</v>
      </c>
    </row>
    <row r="728" spans="1:10">
      <c r="A728" s="1">
        <f>HYPERLINK("https://lsnyc.legalserver.org/matter/dynamic-profile/view/1912567","19-1912567")</f>
        <v>0</v>
      </c>
      <c r="B728" t="s">
        <v>51</v>
      </c>
      <c r="C728" t="s">
        <v>353</v>
      </c>
      <c r="D728" t="s">
        <v>623</v>
      </c>
      <c r="E728" t="s">
        <v>1503</v>
      </c>
      <c r="G728" t="s">
        <v>1609</v>
      </c>
      <c r="H728" t="s">
        <v>1617</v>
      </c>
      <c r="J728" t="s">
        <v>1625</v>
      </c>
    </row>
    <row r="729" spans="1:10">
      <c r="A729" s="1">
        <f>HYPERLINK("https://lsnyc.legalserver.org/matter/dynamic-profile/view/1838338","17-1838338")</f>
        <v>0</v>
      </c>
      <c r="B729" t="s">
        <v>52</v>
      </c>
      <c r="C729" t="s">
        <v>266</v>
      </c>
      <c r="D729" t="s">
        <v>657</v>
      </c>
      <c r="E729" t="s">
        <v>1504</v>
      </c>
      <c r="F729" t="s">
        <v>1128</v>
      </c>
      <c r="G729" t="s">
        <v>1610</v>
      </c>
      <c r="H729" t="s">
        <v>1617</v>
      </c>
      <c r="I729" t="s">
        <v>1619</v>
      </c>
      <c r="J729" t="s">
        <v>1625</v>
      </c>
    </row>
    <row r="730" spans="1:10">
      <c r="A730" s="1">
        <f>HYPERLINK("https://lsnyc.legalserver.org/matter/dynamic-profile/view/1905224","19-1905224")</f>
        <v>0</v>
      </c>
      <c r="B730" t="s">
        <v>52</v>
      </c>
      <c r="C730" t="s">
        <v>189</v>
      </c>
      <c r="D730" t="s">
        <v>765</v>
      </c>
      <c r="E730" t="s">
        <v>1493</v>
      </c>
      <c r="F730" t="s">
        <v>1161</v>
      </c>
      <c r="G730" t="s">
        <v>1609</v>
      </c>
    </row>
    <row r="731" spans="1:10">
      <c r="A731" s="1">
        <f>HYPERLINK("https://lsnyc.legalserver.org/matter/dynamic-profile/view/1894235","19-1894235")</f>
        <v>0</v>
      </c>
      <c r="B731" t="s">
        <v>52</v>
      </c>
      <c r="C731" t="s">
        <v>189</v>
      </c>
      <c r="D731" t="s">
        <v>765</v>
      </c>
      <c r="E731" t="s">
        <v>1263</v>
      </c>
      <c r="F731" t="s">
        <v>1569</v>
      </c>
      <c r="G731" t="s">
        <v>1610</v>
      </c>
      <c r="H731" t="s">
        <v>1617</v>
      </c>
      <c r="I731" t="s">
        <v>1619</v>
      </c>
      <c r="J731" t="s">
        <v>1625</v>
      </c>
    </row>
    <row r="732" spans="1:10">
      <c r="A732" s="1">
        <f>HYPERLINK("https://lsnyc.legalserver.org/matter/dynamic-profile/view/1886148","18-1886148")</f>
        <v>0</v>
      </c>
      <c r="B732" t="s">
        <v>52</v>
      </c>
      <c r="C732" t="s">
        <v>520</v>
      </c>
      <c r="D732" t="s">
        <v>1050</v>
      </c>
      <c r="E732" t="s">
        <v>1327</v>
      </c>
      <c r="F732" t="s">
        <v>1594</v>
      </c>
      <c r="G732" t="s">
        <v>1610</v>
      </c>
      <c r="H732" t="s">
        <v>1617</v>
      </c>
      <c r="I732" t="s">
        <v>1623</v>
      </c>
      <c r="J732" t="s">
        <v>1635</v>
      </c>
    </row>
    <row r="733" spans="1:10">
      <c r="A733" s="1">
        <f>HYPERLINK("https://lsnyc.legalserver.org/matter/dynamic-profile/view/1875405","18-1875405")</f>
        <v>0</v>
      </c>
      <c r="B733" t="s">
        <v>52</v>
      </c>
      <c r="C733" t="s">
        <v>521</v>
      </c>
      <c r="D733" t="s">
        <v>1051</v>
      </c>
      <c r="E733" t="s">
        <v>1505</v>
      </c>
      <c r="F733" t="s">
        <v>1172</v>
      </c>
      <c r="G733" t="s">
        <v>1610</v>
      </c>
      <c r="H733" t="s">
        <v>1617</v>
      </c>
      <c r="I733" t="s">
        <v>1619</v>
      </c>
      <c r="J733" t="s">
        <v>1625</v>
      </c>
    </row>
    <row r="734" spans="1:10">
      <c r="A734" s="1">
        <f>HYPERLINK("https://lsnyc.legalserver.org/matter/dynamic-profile/view/1883104","18-1883104")</f>
        <v>0</v>
      </c>
      <c r="B734" t="s">
        <v>52</v>
      </c>
      <c r="C734" t="s">
        <v>433</v>
      </c>
      <c r="D734" t="s">
        <v>984</v>
      </c>
      <c r="E734" t="s">
        <v>1282</v>
      </c>
      <c r="F734" t="s">
        <v>1198</v>
      </c>
      <c r="G734" t="s">
        <v>1610</v>
      </c>
      <c r="H734" t="s">
        <v>1617</v>
      </c>
      <c r="I734" t="s">
        <v>1619</v>
      </c>
      <c r="J734" t="s">
        <v>1625</v>
      </c>
    </row>
    <row r="735" spans="1:10">
      <c r="A735" s="1">
        <f>HYPERLINK("https://lsnyc.legalserver.org/matter/dynamic-profile/view/1889669","19-1889669")</f>
        <v>0</v>
      </c>
      <c r="B735" t="s">
        <v>52</v>
      </c>
      <c r="C735" t="s">
        <v>226</v>
      </c>
      <c r="D735" t="s">
        <v>1052</v>
      </c>
      <c r="E735" t="s">
        <v>1304</v>
      </c>
      <c r="F735" t="s">
        <v>1509</v>
      </c>
      <c r="G735" t="s">
        <v>1609</v>
      </c>
    </row>
    <row r="736" spans="1:10">
      <c r="A736" s="1">
        <f>HYPERLINK("https://lsnyc.legalserver.org/matter/dynamic-profile/view/1887246","19-1887246")</f>
        <v>0</v>
      </c>
      <c r="B736" t="s">
        <v>52</v>
      </c>
      <c r="C736" t="s">
        <v>522</v>
      </c>
      <c r="D736" t="s">
        <v>726</v>
      </c>
      <c r="E736" t="s">
        <v>1426</v>
      </c>
      <c r="F736" t="s">
        <v>1359</v>
      </c>
      <c r="G736" t="s">
        <v>1610</v>
      </c>
      <c r="H736" t="s">
        <v>1617</v>
      </c>
      <c r="I736" t="s">
        <v>1619</v>
      </c>
      <c r="J736" t="s">
        <v>1625</v>
      </c>
    </row>
    <row r="737" spans="1:10">
      <c r="A737" s="1">
        <f>HYPERLINK("https://lsnyc.legalserver.org/matter/dynamic-profile/view/1884940","18-1884940")</f>
        <v>0</v>
      </c>
      <c r="B737" t="s">
        <v>52</v>
      </c>
      <c r="C737" t="s">
        <v>523</v>
      </c>
      <c r="D737" t="s">
        <v>1053</v>
      </c>
      <c r="E737" t="s">
        <v>1280</v>
      </c>
      <c r="F737" t="s">
        <v>1556</v>
      </c>
      <c r="G737" t="s">
        <v>1610</v>
      </c>
      <c r="H737" t="s">
        <v>1617</v>
      </c>
      <c r="I737" t="s">
        <v>1619</v>
      </c>
      <c r="J737" t="s">
        <v>1625</v>
      </c>
    </row>
    <row r="738" spans="1:10">
      <c r="A738" s="1">
        <f>HYPERLINK("https://lsnyc.legalserver.org/matter/dynamic-profile/view/1863590","18-1863590")</f>
        <v>0</v>
      </c>
      <c r="B738" t="s">
        <v>52</v>
      </c>
      <c r="C738" t="s">
        <v>524</v>
      </c>
      <c r="D738" t="s">
        <v>1054</v>
      </c>
      <c r="E738" t="s">
        <v>1506</v>
      </c>
      <c r="F738" t="s">
        <v>1396</v>
      </c>
      <c r="G738" t="s">
        <v>1610</v>
      </c>
      <c r="H738" t="s">
        <v>1617</v>
      </c>
      <c r="I738" t="s">
        <v>1621</v>
      </c>
      <c r="J738" t="s">
        <v>1632</v>
      </c>
    </row>
    <row r="739" spans="1:10">
      <c r="A739" s="1">
        <f>HYPERLINK("https://lsnyc.legalserver.org/matter/dynamic-profile/view/1901906","19-1901906")</f>
        <v>0</v>
      </c>
      <c r="B739" t="s">
        <v>53</v>
      </c>
      <c r="C739" t="s">
        <v>525</v>
      </c>
      <c r="D739" t="s">
        <v>1055</v>
      </c>
      <c r="E739" t="s">
        <v>1256</v>
      </c>
      <c r="F739" t="s">
        <v>1498</v>
      </c>
      <c r="G739" t="s">
        <v>1610</v>
      </c>
      <c r="I739" t="s">
        <v>1620</v>
      </c>
      <c r="J739" t="s">
        <v>1625</v>
      </c>
    </row>
    <row r="740" spans="1:10">
      <c r="A740" s="1">
        <f>HYPERLINK("https://lsnyc.legalserver.org/matter/dynamic-profile/view/1908338","19-1908338")</f>
        <v>0</v>
      </c>
      <c r="B740" t="s">
        <v>53</v>
      </c>
      <c r="C740" t="s">
        <v>212</v>
      </c>
      <c r="D740" t="s">
        <v>1056</v>
      </c>
      <c r="E740" t="s">
        <v>1420</v>
      </c>
      <c r="F740" t="s">
        <v>1466</v>
      </c>
      <c r="G740" t="s">
        <v>1613</v>
      </c>
    </row>
    <row r="741" spans="1:10">
      <c r="A741" s="1">
        <f>HYPERLINK("https://lsnyc.legalserver.org/matter/dynamic-profile/view/1892108","19-1892108")</f>
        <v>0</v>
      </c>
      <c r="B741" t="s">
        <v>53</v>
      </c>
      <c r="C741" t="s">
        <v>113</v>
      </c>
      <c r="D741" t="s">
        <v>623</v>
      </c>
      <c r="E741" t="s">
        <v>1288</v>
      </c>
      <c r="F741" t="s">
        <v>1247</v>
      </c>
      <c r="G741" t="s">
        <v>1610</v>
      </c>
      <c r="I741" t="s">
        <v>1620</v>
      </c>
      <c r="J741" t="s">
        <v>1625</v>
      </c>
    </row>
    <row r="742" spans="1:10">
      <c r="A742" s="1">
        <f>HYPERLINK("https://lsnyc.legalserver.org/matter/dynamic-profile/view/1888944","19-1888944")</f>
        <v>0</v>
      </c>
      <c r="B742" t="s">
        <v>53</v>
      </c>
      <c r="C742" t="s">
        <v>526</v>
      </c>
      <c r="D742" t="s">
        <v>1057</v>
      </c>
      <c r="E742" t="s">
        <v>1232</v>
      </c>
      <c r="F742" t="s">
        <v>1352</v>
      </c>
      <c r="G742" t="s">
        <v>1609</v>
      </c>
      <c r="H742" t="s">
        <v>1617</v>
      </c>
      <c r="I742" t="s">
        <v>1620</v>
      </c>
      <c r="J742" t="s">
        <v>1625</v>
      </c>
    </row>
    <row r="743" spans="1:10">
      <c r="A743" s="1">
        <f>HYPERLINK("https://lsnyc.legalserver.org/matter/dynamic-profile/view/1901292","19-1901292")</f>
        <v>0</v>
      </c>
      <c r="B743" t="s">
        <v>53</v>
      </c>
      <c r="C743" t="s">
        <v>256</v>
      </c>
      <c r="D743" t="s">
        <v>765</v>
      </c>
      <c r="E743" t="s">
        <v>1507</v>
      </c>
      <c r="F743" t="s">
        <v>1582</v>
      </c>
      <c r="G743" t="s">
        <v>1610</v>
      </c>
      <c r="I743" t="s">
        <v>1619</v>
      </c>
      <c r="J743" t="s">
        <v>1625</v>
      </c>
    </row>
    <row r="744" spans="1:10">
      <c r="A744" s="1">
        <f>HYPERLINK("https://lsnyc.legalserver.org/matter/dynamic-profile/view/1897977","19-1897977")</f>
        <v>0</v>
      </c>
      <c r="B744" t="s">
        <v>53</v>
      </c>
      <c r="C744" t="s">
        <v>527</v>
      </c>
      <c r="D744" t="s">
        <v>1058</v>
      </c>
      <c r="E744" t="s">
        <v>1387</v>
      </c>
      <c r="F744" t="s">
        <v>1597</v>
      </c>
      <c r="G744" t="s">
        <v>1610</v>
      </c>
      <c r="I744" t="s">
        <v>1619</v>
      </c>
      <c r="J744" t="s">
        <v>1625</v>
      </c>
    </row>
    <row r="745" spans="1:10">
      <c r="A745" s="1">
        <f>HYPERLINK("https://lsnyc.legalserver.org/matter/dynamic-profile/view/1892329","19-1892329")</f>
        <v>0</v>
      </c>
      <c r="B745" t="s">
        <v>53</v>
      </c>
      <c r="C745" t="s">
        <v>528</v>
      </c>
      <c r="D745" t="s">
        <v>791</v>
      </c>
      <c r="E745" t="s">
        <v>1382</v>
      </c>
      <c r="F745" t="s">
        <v>1584</v>
      </c>
      <c r="G745" t="s">
        <v>1610</v>
      </c>
      <c r="I745" t="s">
        <v>1619</v>
      </c>
      <c r="J745" t="s">
        <v>1625</v>
      </c>
    </row>
    <row r="746" spans="1:10">
      <c r="A746" s="1">
        <f>HYPERLINK("https://lsnyc.legalserver.org/matter/dynamic-profile/view/1895626","19-1895626")</f>
        <v>0</v>
      </c>
      <c r="B746" t="s">
        <v>53</v>
      </c>
      <c r="C746" t="s">
        <v>79</v>
      </c>
      <c r="D746" t="s">
        <v>748</v>
      </c>
      <c r="E746" t="s">
        <v>1235</v>
      </c>
      <c r="F746" t="s">
        <v>1586</v>
      </c>
      <c r="G746" t="s">
        <v>1610</v>
      </c>
      <c r="I746" t="s">
        <v>1619</v>
      </c>
      <c r="J746" t="s">
        <v>1626</v>
      </c>
    </row>
    <row r="747" spans="1:10">
      <c r="A747" s="1">
        <f>HYPERLINK("https://lsnyc.legalserver.org/matter/dynamic-profile/view/1904797","19-1904797")</f>
        <v>0</v>
      </c>
      <c r="B747" t="s">
        <v>53</v>
      </c>
      <c r="C747" t="s">
        <v>529</v>
      </c>
      <c r="D747" t="s">
        <v>1059</v>
      </c>
      <c r="E747" t="s">
        <v>1353</v>
      </c>
      <c r="F747" t="s">
        <v>1309</v>
      </c>
      <c r="G747" t="s">
        <v>1610</v>
      </c>
      <c r="H747" t="s">
        <v>1617</v>
      </c>
      <c r="I747" t="s">
        <v>1619</v>
      </c>
      <c r="J747" t="s">
        <v>1625</v>
      </c>
    </row>
    <row r="748" spans="1:10">
      <c r="A748" s="1">
        <f>HYPERLINK("https://lsnyc.legalserver.org/matter/dynamic-profile/view/1902061","19-1902061")</f>
        <v>0</v>
      </c>
      <c r="B748" t="s">
        <v>53</v>
      </c>
      <c r="C748" t="s">
        <v>518</v>
      </c>
      <c r="D748" t="s">
        <v>1060</v>
      </c>
      <c r="E748" t="s">
        <v>1199</v>
      </c>
      <c r="F748" t="s">
        <v>1466</v>
      </c>
      <c r="G748" t="s">
        <v>1609</v>
      </c>
      <c r="J748" t="s">
        <v>1625</v>
      </c>
    </row>
    <row r="749" spans="1:10">
      <c r="A749" s="1">
        <f>HYPERLINK("https://lsnyc.legalserver.org/matter/dynamic-profile/view/1899461","19-1899461")</f>
        <v>0</v>
      </c>
      <c r="B749" t="s">
        <v>53</v>
      </c>
      <c r="C749" t="s">
        <v>530</v>
      </c>
      <c r="D749" t="s">
        <v>1061</v>
      </c>
      <c r="E749" t="s">
        <v>1179</v>
      </c>
      <c r="F749" t="s">
        <v>1495</v>
      </c>
      <c r="G749" t="s">
        <v>1610</v>
      </c>
      <c r="H749" t="s">
        <v>1617</v>
      </c>
      <c r="I749" t="s">
        <v>1619</v>
      </c>
      <c r="J749" t="s">
        <v>1625</v>
      </c>
    </row>
    <row r="750" spans="1:10">
      <c r="A750" s="1">
        <f>HYPERLINK("https://lsnyc.legalserver.org/matter/dynamic-profile/view/1888898","19-1888898")</f>
        <v>0</v>
      </c>
      <c r="B750" t="s">
        <v>53</v>
      </c>
      <c r="C750" t="s">
        <v>526</v>
      </c>
      <c r="D750" t="s">
        <v>1057</v>
      </c>
      <c r="E750" t="s">
        <v>1232</v>
      </c>
      <c r="F750" t="s">
        <v>1146</v>
      </c>
      <c r="G750" t="s">
        <v>1610</v>
      </c>
      <c r="H750" t="s">
        <v>1617</v>
      </c>
      <c r="I750" t="s">
        <v>1619</v>
      </c>
      <c r="J750" t="s">
        <v>1625</v>
      </c>
    </row>
    <row r="751" spans="1:10">
      <c r="A751" s="1">
        <f>HYPERLINK("https://lsnyc.legalserver.org/matter/dynamic-profile/view/1899225","19-1899225")</f>
        <v>0</v>
      </c>
      <c r="B751" t="s">
        <v>54</v>
      </c>
      <c r="C751" t="s">
        <v>531</v>
      </c>
      <c r="D751" t="s">
        <v>1062</v>
      </c>
      <c r="E751" t="s">
        <v>1176</v>
      </c>
      <c r="F751" t="s">
        <v>1467</v>
      </c>
      <c r="G751" t="s">
        <v>1612</v>
      </c>
      <c r="H751" t="s">
        <v>1617</v>
      </c>
      <c r="I751" t="s">
        <v>1621</v>
      </c>
      <c r="J751" t="s">
        <v>1631</v>
      </c>
    </row>
    <row r="752" spans="1:10">
      <c r="A752" s="1">
        <f>HYPERLINK("https://lsnyc.legalserver.org/matter/dynamic-profile/view/1889786","19-1889786")</f>
        <v>0</v>
      </c>
      <c r="B752" t="s">
        <v>54</v>
      </c>
      <c r="C752" t="s">
        <v>531</v>
      </c>
      <c r="D752" t="s">
        <v>1062</v>
      </c>
      <c r="E752" t="s">
        <v>1236</v>
      </c>
      <c r="F752" t="s">
        <v>1186</v>
      </c>
      <c r="G752" t="s">
        <v>1610</v>
      </c>
      <c r="H752" t="s">
        <v>1617</v>
      </c>
      <c r="I752" t="s">
        <v>1619</v>
      </c>
      <c r="J752" t="s">
        <v>1625</v>
      </c>
    </row>
    <row r="753" spans="1:10">
      <c r="A753" s="1">
        <f>HYPERLINK("https://lsnyc.legalserver.org/matter/dynamic-profile/view/1888938","19-1888938")</f>
        <v>0</v>
      </c>
      <c r="B753" t="s">
        <v>54</v>
      </c>
      <c r="C753" t="s">
        <v>532</v>
      </c>
      <c r="D753" t="s">
        <v>657</v>
      </c>
      <c r="E753" t="s">
        <v>1232</v>
      </c>
      <c r="F753" t="s">
        <v>1296</v>
      </c>
      <c r="G753" t="s">
        <v>1613</v>
      </c>
      <c r="H753" t="s">
        <v>1617</v>
      </c>
      <c r="I753" t="s">
        <v>1623</v>
      </c>
      <c r="J753" t="s">
        <v>1638</v>
      </c>
    </row>
    <row r="754" spans="1:10">
      <c r="A754" s="1">
        <f>HYPERLINK("https://lsnyc.legalserver.org/matter/dynamic-profile/view/1901701","19-1901701")</f>
        <v>0</v>
      </c>
      <c r="B754" t="s">
        <v>54</v>
      </c>
      <c r="C754" t="s">
        <v>533</v>
      </c>
      <c r="D754" t="s">
        <v>1063</v>
      </c>
      <c r="E754" t="s">
        <v>1154</v>
      </c>
      <c r="F754" t="s">
        <v>1309</v>
      </c>
      <c r="G754" t="s">
        <v>1610</v>
      </c>
      <c r="H754" t="s">
        <v>1617</v>
      </c>
      <c r="I754" t="s">
        <v>1619</v>
      </c>
      <c r="J754" t="s">
        <v>1626</v>
      </c>
    </row>
    <row r="755" spans="1:10">
      <c r="A755" s="1">
        <f>HYPERLINK("https://lsnyc.legalserver.org/matter/dynamic-profile/view/1896483","19-1896483")</f>
        <v>0</v>
      </c>
      <c r="B755" t="s">
        <v>55</v>
      </c>
      <c r="C755" t="s">
        <v>385</v>
      </c>
      <c r="D755" t="s">
        <v>1064</v>
      </c>
      <c r="E755" t="s">
        <v>1508</v>
      </c>
      <c r="F755" t="s">
        <v>1606</v>
      </c>
      <c r="G755" t="s">
        <v>1610</v>
      </c>
      <c r="H755" t="s">
        <v>1617</v>
      </c>
      <c r="I755" t="s">
        <v>1619</v>
      </c>
      <c r="J755" t="s">
        <v>1625</v>
      </c>
    </row>
    <row r="756" spans="1:10">
      <c r="A756" s="1">
        <f>HYPERLINK("https://lsnyc.legalserver.org/matter/dynamic-profile/view/1890860","19-1890860")</f>
        <v>0</v>
      </c>
      <c r="B756" t="s">
        <v>55</v>
      </c>
      <c r="C756" t="s">
        <v>120</v>
      </c>
      <c r="D756" t="s">
        <v>1065</v>
      </c>
      <c r="E756" t="s">
        <v>1509</v>
      </c>
      <c r="F756" t="s">
        <v>1279</v>
      </c>
      <c r="G756" t="s">
        <v>1609</v>
      </c>
      <c r="H756" t="s">
        <v>1617</v>
      </c>
      <c r="I756" t="s">
        <v>1621</v>
      </c>
      <c r="J756" t="s">
        <v>1625</v>
      </c>
    </row>
    <row r="757" spans="1:10">
      <c r="A757" s="1">
        <f>HYPERLINK("https://lsnyc.legalserver.org/matter/dynamic-profile/view/1907531","19-1907531")</f>
        <v>0</v>
      </c>
      <c r="B757" t="s">
        <v>56</v>
      </c>
      <c r="C757" t="s">
        <v>534</v>
      </c>
      <c r="D757" t="s">
        <v>1066</v>
      </c>
      <c r="E757" t="s">
        <v>1500</v>
      </c>
      <c r="G757" t="s">
        <v>1610</v>
      </c>
      <c r="I757" t="s">
        <v>1623</v>
      </c>
      <c r="J757" t="s">
        <v>1635</v>
      </c>
    </row>
    <row r="758" spans="1:10">
      <c r="A758" s="1">
        <f>HYPERLINK("https://lsnyc.legalserver.org/matter/dynamic-profile/view/1858176","18-1858176")</f>
        <v>0</v>
      </c>
      <c r="B758" t="s">
        <v>56</v>
      </c>
      <c r="C758" t="s">
        <v>435</v>
      </c>
      <c r="D758" t="s">
        <v>1067</v>
      </c>
      <c r="E758" t="s">
        <v>1510</v>
      </c>
      <c r="F758" t="s">
        <v>1329</v>
      </c>
      <c r="G758" t="s">
        <v>1610</v>
      </c>
      <c r="H758" t="s">
        <v>1617</v>
      </c>
      <c r="I758" t="s">
        <v>1619</v>
      </c>
      <c r="J758" t="s">
        <v>1626</v>
      </c>
    </row>
    <row r="759" spans="1:10">
      <c r="A759" s="1">
        <f>HYPERLINK("https://lsnyc.legalserver.org/matter/dynamic-profile/view/1907529","19-1907529")</f>
        <v>0</v>
      </c>
      <c r="B759" t="s">
        <v>56</v>
      </c>
      <c r="C759" t="s">
        <v>266</v>
      </c>
      <c r="D759" t="s">
        <v>1068</v>
      </c>
      <c r="E759" t="s">
        <v>1500</v>
      </c>
      <c r="G759" t="s">
        <v>1610</v>
      </c>
      <c r="I759" t="s">
        <v>1623</v>
      </c>
      <c r="J759" t="s">
        <v>1635</v>
      </c>
    </row>
    <row r="760" spans="1:10">
      <c r="A760" s="1">
        <f>HYPERLINK("https://lsnyc.legalserver.org/matter/dynamic-profile/view/1907532","19-1907532")</f>
        <v>0</v>
      </c>
      <c r="B760" t="s">
        <v>56</v>
      </c>
      <c r="C760" t="s">
        <v>120</v>
      </c>
      <c r="D760" t="s">
        <v>1069</v>
      </c>
      <c r="E760" t="s">
        <v>1500</v>
      </c>
      <c r="G760" t="s">
        <v>1610</v>
      </c>
      <c r="I760" t="s">
        <v>1623</v>
      </c>
      <c r="J760" t="s">
        <v>1635</v>
      </c>
    </row>
    <row r="761" spans="1:10">
      <c r="A761" s="1">
        <f>HYPERLINK("https://lsnyc.legalserver.org/matter/dynamic-profile/view/1884053","18-1884053")</f>
        <v>0</v>
      </c>
      <c r="B761" t="s">
        <v>56</v>
      </c>
      <c r="C761" t="s">
        <v>535</v>
      </c>
      <c r="D761" t="s">
        <v>1070</v>
      </c>
      <c r="E761" t="s">
        <v>1258</v>
      </c>
      <c r="F761" t="s">
        <v>1498</v>
      </c>
      <c r="G761" t="s">
        <v>1610</v>
      </c>
      <c r="H761" t="s">
        <v>1617</v>
      </c>
      <c r="I761" t="s">
        <v>1619</v>
      </c>
      <c r="J761" t="s">
        <v>1626</v>
      </c>
    </row>
    <row r="762" spans="1:10">
      <c r="A762" s="1">
        <f>HYPERLINK("https://lsnyc.legalserver.org/matter/dynamic-profile/view/1907530","19-1907530")</f>
        <v>0</v>
      </c>
      <c r="B762" t="s">
        <v>56</v>
      </c>
      <c r="C762" t="s">
        <v>217</v>
      </c>
      <c r="D762" t="s">
        <v>629</v>
      </c>
      <c r="E762" t="s">
        <v>1500</v>
      </c>
      <c r="G762" t="s">
        <v>1610</v>
      </c>
      <c r="I762" t="s">
        <v>1623</v>
      </c>
      <c r="J762" t="s">
        <v>1635</v>
      </c>
    </row>
    <row r="763" spans="1:10">
      <c r="A763" s="1">
        <f>HYPERLINK("https://lsnyc.legalserver.org/matter/dynamic-profile/view/1858268","18-1858268")</f>
        <v>0</v>
      </c>
      <c r="B763" t="s">
        <v>56</v>
      </c>
      <c r="C763" t="s">
        <v>453</v>
      </c>
      <c r="D763" t="s">
        <v>644</v>
      </c>
      <c r="E763" t="s">
        <v>1511</v>
      </c>
      <c r="F763" t="s">
        <v>1329</v>
      </c>
      <c r="G763" t="s">
        <v>1610</v>
      </c>
      <c r="H763" t="s">
        <v>1617</v>
      </c>
      <c r="I763" t="s">
        <v>1619</v>
      </c>
      <c r="J763" t="s">
        <v>1626</v>
      </c>
    </row>
    <row r="764" spans="1:10">
      <c r="A764" s="1">
        <f>HYPERLINK("https://lsnyc.legalserver.org/matter/dynamic-profile/view/1858213","18-1858213")</f>
        <v>0</v>
      </c>
      <c r="B764" t="s">
        <v>56</v>
      </c>
      <c r="C764" t="s">
        <v>536</v>
      </c>
      <c r="D764" t="s">
        <v>1071</v>
      </c>
      <c r="E764" t="s">
        <v>1511</v>
      </c>
      <c r="F764" t="s">
        <v>1594</v>
      </c>
      <c r="G764" t="s">
        <v>1610</v>
      </c>
      <c r="H764" t="s">
        <v>1617</v>
      </c>
      <c r="I764" t="s">
        <v>1619</v>
      </c>
      <c r="J764" t="s">
        <v>1626</v>
      </c>
    </row>
    <row r="765" spans="1:10">
      <c r="A765" s="1">
        <f>HYPERLINK("https://lsnyc.legalserver.org/matter/dynamic-profile/view/1904758","19-1904758")</f>
        <v>0</v>
      </c>
      <c r="B765" t="s">
        <v>56</v>
      </c>
      <c r="C765" t="s">
        <v>147</v>
      </c>
      <c r="D765" t="s">
        <v>1072</v>
      </c>
      <c r="E765" t="s">
        <v>1512</v>
      </c>
      <c r="F765" t="s">
        <v>1484</v>
      </c>
      <c r="G765" t="s">
        <v>1610</v>
      </c>
      <c r="H765" t="s">
        <v>1617</v>
      </c>
      <c r="I765" t="s">
        <v>1621</v>
      </c>
      <c r="J765" t="s">
        <v>1626</v>
      </c>
    </row>
    <row r="766" spans="1:10">
      <c r="A766" s="1">
        <f>HYPERLINK("https://lsnyc.legalserver.org/matter/dynamic-profile/view/1860598","18-1860598")</f>
        <v>0</v>
      </c>
      <c r="B766" t="s">
        <v>57</v>
      </c>
      <c r="C766" t="s">
        <v>407</v>
      </c>
      <c r="D766" t="s">
        <v>1073</v>
      </c>
      <c r="E766" t="s">
        <v>1513</v>
      </c>
      <c r="F766" t="s">
        <v>1329</v>
      </c>
      <c r="G766" t="s">
        <v>1610</v>
      </c>
      <c r="I766" t="s">
        <v>1621</v>
      </c>
    </row>
    <row r="767" spans="1:10">
      <c r="A767" s="1">
        <f>HYPERLINK("https://lsnyc.legalserver.org/matter/dynamic-profile/view/1856807","18-1856807")</f>
        <v>0</v>
      </c>
      <c r="B767" t="s">
        <v>57</v>
      </c>
      <c r="C767" t="s">
        <v>120</v>
      </c>
      <c r="D767" t="s">
        <v>761</v>
      </c>
      <c r="E767" t="s">
        <v>1514</v>
      </c>
      <c r="F767" t="s">
        <v>1540</v>
      </c>
      <c r="G767" t="s">
        <v>1610</v>
      </c>
      <c r="H767" t="s">
        <v>1617</v>
      </c>
      <c r="I767" t="s">
        <v>1623</v>
      </c>
      <c r="J767" t="s">
        <v>1637</v>
      </c>
    </row>
    <row r="768" spans="1:10">
      <c r="A768" s="1">
        <f>HYPERLINK("https://lsnyc.legalserver.org/matter/dynamic-profile/view/1889788","19-1889788")</f>
        <v>0</v>
      </c>
      <c r="B768" t="s">
        <v>57</v>
      </c>
      <c r="C768" t="s">
        <v>285</v>
      </c>
      <c r="D768" t="s">
        <v>660</v>
      </c>
      <c r="E768" t="s">
        <v>1236</v>
      </c>
      <c r="F768" t="s">
        <v>1260</v>
      </c>
      <c r="G768" t="s">
        <v>1610</v>
      </c>
      <c r="H768" t="s">
        <v>1617</v>
      </c>
      <c r="I768" t="s">
        <v>1620</v>
      </c>
      <c r="J768" t="s">
        <v>1643</v>
      </c>
    </row>
    <row r="769" spans="1:10">
      <c r="A769" s="1">
        <f>HYPERLINK("https://lsnyc.legalserver.org/matter/dynamic-profile/view/1853703","17-1853703")</f>
        <v>0</v>
      </c>
      <c r="B769" t="s">
        <v>57</v>
      </c>
      <c r="C769" t="s">
        <v>537</v>
      </c>
      <c r="D769" t="s">
        <v>1074</v>
      </c>
      <c r="E769" t="s">
        <v>1515</v>
      </c>
      <c r="F769" t="s">
        <v>1312</v>
      </c>
      <c r="G769" t="s">
        <v>1610</v>
      </c>
      <c r="I769" t="s">
        <v>1621</v>
      </c>
      <c r="J769" t="s">
        <v>1643</v>
      </c>
    </row>
    <row r="770" spans="1:10">
      <c r="A770" s="1">
        <f>HYPERLINK("https://lsnyc.legalserver.org/matter/dynamic-profile/view/1855007","18-1855007")</f>
        <v>0</v>
      </c>
      <c r="B770" t="s">
        <v>57</v>
      </c>
      <c r="C770" t="s">
        <v>538</v>
      </c>
      <c r="D770" t="s">
        <v>1075</v>
      </c>
      <c r="E770" t="s">
        <v>1516</v>
      </c>
      <c r="F770" t="s">
        <v>1516</v>
      </c>
      <c r="G770" t="s">
        <v>1609</v>
      </c>
    </row>
    <row r="771" spans="1:10">
      <c r="A771" s="1">
        <f>HYPERLINK("https://lsnyc.legalserver.org/matter/dynamic-profile/view/1908453","19-1908453")</f>
        <v>0</v>
      </c>
      <c r="B771" t="s">
        <v>57</v>
      </c>
      <c r="C771" t="s">
        <v>539</v>
      </c>
      <c r="D771" t="s">
        <v>114</v>
      </c>
      <c r="E771" t="s">
        <v>1204</v>
      </c>
      <c r="G771" t="s">
        <v>1609</v>
      </c>
      <c r="H771" t="s">
        <v>1617</v>
      </c>
      <c r="J771" t="s">
        <v>1625</v>
      </c>
    </row>
    <row r="772" spans="1:10">
      <c r="A772" s="1">
        <f>HYPERLINK("https://lsnyc.legalserver.org/matter/dynamic-profile/view/1889122","19-1889122")</f>
        <v>0</v>
      </c>
      <c r="B772" t="s">
        <v>57</v>
      </c>
      <c r="C772" t="s">
        <v>540</v>
      </c>
      <c r="D772" t="s">
        <v>1076</v>
      </c>
      <c r="E772" t="s">
        <v>1354</v>
      </c>
      <c r="F772" t="s">
        <v>1304</v>
      </c>
      <c r="G772" t="s">
        <v>1610</v>
      </c>
    </row>
    <row r="773" spans="1:10">
      <c r="A773" s="1">
        <f>HYPERLINK("https://lsnyc.legalserver.org/matter/dynamic-profile/view/1841882","17-1841882")</f>
        <v>0</v>
      </c>
      <c r="B773" t="s">
        <v>57</v>
      </c>
      <c r="C773" t="s">
        <v>541</v>
      </c>
      <c r="D773" t="s">
        <v>1077</v>
      </c>
      <c r="E773" t="s">
        <v>1517</v>
      </c>
      <c r="F773" t="s">
        <v>1553</v>
      </c>
      <c r="G773" t="s">
        <v>1610</v>
      </c>
      <c r="H773" t="s">
        <v>1617</v>
      </c>
      <c r="I773" t="s">
        <v>1619</v>
      </c>
      <c r="J773" t="s">
        <v>1625</v>
      </c>
    </row>
    <row r="774" spans="1:10">
      <c r="A774" s="1">
        <f>HYPERLINK("https://lsnyc.legalserver.org/matter/dynamic-profile/view/1889323","19-1889323")</f>
        <v>0</v>
      </c>
      <c r="B774" t="s">
        <v>57</v>
      </c>
      <c r="C774" t="s">
        <v>189</v>
      </c>
      <c r="D774" t="s">
        <v>1078</v>
      </c>
      <c r="E774" t="s">
        <v>1273</v>
      </c>
      <c r="F774" t="s">
        <v>1273</v>
      </c>
      <c r="G774" t="s">
        <v>1610</v>
      </c>
      <c r="J774" t="s">
        <v>1644</v>
      </c>
    </row>
    <row r="775" spans="1:10">
      <c r="A775" s="1">
        <f>HYPERLINK("https://lsnyc.legalserver.org/matter/dynamic-profile/view/1881369","18-1881369")</f>
        <v>0</v>
      </c>
      <c r="B775" t="s">
        <v>57</v>
      </c>
      <c r="C775" t="s">
        <v>307</v>
      </c>
      <c r="D775" t="s">
        <v>1079</v>
      </c>
      <c r="E775" t="s">
        <v>1478</v>
      </c>
      <c r="G775" t="s">
        <v>1609</v>
      </c>
    </row>
    <row r="776" spans="1:10">
      <c r="A776" s="1">
        <f>HYPERLINK("https://lsnyc.legalserver.org/matter/dynamic-profile/view/1883662","18-1883662")</f>
        <v>0</v>
      </c>
      <c r="B776" t="s">
        <v>57</v>
      </c>
      <c r="C776" t="s">
        <v>542</v>
      </c>
      <c r="D776" t="s">
        <v>791</v>
      </c>
      <c r="E776" t="s">
        <v>1518</v>
      </c>
      <c r="F776" t="s">
        <v>1336</v>
      </c>
      <c r="G776" t="s">
        <v>1610</v>
      </c>
      <c r="H776" t="s">
        <v>1617</v>
      </c>
      <c r="I776" t="s">
        <v>1619</v>
      </c>
      <c r="J776" t="s">
        <v>1626</v>
      </c>
    </row>
    <row r="777" spans="1:10">
      <c r="A777" s="1">
        <f>HYPERLINK("https://lsnyc.legalserver.org/matter/dynamic-profile/view/1867681","18-1867681")</f>
        <v>0</v>
      </c>
      <c r="B777" t="s">
        <v>57</v>
      </c>
      <c r="C777" t="s">
        <v>543</v>
      </c>
      <c r="D777" t="s">
        <v>1080</v>
      </c>
      <c r="E777" t="s">
        <v>1401</v>
      </c>
      <c r="F777" t="s">
        <v>1221</v>
      </c>
      <c r="G777" t="s">
        <v>1610</v>
      </c>
      <c r="I777" t="s">
        <v>1619</v>
      </c>
      <c r="J777" t="s">
        <v>1626</v>
      </c>
    </row>
    <row r="778" spans="1:10">
      <c r="A778" s="1">
        <f>HYPERLINK("https://lsnyc.legalserver.org/matter/dynamic-profile/view/1896468","19-1896468")</f>
        <v>0</v>
      </c>
      <c r="B778" t="s">
        <v>57</v>
      </c>
      <c r="C778" t="s">
        <v>544</v>
      </c>
      <c r="D778" t="s">
        <v>740</v>
      </c>
      <c r="E778" t="s">
        <v>1508</v>
      </c>
      <c r="G778" t="s">
        <v>1609</v>
      </c>
    </row>
    <row r="779" spans="1:10">
      <c r="A779" s="1">
        <f>HYPERLINK("https://lsnyc.legalserver.org/matter/dynamic-profile/view/1869832","18-1869832")</f>
        <v>0</v>
      </c>
      <c r="B779" t="s">
        <v>57</v>
      </c>
      <c r="C779" t="s">
        <v>545</v>
      </c>
      <c r="D779" t="s">
        <v>1081</v>
      </c>
      <c r="E779" t="s">
        <v>1171</v>
      </c>
      <c r="G779" t="s">
        <v>1609</v>
      </c>
      <c r="H779" t="s">
        <v>1617</v>
      </c>
      <c r="I779" t="s">
        <v>1621</v>
      </c>
    </row>
    <row r="780" spans="1:10">
      <c r="A780" s="1">
        <f>HYPERLINK("https://lsnyc.legalserver.org/matter/dynamic-profile/view/1875142","18-1875142")</f>
        <v>0</v>
      </c>
      <c r="B780" t="s">
        <v>57</v>
      </c>
      <c r="C780" t="s">
        <v>79</v>
      </c>
      <c r="D780" t="s">
        <v>1082</v>
      </c>
      <c r="E780" t="s">
        <v>1424</v>
      </c>
      <c r="G780" t="s">
        <v>1609</v>
      </c>
      <c r="H780" t="s">
        <v>1617</v>
      </c>
    </row>
    <row r="781" spans="1:10">
      <c r="A781" s="1">
        <f>HYPERLINK("https://lsnyc.legalserver.org/matter/dynamic-profile/view/1850179","17-1850179")</f>
        <v>0</v>
      </c>
      <c r="B781" t="s">
        <v>57</v>
      </c>
      <c r="C781" t="s">
        <v>546</v>
      </c>
      <c r="D781" t="s">
        <v>395</v>
      </c>
      <c r="E781" t="s">
        <v>1519</v>
      </c>
      <c r="F781" t="s">
        <v>1198</v>
      </c>
      <c r="G781" t="s">
        <v>1610</v>
      </c>
      <c r="H781" t="s">
        <v>1617</v>
      </c>
      <c r="I781" t="s">
        <v>1619</v>
      </c>
      <c r="J781" t="s">
        <v>1625</v>
      </c>
    </row>
    <row r="782" spans="1:10">
      <c r="A782" s="1">
        <f>HYPERLINK("https://lsnyc.legalserver.org/matter/dynamic-profile/view/1879874","18-1879874")</f>
        <v>0</v>
      </c>
      <c r="B782" t="s">
        <v>57</v>
      </c>
      <c r="C782" t="s">
        <v>547</v>
      </c>
      <c r="D782" t="s">
        <v>1083</v>
      </c>
      <c r="E782" t="s">
        <v>1133</v>
      </c>
      <c r="F782" t="s">
        <v>1484</v>
      </c>
      <c r="G782" t="s">
        <v>1610</v>
      </c>
      <c r="H782" t="s">
        <v>1617</v>
      </c>
      <c r="I782" t="s">
        <v>1619</v>
      </c>
      <c r="J782" t="s">
        <v>1625</v>
      </c>
    </row>
    <row r="783" spans="1:10">
      <c r="A783" s="1">
        <f>HYPERLINK("https://lsnyc.legalserver.org/matter/dynamic-profile/view/1912701","19-1912701")</f>
        <v>0</v>
      </c>
      <c r="B783" t="s">
        <v>57</v>
      </c>
      <c r="C783" t="s">
        <v>548</v>
      </c>
      <c r="D783" t="s">
        <v>644</v>
      </c>
      <c r="E783" t="s">
        <v>1249</v>
      </c>
      <c r="G783" t="s">
        <v>1609</v>
      </c>
    </row>
    <row r="784" spans="1:10">
      <c r="A784" s="1">
        <f>HYPERLINK("https://lsnyc.legalserver.org/matter/dynamic-profile/view/1839117","17-1839117")</f>
        <v>0</v>
      </c>
      <c r="B784" t="s">
        <v>57</v>
      </c>
      <c r="C784" t="s">
        <v>193</v>
      </c>
      <c r="D784" t="s">
        <v>817</v>
      </c>
      <c r="E784" t="s">
        <v>1520</v>
      </c>
      <c r="F784" t="s">
        <v>1300</v>
      </c>
      <c r="G784" t="s">
        <v>1610</v>
      </c>
      <c r="H784" t="s">
        <v>1617</v>
      </c>
      <c r="I784" t="s">
        <v>1619</v>
      </c>
      <c r="J784" t="s">
        <v>1625</v>
      </c>
    </row>
    <row r="785" spans="1:10">
      <c r="A785" s="1">
        <f>HYPERLINK("https://lsnyc.legalserver.org/matter/dynamic-profile/view/1894473","19-1894473")</f>
        <v>0</v>
      </c>
      <c r="B785" t="s">
        <v>57</v>
      </c>
      <c r="C785" t="s">
        <v>369</v>
      </c>
      <c r="D785" t="s">
        <v>980</v>
      </c>
      <c r="E785" t="s">
        <v>1244</v>
      </c>
      <c r="F785" t="s">
        <v>1172</v>
      </c>
      <c r="G785" t="s">
        <v>1610</v>
      </c>
      <c r="H785" t="s">
        <v>1617</v>
      </c>
      <c r="I785" t="s">
        <v>1618</v>
      </c>
    </row>
    <row r="786" spans="1:10">
      <c r="A786" s="1">
        <f>HYPERLINK("https://lsnyc.legalserver.org/matter/dynamic-profile/view/1840965","17-1840965")</f>
        <v>0</v>
      </c>
      <c r="B786" t="s">
        <v>57</v>
      </c>
      <c r="C786" t="s">
        <v>549</v>
      </c>
      <c r="D786" t="s">
        <v>835</v>
      </c>
      <c r="E786" t="s">
        <v>1521</v>
      </c>
      <c r="F786" t="s">
        <v>1607</v>
      </c>
      <c r="G786" t="s">
        <v>1610</v>
      </c>
      <c r="I786" t="s">
        <v>1621</v>
      </c>
      <c r="J786" t="s">
        <v>1625</v>
      </c>
    </row>
    <row r="787" spans="1:10">
      <c r="A787" s="1">
        <f>HYPERLINK("https://lsnyc.legalserver.org/matter/dynamic-profile/view/1868856","18-1868856")</f>
        <v>0</v>
      </c>
      <c r="B787" t="s">
        <v>57</v>
      </c>
      <c r="C787" t="s">
        <v>325</v>
      </c>
      <c r="D787" t="s">
        <v>632</v>
      </c>
      <c r="E787" t="s">
        <v>1522</v>
      </c>
      <c r="F787" t="s">
        <v>1264</v>
      </c>
      <c r="G787" t="s">
        <v>1610</v>
      </c>
      <c r="I787" t="s">
        <v>1619</v>
      </c>
      <c r="J787" t="s">
        <v>1625</v>
      </c>
    </row>
    <row r="788" spans="1:10">
      <c r="A788" s="1">
        <f>HYPERLINK("https://lsnyc.legalserver.org/matter/dynamic-profile/view/1847200","17-1847200")</f>
        <v>0</v>
      </c>
      <c r="B788" t="s">
        <v>57</v>
      </c>
      <c r="C788" t="s">
        <v>550</v>
      </c>
      <c r="D788" t="s">
        <v>957</v>
      </c>
      <c r="E788" t="s">
        <v>1213</v>
      </c>
      <c r="F788" t="s">
        <v>1264</v>
      </c>
      <c r="G788" t="s">
        <v>1610</v>
      </c>
      <c r="H788" t="s">
        <v>1617</v>
      </c>
      <c r="I788" t="s">
        <v>1619</v>
      </c>
      <c r="J788" t="s">
        <v>1625</v>
      </c>
    </row>
    <row r="789" spans="1:10">
      <c r="A789" s="1">
        <f>HYPERLINK("https://lsnyc.legalserver.org/matter/dynamic-profile/view/1893589","19-1893589")</f>
        <v>0</v>
      </c>
      <c r="B789" t="s">
        <v>57</v>
      </c>
      <c r="C789" t="s">
        <v>551</v>
      </c>
      <c r="D789" t="s">
        <v>688</v>
      </c>
      <c r="E789" t="s">
        <v>1523</v>
      </c>
      <c r="G789" t="s">
        <v>1609</v>
      </c>
      <c r="I789" t="s">
        <v>1619</v>
      </c>
    </row>
    <row r="790" spans="1:10">
      <c r="A790" s="1">
        <f>HYPERLINK("https://lsnyc.legalserver.org/matter/dynamic-profile/view/1869166","18-1869166")</f>
        <v>0</v>
      </c>
      <c r="B790" t="s">
        <v>57</v>
      </c>
      <c r="C790" t="s">
        <v>552</v>
      </c>
      <c r="D790" t="s">
        <v>1084</v>
      </c>
      <c r="E790" t="s">
        <v>1524</v>
      </c>
      <c r="F790" t="s">
        <v>1587</v>
      </c>
      <c r="G790" t="s">
        <v>1610</v>
      </c>
      <c r="H790" t="s">
        <v>1617</v>
      </c>
      <c r="I790" t="s">
        <v>1619</v>
      </c>
      <c r="J790" t="s">
        <v>1625</v>
      </c>
    </row>
    <row r="791" spans="1:10">
      <c r="A791" s="1">
        <f>HYPERLINK("https://lsnyc.legalserver.org/matter/dynamic-profile/view/1874385","18-1874385")</f>
        <v>0</v>
      </c>
      <c r="B791" t="s">
        <v>57</v>
      </c>
      <c r="C791" t="s">
        <v>553</v>
      </c>
      <c r="D791" t="s">
        <v>1085</v>
      </c>
      <c r="E791" t="s">
        <v>1525</v>
      </c>
      <c r="F791" t="s">
        <v>1384</v>
      </c>
      <c r="G791" t="s">
        <v>1610</v>
      </c>
      <c r="H791" t="s">
        <v>1617</v>
      </c>
      <c r="I791" t="s">
        <v>1619</v>
      </c>
      <c r="J791" t="s">
        <v>1625</v>
      </c>
    </row>
    <row r="792" spans="1:10">
      <c r="A792" s="1">
        <f>HYPERLINK("https://lsnyc.legalserver.org/matter/dynamic-profile/view/1845030","17-1845030")</f>
        <v>0</v>
      </c>
      <c r="B792" t="s">
        <v>57</v>
      </c>
      <c r="C792" t="s">
        <v>554</v>
      </c>
      <c r="D792" t="s">
        <v>1086</v>
      </c>
      <c r="E792" t="s">
        <v>1367</v>
      </c>
      <c r="F792" t="s">
        <v>1132</v>
      </c>
      <c r="G792" t="s">
        <v>1610</v>
      </c>
      <c r="H792" t="s">
        <v>1617</v>
      </c>
      <c r="I792" t="s">
        <v>1619</v>
      </c>
      <c r="J792" t="s">
        <v>1625</v>
      </c>
    </row>
    <row r="793" spans="1:10">
      <c r="A793" s="1">
        <f>HYPERLINK("https://lsnyc.legalserver.org/matter/dynamic-profile/view/1868559","18-1868559")</f>
        <v>0</v>
      </c>
      <c r="B793" t="s">
        <v>57</v>
      </c>
      <c r="C793" t="s">
        <v>545</v>
      </c>
      <c r="D793" t="s">
        <v>1081</v>
      </c>
      <c r="E793" t="s">
        <v>1522</v>
      </c>
      <c r="F793" t="s">
        <v>1156</v>
      </c>
      <c r="G793" t="s">
        <v>1610</v>
      </c>
      <c r="H793" t="s">
        <v>1617</v>
      </c>
      <c r="I793" t="s">
        <v>1619</v>
      </c>
      <c r="J793" t="s">
        <v>1625</v>
      </c>
    </row>
    <row r="794" spans="1:10">
      <c r="A794" s="1">
        <f>HYPERLINK("https://lsnyc.legalserver.org/matter/dynamic-profile/view/1872232","18-1872232")</f>
        <v>0</v>
      </c>
      <c r="B794" t="s">
        <v>57</v>
      </c>
      <c r="C794" t="s">
        <v>555</v>
      </c>
      <c r="D794" t="s">
        <v>799</v>
      </c>
      <c r="E794" t="s">
        <v>1369</v>
      </c>
      <c r="F794" t="s">
        <v>1220</v>
      </c>
      <c r="G794" t="s">
        <v>1610</v>
      </c>
      <c r="I794" t="s">
        <v>1619</v>
      </c>
      <c r="J794" t="s">
        <v>1625</v>
      </c>
    </row>
    <row r="795" spans="1:10">
      <c r="A795" s="1">
        <f>HYPERLINK("https://lsnyc.legalserver.org/matter/dynamic-profile/view/1902183","19-1902183")</f>
        <v>0</v>
      </c>
      <c r="B795" t="s">
        <v>57</v>
      </c>
      <c r="C795" t="s">
        <v>556</v>
      </c>
      <c r="D795" t="s">
        <v>1087</v>
      </c>
      <c r="E795" t="s">
        <v>1498</v>
      </c>
      <c r="F795" t="s">
        <v>1498</v>
      </c>
      <c r="G795" t="s">
        <v>1610</v>
      </c>
      <c r="I795" t="s">
        <v>1622</v>
      </c>
      <c r="J795" t="s">
        <v>1625</v>
      </c>
    </row>
    <row r="796" spans="1:10">
      <c r="A796" s="1">
        <f>HYPERLINK("https://lsnyc.legalserver.org/matter/dynamic-profile/view/1844285","17-1844285")</f>
        <v>0</v>
      </c>
      <c r="B796" t="s">
        <v>57</v>
      </c>
      <c r="C796" t="s">
        <v>557</v>
      </c>
      <c r="D796" t="s">
        <v>625</v>
      </c>
      <c r="E796" t="s">
        <v>1458</v>
      </c>
      <c r="F796" t="s">
        <v>1546</v>
      </c>
      <c r="G796" t="s">
        <v>1610</v>
      </c>
      <c r="H796" t="s">
        <v>1617</v>
      </c>
      <c r="I796" t="s">
        <v>1619</v>
      </c>
      <c r="J796" t="s">
        <v>1625</v>
      </c>
    </row>
    <row r="797" spans="1:10">
      <c r="A797" s="1">
        <f>HYPERLINK("https://lsnyc.legalserver.org/matter/dynamic-profile/view/1877225","18-1877225")</f>
        <v>0</v>
      </c>
      <c r="B797" t="s">
        <v>57</v>
      </c>
      <c r="C797" t="s">
        <v>558</v>
      </c>
      <c r="D797" t="s">
        <v>688</v>
      </c>
      <c r="E797" t="s">
        <v>1526</v>
      </c>
      <c r="F797" t="s">
        <v>1495</v>
      </c>
      <c r="G797" t="s">
        <v>1610</v>
      </c>
      <c r="H797" t="s">
        <v>1617</v>
      </c>
      <c r="I797" t="s">
        <v>1619</v>
      </c>
      <c r="J797" t="s">
        <v>1625</v>
      </c>
    </row>
    <row r="798" spans="1:10">
      <c r="A798" s="1">
        <f>HYPERLINK("https://lsnyc.legalserver.org/matter/dynamic-profile/view/1902841","19-1902841")</f>
        <v>0</v>
      </c>
      <c r="B798" t="s">
        <v>57</v>
      </c>
      <c r="C798" t="s">
        <v>559</v>
      </c>
      <c r="D798" t="s">
        <v>795</v>
      </c>
      <c r="E798" t="s">
        <v>1279</v>
      </c>
      <c r="F798" t="s">
        <v>1576</v>
      </c>
      <c r="G798" t="s">
        <v>1610</v>
      </c>
      <c r="H798" t="s">
        <v>1617</v>
      </c>
      <c r="I798" t="s">
        <v>1619</v>
      </c>
      <c r="J798" t="s">
        <v>1625</v>
      </c>
    </row>
    <row r="799" spans="1:10">
      <c r="A799" s="1">
        <f>HYPERLINK("https://lsnyc.legalserver.org/matter/dynamic-profile/view/1874197","18-1874197")</f>
        <v>0</v>
      </c>
      <c r="B799" t="s">
        <v>57</v>
      </c>
      <c r="C799" t="s">
        <v>560</v>
      </c>
      <c r="D799" t="s">
        <v>1088</v>
      </c>
      <c r="E799" t="s">
        <v>1302</v>
      </c>
      <c r="F799" t="s">
        <v>1598</v>
      </c>
      <c r="G799" t="s">
        <v>1609</v>
      </c>
      <c r="H799" t="s">
        <v>1617</v>
      </c>
    </row>
    <row r="800" spans="1:10">
      <c r="A800" s="1">
        <f>HYPERLINK("https://lsnyc.legalserver.org/matter/dynamic-profile/view/1859459","18-1859459")</f>
        <v>0</v>
      </c>
      <c r="B800" t="s">
        <v>57</v>
      </c>
      <c r="C800" t="s">
        <v>561</v>
      </c>
      <c r="D800" t="s">
        <v>1089</v>
      </c>
      <c r="E800" t="s">
        <v>1510</v>
      </c>
      <c r="F800" t="s">
        <v>1415</v>
      </c>
      <c r="G800" t="s">
        <v>1610</v>
      </c>
      <c r="H800" t="s">
        <v>1617</v>
      </c>
      <c r="I800" t="s">
        <v>1619</v>
      </c>
      <c r="J800" t="s">
        <v>1626</v>
      </c>
    </row>
    <row r="801" spans="1:10">
      <c r="A801" s="1">
        <f>HYPERLINK("https://lsnyc.legalserver.org/matter/dynamic-profile/view/1880957","18-1880957")</f>
        <v>0</v>
      </c>
      <c r="B801" t="s">
        <v>57</v>
      </c>
      <c r="C801" t="s">
        <v>562</v>
      </c>
      <c r="D801" t="s">
        <v>769</v>
      </c>
      <c r="E801" t="s">
        <v>1350</v>
      </c>
      <c r="F801" t="s">
        <v>1146</v>
      </c>
      <c r="G801" t="s">
        <v>1610</v>
      </c>
      <c r="I801" t="s">
        <v>1619</v>
      </c>
      <c r="J801" t="s">
        <v>1626</v>
      </c>
    </row>
    <row r="802" spans="1:10">
      <c r="A802" s="1">
        <f>HYPERLINK("https://lsnyc.legalserver.org/matter/dynamic-profile/view/1845650","17-1845650")</f>
        <v>0</v>
      </c>
      <c r="B802" t="s">
        <v>57</v>
      </c>
      <c r="C802" t="s">
        <v>563</v>
      </c>
      <c r="D802" t="s">
        <v>1090</v>
      </c>
      <c r="E802" t="s">
        <v>1527</v>
      </c>
      <c r="F802" t="s">
        <v>1453</v>
      </c>
      <c r="G802" t="s">
        <v>1610</v>
      </c>
      <c r="H802" t="s">
        <v>1617</v>
      </c>
      <c r="I802" t="s">
        <v>1619</v>
      </c>
      <c r="J802" t="s">
        <v>1626</v>
      </c>
    </row>
    <row r="803" spans="1:10">
      <c r="A803" s="1">
        <f>HYPERLINK("https://lsnyc.legalserver.org/matter/dynamic-profile/view/1835566","17-1835566")</f>
        <v>0</v>
      </c>
      <c r="B803" t="s">
        <v>57</v>
      </c>
      <c r="C803" t="s">
        <v>564</v>
      </c>
      <c r="D803" t="s">
        <v>1091</v>
      </c>
      <c r="E803" t="s">
        <v>1528</v>
      </c>
      <c r="F803" t="s">
        <v>1526</v>
      </c>
      <c r="G803" t="s">
        <v>1610</v>
      </c>
      <c r="I803" t="s">
        <v>1619</v>
      </c>
      <c r="J803" t="s">
        <v>1625</v>
      </c>
    </row>
    <row r="804" spans="1:10">
      <c r="A804" s="1">
        <f>HYPERLINK("https://lsnyc.legalserver.org/matter/dynamic-profile/view/1893178","19-1893178")</f>
        <v>0</v>
      </c>
      <c r="B804" t="s">
        <v>57</v>
      </c>
      <c r="C804" t="s">
        <v>565</v>
      </c>
      <c r="D804" t="s">
        <v>1092</v>
      </c>
      <c r="E804" t="s">
        <v>1357</v>
      </c>
      <c r="F804" t="s">
        <v>1357</v>
      </c>
      <c r="G804" t="s">
        <v>1610</v>
      </c>
      <c r="H804" t="s">
        <v>1617</v>
      </c>
      <c r="J804" t="s">
        <v>1626</v>
      </c>
    </row>
    <row r="805" spans="1:10">
      <c r="A805" s="1">
        <f>HYPERLINK("https://lsnyc.legalserver.org/matter/dynamic-profile/view/1871016","18-1871016")</f>
        <v>0</v>
      </c>
      <c r="B805" t="s">
        <v>57</v>
      </c>
      <c r="C805" t="s">
        <v>566</v>
      </c>
      <c r="D805" t="s">
        <v>794</v>
      </c>
      <c r="E805" t="s">
        <v>1131</v>
      </c>
      <c r="F805" t="s">
        <v>1154</v>
      </c>
      <c r="G805" t="s">
        <v>1610</v>
      </c>
      <c r="I805" t="s">
        <v>1619</v>
      </c>
      <c r="J805" t="s">
        <v>1625</v>
      </c>
    </row>
    <row r="806" spans="1:10">
      <c r="A806" s="1">
        <f>HYPERLINK("https://lsnyc.legalserver.org/matter/dynamic-profile/view/1904604","19-1904604")</f>
        <v>0</v>
      </c>
      <c r="B806" t="s">
        <v>57</v>
      </c>
      <c r="C806" t="s">
        <v>553</v>
      </c>
      <c r="D806" t="s">
        <v>1085</v>
      </c>
      <c r="E806" t="s">
        <v>1240</v>
      </c>
      <c r="G806" t="s">
        <v>1610</v>
      </c>
      <c r="H806" t="s">
        <v>1617</v>
      </c>
      <c r="I806" t="s">
        <v>1619</v>
      </c>
      <c r="J806" t="s">
        <v>1629</v>
      </c>
    </row>
    <row r="807" spans="1:10">
      <c r="A807" s="1">
        <f>HYPERLINK("https://lsnyc.legalserver.org/matter/dynamic-profile/view/1853193","17-1853193")</f>
        <v>0</v>
      </c>
      <c r="B807" t="s">
        <v>57</v>
      </c>
      <c r="C807" t="s">
        <v>567</v>
      </c>
      <c r="D807" t="s">
        <v>1093</v>
      </c>
      <c r="E807" t="s">
        <v>1529</v>
      </c>
      <c r="F807" t="s">
        <v>1379</v>
      </c>
      <c r="G807" t="s">
        <v>1610</v>
      </c>
      <c r="H807" t="s">
        <v>1617</v>
      </c>
      <c r="I807" t="s">
        <v>1620</v>
      </c>
      <c r="J807" t="s">
        <v>1643</v>
      </c>
    </row>
    <row r="808" spans="1:10">
      <c r="A808" s="1">
        <f>HYPERLINK("https://lsnyc.legalserver.org/matter/dynamic-profile/view/1861152","18-1861152")</f>
        <v>0</v>
      </c>
      <c r="B808" t="s">
        <v>57</v>
      </c>
      <c r="C808" t="s">
        <v>568</v>
      </c>
      <c r="D808" t="s">
        <v>1094</v>
      </c>
      <c r="E808" t="s">
        <v>1300</v>
      </c>
      <c r="F808" t="s">
        <v>1300</v>
      </c>
      <c r="G808" t="s">
        <v>1609</v>
      </c>
    </row>
    <row r="809" spans="1:10">
      <c r="A809" s="1">
        <f>HYPERLINK("https://lsnyc.legalserver.org/matter/dynamic-profile/view/1873228","18-1873228")</f>
        <v>0</v>
      </c>
      <c r="B809" t="s">
        <v>57</v>
      </c>
      <c r="C809" t="s">
        <v>284</v>
      </c>
      <c r="D809" t="s">
        <v>818</v>
      </c>
      <c r="E809" t="s">
        <v>1201</v>
      </c>
      <c r="F809" t="s">
        <v>1440</v>
      </c>
      <c r="G809" t="s">
        <v>1610</v>
      </c>
      <c r="H809" t="s">
        <v>1617</v>
      </c>
      <c r="I809" t="s">
        <v>1619</v>
      </c>
      <c r="J809" t="s">
        <v>1625</v>
      </c>
    </row>
    <row r="810" spans="1:10">
      <c r="A810" s="1">
        <f>HYPERLINK("https://lsnyc.legalserver.org/matter/dynamic-profile/view/0809597","16-0809597")</f>
        <v>0</v>
      </c>
      <c r="B810" t="s">
        <v>57</v>
      </c>
      <c r="C810" t="s">
        <v>569</v>
      </c>
      <c r="D810" t="s">
        <v>1095</v>
      </c>
      <c r="E810" t="s">
        <v>1530</v>
      </c>
      <c r="F810" t="s">
        <v>1505</v>
      </c>
      <c r="G810" t="s">
        <v>1610</v>
      </c>
      <c r="H810" t="s">
        <v>1617</v>
      </c>
      <c r="I810" t="s">
        <v>1619</v>
      </c>
      <c r="J810" t="s">
        <v>1625</v>
      </c>
    </row>
    <row r="811" spans="1:10">
      <c r="A811" s="1">
        <f>HYPERLINK("https://lsnyc.legalserver.org/matter/dynamic-profile/view/1890260","19-1890260")</f>
        <v>0</v>
      </c>
      <c r="B811" t="s">
        <v>57</v>
      </c>
      <c r="C811" t="s">
        <v>570</v>
      </c>
      <c r="D811" t="s">
        <v>1096</v>
      </c>
      <c r="E811" t="s">
        <v>1260</v>
      </c>
      <c r="F811" t="s">
        <v>1435</v>
      </c>
      <c r="G811" t="s">
        <v>1610</v>
      </c>
      <c r="H811" t="s">
        <v>1617</v>
      </c>
      <c r="I811" t="s">
        <v>1621</v>
      </c>
      <c r="J811" t="s">
        <v>1643</v>
      </c>
    </row>
    <row r="812" spans="1:10">
      <c r="A812" s="1">
        <f>HYPERLINK("https://lsnyc.legalserver.org/matter/dynamic-profile/view/1860609","18-1860609")</f>
        <v>0</v>
      </c>
      <c r="B812" t="s">
        <v>57</v>
      </c>
      <c r="C812" t="s">
        <v>407</v>
      </c>
      <c r="D812" t="s">
        <v>1073</v>
      </c>
      <c r="E812" t="s">
        <v>1513</v>
      </c>
      <c r="F812" t="s">
        <v>1598</v>
      </c>
      <c r="G812" t="s">
        <v>1609</v>
      </c>
    </row>
    <row r="813" spans="1:10">
      <c r="A813" s="1">
        <f>HYPERLINK("https://lsnyc.legalserver.org/matter/dynamic-profile/view/1902075","19-1902075")</f>
        <v>0</v>
      </c>
      <c r="B813" t="s">
        <v>57</v>
      </c>
      <c r="C813" t="s">
        <v>114</v>
      </c>
      <c r="D813" t="s">
        <v>1097</v>
      </c>
      <c r="E813" t="s">
        <v>1199</v>
      </c>
      <c r="F813" t="s">
        <v>1199</v>
      </c>
      <c r="G813" t="s">
        <v>1610</v>
      </c>
      <c r="J813" t="s">
        <v>1643</v>
      </c>
    </row>
    <row r="814" spans="1:10">
      <c r="A814" s="1">
        <f>HYPERLINK("https://lsnyc.legalserver.org/matter/dynamic-profile/view/1864233","18-1864233")</f>
        <v>0</v>
      </c>
      <c r="B814" t="s">
        <v>57</v>
      </c>
      <c r="C814" t="s">
        <v>557</v>
      </c>
      <c r="D814" t="s">
        <v>625</v>
      </c>
      <c r="E814" t="s">
        <v>1470</v>
      </c>
      <c r="G814" t="s">
        <v>1611</v>
      </c>
      <c r="H814" t="s">
        <v>1617</v>
      </c>
      <c r="I814" t="s">
        <v>1621</v>
      </c>
    </row>
    <row r="815" spans="1:10">
      <c r="A815" s="1">
        <f>HYPERLINK("https://lsnyc.legalserver.org/matter/dynamic-profile/view/1838171","17-1838171")</f>
        <v>0</v>
      </c>
      <c r="B815" t="s">
        <v>57</v>
      </c>
      <c r="C815" t="s">
        <v>571</v>
      </c>
      <c r="D815" t="s">
        <v>770</v>
      </c>
      <c r="E815" t="s">
        <v>1531</v>
      </c>
      <c r="F815" t="s">
        <v>1401</v>
      </c>
      <c r="G815" t="s">
        <v>1610</v>
      </c>
      <c r="I815" t="s">
        <v>1619</v>
      </c>
      <c r="J815" t="s">
        <v>1625</v>
      </c>
    </row>
    <row r="816" spans="1:10">
      <c r="A816" s="1">
        <f>HYPERLINK("https://lsnyc.legalserver.org/matter/dynamic-profile/view/1841929","17-1841929")</f>
        <v>0</v>
      </c>
      <c r="B816" t="s">
        <v>57</v>
      </c>
      <c r="C816" t="s">
        <v>541</v>
      </c>
      <c r="D816" t="s">
        <v>1077</v>
      </c>
      <c r="E816" t="s">
        <v>1532</v>
      </c>
      <c r="F816" t="s">
        <v>1598</v>
      </c>
      <c r="G816" t="s">
        <v>1609</v>
      </c>
      <c r="H816" t="s">
        <v>1617</v>
      </c>
    </row>
    <row r="817" spans="1:10">
      <c r="A817" s="1">
        <f>HYPERLINK("https://lsnyc.legalserver.org/matter/dynamic-profile/view/1857609","18-1857609")</f>
        <v>0</v>
      </c>
      <c r="B817" t="s">
        <v>57</v>
      </c>
      <c r="C817" t="s">
        <v>100</v>
      </c>
      <c r="D817" t="s">
        <v>1098</v>
      </c>
      <c r="E817" t="s">
        <v>1533</v>
      </c>
      <c r="F817" t="s">
        <v>1453</v>
      </c>
      <c r="G817" t="s">
        <v>1610</v>
      </c>
      <c r="H817" t="s">
        <v>1617</v>
      </c>
      <c r="I817" t="s">
        <v>1619</v>
      </c>
      <c r="J817" t="s">
        <v>1625</v>
      </c>
    </row>
    <row r="818" spans="1:10">
      <c r="A818" s="1">
        <f>HYPERLINK("https://lsnyc.legalserver.org/matter/dynamic-profile/view/1835907","17-1835907")</f>
        <v>0</v>
      </c>
      <c r="B818" t="s">
        <v>57</v>
      </c>
      <c r="C818" t="s">
        <v>572</v>
      </c>
      <c r="D818" t="s">
        <v>1099</v>
      </c>
      <c r="E818" t="s">
        <v>1534</v>
      </c>
      <c r="F818" t="s">
        <v>1256</v>
      </c>
      <c r="G818" t="s">
        <v>1610</v>
      </c>
      <c r="I818" t="s">
        <v>1619</v>
      </c>
      <c r="J818" t="s">
        <v>1625</v>
      </c>
    </row>
    <row r="819" spans="1:10">
      <c r="A819" s="1">
        <f>HYPERLINK("https://lsnyc.legalserver.org/matter/dynamic-profile/view/1846792","17-1846792")</f>
        <v>0</v>
      </c>
      <c r="B819" t="s">
        <v>57</v>
      </c>
      <c r="C819" t="s">
        <v>561</v>
      </c>
      <c r="D819" t="s">
        <v>1089</v>
      </c>
      <c r="E819" t="s">
        <v>1535</v>
      </c>
      <c r="F819" t="s">
        <v>1133</v>
      </c>
      <c r="G819" t="s">
        <v>1610</v>
      </c>
      <c r="H819" t="s">
        <v>1617</v>
      </c>
      <c r="I819" t="s">
        <v>1619</v>
      </c>
      <c r="J819" t="s">
        <v>1625</v>
      </c>
    </row>
    <row r="820" spans="1:10">
      <c r="A820" s="1">
        <f>HYPERLINK("https://lsnyc.legalserver.org/matter/dynamic-profile/view/1884239","18-1884239")</f>
        <v>0</v>
      </c>
      <c r="B820" t="s">
        <v>57</v>
      </c>
      <c r="C820" t="s">
        <v>266</v>
      </c>
      <c r="D820" t="s">
        <v>1100</v>
      </c>
      <c r="E820" t="s">
        <v>1378</v>
      </c>
      <c r="F820" t="s">
        <v>1262</v>
      </c>
      <c r="G820" t="s">
        <v>1610</v>
      </c>
      <c r="I820" t="s">
        <v>1619</v>
      </c>
      <c r="J820" t="s">
        <v>1625</v>
      </c>
    </row>
    <row r="821" spans="1:10">
      <c r="A821" s="1">
        <f>HYPERLINK("https://lsnyc.legalserver.org/matter/dynamic-profile/view/1861144","18-1861144")</f>
        <v>0</v>
      </c>
      <c r="B821" t="s">
        <v>57</v>
      </c>
      <c r="C821" t="s">
        <v>568</v>
      </c>
      <c r="D821" t="s">
        <v>1094</v>
      </c>
      <c r="E821" t="s">
        <v>1300</v>
      </c>
      <c r="F821" t="s">
        <v>1537</v>
      </c>
      <c r="G821" t="s">
        <v>1610</v>
      </c>
      <c r="I821" t="s">
        <v>1619</v>
      </c>
      <c r="J821" t="s">
        <v>1625</v>
      </c>
    </row>
    <row r="822" spans="1:10">
      <c r="A822" s="1">
        <f>HYPERLINK("https://lsnyc.legalserver.org/matter/dynamic-profile/view/1869615","18-1869615")</f>
        <v>0</v>
      </c>
      <c r="B822" t="s">
        <v>57</v>
      </c>
      <c r="C822" t="s">
        <v>573</v>
      </c>
      <c r="D822" t="s">
        <v>838</v>
      </c>
      <c r="E822" t="s">
        <v>1536</v>
      </c>
      <c r="F822" t="s">
        <v>1420</v>
      </c>
      <c r="G822" t="s">
        <v>1610</v>
      </c>
      <c r="H822" t="s">
        <v>1617</v>
      </c>
      <c r="I822" t="s">
        <v>1619</v>
      </c>
      <c r="J822" t="s">
        <v>1626</v>
      </c>
    </row>
    <row r="823" spans="1:10">
      <c r="A823" s="1">
        <f>HYPERLINK("https://lsnyc.legalserver.org/matter/dynamic-profile/view/1867589","18-1867589")</f>
        <v>0</v>
      </c>
      <c r="B823" t="s">
        <v>57</v>
      </c>
      <c r="C823" t="s">
        <v>574</v>
      </c>
      <c r="D823" t="s">
        <v>1101</v>
      </c>
      <c r="E823" t="s">
        <v>1537</v>
      </c>
      <c r="F823" t="s">
        <v>1567</v>
      </c>
      <c r="G823" t="s">
        <v>1610</v>
      </c>
      <c r="H823" t="s">
        <v>1617</v>
      </c>
      <c r="I823" t="s">
        <v>1619</v>
      </c>
      <c r="J823" t="s">
        <v>1626</v>
      </c>
    </row>
    <row r="824" spans="1:10">
      <c r="A824" s="1">
        <f>HYPERLINK("https://lsnyc.legalserver.org/matter/dynamic-profile/view/1855004","18-1855004")</f>
        <v>0</v>
      </c>
      <c r="B824" t="s">
        <v>57</v>
      </c>
      <c r="C824" t="s">
        <v>538</v>
      </c>
      <c r="D824" t="s">
        <v>1075</v>
      </c>
      <c r="E824" t="s">
        <v>1516</v>
      </c>
      <c r="F824" t="s">
        <v>1388</v>
      </c>
      <c r="G824" t="s">
        <v>1610</v>
      </c>
      <c r="J824" t="s">
        <v>1628</v>
      </c>
    </row>
    <row r="825" spans="1:10">
      <c r="A825" s="1">
        <f>HYPERLINK("https://lsnyc.legalserver.org/matter/dynamic-profile/view/1870000","18-1870000")</f>
        <v>0</v>
      </c>
      <c r="B825" t="s">
        <v>57</v>
      </c>
      <c r="C825" t="s">
        <v>575</v>
      </c>
      <c r="D825" t="s">
        <v>1102</v>
      </c>
      <c r="E825" t="s">
        <v>1434</v>
      </c>
      <c r="F825" t="s">
        <v>1608</v>
      </c>
      <c r="G825" t="s">
        <v>1612</v>
      </c>
      <c r="H825" t="s">
        <v>1617</v>
      </c>
      <c r="I825" t="s">
        <v>1621</v>
      </c>
      <c r="J825" t="s">
        <v>1631</v>
      </c>
    </row>
    <row r="826" spans="1:10">
      <c r="A826" s="1">
        <f>HYPERLINK("https://lsnyc.legalserver.org/matter/dynamic-profile/view/1844730","17-1844730")</f>
        <v>0</v>
      </c>
      <c r="B826" t="s">
        <v>57</v>
      </c>
      <c r="C826" t="s">
        <v>576</v>
      </c>
      <c r="D826" t="s">
        <v>1103</v>
      </c>
      <c r="E826" t="s">
        <v>1538</v>
      </c>
      <c r="F826" t="s">
        <v>1505</v>
      </c>
      <c r="G826" t="s">
        <v>1610</v>
      </c>
      <c r="H826" t="s">
        <v>1617</v>
      </c>
      <c r="I826" t="s">
        <v>1619</v>
      </c>
      <c r="J826" t="s">
        <v>1626</v>
      </c>
    </row>
    <row r="827" spans="1:10">
      <c r="A827" s="1">
        <f>HYPERLINK("https://lsnyc.legalserver.org/matter/dynamic-profile/view/1902859","19-1902859")</f>
        <v>0</v>
      </c>
      <c r="B827" t="s">
        <v>57</v>
      </c>
      <c r="C827" t="s">
        <v>577</v>
      </c>
      <c r="D827" t="s">
        <v>1104</v>
      </c>
      <c r="E827" t="s">
        <v>1279</v>
      </c>
      <c r="G827" t="s">
        <v>1610</v>
      </c>
      <c r="I827" t="s">
        <v>1620</v>
      </c>
      <c r="J827" t="s">
        <v>1626</v>
      </c>
    </row>
    <row r="828" spans="1:10">
      <c r="A828" s="1">
        <f>HYPERLINK("https://lsnyc.legalserver.org/matter/dynamic-profile/view/1860067","18-1860067")</f>
        <v>0</v>
      </c>
      <c r="B828" t="s">
        <v>57</v>
      </c>
      <c r="C828" t="s">
        <v>578</v>
      </c>
      <c r="D828" t="s">
        <v>1105</v>
      </c>
      <c r="E828" t="s">
        <v>1539</v>
      </c>
      <c r="F828" t="s">
        <v>1131</v>
      </c>
      <c r="G828" t="s">
        <v>1610</v>
      </c>
      <c r="I828" t="s">
        <v>1624</v>
      </c>
      <c r="J828" t="s">
        <v>1625</v>
      </c>
    </row>
    <row r="829" spans="1:10">
      <c r="A829" s="1">
        <f>HYPERLINK("https://lsnyc.legalserver.org/matter/dynamic-profile/view/1896516","19-1896516")</f>
        <v>0</v>
      </c>
      <c r="B829" t="s">
        <v>57</v>
      </c>
      <c r="C829" t="s">
        <v>579</v>
      </c>
      <c r="D829" t="s">
        <v>623</v>
      </c>
      <c r="E829" t="s">
        <v>1508</v>
      </c>
      <c r="F829" t="s">
        <v>1576</v>
      </c>
      <c r="G829" t="s">
        <v>1610</v>
      </c>
      <c r="H829" t="s">
        <v>1617</v>
      </c>
      <c r="I829" t="s">
        <v>1619</v>
      </c>
      <c r="J829" t="s">
        <v>1625</v>
      </c>
    </row>
    <row r="830" spans="1:10">
      <c r="A830" s="1">
        <f>HYPERLINK("https://lsnyc.legalserver.org/matter/dynamic-profile/view/1858397","18-1858397")</f>
        <v>0</v>
      </c>
      <c r="B830" t="s">
        <v>57</v>
      </c>
      <c r="C830" t="s">
        <v>580</v>
      </c>
      <c r="D830" t="s">
        <v>848</v>
      </c>
      <c r="E830" t="s">
        <v>1540</v>
      </c>
      <c r="F830" t="s">
        <v>1375</v>
      </c>
      <c r="G830" t="s">
        <v>1610</v>
      </c>
      <c r="I830" t="s">
        <v>1619</v>
      </c>
    </row>
    <row r="831" spans="1:10">
      <c r="A831" s="1">
        <f>HYPERLINK("https://lsnyc.legalserver.org/matter/dynamic-profile/view/1856812","18-1856812")</f>
        <v>0</v>
      </c>
      <c r="B831" t="s">
        <v>57</v>
      </c>
      <c r="C831" t="s">
        <v>120</v>
      </c>
      <c r="D831" t="s">
        <v>761</v>
      </c>
      <c r="E831" t="s">
        <v>1514</v>
      </c>
      <c r="F831" t="s">
        <v>1598</v>
      </c>
      <c r="G831" t="s">
        <v>1609</v>
      </c>
    </row>
    <row r="832" spans="1:10">
      <c r="A832" s="1">
        <f>HYPERLINK("https://lsnyc.legalserver.org/matter/dynamic-profile/view/1858417","18-1858417")</f>
        <v>0</v>
      </c>
      <c r="B832" t="s">
        <v>57</v>
      </c>
      <c r="C832" t="s">
        <v>580</v>
      </c>
      <c r="D832" t="s">
        <v>848</v>
      </c>
      <c r="E832" t="s">
        <v>1540</v>
      </c>
      <c r="F832" t="s">
        <v>1147</v>
      </c>
      <c r="G832" t="s">
        <v>1609</v>
      </c>
    </row>
    <row r="833" spans="1:10">
      <c r="A833" s="1">
        <f>HYPERLINK("https://lsnyc.legalserver.org/matter/dynamic-profile/view/1897093","19-1897093")</f>
        <v>0</v>
      </c>
      <c r="B833" t="s">
        <v>57</v>
      </c>
      <c r="C833" t="s">
        <v>581</v>
      </c>
      <c r="D833" t="s">
        <v>1106</v>
      </c>
      <c r="E833" t="s">
        <v>1333</v>
      </c>
      <c r="G833" t="s">
        <v>1609</v>
      </c>
    </row>
    <row r="834" spans="1:10">
      <c r="A834" s="1">
        <f>HYPERLINK("https://lsnyc.legalserver.org/matter/dynamic-profile/view/1889293","19-1889293")</f>
        <v>0</v>
      </c>
      <c r="B834" t="s">
        <v>57</v>
      </c>
      <c r="C834" t="s">
        <v>128</v>
      </c>
      <c r="D834" t="s">
        <v>810</v>
      </c>
      <c r="E834" t="s">
        <v>1273</v>
      </c>
      <c r="F834" t="s">
        <v>1273</v>
      </c>
      <c r="G834" t="s">
        <v>1610</v>
      </c>
    </row>
    <row r="835" spans="1:10">
      <c r="A835" s="1">
        <f>HYPERLINK("https://lsnyc.legalserver.org/matter/dynamic-profile/view/1875115","18-1875115")</f>
        <v>0</v>
      </c>
      <c r="B835" t="s">
        <v>57</v>
      </c>
      <c r="C835" t="s">
        <v>79</v>
      </c>
      <c r="D835" t="s">
        <v>1082</v>
      </c>
      <c r="E835" t="s">
        <v>1424</v>
      </c>
      <c r="F835" t="s">
        <v>1331</v>
      </c>
      <c r="G835" t="s">
        <v>1610</v>
      </c>
      <c r="H835" t="s">
        <v>1617</v>
      </c>
      <c r="I835" t="s">
        <v>1619</v>
      </c>
      <c r="J835" t="s">
        <v>1625</v>
      </c>
    </row>
    <row r="836" spans="1:10">
      <c r="A836" s="1">
        <f>HYPERLINK("https://lsnyc.legalserver.org/matter/dynamic-profile/view/1905887","19-1905887")</f>
        <v>0</v>
      </c>
      <c r="B836" t="s">
        <v>57</v>
      </c>
      <c r="C836" t="s">
        <v>582</v>
      </c>
      <c r="D836" t="s">
        <v>1107</v>
      </c>
      <c r="E836" t="s">
        <v>1161</v>
      </c>
      <c r="F836" t="s">
        <v>1161</v>
      </c>
      <c r="G836" t="s">
        <v>1610</v>
      </c>
    </row>
    <row r="837" spans="1:10">
      <c r="A837" s="1">
        <f>HYPERLINK("https://lsnyc.legalserver.org/matter/dynamic-profile/view/1870815","18-1870815")</f>
        <v>0</v>
      </c>
      <c r="B837" t="s">
        <v>57</v>
      </c>
      <c r="C837" t="s">
        <v>362</v>
      </c>
      <c r="D837" t="s">
        <v>1108</v>
      </c>
      <c r="E837" t="s">
        <v>1541</v>
      </c>
      <c r="F837" t="s">
        <v>1345</v>
      </c>
      <c r="G837" t="s">
        <v>1610</v>
      </c>
      <c r="I837" t="s">
        <v>1619</v>
      </c>
      <c r="J837" t="s">
        <v>1625</v>
      </c>
    </row>
    <row r="838" spans="1:10">
      <c r="A838" s="1">
        <f>HYPERLINK("https://lsnyc.legalserver.org/matter/dynamic-profile/view/1874137","18-1874137")</f>
        <v>0</v>
      </c>
      <c r="B838" t="s">
        <v>57</v>
      </c>
      <c r="C838" t="s">
        <v>560</v>
      </c>
      <c r="D838" t="s">
        <v>1088</v>
      </c>
      <c r="E838" t="s">
        <v>1302</v>
      </c>
      <c r="F838" t="s">
        <v>1488</v>
      </c>
      <c r="G838" t="s">
        <v>1610</v>
      </c>
      <c r="H838" t="s">
        <v>1617</v>
      </c>
      <c r="I838" t="s">
        <v>1619</v>
      </c>
      <c r="J838" t="s">
        <v>1625</v>
      </c>
    </row>
    <row r="839" spans="1:10">
      <c r="A839" s="1">
        <f>HYPERLINK("https://lsnyc.legalserver.org/matter/dynamic-profile/view/1890315","19-1890315")</f>
        <v>0</v>
      </c>
      <c r="B839" t="s">
        <v>57</v>
      </c>
      <c r="C839" t="s">
        <v>583</v>
      </c>
      <c r="D839" t="s">
        <v>1041</v>
      </c>
      <c r="E839" t="s">
        <v>1260</v>
      </c>
      <c r="G839" t="s">
        <v>1610</v>
      </c>
      <c r="I839" t="s">
        <v>1620</v>
      </c>
      <c r="J839" t="s">
        <v>1625</v>
      </c>
    </row>
    <row r="840" spans="1:10">
      <c r="A840" s="1">
        <f>HYPERLINK("https://lsnyc.legalserver.org/matter/dynamic-profile/view/1896368","19-1896368")</f>
        <v>0</v>
      </c>
      <c r="B840" t="s">
        <v>57</v>
      </c>
      <c r="C840" t="s">
        <v>584</v>
      </c>
      <c r="D840" t="s">
        <v>1109</v>
      </c>
      <c r="E840" t="s">
        <v>1365</v>
      </c>
      <c r="F840" t="s">
        <v>1512</v>
      </c>
      <c r="G840" t="s">
        <v>1610</v>
      </c>
      <c r="I840" t="s">
        <v>1618</v>
      </c>
    </row>
    <row r="841" spans="1:10">
      <c r="A841" s="1">
        <f>HYPERLINK("https://lsnyc.legalserver.org/matter/dynamic-profile/view/1874387","18-1874387")</f>
        <v>0</v>
      </c>
      <c r="B841" t="s">
        <v>57</v>
      </c>
      <c r="C841" t="s">
        <v>553</v>
      </c>
      <c r="D841" t="s">
        <v>1085</v>
      </c>
      <c r="E841" t="s">
        <v>1525</v>
      </c>
      <c r="G841" t="s">
        <v>1609</v>
      </c>
      <c r="H841" t="s">
        <v>1617</v>
      </c>
    </row>
    <row r="842" spans="1:10">
      <c r="A842" s="1">
        <f>HYPERLINK("https://lsnyc.legalserver.org/matter/dynamic-profile/view/1884240","18-1884240")</f>
        <v>0</v>
      </c>
      <c r="B842" t="s">
        <v>57</v>
      </c>
      <c r="C842" t="s">
        <v>585</v>
      </c>
      <c r="D842" t="s">
        <v>1110</v>
      </c>
      <c r="E842" t="s">
        <v>1378</v>
      </c>
      <c r="F842" t="s">
        <v>1495</v>
      </c>
      <c r="G842" t="s">
        <v>1610</v>
      </c>
      <c r="I842" t="s">
        <v>1619</v>
      </c>
      <c r="J842" t="s">
        <v>1625</v>
      </c>
    </row>
    <row r="843" spans="1:10">
      <c r="A843" s="1">
        <f>HYPERLINK("https://lsnyc.legalserver.org/matter/dynamic-profile/view/1895161","19-1895161")</f>
        <v>0</v>
      </c>
      <c r="B843" t="s">
        <v>57</v>
      </c>
      <c r="C843" t="s">
        <v>544</v>
      </c>
      <c r="D843" t="s">
        <v>740</v>
      </c>
      <c r="E843" t="s">
        <v>1248</v>
      </c>
      <c r="F843" t="s">
        <v>1259</v>
      </c>
      <c r="G843" t="s">
        <v>1610</v>
      </c>
      <c r="I843" t="s">
        <v>1620</v>
      </c>
    </row>
    <row r="844" spans="1:10">
      <c r="A844" s="1">
        <f>HYPERLINK("https://lsnyc.legalserver.org/matter/dynamic-profile/view/1867812","18-1867812")</f>
        <v>0</v>
      </c>
      <c r="B844" t="s">
        <v>57</v>
      </c>
      <c r="C844" t="s">
        <v>586</v>
      </c>
      <c r="D844" t="s">
        <v>1111</v>
      </c>
      <c r="E844" t="s">
        <v>1542</v>
      </c>
      <c r="F844" t="s">
        <v>1544</v>
      </c>
      <c r="G844" t="s">
        <v>1610</v>
      </c>
      <c r="I844" t="s">
        <v>1619</v>
      </c>
      <c r="J844" t="s">
        <v>1625</v>
      </c>
    </row>
    <row r="845" spans="1:10">
      <c r="A845" s="1">
        <f>HYPERLINK("https://lsnyc.legalserver.org/matter/dynamic-profile/view/1889262","19-1889262")</f>
        <v>0</v>
      </c>
      <c r="B845" t="s">
        <v>58</v>
      </c>
      <c r="C845" t="s">
        <v>587</v>
      </c>
      <c r="D845" t="s">
        <v>141</v>
      </c>
      <c r="E845" t="s">
        <v>1273</v>
      </c>
      <c r="F845" t="s">
        <v>1474</v>
      </c>
      <c r="G845" t="s">
        <v>1609</v>
      </c>
      <c r="H845" t="s">
        <v>1617</v>
      </c>
      <c r="I845" t="s">
        <v>1619</v>
      </c>
      <c r="J845" t="s">
        <v>1625</v>
      </c>
    </row>
    <row r="846" spans="1:10">
      <c r="A846" s="1">
        <f>HYPERLINK("https://lsnyc.legalserver.org/matter/dynamic-profile/view/1892244","19-1892244")</f>
        <v>0</v>
      </c>
      <c r="B846" t="s">
        <v>58</v>
      </c>
      <c r="C846" t="s">
        <v>588</v>
      </c>
      <c r="D846" t="s">
        <v>1112</v>
      </c>
      <c r="E846" t="s">
        <v>1489</v>
      </c>
      <c r="F846" t="s">
        <v>1163</v>
      </c>
      <c r="G846" t="s">
        <v>1610</v>
      </c>
      <c r="I846" t="s">
        <v>1622</v>
      </c>
      <c r="J846" t="s">
        <v>1626</v>
      </c>
    </row>
    <row r="847" spans="1:10">
      <c r="A847" s="1">
        <f>HYPERLINK("https://lsnyc.legalserver.org/matter/dynamic-profile/view/1902831","19-1902831")</f>
        <v>0</v>
      </c>
      <c r="B847" t="s">
        <v>58</v>
      </c>
      <c r="C847" t="s">
        <v>589</v>
      </c>
      <c r="D847" t="s">
        <v>1113</v>
      </c>
      <c r="E847" t="s">
        <v>1279</v>
      </c>
      <c r="F847" t="s">
        <v>1279</v>
      </c>
      <c r="G847" t="s">
        <v>1610</v>
      </c>
      <c r="H847" t="s">
        <v>1617</v>
      </c>
      <c r="I847" t="s">
        <v>1619</v>
      </c>
      <c r="J847" t="s">
        <v>1625</v>
      </c>
    </row>
    <row r="848" spans="1:10">
      <c r="A848" s="1">
        <f>HYPERLINK("https://lsnyc.legalserver.org/matter/dynamic-profile/view/1888528","19-1888528")</f>
        <v>0</v>
      </c>
      <c r="B848" t="s">
        <v>58</v>
      </c>
      <c r="C848" t="s">
        <v>587</v>
      </c>
      <c r="D848" t="s">
        <v>141</v>
      </c>
      <c r="E848" t="s">
        <v>1397</v>
      </c>
      <c r="F848" t="s">
        <v>1263</v>
      </c>
      <c r="G848" t="s">
        <v>1610</v>
      </c>
      <c r="H848" t="s">
        <v>1617</v>
      </c>
      <c r="I848" t="s">
        <v>1619</v>
      </c>
      <c r="J848" t="s">
        <v>1625</v>
      </c>
    </row>
    <row r="849" spans="1:10">
      <c r="A849" s="1">
        <f>HYPERLINK("https://lsnyc.legalserver.org/matter/dynamic-profile/view/1892722","19-1892722")</f>
        <v>0</v>
      </c>
      <c r="B849" t="s">
        <v>58</v>
      </c>
      <c r="C849" t="s">
        <v>590</v>
      </c>
      <c r="D849" t="s">
        <v>1114</v>
      </c>
      <c r="E849" t="s">
        <v>1352</v>
      </c>
      <c r="F849" t="s">
        <v>1318</v>
      </c>
      <c r="G849" t="s">
        <v>1610</v>
      </c>
      <c r="H849" t="s">
        <v>1617</v>
      </c>
      <c r="I849" t="s">
        <v>1620</v>
      </c>
      <c r="J849" t="s">
        <v>1626</v>
      </c>
    </row>
    <row r="850" spans="1:10">
      <c r="A850" s="1">
        <f>HYPERLINK("https://lsnyc.legalserver.org/matter/dynamic-profile/view/1896123","19-1896123")</f>
        <v>0</v>
      </c>
      <c r="B850" t="s">
        <v>58</v>
      </c>
      <c r="C850" t="s">
        <v>591</v>
      </c>
      <c r="D850" t="s">
        <v>838</v>
      </c>
      <c r="E850" t="s">
        <v>1410</v>
      </c>
      <c r="F850" t="s">
        <v>1499</v>
      </c>
      <c r="G850" t="s">
        <v>1610</v>
      </c>
      <c r="H850" t="s">
        <v>1617</v>
      </c>
      <c r="I850" t="s">
        <v>1620</v>
      </c>
      <c r="J850" t="s">
        <v>1625</v>
      </c>
    </row>
    <row r="851" spans="1:10">
      <c r="A851" s="1">
        <f>HYPERLINK("https://lsnyc.legalserver.org/matter/dynamic-profile/view/1890279","19-1890279")</f>
        <v>0</v>
      </c>
      <c r="B851" t="s">
        <v>58</v>
      </c>
      <c r="C851" t="s">
        <v>592</v>
      </c>
      <c r="D851" t="s">
        <v>879</v>
      </c>
      <c r="E851" t="s">
        <v>1316</v>
      </c>
      <c r="F851" t="s">
        <v>1264</v>
      </c>
      <c r="G851" t="s">
        <v>1609</v>
      </c>
      <c r="H851" t="s">
        <v>1617</v>
      </c>
      <c r="I851" t="s">
        <v>1619</v>
      </c>
      <c r="J851" t="s">
        <v>1625</v>
      </c>
    </row>
    <row r="852" spans="1:10">
      <c r="A852" s="1">
        <f>HYPERLINK("https://lsnyc.legalserver.org/matter/dynamic-profile/view/1908278","19-1908278")</f>
        <v>0</v>
      </c>
      <c r="B852" t="s">
        <v>58</v>
      </c>
      <c r="C852" t="s">
        <v>593</v>
      </c>
      <c r="D852" t="s">
        <v>1115</v>
      </c>
      <c r="E852" t="s">
        <v>1128</v>
      </c>
      <c r="G852" t="s">
        <v>1609</v>
      </c>
    </row>
    <row r="853" spans="1:10">
      <c r="A853" s="1">
        <f>HYPERLINK("https://lsnyc.legalserver.org/matter/dynamic-profile/view/1896736","19-1896736")</f>
        <v>0</v>
      </c>
      <c r="B853" t="s">
        <v>58</v>
      </c>
      <c r="C853" t="s">
        <v>594</v>
      </c>
      <c r="D853" t="s">
        <v>1116</v>
      </c>
      <c r="E853" t="s">
        <v>1259</v>
      </c>
      <c r="F853" t="s">
        <v>1499</v>
      </c>
      <c r="G853" t="s">
        <v>1610</v>
      </c>
      <c r="I853" t="s">
        <v>1620</v>
      </c>
      <c r="J853" t="s">
        <v>1626</v>
      </c>
    </row>
    <row r="854" spans="1:10">
      <c r="A854" s="1">
        <f>HYPERLINK("https://lsnyc.legalserver.org/matter/dynamic-profile/view/1898049","19-1898049")</f>
        <v>0</v>
      </c>
      <c r="B854" t="s">
        <v>58</v>
      </c>
      <c r="C854" t="s">
        <v>241</v>
      </c>
      <c r="D854" t="s">
        <v>1049</v>
      </c>
      <c r="E854" t="s">
        <v>1341</v>
      </c>
      <c r="F854" t="s">
        <v>1435</v>
      </c>
      <c r="G854" t="s">
        <v>1609</v>
      </c>
    </row>
    <row r="855" spans="1:10">
      <c r="A855" s="1">
        <f>HYPERLINK("https://lsnyc.legalserver.org/matter/dynamic-profile/view/1890256","19-1890256")</f>
        <v>0</v>
      </c>
      <c r="B855" t="s">
        <v>58</v>
      </c>
      <c r="C855" t="s">
        <v>592</v>
      </c>
      <c r="D855" t="s">
        <v>879</v>
      </c>
      <c r="E855" t="s">
        <v>1316</v>
      </c>
      <c r="F855" t="s">
        <v>1600</v>
      </c>
      <c r="G855" t="s">
        <v>1610</v>
      </c>
      <c r="H855" t="s">
        <v>1617</v>
      </c>
      <c r="I855" t="s">
        <v>1619</v>
      </c>
      <c r="J855" t="s">
        <v>1625</v>
      </c>
    </row>
    <row r="856" spans="1:10">
      <c r="A856" s="1">
        <f>HYPERLINK("https://lsnyc.legalserver.org/matter/dynamic-profile/view/1900502","19-1900502")</f>
        <v>0</v>
      </c>
      <c r="B856" t="s">
        <v>58</v>
      </c>
      <c r="C856" t="s">
        <v>136</v>
      </c>
      <c r="D856" t="s">
        <v>1117</v>
      </c>
      <c r="E856" t="s">
        <v>1188</v>
      </c>
      <c r="F856" t="s">
        <v>1500</v>
      </c>
      <c r="G856" t="s">
        <v>1610</v>
      </c>
      <c r="H856" t="s">
        <v>1617</v>
      </c>
      <c r="I856" t="s">
        <v>1619</v>
      </c>
      <c r="J856" t="s">
        <v>1626</v>
      </c>
    </row>
    <row r="857" spans="1:10">
      <c r="A857" s="1">
        <f>HYPERLINK("https://lsnyc.legalserver.org/matter/dynamic-profile/view/1893913","19-1893913")</f>
        <v>0</v>
      </c>
      <c r="B857" t="s">
        <v>58</v>
      </c>
      <c r="C857" t="s">
        <v>270</v>
      </c>
      <c r="D857" t="s">
        <v>1118</v>
      </c>
      <c r="E857" t="s">
        <v>1487</v>
      </c>
      <c r="F857" t="s">
        <v>1558</v>
      </c>
      <c r="G857" t="s">
        <v>1610</v>
      </c>
      <c r="H857" t="s">
        <v>1617</v>
      </c>
      <c r="I857" t="s">
        <v>1619</v>
      </c>
      <c r="J857" t="s">
        <v>1627</v>
      </c>
    </row>
    <row r="858" spans="1:10">
      <c r="A858" s="1">
        <f>HYPERLINK("https://lsnyc.legalserver.org/matter/dynamic-profile/view/1893689","19-1893689")</f>
        <v>0</v>
      </c>
      <c r="B858" t="s">
        <v>58</v>
      </c>
      <c r="C858" t="s">
        <v>595</v>
      </c>
      <c r="D858" t="s">
        <v>1119</v>
      </c>
      <c r="E858" t="s">
        <v>1523</v>
      </c>
      <c r="F858" t="s">
        <v>1571</v>
      </c>
      <c r="G858" t="s">
        <v>1610</v>
      </c>
      <c r="H858" t="s">
        <v>1617</v>
      </c>
      <c r="I858" t="s">
        <v>1619</v>
      </c>
      <c r="J858" t="s">
        <v>1625</v>
      </c>
    </row>
    <row r="859" spans="1:10">
      <c r="A859" s="1">
        <f>HYPERLINK("https://lsnyc.legalserver.org/matter/dynamic-profile/view/1901255","19-1901255")</f>
        <v>0</v>
      </c>
      <c r="B859" t="s">
        <v>58</v>
      </c>
      <c r="C859" t="s">
        <v>596</v>
      </c>
      <c r="D859" t="s">
        <v>1120</v>
      </c>
      <c r="E859" t="s">
        <v>1507</v>
      </c>
      <c r="F859" t="s">
        <v>1484</v>
      </c>
      <c r="G859" t="s">
        <v>1610</v>
      </c>
      <c r="H859" t="s">
        <v>1617</v>
      </c>
      <c r="J859" t="s">
        <v>1625</v>
      </c>
    </row>
    <row r="860" spans="1:10">
      <c r="A860" s="1">
        <f>HYPERLINK("https://lsnyc.legalserver.org/matter/dynamic-profile/view/1898443","19-1898443")</f>
        <v>0</v>
      </c>
      <c r="B860" t="s">
        <v>58</v>
      </c>
      <c r="C860" t="s">
        <v>286</v>
      </c>
      <c r="D860" t="s">
        <v>706</v>
      </c>
      <c r="E860" t="s">
        <v>1135</v>
      </c>
      <c r="F860" t="s">
        <v>1495</v>
      </c>
      <c r="G860" t="s">
        <v>1610</v>
      </c>
      <c r="J860" t="s">
        <v>1625</v>
      </c>
    </row>
    <row r="861" spans="1:10">
      <c r="A861" s="1">
        <f>HYPERLINK("https://lsnyc.legalserver.org/matter/dynamic-profile/view/1902925","19-1902925")</f>
        <v>0</v>
      </c>
      <c r="B861" t="s">
        <v>58</v>
      </c>
      <c r="C861" t="s">
        <v>597</v>
      </c>
      <c r="D861" t="s">
        <v>1121</v>
      </c>
      <c r="E861" t="s">
        <v>1279</v>
      </c>
      <c r="F861" t="s">
        <v>1452</v>
      </c>
      <c r="G861" t="s">
        <v>1610</v>
      </c>
      <c r="H861" t="s">
        <v>1617</v>
      </c>
      <c r="I861" t="s">
        <v>1620</v>
      </c>
      <c r="J861" t="s">
        <v>1625</v>
      </c>
    </row>
    <row r="862" spans="1:10">
      <c r="A862" s="1">
        <f>HYPERLINK("https://lsnyc.legalserver.org/matter/dynamic-profile/view/1893681","19-1893681")</f>
        <v>0</v>
      </c>
      <c r="B862" t="s">
        <v>58</v>
      </c>
      <c r="C862" t="s">
        <v>598</v>
      </c>
      <c r="D862" t="s">
        <v>1122</v>
      </c>
      <c r="E862" t="s">
        <v>1523</v>
      </c>
      <c r="F862" t="s">
        <v>1467</v>
      </c>
      <c r="G862" t="s">
        <v>1609</v>
      </c>
      <c r="I862" t="s">
        <v>1622</v>
      </c>
    </row>
    <row r="863" spans="1:10">
      <c r="A863" s="1">
        <f>HYPERLINK("https://lsnyc.legalserver.org/matter/dynamic-profile/view/1890336","19-1890336")</f>
        <v>0</v>
      </c>
      <c r="B863" t="s">
        <v>58</v>
      </c>
      <c r="C863" t="s">
        <v>599</v>
      </c>
      <c r="D863" t="s">
        <v>1123</v>
      </c>
      <c r="E863" t="s">
        <v>1316</v>
      </c>
      <c r="F863" t="s">
        <v>1570</v>
      </c>
      <c r="G863" t="s">
        <v>1610</v>
      </c>
      <c r="H863" t="s">
        <v>1617</v>
      </c>
      <c r="I863" t="s">
        <v>1619</v>
      </c>
      <c r="J863" t="s">
        <v>1625</v>
      </c>
    </row>
    <row r="864" spans="1:10">
      <c r="A864" s="1">
        <f>HYPERLINK("https://lsnyc.legalserver.org/matter/dynamic-profile/view/1903973","19-1903973")</f>
        <v>0</v>
      </c>
      <c r="B864" t="s">
        <v>58</v>
      </c>
      <c r="C864" t="s">
        <v>599</v>
      </c>
      <c r="D864" t="s">
        <v>1123</v>
      </c>
      <c r="E864" t="s">
        <v>1543</v>
      </c>
      <c r="F864" t="s">
        <v>1485</v>
      </c>
      <c r="G864" t="s">
        <v>1610</v>
      </c>
      <c r="H864" t="s">
        <v>1617</v>
      </c>
      <c r="I864" t="s">
        <v>1619</v>
      </c>
      <c r="J864" t="s">
        <v>1625</v>
      </c>
    </row>
    <row r="865" spans="1:10">
      <c r="A865" s="1">
        <f>HYPERLINK("https://lsnyc.legalserver.org/matter/dynamic-profile/view/1898021","19-1898021")</f>
        <v>0</v>
      </c>
      <c r="B865" t="s">
        <v>58</v>
      </c>
      <c r="C865" t="s">
        <v>600</v>
      </c>
      <c r="D865" t="s">
        <v>679</v>
      </c>
      <c r="E865" t="s">
        <v>1341</v>
      </c>
      <c r="F865" t="s">
        <v>1466</v>
      </c>
      <c r="G865" t="s">
        <v>1609</v>
      </c>
    </row>
    <row r="866" spans="1:10">
      <c r="A866" s="1">
        <f>HYPERLINK("https://lsnyc.legalserver.org/matter/dynamic-profile/view/1898041","19-1898041")</f>
        <v>0</v>
      </c>
      <c r="B866" t="s">
        <v>58</v>
      </c>
      <c r="C866" t="s">
        <v>241</v>
      </c>
      <c r="D866" t="s">
        <v>1049</v>
      </c>
      <c r="E866" t="s">
        <v>1341</v>
      </c>
      <c r="F866" t="s">
        <v>1512</v>
      </c>
      <c r="G866" t="s">
        <v>1610</v>
      </c>
      <c r="H866" t="s">
        <v>1617</v>
      </c>
      <c r="J866" t="s">
        <v>1625</v>
      </c>
    </row>
    <row r="867" spans="1:10">
      <c r="A867" s="1">
        <f>HYPERLINK("https://lsnyc.legalserver.org/matter/dynamic-profile/view/1908523","19-1908523")</f>
        <v>0</v>
      </c>
      <c r="B867" t="s">
        <v>58</v>
      </c>
      <c r="C867" t="s">
        <v>405</v>
      </c>
      <c r="D867" t="s">
        <v>629</v>
      </c>
      <c r="E867" t="s">
        <v>1128</v>
      </c>
      <c r="G867" t="s">
        <v>1609</v>
      </c>
    </row>
    <row r="868" spans="1:10">
      <c r="A868" s="1">
        <f>HYPERLINK("https://lsnyc.legalserver.org/matter/dynamic-profile/view/1888588","19-1888588")</f>
        <v>0</v>
      </c>
      <c r="B868" t="s">
        <v>58</v>
      </c>
      <c r="C868" t="s">
        <v>601</v>
      </c>
      <c r="D868" t="s">
        <v>1124</v>
      </c>
      <c r="E868" t="s">
        <v>1397</v>
      </c>
      <c r="F868" t="s">
        <v>1384</v>
      </c>
      <c r="G868" t="s">
        <v>1610</v>
      </c>
      <c r="H868" t="s">
        <v>1617</v>
      </c>
      <c r="I868" t="s">
        <v>1619</v>
      </c>
      <c r="J868" t="s">
        <v>1626</v>
      </c>
    </row>
    <row r="869" spans="1:10">
      <c r="A869" s="1">
        <f>HYPERLINK("https://lsnyc.legalserver.org/matter/dynamic-profile/view/1893892","19-1893892")</f>
        <v>0</v>
      </c>
      <c r="B869" t="s">
        <v>58</v>
      </c>
      <c r="C869" t="s">
        <v>599</v>
      </c>
      <c r="D869" t="s">
        <v>1123</v>
      </c>
      <c r="E869" t="s">
        <v>1487</v>
      </c>
      <c r="F869" t="s">
        <v>1188</v>
      </c>
      <c r="G869" t="s">
        <v>1610</v>
      </c>
      <c r="H869" t="s">
        <v>1617</v>
      </c>
      <c r="I869" t="s">
        <v>1623</v>
      </c>
      <c r="J869" t="s">
        <v>1638</v>
      </c>
    </row>
    <row r="870" spans="1:10">
      <c r="A870" s="1">
        <f>HYPERLINK("https://lsnyc.legalserver.org/matter/dynamic-profile/view/1895339","19-1895339")</f>
        <v>0</v>
      </c>
      <c r="B870" t="s">
        <v>58</v>
      </c>
      <c r="C870" t="s">
        <v>353</v>
      </c>
      <c r="D870" t="s">
        <v>614</v>
      </c>
      <c r="E870" t="s">
        <v>1544</v>
      </c>
      <c r="F870" t="s">
        <v>1264</v>
      </c>
      <c r="G870" t="s">
        <v>1610</v>
      </c>
      <c r="H870" t="s">
        <v>1617</v>
      </c>
      <c r="I870" t="s">
        <v>1619</v>
      </c>
      <c r="J870" t="s">
        <v>1626</v>
      </c>
    </row>
    <row r="871" spans="1:10">
      <c r="A871" s="1">
        <f>HYPERLINK("https://lsnyc.legalserver.org/matter/dynamic-profile/view/1903987","19-1903987")</f>
        <v>0</v>
      </c>
      <c r="B871" t="s">
        <v>58</v>
      </c>
      <c r="C871" t="s">
        <v>318</v>
      </c>
      <c r="D871" t="s">
        <v>1125</v>
      </c>
      <c r="E871" t="s">
        <v>1452</v>
      </c>
      <c r="F871" t="s">
        <v>1191</v>
      </c>
      <c r="G871" t="s">
        <v>1609</v>
      </c>
    </row>
    <row r="872" spans="1:10">
      <c r="A872" s="1">
        <f>HYPERLINK("https://lsnyc.legalserver.org/matter/dynamic-profile/view/1893675","19-1893675")</f>
        <v>0</v>
      </c>
      <c r="B872" t="s">
        <v>58</v>
      </c>
      <c r="C872" t="s">
        <v>598</v>
      </c>
      <c r="D872" t="s">
        <v>1122</v>
      </c>
      <c r="E872" t="s">
        <v>1523</v>
      </c>
      <c r="F872" t="s">
        <v>1161</v>
      </c>
      <c r="G872" t="s">
        <v>1610</v>
      </c>
      <c r="H872" t="s">
        <v>1617</v>
      </c>
      <c r="I872" t="s">
        <v>1619</v>
      </c>
      <c r="J872" t="s">
        <v>1625</v>
      </c>
    </row>
    <row r="873" spans="1:10">
      <c r="A873" s="1">
        <f>HYPERLINK("https://lsnyc.legalserver.org/matter/dynamic-profile/view/1892982","19-1892982")</f>
        <v>0</v>
      </c>
      <c r="B873" t="s">
        <v>58</v>
      </c>
      <c r="C873" t="s">
        <v>287</v>
      </c>
      <c r="D873" t="s">
        <v>1126</v>
      </c>
      <c r="E873" t="s">
        <v>1351</v>
      </c>
      <c r="F873" t="s">
        <v>1235</v>
      </c>
      <c r="G873" t="s">
        <v>1613</v>
      </c>
      <c r="I873" t="s">
        <v>1620</v>
      </c>
      <c r="J873" t="s">
        <v>1634</v>
      </c>
    </row>
    <row r="874" spans="1:10">
      <c r="A874" s="1">
        <f>HYPERLINK("https://lsnyc.legalserver.org/matter/dynamic-profile/view/1903982","19-1903982")</f>
        <v>0</v>
      </c>
      <c r="B874" t="s">
        <v>58</v>
      </c>
      <c r="C874" t="s">
        <v>318</v>
      </c>
      <c r="D874" t="s">
        <v>1125</v>
      </c>
      <c r="E874" t="s">
        <v>1452</v>
      </c>
      <c r="F874" t="s">
        <v>1161</v>
      </c>
      <c r="G874" t="s">
        <v>1610</v>
      </c>
      <c r="H874" t="s">
        <v>1617</v>
      </c>
      <c r="I874" t="s">
        <v>1619</v>
      </c>
      <c r="J874" t="s">
        <v>1625</v>
      </c>
    </row>
    <row r="875" spans="1:10">
      <c r="A875" s="1">
        <f>HYPERLINK("https://lsnyc.legalserver.org/matter/dynamic-profile/view/1889518","19-1889518")</f>
        <v>0</v>
      </c>
      <c r="B875" t="s">
        <v>58</v>
      </c>
      <c r="C875" t="s">
        <v>270</v>
      </c>
      <c r="D875" t="s">
        <v>1118</v>
      </c>
      <c r="E875" t="s">
        <v>1376</v>
      </c>
      <c r="F875" t="s">
        <v>1321</v>
      </c>
      <c r="G875" t="s">
        <v>1609</v>
      </c>
      <c r="H875" t="s">
        <v>1617</v>
      </c>
      <c r="I875" t="s">
        <v>1619</v>
      </c>
      <c r="J875" t="s">
        <v>1625</v>
      </c>
    </row>
    <row r="876" spans="1:10">
      <c r="A876" s="1">
        <f>HYPERLINK("https://lsnyc.legalserver.org/matter/dynamic-profile/view/1893691","19-1893691")</f>
        <v>0</v>
      </c>
      <c r="B876" t="s">
        <v>58</v>
      </c>
      <c r="C876" t="s">
        <v>595</v>
      </c>
      <c r="D876" t="s">
        <v>1119</v>
      </c>
      <c r="E876" t="s">
        <v>1523</v>
      </c>
      <c r="G876" t="s">
        <v>1609</v>
      </c>
      <c r="I876" t="s">
        <v>1619</v>
      </c>
    </row>
    <row r="877" spans="1:10">
      <c r="A877" s="1">
        <f>HYPERLINK("https://lsnyc.legalserver.org/matter/dynamic-profile/view/0812835","16-0812835")</f>
        <v>0</v>
      </c>
      <c r="B877" t="s">
        <v>59</v>
      </c>
      <c r="C877" t="s">
        <v>602</v>
      </c>
      <c r="D877" t="s">
        <v>1127</v>
      </c>
      <c r="E877" t="s">
        <v>1545</v>
      </c>
      <c r="F877" t="s">
        <v>1170</v>
      </c>
      <c r="G877" t="s">
        <v>1610</v>
      </c>
      <c r="I877" t="s">
        <v>1619</v>
      </c>
      <c r="J877" t="s">
        <v>1625</v>
      </c>
    </row>
    <row r="878" spans="1:10">
      <c r="A878" s="1">
        <f>HYPERLINK("https://lsnyc.legalserver.org/matter/dynamic-profile/view/1869323","18-1869323")</f>
        <v>0</v>
      </c>
      <c r="B878" t="s">
        <v>59</v>
      </c>
      <c r="C878" t="s">
        <v>453</v>
      </c>
      <c r="D878" t="s">
        <v>669</v>
      </c>
      <c r="E878" t="s">
        <v>1546</v>
      </c>
      <c r="F878" t="s">
        <v>1146</v>
      </c>
      <c r="G878" t="s">
        <v>1610</v>
      </c>
      <c r="I878" t="s">
        <v>1619</v>
      </c>
      <c r="J878" t="s">
        <v>1625</v>
      </c>
    </row>
    <row r="879" spans="1:10">
      <c r="A879" s="1">
        <f>HYPERLINK("https://lsnyc.legalserver.org/matter/dynamic-profile/view/1864623","18-1864623")</f>
        <v>0</v>
      </c>
      <c r="B879" t="s">
        <v>59</v>
      </c>
      <c r="C879" t="s">
        <v>603</v>
      </c>
      <c r="D879" t="s">
        <v>625</v>
      </c>
      <c r="E879" t="s">
        <v>1275</v>
      </c>
      <c r="F879" t="s">
        <v>1147</v>
      </c>
      <c r="G879" t="s">
        <v>1610</v>
      </c>
      <c r="H879" t="s">
        <v>1617</v>
      </c>
      <c r="I879" t="s">
        <v>1619</v>
      </c>
      <c r="J879" t="s">
        <v>1626</v>
      </c>
    </row>
    <row r="880" spans="1:10">
      <c r="A880" s="1">
        <f>HYPERLINK("https://lsnyc.legalserver.org/matter/dynamic-profile/view/1871925","18-1871925")</f>
        <v>0</v>
      </c>
      <c r="B880" t="s">
        <v>59</v>
      </c>
      <c r="C880" t="s">
        <v>117</v>
      </c>
      <c r="D880" t="s">
        <v>1013</v>
      </c>
      <c r="E880" t="s">
        <v>1229</v>
      </c>
      <c r="F880" t="s">
        <v>1187</v>
      </c>
      <c r="G880" t="s">
        <v>1610</v>
      </c>
      <c r="H880" t="s">
        <v>1617</v>
      </c>
      <c r="I880" t="s">
        <v>1619</v>
      </c>
      <c r="J880" t="s">
        <v>1625</v>
      </c>
    </row>
    <row r="881" spans="1:10">
      <c r="A881" s="1">
        <f>HYPERLINK("https://lsnyc.legalserver.org/matter/dynamic-profile/view/0823697","17-0823697")</f>
        <v>0</v>
      </c>
      <c r="B881" t="s">
        <v>59</v>
      </c>
      <c r="C881" t="s">
        <v>61</v>
      </c>
      <c r="D881" t="s">
        <v>762</v>
      </c>
      <c r="E881" t="s">
        <v>1491</v>
      </c>
      <c r="F881" t="s">
        <v>1543</v>
      </c>
      <c r="G881" t="s">
        <v>1610</v>
      </c>
      <c r="H881" t="s">
        <v>1617</v>
      </c>
      <c r="I881" t="s">
        <v>1619</v>
      </c>
      <c r="J881" t="s">
        <v>1626</v>
      </c>
    </row>
    <row r="882" spans="1:10">
      <c r="A882" s="1">
        <f>HYPERLINK("https://lsnyc.legalserver.org/matter/dynamic-profile/view/1838628","17-1838628")</f>
        <v>0</v>
      </c>
      <c r="B882" t="s">
        <v>59</v>
      </c>
      <c r="C882" t="s">
        <v>604</v>
      </c>
      <c r="D882" t="s">
        <v>737</v>
      </c>
      <c r="E882" t="s">
        <v>1374</v>
      </c>
      <c r="F882" t="s">
        <v>1204</v>
      </c>
      <c r="G882" t="s">
        <v>1609</v>
      </c>
      <c r="H882" t="s">
        <v>1617</v>
      </c>
      <c r="I882" t="s">
        <v>1621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Bronx Housing Aged Open Cases 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2019-12-06T14:43:10Z</dcterms:created>
  <dcterms:modified xsi:type="dcterms:W3CDTF">2019-12-06T14:43:10Z</dcterms:modified>
</cp:coreProperties>
</file>