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 CNYCN Regime" sheetId="1" r:id="rId1"/>
  </sheets>
  <calcPr calcId="124519" fullCalcOnLoad="1"/>
</workbook>
</file>

<file path=xl/sharedStrings.xml><?xml version="1.0" encoding="utf-8"?>
<sst xmlns="http://schemas.openxmlformats.org/spreadsheetml/2006/main" count="1856" uniqueCount="502">
  <si>
    <t>Hyperlinked Case #</t>
  </si>
  <si>
    <t>Caseworker Name</t>
  </si>
  <si>
    <t>FundsNum Name</t>
  </si>
  <si>
    <t>County of Residence</t>
  </si>
  <si>
    <t>Zip Code</t>
  </si>
  <si>
    <t>FPU Prim Src Client Prob</t>
  </si>
  <si>
    <t>FPU Sec Src Client Prob</t>
  </si>
  <si>
    <t>Time Updated</t>
  </si>
  <si>
    <t xml:space="preserve">Total Annual Income </t>
  </si>
  <si>
    <t>FPU Primary Outcome</t>
  </si>
  <si>
    <t>FPU Tertiary Outcome</t>
  </si>
  <si>
    <t>FPU Secondary Outcome</t>
  </si>
  <si>
    <t>Type Of Assistance</t>
  </si>
  <si>
    <t>Secondary Assistance Type</t>
  </si>
  <si>
    <t>FPU Third Type of Legal Assistance</t>
  </si>
  <si>
    <t>Servicer</t>
  </si>
  <si>
    <t>Current Lender/Noteholder</t>
  </si>
  <si>
    <t>Settlement Amount</t>
  </si>
  <si>
    <t>FPU Amount of Principal Forbearance (1st)</t>
  </si>
  <si>
    <t>Amount Of Principal Reduction</t>
  </si>
  <si>
    <t>Funds Obtained</t>
  </si>
  <si>
    <t>Debt Discharged In Short Sales</t>
  </si>
  <si>
    <t>Client First Name</t>
  </si>
  <si>
    <t>Client Last Name</t>
  </si>
  <si>
    <t>Loan Modification Status</t>
  </si>
  <si>
    <t>Griffin, Jacquelyn</t>
  </si>
  <si>
    <t>Herman, Terry</t>
  </si>
  <si>
    <t>Isobe, Catherine</t>
  </si>
  <si>
    <t>Eisenberg, Jennifer</t>
  </si>
  <si>
    <t>Nunez, Crystal</t>
  </si>
  <si>
    <t>Pacheco, Joe</t>
  </si>
  <si>
    <t>Geballe, Rachel</t>
  </si>
  <si>
    <t>Tyler, Johnson</t>
  </si>
  <si>
    <t>Sinton, Jennifer</t>
  </si>
  <si>
    <t>AG-HOPP-CNYCN</t>
  </si>
  <si>
    <t>CNYCN-Senior Citizen Homeowner Preservation Services</t>
  </si>
  <si>
    <t>Kings</t>
  </si>
  <si>
    <t>Queens</t>
  </si>
  <si>
    <t>Loan Unaffordable from Origination</t>
  </si>
  <si>
    <t>Transfer of Ownership/Fraud</t>
  </si>
  <si>
    <t>Sandy Related Property Damage/Income Loss</t>
  </si>
  <si>
    <t>High Non-mortgage debt</t>
  </si>
  <si>
    <t>Marital/Relationship Dispute</t>
  </si>
  <si>
    <t>Loss of Income from under/unemployment</t>
  </si>
  <si>
    <t>Servicing Problem/Payment Dispute</t>
  </si>
  <si>
    <t>Loss of income from Death in Family/Borrower</t>
  </si>
  <si>
    <t>Casualty/property insurance problems</t>
  </si>
  <si>
    <t>Scam/Other</t>
  </si>
  <si>
    <t>Property/Tax Delinquency</t>
  </si>
  <si>
    <t>Increased/Unexpected Medical Expenses/Issues</t>
  </si>
  <si>
    <t>Non-Payment of Rental/Inability to Rent</t>
  </si>
  <si>
    <t>Loss of income from Business Failure</t>
  </si>
  <si>
    <t>Increased/unexpected Energy and Utility payments</t>
  </si>
  <si>
    <t>Scam/Deed Theft</t>
  </si>
  <si>
    <t>Mortgage Payment Increase</t>
  </si>
  <si>
    <t>12/24/2018</t>
  </si>
  <si>
    <t>05/28/2019</t>
  </si>
  <si>
    <t>05/17/2019</t>
  </si>
  <si>
    <t>09/04/2019</t>
  </si>
  <si>
    <t>08/28/2019</t>
  </si>
  <si>
    <t>09/09/2019</t>
  </si>
  <si>
    <t>07/08/2019</t>
  </si>
  <si>
    <t>08/12/2019</t>
  </si>
  <si>
    <t>02/13/2019</t>
  </si>
  <si>
    <t>08/09/2019</t>
  </si>
  <si>
    <t>09/06/2019</t>
  </si>
  <si>
    <t>08/07/2019</t>
  </si>
  <si>
    <t>08/13/2019</t>
  </si>
  <si>
    <t>06/26/2019</t>
  </si>
  <si>
    <t>02/23/2019</t>
  </si>
  <si>
    <t>08/29/2019</t>
  </si>
  <si>
    <t>08/22/2019</t>
  </si>
  <si>
    <t>09/03/2019</t>
  </si>
  <si>
    <t>04/08/2019</t>
  </si>
  <si>
    <t>08/06/2019</t>
  </si>
  <si>
    <t>06/12/2019</t>
  </si>
  <si>
    <t>08/23/2019</t>
  </si>
  <si>
    <t>04/19/2019</t>
  </si>
  <si>
    <t>08/16/2019</t>
  </si>
  <si>
    <t>03/03/2019</t>
  </si>
  <si>
    <t>08/08/2019</t>
  </si>
  <si>
    <t>03/19/2019</t>
  </si>
  <si>
    <t>08/30/2019</t>
  </si>
  <si>
    <t>08/19/2019</t>
  </si>
  <si>
    <t>07/01/2019</t>
  </si>
  <si>
    <t>08/21/2019</t>
  </si>
  <si>
    <t>Advised Client Of Rights And Options</t>
  </si>
  <si>
    <t>Foreclosure Dismissed</t>
  </si>
  <si>
    <t>Averted Default Judgment</t>
  </si>
  <si>
    <t>Extended homeowner or tenant’s tenure in property</t>
  </si>
  <si>
    <t>Referred to legal services</t>
  </si>
  <si>
    <t>Brought Mortgage Current</t>
  </si>
  <si>
    <t>Referral</t>
  </si>
  <si>
    <t>Reduced Fees or Charges/Obtained QWR response</t>
  </si>
  <si>
    <t>Obtained Injunction</t>
  </si>
  <si>
    <t>Filed Complaint with Government Enforcement Agency</t>
  </si>
  <si>
    <t>Short Sale</t>
  </si>
  <si>
    <t>Withdrew from counseling</t>
  </si>
  <si>
    <t>Mortgage Modified - In House</t>
  </si>
  <si>
    <t>Obtained pro bono counsel</t>
  </si>
  <si>
    <t>Resolved non-mortgage lien</t>
  </si>
  <si>
    <t>Obtained Real Estate Broker Services</t>
  </si>
  <si>
    <t>Client Outcome Unknown</t>
  </si>
  <si>
    <t>Obtained clear title to property</t>
  </si>
  <si>
    <t>Obtained or Restored Settlement Conference</t>
  </si>
  <si>
    <t>Homeowner Obtained Private Loan/Grant Funds</t>
  </si>
  <si>
    <t>Shadow Docket SC Representation</t>
  </si>
  <si>
    <t>Litigation</t>
  </si>
  <si>
    <t>Investigation and Advice and Counsel</t>
  </si>
  <si>
    <t>Assisted with Pro Se Representation</t>
  </si>
  <si>
    <t>Provided Representation at Settlement Conference</t>
  </si>
  <si>
    <t>Non-Litigation Advocacy</t>
  </si>
  <si>
    <t>Advice and Counsel</t>
  </si>
  <si>
    <t>Referral to Legal Service</t>
  </si>
  <si>
    <t>Referral to Pro Bono Counsel</t>
  </si>
  <si>
    <t>Referred to Social Service or Emergency Assistance Agency</t>
  </si>
  <si>
    <t>Complex or Multiparty Litigation</t>
  </si>
  <si>
    <t>Assisted with tax lien issue</t>
  </si>
  <si>
    <t>Referral to Housing Counseling</t>
  </si>
  <si>
    <t>Submission of Loan Modification Request</t>
  </si>
  <si>
    <t>Representation in Good Faith Proceeding</t>
  </si>
  <si>
    <t>Referral to RE Broker</t>
  </si>
  <si>
    <t>CitiMortgage</t>
  </si>
  <si>
    <t>bac home loans servicing, lp</t>
  </si>
  <si>
    <t>Carrington Mortgage Services</t>
  </si>
  <si>
    <t>Select Portfolio Servicing, Inc.</t>
  </si>
  <si>
    <t>Caliber Home Loans</t>
  </si>
  <si>
    <t>Bank of America</t>
  </si>
  <si>
    <t>JP Morgan Chase Bank NA</t>
  </si>
  <si>
    <t>Bayview</t>
  </si>
  <si>
    <t>Ocwen Loan Servicing</t>
  </si>
  <si>
    <t>Financial Freedom</t>
  </si>
  <si>
    <t>Unknown</t>
  </si>
  <si>
    <t>PHH Mortgage Corporation</t>
  </si>
  <si>
    <t>Chase</t>
  </si>
  <si>
    <t>Celink</t>
  </si>
  <si>
    <t>Cross Country Federal Savings Bank</t>
  </si>
  <si>
    <t>Nationstar Mortgage</t>
  </si>
  <si>
    <t>Ocwen</t>
  </si>
  <si>
    <t>America’s Servicing Company</t>
  </si>
  <si>
    <t>Ditech.com</t>
  </si>
  <si>
    <t>Emigrant Mortgage Co.</t>
  </si>
  <si>
    <t>Everbank</t>
  </si>
  <si>
    <t>Freedom Mortgage Corporation</t>
  </si>
  <si>
    <t>Seterus, Inc.</t>
  </si>
  <si>
    <t>Stae of New York Mortgage</t>
  </si>
  <si>
    <t>HPD</t>
  </si>
  <si>
    <t>HSBC</t>
  </si>
  <si>
    <t>Wells Fargo</t>
  </si>
  <si>
    <t>Wells Fargo Bank, NA</t>
  </si>
  <si>
    <t>ChaseHome Finance LLC</t>
  </si>
  <si>
    <t>M&amp;T Bank</t>
  </si>
  <si>
    <t>Advanced Financial Services, Inc.</t>
  </si>
  <si>
    <t>Shellpoint Mortgage Servicing</t>
  </si>
  <si>
    <t>Reverse Mortgage</t>
  </si>
  <si>
    <t>RMS</t>
  </si>
  <si>
    <t>Specialized Loan Servicing</t>
  </si>
  <si>
    <t>Spring Homes, LLC</t>
  </si>
  <si>
    <t>Statebridge</t>
  </si>
  <si>
    <t>US Bank</t>
  </si>
  <si>
    <t>Gregory Funding</t>
  </si>
  <si>
    <t>Rushmore Capital Partners</t>
  </si>
  <si>
    <t>Mr. Cooper</t>
  </si>
  <si>
    <t>Vanderbilt Mortgage</t>
  </si>
  <si>
    <t>Selene Finance</t>
  </si>
  <si>
    <t>Wells Fargo Home Mortgage, Inc.</t>
  </si>
  <si>
    <t>Rushmore Loan Management Services</t>
  </si>
  <si>
    <t>Fay Servicing</t>
  </si>
  <si>
    <t>SN Servicing</t>
  </si>
  <si>
    <t>Mid-Island Mortgage</t>
  </si>
  <si>
    <t>CMG Mortgage Inc.</t>
  </si>
  <si>
    <t>Nation Star</t>
  </si>
  <si>
    <t>Champion Mortgage</t>
  </si>
  <si>
    <t>No Mortgage</t>
  </si>
  <si>
    <t>Select Loan Servicing</t>
  </si>
  <si>
    <t>America's Wholesale Lender</t>
  </si>
  <si>
    <t>Bank of New York Mellon Corp</t>
  </si>
  <si>
    <t>Bank of New York Mellon Trust Company</t>
  </si>
  <si>
    <t>Cendant Mortgage Corp</t>
  </si>
  <si>
    <t>CIT</t>
  </si>
  <si>
    <t>Cross Island Capital</t>
  </si>
  <si>
    <t>Deutsche Bank as Trustee</t>
  </si>
  <si>
    <t>Deutsche Bank National Trust Company</t>
  </si>
  <si>
    <t>Emigrant Bank</t>
  </si>
  <si>
    <t>Fairmont Funding</t>
  </si>
  <si>
    <t>Fannie Mae</t>
  </si>
  <si>
    <t>Federal National Mortgage</t>
  </si>
  <si>
    <t>Generation Mortgage Co.</t>
  </si>
  <si>
    <t>Green Tree</t>
  </si>
  <si>
    <t>HSBC Bank USA, NA, as Trustee</t>
  </si>
  <si>
    <t>LaSalle Bank National Association</t>
  </si>
  <si>
    <t>Manufacturers &amp; Traders</t>
  </si>
  <si>
    <t xml:space="preserve">  Mortgage Lenders Network, USA, Inc.</t>
  </si>
  <si>
    <t>Penny Mac Loan Services, LLC</t>
  </si>
  <si>
    <t>retained realty incorporated</t>
  </si>
  <si>
    <t>Reverse Mortgage Solutions, Inc.</t>
  </si>
  <si>
    <t>The Bank of New York Mellon</t>
  </si>
  <si>
    <t>US Bank as Trustee</t>
  </si>
  <si>
    <t>US Bank National Association</t>
  </si>
  <si>
    <t>US Bank Trust</t>
  </si>
  <si>
    <t>Washington Mutual</t>
  </si>
  <si>
    <t>Wilmington Savings Fund Society, FSB</t>
  </si>
  <si>
    <t>Wilmington Trust, National Association</t>
  </si>
  <si>
    <t>Meadowbrook Financial</t>
  </si>
  <si>
    <t>47,051.85</t>
  </si>
  <si>
    <t>42,060</t>
  </si>
  <si>
    <t>61,429.26</t>
  </si>
  <si>
    <t>80,000</t>
  </si>
  <si>
    <t>William</t>
  </si>
  <si>
    <t>Marlyn</t>
  </si>
  <si>
    <t>Luz</t>
  </si>
  <si>
    <t>Radi</t>
  </si>
  <si>
    <t>Brenda</t>
  </si>
  <si>
    <t>Gwenethe</t>
  </si>
  <si>
    <t>Willie</t>
  </si>
  <si>
    <t>Zuri</t>
  </si>
  <si>
    <t>Burke</t>
  </si>
  <si>
    <t>Moses</t>
  </si>
  <si>
    <t>Curtis</t>
  </si>
  <si>
    <t>Marcelle</t>
  </si>
  <si>
    <t>Nakisha</t>
  </si>
  <si>
    <t>Angela</t>
  </si>
  <si>
    <t>Chaloea</t>
  </si>
  <si>
    <t>Tanya</t>
  </si>
  <si>
    <t>Lois</t>
  </si>
  <si>
    <t>Jorge</t>
  </si>
  <si>
    <t>Alfred</t>
  </si>
  <si>
    <t>Calvin</t>
  </si>
  <si>
    <t>Elfrida</t>
  </si>
  <si>
    <t>Gwendoline</t>
  </si>
  <si>
    <t>Betsy</t>
  </si>
  <si>
    <t>Ralph</t>
  </si>
  <si>
    <t>Violet</t>
  </si>
  <si>
    <t>Raymond</t>
  </si>
  <si>
    <t>Javier</t>
  </si>
  <si>
    <t>Linda</t>
  </si>
  <si>
    <t>Jean</t>
  </si>
  <si>
    <t>Michelle</t>
  </si>
  <si>
    <t>Bola</t>
  </si>
  <si>
    <t>Regina</t>
  </si>
  <si>
    <t>Yanick</t>
  </si>
  <si>
    <t>Francesca</t>
  </si>
  <si>
    <t>Irene</t>
  </si>
  <si>
    <t>Lipa</t>
  </si>
  <si>
    <t>Hilton</t>
  </si>
  <si>
    <t>Deborah</t>
  </si>
  <si>
    <t>Delma</t>
  </si>
  <si>
    <t>Patricia</t>
  </si>
  <si>
    <t>Colin</t>
  </si>
  <si>
    <t>Noreen</t>
  </si>
  <si>
    <t>Farrah</t>
  </si>
  <si>
    <t>Michael</t>
  </si>
  <si>
    <t>Bashiri</t>
  </si>
  <si>
    <t>Elizabeth</t>
  </si>
  <si>
    <t>Viola</t>
  </si>
  <si>
    <t>Desrine</t>
  </si>
  <si>
    <t>Kenneth</t>
  </si>
  <si>
    <t>Toyin</t>
  </si>
  <si>
    <t>Audrey</t>
  </si>
  <si>
    <t>Oveta</t>
  </si>
  <si>
    <t>Christopher</t>
  </si>
  <si>
    <t>John</t>
  </si>
  <si>
    <t>Victor</t>
  </si>
  <si>
    <t>Paula</t>
  </si>
  <si>
    <t>Maureen</t>
  </si>
  <si>
    <t>Lorraine</t>
  </si>
  <si>
    <t>Albert</t>
  </si>
  <si>
    <t>Jeffrey</t>
  </si>
  <si>
    <t>ernest</t>
  </si>
  <si>
    <t>Joy</t>
  </si>
  <si>
    <t>marlene</t>
  </si>
  <si>
    <t>Beryl</t>
  </si>
  <si>
    <t>Shimshon</t>
  </si>
  <si>
    <t>Astrid</t>
  </si>
  <si>
    <t>Ayana</t>
  </si>
  <si>
    <t>Rudy</t>
  </si>
  <si>
    <t>Domingo</t>
  </si>
  <si>
    <t>Carleater</t>
  </si>
  <si>
    <t>Melody</t>
  </si>
  <si>
    <t>Marion</t>
  </si>
  <si>
    <t>Tom</t>
  </si>
  <si>
    <t>Celena</t>
  </si>
  <si>
    <t>Shirley</t>
  </si>
  <si>
    <t>Marcia</t>
  </si>
  <si>
    <t>Shariann</t>
  </si>
  <si>
    <t>Hazel</t>
  </si>
  <si>
    <t>Liborio</t>
  </si>
  <si>
    <t>Nysheva-Starr</t>
  </si>
  <si>
    <t>Gloria</t>
  </si>
  <si>
    <t>Ilona</t>
  </si>
  <si>
    <t>Kim</t>
  </si>
  <si>
    <t>Randolph</t>
  </si>
  <si>
    <t>Merlene</t>
  </si>
  <si>
    <t>Gina</t>
  </si>
  <si>
    <t>Catherine</t>
  </si>
  <si>
    <t>Earl</t>
  </si>
  <si>
    <t>Donna</t>
  </si>
  <si>
    <t>Frances</t>
  </si>
  <si>
    <t>Benzina</t>
  </si>
  <si>
    <t>Marco</t>
  </si>
  <si>
    <t>Una</t>
  </si>
  <si>
    <t>Glenda</t>
  </si>
  <si>
    <t>Daniel</t>
  </si>
  <si>
    <t>Odetta</t>
  </si>
  <si>
    <t>Anna</t>
  </si>
  <si>
    <t>Marie</t>
  </si>
  <si>
    <t>Sultana</t>
  </si>
  <si>
    <t>Cicely</t>
  </si>
  <si>
    <t>Camille</t>
  </si>
  <si>
    <t>Louis</t>
  </si>
  <si>
    <t>Fritz</t>
  </si>
  <si>
    <t>Cheryl</t>
  </si>
  <si>
    <t>Carmel</t>
  </si>
  <si>
    <t>Laurel</t>
  </si>
  <si>
    <t>Keisha</t>
  </si>
  <si>
    <t>Ann</t>
  </si>
  <si>
    <t>Andrea</t>
  </si>
  <si>
    <t>Nicole</t>
  </si>
  <si>
    <t>Manuel</t>
  </si>
  <si>
    <t>Beatrice</t>
  </si>
  <si>
    <t>Josephine</t>
  </si>
  <si>
    <t>Denyse</t>
  </si>
  <si>
    <t>Martha</t>
  </si>
  <si>
    <t>Buruch</t>
  </si>
  <si>
    <t>Chester</t>
  </si>
  <si>
    <t>Olive</t>
  </si>
  <si>
    <t>Wesner</t>
  </si>
  <si>
    <t>Vickey</t>
  </si>
  <si>
    <t>Gladys</t>
  </si>
  <si>
    <t>Lystra</t>
  </si>
  <si>
    <t>Choy</t>
  </si>
  <si>
    <t>Pericles</t>
  </si>
  <si>
    <t>Joseph</t>
  </si>
  <si>
    <t>Kevin</t>
  </si>
  <si>
    <t>Charles</t>
  </si>
  <si>
    <t>Melvina</t>
  </si>
  <si>
    <t>Gilda</t>
  </si>
  <si>
    <t>Norma</t>
  </si>
  <si>
    <t>Amanda</t>
  </si>
  <si>
    <t>Ollie</t>
  </si>
  <si>
    <t>Gilbert</t>
  </si>
  <si>
    <t>Louise</t>
  </si>
  <si>
    <t>Edwin</t>
  </si>
  <si>
    <t>Irma</t>
  </si>
  <si>
    <t>Leonardo</t>
  </si>
  <si>
    <t>Carol</t>
  </si>
  <si>
    <t>Zelita</t>
  </si>
  <si>
    <t>Lennard</t>
  </si>
  <si>
    <t>Esther</t>
  </si>
  <si>
    <t>Alberta</t>
  </si>
  <si>
    <t>Faye</t>
  </si>
  <si>
    <t>Yolanda</t>
  </si>
  <si>
    <t>Carmen</t>
  </si>
  <si>
    <t>Marilyn</t>
  </si>
  <si>
    <t>Flaubert</t>
  </si>
  <si>
    <t>Edward</t>
  </si>
  <si>
    <t>Alex</t>
  </si>
  <si>
    <t>Negron</t>
  </si>
  <si>
    <t>Mason</t>
  </si>
  <si>
    <t>Pellicer</t>
  </si>
  <si>
    <t>Hasan</t>
  </si>
  <si>
    <t>Thompson</t>
  </si>
  <si>
    <t>Bourne</t>
  </si>
  <si>
    <t>Jones III</t>
  </si>
  <si>
    <t>Gee</t>
  </si>
  <si>
    <t>Kennedy</t>
  </si>
  <si>
    <t>Adeyinka</t>
  </si>
  <si>
    <t>Odom</t>
  </si>
  <si>
    <t>Miranda</t>
  </si>
  <si>
    <t>Thorpe</t>
  </si>
  <si>
    <t>Williams</t>
  </si>
  <si>
    <t>Barnes</t>
  </si>
  <si>
    <t>Steven</t>
  </si>
  <si>
    <t>Urban</t>
  </si>
  <si>
    <t>Bereguete</t>
  </si>
  <si>
    <t>Moe</t>
  </si>
  <si>
    <t>Benedith</t>
  </si>
  <si>
    <t>Lomuscio</t>
  </si>
  <si>
    <t>Liverpool</t>
  </si>
  <si>
    <t>Reyes</t>
  </si>
  <si>
    <t>Garcia</t>
  </si>
  <si>
    <t>Alirkan</t>
  </si>
  <si>
    <t>Gregoire</t>
  </si>
  <si>
    <t>Byam</t>
  </si>
  <si>
    <t>Obadina</t>
  </si>
  <si>
    <t>Frey</t>
  </si>
  <si>
    <t>Mcclymont</t>
  </si>
  <si>
    <t>Saintil</t>
  </si>
  <si>
    <t>Thevenin</t>
  </si>
  <si>
    <t>Rosario</t>
  </si>
  <si>
    <t>Wakszul</t>
  </si>
  <si>
    <t>Dawson</t>
  </si>
  <si>
    <t>Perkins</t>
  </si>
  <si>
    <t>Almonte</t>
  </si>
  <si>
    <t>Myles</t>
  </si>
  <si>
    <t>Clarke</t>
  </si>
  <si>
    <t>Brown</t>
  </si>
  <si>
    <t>Lafontant</t>
  </si>
  <si>
    <t>Bishop</t>
  </si>
  <si>
    <t>Booker</t>
  </si>
  <si>
    <t>Quashie</t>
  </si>
  <si>
    <t>McFarland</t>
  </si>
  <si>
    <t>Stevens</t>
  </si>
  <si>
    <t>Adekoya</t>
  </si>
  <si>
    <t>Davis</t>
  </si>
  <si>
    <t>Jack</t>
  </si>
  <si>
    <t>Archer</t>
  </si>
  <si>
    <t>Bernard</t>
  </si>
  <si>
    <t>Marrero</t>
  </si>
  <si>
    <t>Livingston</t>
  </si>
  <si>
    <t>Solomon</t>
  </si>
  <si>
    <t>Ward-Cemple</t>
  </si>
  <si>
    <t>Marcano</t>
  </si>
  <si>
    <t>Charles-Pierre</t>
  </si>
  <si>
    <t>bennett</t>
  </si>
  <si>
    <t>Thomas</t>
  </si>
  <si>
    <t>Carter</t>
  </si>
  <si>
    <t>burey</t>
  </si>
  <si>
    <t>Reid</t>
  </si>
  <si>
    <t>Danhi</t>
  </si>
  <si>
    <t>Benjamin</t>
  </si>
  <si>
    <t>Rush</t>
  </si>
  <si>
    <t>Piccirillo</t>
  </si>
  <si>
    <t>Henry</t>
  </si>
  <si>
    <t>Kirton</t>
  </si>
  <si>
    <t>Beache</t>
  </si>
  <si>
    <t>Stephens</t>
  </si>
  <si>
    <t>Dickerson</t>
  </si>
  <si>
    <t>Valle</t>
  </si>
  <si>
    <t>Munoz</t>
  </si>
  <si>
    <t>No Last Name</t>
  </si>
  <si>
    <t>Johnson</t>
  </si>
  <si>
    <t>Vaytusyonok</t>
  </si>
  <si>
    <t>Clark</t>
  </si>
  <si>
    <t>Dixon</t>
  </si>
  <si>
    <t>Crick</t>
  </si>
  <si>
    <t>Brutus</t>
  </si>
  <si>
    <t>Montgomery</t>
  </si>
  <si>
    <t>Knight</t>
  </si>
  <si>
    <t>George</t>
  </si>
  <si>
    <t>Grant</t>
  </si>
  <si>
    <t>Poggioli</t>
  </si>
  <si>
    <t>Jamison</t>
  </si>
  <si>
    <t>Senat</t>
  </si>
  <si>
    <t>Delvois</t>
  </si>
  <si>
    <t>Ammon</t>
  </si>
  <si>
    <t>Achampong</t>
  </si>
  <si>
    <t>Morrison</t>
  </si>
  <si>
    <t>Barillas</t>
  </si>
  <si>
    <t>Delence</t>
  </si>
  <si>
    <t>Pervin</t>
  </si>
  <si>
    <t>Coppin</t>
  </si>
  <si>
    <t>Perry</t>
  </si>
  <si>
    <t>Fameux</t>
  </si>
  <si>
    <t>Ramsey-Francois</t>
  </si>
  <si>
    <t>King</t>
  </si>
  <si>
    <t>Harrison</t>
  </si>
  <si>
    <t>Curreri</t>
  </si>
  <si>
    <t>Bozarth</t>
  </si>
  <si>
    <t>Bramble</t>
  </si>
  <si>
    <t>Zambrano</t>
  </si>
  <si>
    <t>Ortiz</t>
  </si>
  <si>
    <t>Cianflone Oliveri</t>
  </si>
  <si>
    <t>Black</t>
  </si>
  <si>
    <t>Roberts</t>
  </si>
  <si>
    <t>McDonnell</t>
  </si>
  <si>
    <t>Klein</t>
  </si>
  <si>
    <t>Latham</t>
  </si>
  <si>
    <t>Holmes</t>
  </si>
  <si>
    <t>Osias</t>
  </si>
  <si>
    <t>Lorenzi</t>
  </si>
  <si>
    <t>Favours</t>
  </si>
  <si>
    <t>Geoffroy</t>
  </si>
  <si>
    <t>Cheung</t>
  </si>
  <si>
    <t>Lyras</t>
  </si>
  <si>
    <t>Folk</t>
  </si>
  <si>
    <t>Gray</t>
  </si>
  <si>
    <t>Miller</t>
  </si>
  <si>
    <t>Tucker</t>
  </si>
  <si>
    <t>Jackson</t>
  </si>
  <si>
    <t>Gables</t>
  </si>
  <si>
    <t>Neal</t>
  </si>
  <si>
    <t>Cuffee</t>
  </si>
  <si>
    <t>Bennett</t>
  </si>
  <si>
    <t>Bellocci</t>
  </si>
  <si>
    <t>Idfresne</t>
  </si>
  <si>
    <t>Young</t>
  </si>
  <si>
    <t>Ross</t>
  </si>
  <si>
    <t>Herz</t>
  </si>
  <si>
    <t>Wright</t>
  </si>
  <si>
    <t>Alston</t>
  </si>
  <si>
    <t>Corporan</t>
  </si>
  <si>
    <t>Arthur</t>
  </si>
  <si>
    <t>Ulysse</t>
  </si>
  <si>
    <t>Gentile</t>
  </si>
  <si>
    <t>Hoffman</t>
  </si>
  <si>
    <t>Client Did Not Qualify For Modification</t>
  </si>
  <si>
    <t>Modification Offer Rejected By Client</t>
  </si>
  <si>
    <t>Lender/Servicer Requested Addition Documents</t>
  </si>
  <si>
    <t>Trial Modification Offer Received And Accepted By Client</t>
  </si>
  <si>
    <t>Modification Request Re-Submitted and Pending</t>
  </si>
  <si>
    <t>Final Modification Offer Received And Accepted By Client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</si>
</sst>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63"/>
  <sheetViews>
    <sheetView tabSelected="1" workbookViewId="0"/>
  </sheetViews>
  <sheetFormatPr defaultRowHeight="15"/>
  <cols>
    <col min="1" max="1" width="20.7109375" style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1">
        <f>HYPERLINK("https://lsnyc.legalserver.org/matter/dynamic-profile/view/0730875","13-0730875")</f>
        <v>0</v>
      </c>
      <c r="B2" t="s">
        <v>25</v>
      </c>
      <c r="C2" t="s">
        <v>34</v>
      </c>
      <c r="D2" t="s">
        <v>36</v>
      </c>
      <c r="E2">
        <v>11220</v>
      </c>
      <c r="F2" t="s">
        <v>38</v>
      </c>
      <c r="G2" t="s">
        <v>43</v>
      </c>
      <c r="H2" t="s">
        <v>55</v>
      </c>
      <c r="I2">
        <v>56860</v>
      </c>
      <c r="J2" t="s">
        <v>86</v>
      </c>
      <c r="M2" t="s">
        <v>106</v>
      </c>
      <c r="N2" t="s">
        <v>119</v>
      </c>
      <c r="P2" t="s">
        <v>122</v>
      </c>
      <c r="Q2" t="s">
        <v>175</v>
      </c>
      <c r="R2">
        <v>0</v>
      </c>
      <c r="S2">
        <v>0</v>
      </c>
      <c r="T2">
        <v>0</v>
      </c>
      <c r="V2">
        <v>0</v>
      </c>
      <c r="W2" t="s">
        <v>208</v>
      </c>
      <c r="X2" t="s">
        <v>357</v>
      </c>
      <c r="Y2" t="s">
        <v>496</v>
      </c>
    </row>
    <row r="3" spans="1:25">
      <c r="A3" s="1">
        <f>HYPERLINK("https://lsnyc.legalserver.org/matter/dynamic-profile/view/0801377","16-0801377")</f>
        <v>0</v>
      </c>
      <c r="B3" t="s">
        <v>26</v>
      </c>
      <c r="C3" t="s">
        <v>34</v>
      </c>
      <c r="D3" t="s">
        <v>36</v>
      </c>
      <c r="E3">
        <v>11207</v>
      </c>
      <c r="F3" t="s">
        <v>39</v>
      </c>
      <c r="G3" t="s">
        <v>44</v>
      </c>
      <c r="H3" t="s">
        <v>56</v>
      </c>
      <c r="I3">
        <v>30800</v>
      </c>
      <c r="J3" t="s">
        <v>87</v>
      </c>
      <c r="M3" t="s">
        <v>107</v>
      </c>
      <c r="P3" t="s">
        <v>123</v>
      </c>
      <c r="Q3" t="s">
        <v>123</v>
      </c>
      <c r="R3">
        <v>0</v>
      </c>
      <c r="S3">
        <v>0</v>
      </c>
      <c r="T3">
        <v>0</v>
      </c>
      <c r="V3">
        <v>0</v>
      </c>
      <c r="W3" t="s">
        <v>209</v>
      </c>
      <c r="X3" t="s">
        <v>358</v>
      </c>
    </row>
    <row r="4" spans="1:25">
      <c r="A4" s="1">
        <f>HYPERLINK("https://lsnyc.legalserver.org/matter/dynamic-profile/view/1891816","19-1891816")</f>
        <v>0</v>
      </c>
      <c r="B4" t="s">
        <v>25</v>
      </c>
      <c r="C4" t="s">
        <v>34</v>
      </c>
      <c r="D4" t="s">
        <v>36</v>
      </c>
      <c r="E4">
        <v>11229</v>
      </c>
      <c r="F4" t="s">
        <v>40</v>
      </c>
      <c r="G4" t="s">
        <v>45</v>
      </c>
      <c r="H4" t="s">
        <v>57</v>
      </c>
      <c r="I4">
        <v>25824</v>
      </c>
      <c r="M4" t="s">
        <v>108</v>
      </c>
      <c r="P4" t="s">
        <v>124</v>
      </c>
      <c r="Q4" t="s">
        <v>127</v>
      </c>
      <c r="R4">
        <v>0</v>
      </c>
      <c r="S4">
        <v>0</v>
      </c>
      <c r="T4">
        <v>0</v>
      </c>
      <c r="V4">
        <v>0</v>
      </c>
      <c r="W4" t="s">
        <v>210</v>
      </c>
      <c r="X4" t="s">
        <v>359</v>
      </c>
    </row>
    <row r="5" spans="1:25">
      <c r="A5" s="1">
        <f>HYPERLINK("https://lsnyc.legalserver.org/matter/dynamic-profile/view/1884469","18-1884469")</f>
        <v>0</v>
      </c>
      <c r="B5" t="s">
        <v>26</v>
      </c>
      <c r="C5" t="s">
        <v>34</v>
      </c>
      <c r="D5" t="s">
        <v>36</v>
      </c>
      <c r="E5">
        <v>11209</v>
      </c>
      <c r="F5" t="s">
        <v>41</v>
      </c>
      <c r="H5" t="s">
        <v>58</v>
      </c>
      <c r="I5">
        <v>75400</v>
      </c>
      <c r="J5" t="s">
        <v>88</v>
      </c>
      <c r="L5" t="s">
        <v>86</v>
      </c>
      <c r="M5" t="s">
        <v>109</v>
      </c>
      <c r="N5" t="s">
        <v>112</v>
      </c>
      <c r="P5" t="s">
        <v>125</v>
      </c>
      <c r="Q5" t="s">
        <v>127</v>
      </c>
      <c r="R5">
        <v>0</v>
      </c>
      <c r="S5">
        <v>0</v>
      </c>
      <c r="T5">
        <v>0</v>
      </c>
      <c r="V5">
        <v>0</v>
      </c>
      <c r="W5" t="s">
        <v>211</v>
      </c>
      <c r="X5" t="s">
        <v>360</v>
      </c>
    </row>
    <row r="6" spans="1:25">
      <c r="A6" s="1">
        <f>HYPERLINK("https://lsnyc.legalserver.org/matter/dynamic-profile/view/0802370","16-0802370")</f>
        <v>0</v>
      </c>
      <c r="B6" t="s">
        <v>27</v>
      </c>
      <c r="C6" t="s">
        <v>34</v>
      </c>
      <c r="D6" t="s">
        <v>36</v>
      </c>
      <c r="E6">
        <v>11208</v>
      </c>
      <c r="F6" t="s">
        <v>38</v>
      </c>
      <c r="H6" t="s">
        <v>59</v>
      </c>
      <c r="I6">
        <v>74796</v>
      </c>
      <c r="J6" t="s">
        <v>89</v>
      </c>
      <c r="L6" t="s">
        <v>86</v>
      </c>
      <c r="M6" t="s">
        <v>107</v>
      </c>
      <c r="N6" t="s">
        <v>112</v>
      </c>
      <c r="P6" t="s">
        <v>126</v>
      </c>
      <c r="Q6" t="s">
        <v>127</v>
      </c>
      <c r="R6">
        <v>0</v>
      </c>
      <c r="S6">
        <v>0</v>
      </c>
      <c r="T6">
        <v>0</v>
      </c>
      <c r="V6">
        <v>0</v>
      </c>
      <c r="W6" t="s">
        <v>212</v>
      </c>
      <c r="X6" t="s">
        <v>361</v>
      </c>
      <c r="Y6" t="s">
        <v>497</v>
      </c>
    </row>
    <row r="7" spans="1:25">
      <c r="A7" s="1">
        <f>HYPERLINK("https://lsnyc.legalserver.org/matter/dynamic-profile/view/0777467","15-0777467")</f>
        <v>0</v>
      </c>
      <c r="B7" t="s">
        <v>25</v>
      </c>
      <c r="C7" t="s">
        <v>34</v>
      </c>
      <c r="D7" t="s">
        <v>36</v>
      </c>
      <c r="E7">
        <v>11203</v>
      </c>
      <c r="F7" t="s">
        <v>38</v>
      </c>
      <c r="H7" t="s">
        <v>59</v>
      </c>
      <c r="I7">
        <v>48790.8</v>
      </c>
      <c r="J7" t="s">
        <v>88</v>
      </c>
      <c r="L7" t="s">
        <v>86</v>
      </c>
      <c r="M7" t="s">
        <v>110</v>
      </c>
      <c r="N7" t="s">
        <v>109</v>
      </c>
      <c r="P7" t="s">
        <v>127</v>
      </c>
      <c r="Q7" t="s">
        <v>127</v>
      </c>
      <c r="R7">
        <v>0</v>
      </c>
      <c r="S7">
        <v>0</v>
      </c>
      <c r="T7">
        <v>0</v>
      </c>
      <c r="V7">
        <v>0</v>
      </c>
      <c r="W7" t="s">
        <v>213</v>
      </c>
      <c r="X7" t="s">
        <v>362</v>
      </c>
      <c r="Y7" t="s">
        <v>498</v>
      </c>
    </row>
    <row r="8" spans="1:25">
      <c r="A8" s="1">
        <f>HYPERLINK("https://lsnyc.legalserver.org/matter/dynamic-profile/view/1854564","17-1854564")</f>
        <v>0</v>
      </c>
      <c r="B8" t="s">
        <v>26</v>
      </c>
      <c r="C8" t="s">
        <v>34</v>
      </c>
      <c r="D8" t="s">
        <v>36</v>
      </c>
      <c r="E8">
        <v>11233</v>
      </c>
      <c r="F8" t="s">
        <v>42</v>
      </c>
      <c r="H8" t="s">
        <v>60</v>
      </c>
      <c r="I8">
        <v>54156</v>
      </c>
      <c r="J8" t="s">
        <v>88</v>
      </c>
      <c r="M8" t="s">
        <v>109</v>
      </c>
      <c r="N8" t="s">
        <v>110</v>
      </c>
      <c r="P8" t="s">
        <v>128</v>
      </c>
      <c r="Q8" t="s">
        <v>127</v>
      </c>
      <c r="R8">
        <v>0</v>
      </c>
      <c r="S8">
        <v>0</v>
      </c>
      <c r="T8">
        <v>0</v>
      </c>
      <c r="V8">
        <v>0</v>
      </c>
      <c r="W8" t="s">
        <v>214</v>
      </c>
      <c r="X8" t="s">
        <v>363</v>
      </c>
    </row>
    <row r="9" spans="1:25">
      <c r="A9" s="1">
        <f>HYPERLINK("https://lsnyc.legalserver.org/matter/dynamic-profile/view/0809434","16-0809434")</f>
        <v>0</v>
      </c>
      <c r="B9" t="s">
        <v>27</v>
      </c>
      <c r="C9" t="s">
        <v>34</v>
      </c>
      <c r="D9" t="s">
        <v>36</v>
      </c>
      <c r="E9">
        <v>11213</v>
      </c>
      <c r="F9" t="s">
        <v>43</v>
      </c>
      <c r="G9" t="s">
        <v>49</v>
      </c>
      <c r="H9" t="s">
        <v>61</v>
      </c>
      <c r="I9">
        <v>48000</v>
      </c>
      <c r="J9" t="s">
        <v>88</v>
      </c>
      <c r="L9" t="s">
        <v>89</v>
      </c>
      <c r="M9" t="s">
        <v>107</v>
      </c>
      <c r="N9" t="s">
        <v>110</v>
      </c>
      <c r="P9" t="s">
        <v>124</v>
      </c>
      <c r="Q9" t="s">
        <v>127</v>
      </c>
      <c r="R9">
        <v>0</v>
      </c>
      <c r="S9">
        <v>0</v>
      </c>
      <c r="T9">
        <v>0</v>
      </c>
      <c r="V9">
        <v>0</v>
      </c>
      <c r="W9" t="s">
        <v>215</v>
      </c>
      <c r="X9" t="s">
        <v>364</v>
      </c>
      <c r="Y9" t="s">
        <v>496</v>
      </c>
    </row>
    <row r="10" spans="1:25">
      <c r="A10" s="1">
        <f>HYPERLINK("https://lsnyc.legalserver.org/matter/dynamic-profile/view/1902922","19-1902922")</f>
        <v>0</v>
      </c>
      <c r="B10" t="s">
        <v>28</v>
      </c>
      <c r="C10" t="s">
        <v>34</v>
      </c>
      <c r="D10" t="s">
        <v>36</v>
      </c>
      <c r="E10">
        <v>11233</v>
      </c>
      <c r="F10" t="s">
        <v>44</v>
      </c>
      <c r="H10" t="s">
        <v>60</v>
      </c>
      <c r="I10">
        <v>127200</v>
      </c>
      <c r="M10" t="s">
        <v>108</v>
      </c>
      <c r="P10" t="s">
        <v>125</v>
      </c>
      <c r="Q10" t="s">
        <v>176</v>
      </c>
      <c r="R10">
        <v>0</v>
      </c>
      <c r="S10">
        <v>0</v>
      </c>
      <c r="T10">
        <v>0</v>
      </c>
      <c r="V10">
        <v>0</v>
      </c>
      <c r="W10" t="s">
        <v>216</v>
      </c>
      <c r="X10" t="s">
        <v>365</v>
      </c>
    </row>
    <row r="11" spans="1:25">
      <c r="A11" s="1">
        <f>HYPERLINK("https://lsnyc.legalserver.org/matter/dynamic-profile/view/1890769","19-1890769")</f>
        <v>0</v>
      </c>
      <c r="B11" t="s">
        <v>27</v>
      </c>
      <c r="C11" t="s">
        <v>34</v>
      </c>
      <c r="D11" t="s">
        <v>36</v>
      </c>
      <c r="E11">
        <v>11236</v>
      </c>
      <c r="F11" t="s">
        <v>44</v>
      </c>
      <c r="H11" t="s">
        <v>59</v>
      </c>
      <c r="I11">
        <v>74268</v>
      </c>
      <c r="J11" t="s">
        <v>86</v>
      </c>
      <c r="M11" t="s">
        <v>111</v>
      </c>
      <c r="P11" t="s">
        <v>129</v>
      </c>
      <c r="Q11" t="s">
        <v>176</v>
      </c>
      <c r="R11">
        <v>0</v>
      </c>
      <c r="S11">
        <v>0</v>
      </c>
      <c r="T11">
        <v>0</v>
      </c>
      <c r="V11">
        <v>0</v>
      </c>
      <c r="W11" t="s">
        <v>217</v>
      </c>
      <c r="X11" t="s">
        <v>366</v>
      </c>
    </row>
    <row r="12" spans="1:25">
      <c r="A12" s="1">
        <f>HYPERLINK("https://lsnyc.legalserver.org/matter/dynamic-profile/view/0781859","15-0781859")</f>
        <v>0</v>
      </c>
      <c r="B12" t="s">
        <v>27</v>
      </c>
      <c r="C12" t="s">
        <v>34</v>
      </c>
      <c r="D12" t="s">
        <v>36</v>
      </c>
      <c r="E12">
        <v>11207</v>
      </c>
      <c r="F12" t="s">
        <v>38</v>
      </c>
      <c r="G12" t="s">
        <v>42</v>
      </c>
      <c r="H12" t="s">
        <v>59</v>
      </c>
      <c r="I12">
        <v>24000</v>
      </c>
      <c r="J12" t="s">
        <v>88</v>
      </c>
      <c r="L12" t="s">
        <v>86</v>
      </c>
      <c r="M12" t="s">
        <v>107</v>
      </c>
      <c r="N12" t="s">
        <v>112</v>
      </c>
      <c r="P12" t="s">
        <v>130</v>
      </c>
      <c r="Q12" t="s">
        <v>176</v>
      </c>
      <c r="R12">
        <v>0</v>
      </c>
      <c r="S12">
        <v>0</v>
      </c>
      <c r="T12">
        <v>0</v>
      </c>
      <c r="V12">
        <v>0</v>
      </c>
      <c r="W12" t="s">
        <v>218</v>
      </c>
      <c r="X12" t="s">
        <v>367</v>
      </c>
    </row>
    <row r="13" spans="1:25">
      <c r="A13" s="1">
        <f>HYPERLINK("https://lsnyc.legalserver.org/matter/dynamic-profile/view/1884977","18-1884977")</f>
        <v>0</v>
      </c>
      <c r="B13" t="s">
        <v>26</v>
      </c>
      <c r="C13" t="s">
        <v>34</v>
      </c>
      <c r="D13" t="s">
        <v>36</v>
      </c>
      <c r="E13">
        <v>11207</v>
      </c>
      <c r="F13" t="s">
        <v>45</v>
      </c>
      <c r="H13" t="s">
        <v>62</v>
      </c>
      <c r="I13">
        <v>10800</v>
      </c>
      <c r="J13" t="s">
        <v>88</v>
      </c>
      <c r="K13" t="s">
        <v>92</v>
      </c>
      <c r="L13" t="s">
        <v>86</v>
      </c>
      <c r="M13" t="s">
        <v>109</v>
      </c>
      <c r="N13" t="s">
        <v>112</v>
      </c>
      <c r="P13" t="s">
        <v>131</v>
      </c>
      <c r="Q13" t="s">
        <v>177</v>
      </c>
      <c r="R13">
        <v>0</v>
      </c>
      <c r="S13">
        <v>0</v>
      </c>
      <c r="T13">
        <v>0</v>
      </c>
      <c r="V13">
        <v>0</v>
      </c>
      <c r="W13" t="s">
        <v>219</v>
      </c>
      <c r="X13" t="s">
        <v>368</v>
      </c>
    </row>
    <row r="14" spans="1:25">
      <c r="A14" s="1">
        <f>HYPERLINK("https://lsnyc.legalserver.org/matter/dynamic-profile/view/0815200","16-0815200")</f>
        <v>0</v>
      </c>
      <c r="B14" t="s">
        <v>27</v>
      </c>
      <c r="C14" t="s">
        <v>34</v>
      </c>
      <c r="D14" t="s">
        <v>36</v>
      </c>
      <c r="E14">
        <v>11203</v>
      </c>
      <c r="F14" t="s">
        <v>45</v>
      </c>
      <c r="G14" t="s">
        <v>38</v>
      </c>
      <c r="H14" t="s">
        <v>63</v>
      </c>
      <c r="I14">
        <v>97640</v>
      </c>
      <c r="J14" t="s">
        <v>90</v>
      </c>
      <c r="L14" t="s">
        <v>86</v>
      </c>
      <c r="M14" t="s">
        <v>111</v>
      </c>
      <c r="N14" t="s">
        <v>113</v>
      </c>
      <c r="P14" t="s">
        <v>124</v>
      </c>
      <c r="Q14" t="s">
        <v>177</v>
      </c>
      <c r="R14">
        <v>0</v>
      </c>
      <c r="S14">
        <v>0</v>
      </c>
      <c r="T14">
        <v>0</v>
      </c>
      <c r="V14">
        <v>0</v>
      </c>
      <c r="W14" t="s">
        <v>220</v>
      </c>
      <c r="X14" t="s">
        <v>334</v>
      </c>
    </row>
    <row r="15" spans="1:25">
      <c r="A15" s="1">
        <f>HYPERLINK("https://lsnyc.legalserver.org/matter/dynamic-profile/view/1885880","18-1885880")</f>
        <v>0</v>
      </c>
      <c r="B15" t="s">
        <v>29</v>
      </c>
      <c r="C15" t="s">
        <v>34</v>
      </c>
      <c r="D15" t="s">
        <v>36</v>
      </c>
      <c r="E15">
        <v>11233</v>
      </c>
      <c r="F15" t="s">
        <v>44</v>
      </c>
      <c r="H15" t="s">
        <v>64</v>
      </c>
      <c r="I15">
        <v>101470.63</v>
      </c>
      <c r="J15" t="s">
        <v>86</v>
      </c>
      <c r="M15" t="s">
        <v>111</v>
      </c>
      <c r="N15" t="s">
        <v>109</v>
      </c>
      <c r="P15" t="s">
        <v>124</v>
      </c>
      <c r="Q15" t="s">
        <v>124</v>
      </c>
      <c r="R15">
        <v>0</v>
      </c>
      <c r="S15">
        <v>0</v>
      </c>
      <c r="T15">
        <v>0</v>
      </c>
      <c r="V15">
        <v>0</v>
      </c>
      <c r="W15" t="s">
        <v>221</v>
      </c>
      <c r="X15" t="s">
        <v>369</v>
      </c>
    </row>
    <row r="16" spans="1:25">
      <c r="A16" s="1">
        <f>HYPERLINK("https://lsnyc.legalserver.org/matter/dynamic-profile/view/1905283","19-1905283")</f>
        <v>0</v>
      </c>
      <c r="B16" t="s">
        <v>30</v>
      </c>
      <c r="C16" t="s">
        <v>34</v>
      </c>
      <c r="D16" t="s">
        <v>36</v>
      </c>
      <c r="E16">
        <v>11238</v>
      </c>
      <c r="F16" t="s">
        <v>46</v>
      </c>
      <c r="H16" t="s">
        <v>60</v>
      </c>
      <c r="I16">
        <v>8400</v>
      </c>
      <c r="P16" t="s">
        <v>132</v>
      </c>
      <c r="Q16" t="s">
        <v>124</v>
      </c>
      <c r="R16">
        <v>0</v>
      </c>
      <c r="S16">
        <v>0</v>
      </c>
      <c r="T16">
        <v>0</v>
      </c>
      <c r="V16">
        <v>0</v>
      </c>
      <c r="W16" t="s">
        <v>222</v>
      </c>
      <c r="X16" t="s">
        <v>370</v>
      </c>
    </row>
    <row r="17" spans="1:25">
      <c r="A17" s="1">
        <f>HYPERLINK("https://lsnyc.legalserver.org/matter/dynamic-profile/view/1851709","17-1851709")</f>
        <v>0</v>
      </c>
      <c r="B17" t="s">
        <v>28</v>
      </c>
      <c r="C17" t="s">
        <v>34</v>
      </c>
      <c r="D17" t="s">
        <v>36</v>
      </c>
      <c r="E17">
        <v>11236</v>
      </c>
      <c r="F17" t="s">
        <v>43</v>
      </c>
      <c r="G17" t="s">
        <v>50</v>
      </c>
      <c r="H17" t="s">
        <v>65</v>
      </c>
      <c r="I17">
        <v>100800</v>
      </c>
      <c r="J17" t="s">
        <v>86</v>
      </c>
      <c r="M17" t="s">
        <v>110</v>
      </c>
      <c r="N17" t="s">
        <v>109</v>
      </c>
      <c r="P17" t="s">
        <v>124</v>
      </c>
      <c r="Q17" t="s">
        <v>124</v>
      </c>
      <c r="R17">
        <v>0</v>
      </c>
      <c r="S17">
        <v>0</v>
      </c>
      <c r="T17">
        <v>0</v>
      </c>
      <c r="V17">
        <v>0</v>
      </c>
      <c r="W17" t="s">
        <v>223</v>
      </c>
      <c r="X17" t="s">
        <v>371</v>
      </c>
    </row>
    <row r="18" spans="1:25">
      <c r="A18" s="1">
        <f>HYPERLINK("https://lsnyc.legalserver.org/matter/dynamic-profile/view/1889729","19-1889729")</f>
        <v>0</v>
      </c>
      <c r="B18" t="s">
        <v>26</v>
      </c>
      <c r="C18" t="s">
        <v>34</v>
      </c>
      <c r="D18" t="s">
        <v>36</v>
      </c>
      <c r="E18">
        <v>11234</v>
      </c>
      <c r="F18" t="s">
        <v>41</v>
      </c>
      <c r="H18" t="s">
        <v>60</v>
      </c>
      <c r="I18">
        <v>57819.36</v>
      </c>
      <c r="J18" t="s">
        <v>91</v>
      </c>
      <c r="M18" t="s">
        <v>111</v>
      </c>
      <c r="P18" t="s">
        <v>133</v>
      </c>
      <c r="Q18" t="s">
        <v>178</v>
      </c>
      <c r="R18">
        <v>0</v>
      </c>
      <c r="S18">
        <v>0</v>
      </c>
      <c r="T18">
        <v>0</v>
      </c>
      <c r="U18" t="s">
        <v>204</v>
      </c>
      <c r="V18">
        <v>0</v>
      </c>
      <c r="W18" t="s">
        <v>224</v>
      </c>
      <c r="X18" t="s">
        <v>361</v>
      </c>
    </row>
    <row r="19" spans="1:25">
      <c r="A19" s="1">
        <f>HYPERLINK("https://lsnyc.legalserver.org/matter/dynamic-profile/view/1849288","17-1849288")</f>
        <v>0</v>
      </c>
      <c r="B19" t="s">
        <v>26</v>
      </c>
      <c r="C19" t="s">
        <v>34</v>
      </c>
      <c r="D19" t="s">
        <v>36</v>
      </c>
      <c r="E19">
        <v>11236</v>
      </c>
      <c r="F19" t="s">
        <v>43</v>
      </c>
      <c r="H19" t="s">
        <v>58</v>
      </c>
      <c r="I19">
        <v>62400</v>
      </c>
      <c r="J19" t="s">
        <v>88</v>
      </c>
      <c r="L19" t="s">
        <v>86</v>
      </c>
      <c r="M19" t="s">
        <v>110</v>
      </c>
      <c r="N19" t="s">
        <v>111</v>
      </c>
      <c r="P19" t="s">
        <v>134</v>
      </c>
      <c r="Q19" t="s">
        <v>134</v>
      </c>
      <c r="R19">
        <v>0</v>
      </c>
      <c r="S19">
        <v>0</v>
      </c>
      <c r="T19">
        <v>0</v>
      </c>
      <c r="V19">
        <v>0</v>
      </c>
      <c r="W19" t="s">
        <v>225</v>
      </c>
      <c r="X19" t="s">
        <v>372</v>
      </c>
      <c r="Y19" t="s">
        <v>499</v>
      </c>
    </row>
    <row r="20" spans="1:25">
      <c r="A20" s="1">
        <f>HYPERLINK("https://lsnyc.legalserver.org/matter/dynamic-profile/view/1906525","19-1906525")</f>
        <v>0</v>
      </c>
      <c r="B20" t="s">
        <v>25</v>
      </c>
      <c r="C20" t="s">
        <v>34</v>
      </c>
      <c r="D20" t="s">
        <v>36</v>
      </c>
      <c r="E20">
        <v>11209</v>
      </c>
      <c r="F20" t="s">
        <v>44</v>
      </c>
      <c r="G20" t="s">
        <v>45</v>
      </c>
      <c r="H20" t="s">
        <v>66</v>
      </c>
      <c r="I20">
        <v>141600</v>
      </c>
      <c r="M20" t="s">
        <v>108</v>
      </c>
      <c r="P20" t="s">
        <v>134</v>
      </c>
      <c r="Q20" t="s">
        <v>134</v>
      </c>
      <c r="R20">
        <v>0</v>
      </c>
      <c r="S20">
        <v>0</v>
      </c>
      <c r="T20">
        <v>0</v>
      </c>
      <c r="V20">
        <v>0</v>
      </c>
      <c r="W20" t="s">
        <v>226</v>
      </c>
      <c r="X20" t="s">
        <v>373</v>
      </c>
    </row>
    <row r="21" spans="1:25">
      <c r="A21" s="1">
        <f>HYPERLINK("https://lsnyc.legalserver.org/matter/dynamic-profile/view/1902481","19-1902481")</f>
        <v>0</v>
      </c>
      <c r="B21" t="s">
        <v>26</v>
      </c>
      <c r="C21" t="s">
        <v>34</v>
      </c>
      <c r="D21" t="s">
        <v>36</v>
      </c>
      <c r="E21">
        <v>11238</v>
      </c>
      <c r="F21" t="s">
        <v>47</v>
      </c>
      <c r="H21" t="s">
        <v>64</v>
      </c>
      <c r="I21">
        <v>62000</v>
      </c>
      <c r="M21" t="s">
        <v>108</v>
      </c>
      <c r="Q21" t="s">
        <v>134</v>
      </c>
      <c r="R21">
        <v>0</v>
      </c>
      <c r="S21">
        <v>0</v>
      </c>
      <c r="T21">
        <v>0</v>
      </c>
      <c r="V21">
        <v>0</v>
      </c>
      <c r="W21" t="s">
        <v>227</v>
      </c>
      <c r="X21" t="s">
        <v>370</v>
      </c>
    </row>
    <row r="22" spans="1:25">
      <c r="A22" s="1">
        <f>HYPERLINK("https://lsnyc.legalserver.org/matter/dynamic-profile/view/1890549","19-1890549")</f>
        <v>0</v>
      </c>
      <c r="B22" t="s">
        <v>27</v>
      </c>
      <c r="C22" t="s">
        <v>34</v>
      </c>
      <c r="D22" t="s">
        <v>36</v>
      </c>
      <c r="E22">
        <v>11208</v>
      </c>
      <c r="F22" t="s">
        <v>48</v>
      </c>
      <c r="G22" t="s">
        <v>41</v>
      </c>
      <c r="H22" t="s">
        <v>60</v>
      </c>
      <c r="I22">
        <v>21408</v>
      </c>
      <c r="J22" t="s">
        <v>86</v>
      </c>
      <c r="M22" t="s">
        <v>111</v>
      </c>
      <c r="N22" t="s">
        <v>112</v>
      </c>
      <c r="P22" t="s">
        <v>135</v>
      </c>
      <c r="Q22" t="s">
        <v>179</v>
      </c>
      <c r="R22">
        <v>0</v>
      </c>
      <c r="S22">
        <v>0</v>
      </c>
      <c r="T22">
        <v>0</v>
      </c>
      <c r="V22">
        <v>0</v>
      </c>
      <c r="W22" t="s">
        <v>228</v>
      </c>
      <c r="X22" t="s">
        <v>374</v>
      </c>
    </row>
    <row r="23" spans="1:25">
      <c r="A23" s="1">
        <f>HYPERLINK("https://lsnyc.legalserver.org/matter/dynamic-profile/view/1864331","18-1864331")</f>
        <v>0</v>
      </c>
      <c r="B23" t="s">
        <v>27</v>
      </c>
      <c r="C23" t="s">
        <v>34</v>
      </c>
      <c r="D23" t="s">
        <v>36</v>
      </c>
      <c r="E23">
        <v>11207</v>
      </c>
      <c r="F23" t="s">
        <v>46</v>
      </c>
      <c r="G23" t="s">
        <v>45</v>
      </c>
      <c r="H23" t="s">
        <v>59</v>
      </c>
      <c r="I23">
        <v>52158</v>
      </c>
      <c r="J23" t="s">
        <v>88</v>
      </c>
      <c r="L23" t="s">
        <v>86</v>
      </c>
      <c r="M23" t="s">
        <v>107</v>
      </c>
      <c r="N23" t="s">
        <v>112</v>
      </c>
      <c r="P23" t="s">
        <v>131</v>
      </c>
      <c r="Q23" t="s">
        <v>179</v>
      </c>
      <c r="R23">
        <v>0</v>
      </c>
      <c r="S23">
        <v>0</v>
      </c>
      <c r="T23">
        <v>0</v>
      </c>
      <c r="V23">
        <v>0</v>
      </c>
      <c r="W23" t="s">
        <v>229</v>
      </c>
      <c r="X23" t="s">
        <v>375</v>
      </c>
    </row>
    <row r="24" spans="1:25">
      <c r="A24" s="1">
        <f>HYPERLINK("https://lsnyc.legalserver.org/matter/dynamic-profile/view/0771330","15-0771330")</f>
        <v>0</v>
      </c>
      <c r="B24" t="s">
        <v>25</v>
      </c>
      <c r="C24" t="s">
        <v>34</v>
      </c>
      <c r="D24" t="s">
        <v>36</v>
      </c>
      <c r="E24">
        <v>11236</v>
      </c>
      <c r="F24" t="s">
        <v>43</v>
      </c>
      <c r="G24" t="s">
        <v>40</v>
      </c>
      <c r="H24" t="s">
        <v>67</v>
      </c>
      <c r="I24">
        <v>104940</v>
      </c>
      <c r="J24" t="s">
        <v>88</v>
      </c>
      <c r="L24" t="s">
        <v>86</v>
      </c>
      <c r="M24" t="s">
        <v>107</v>
      </c>
      <c r="N24" t="s">
        <v>120</v>
      </c>
      <c r="P24" t="s">
        <v>122</v>
      </c>
      <c r="Q24" t="s">
        <v>122</v>
      </c>
      <c r="R24">
        <v>0</v>
      </c>
      <c r="S24">
        <v>0</v>
      </c>
      <c r="T24">
        <v>0</v>
      </c>
      <c r="V24">
        <v>0</v>
      </c>
      <c r="W24" t="s">
        <v>230</v>
      </c>
      <c r="X24" t="s">
        <v>376</v>
      </c>
      <c r="Y24" t="s">
        <v>496</v>
      </c>
    </row>
    <row r="25" spans="1:25">
      <c r="A25" s="1">
        <f>HYPERLINK("https://lsnyc.legalserver.org/matter/dynamic-profile/view/1887356","19-1887356")</f>
        <v>0</v>
      </c>
      <c r="B25" t="s">
        <v>25</v>
      </c>
      <c r="C25" t="s">
        <v>34</v>
      </c>
      <c r="D25" t="s">
        <v>36</v>
      </c>
      <c r="E25">
        <v>11229</v>
      </c>
      <c r="F25" t="s">
        <v>44</v>
      </c>
      <c r="H25" t="s">
        <v>64</v>
      </c>
      <c r="I25">
        <v>42030.6</v>
      </c>
      <c r="J25" t="s">
        <v>88</v>
      </c>
      <c r="M25" t="s">
        <v>109</v>
      </c>
      <c r="P25" t="s">
        <v>136</v>
      </c>
      <c r="Q25" t="s">
        <v>136</v>
      </c>
      <c r="R25">
        <v>0</v>
      </c>
      <c r="S25">
        <v>0</v>
      </c>
      <c r="T25">
        <v>0</v>
      </c>
      <c r="V25">
        <v>0</v>
      </c>
      <c r="W25" t="s">
        <v>231</v>
      </c>
      <c r="X25" t="s">
        <v>377</v>
      </c>
    </row>
    <row r="26" spans="1:25">
      <c r="A26" s="1">
        <f>HYPERLINK("https://lsnyc.legalserver.org/matter/dynamic-profile/view/1882086","18-1882086")</f>
        <v>0</v>
      </c>
      <c r="B26" t="s">
        <v>27</v>
      </c>
      <c r="C26" t="s">
        <v>34</v>
      </c>
      <c r="D26" t="s">
        <v>36</v>
      </c>
      <c r="E26">
        <v>11236</v>
      </c>
      <c r="F26" t="s">
        <v>42</v>
      </c>
      <c r="H26" t="s">
        <v>68</v>
      </c>
      <c r="I26">
        <v>71200</v>
      </c>
      <c r="M26" t="s">
        <v>109</v>
      </c>
      <c r="N26" t="s">
        <v>118</v>
      </c>
      <c r="P26" t="s">
        <v>137</v>
      </c>
      <c r="Q26" t="s">
        <v>180</v>
      </c>
      <c r="R26">
        <v>0</v>
      </c>
      <c r="S26">
        <v>0</v>
      </c>
      <c r="T26">
        <v>0</v>
      </c>
      <c r="V26">
        <v>0</v>
      </c>
      <c r="W26" t="s">
        <v>232</v>
      </c>
      <c r="X26" t="s">
        <v>378</v>
      </c>
    </row>
    <row r="27" spans="1:25">
      <c r="A27" s="1">
        <f>HYPERLINK("https://lsnyc.legalserver.org/matter/dynamic-profile/view/1882152","18-1882152")</f>
        <v>0</v>
      </c>
      <c r="B27" t="s">
        <v>26</v>
      </c>
      <c r="C27" t="s">
        <v>34</v>
      </c>
      <c r="D27" t="s">
        <v>36</v>
      </c>
      <c r="E27">
        <v>11210</v>
      </c>
      <c r="F27" t="s">
        <v>38</v>
      </c>
      <c r="G27" t="s">
        <v>42</v>
      </c>
      <c r="H27" t="s">
        <v>69</v>
      </c>
      <c r="I27">
        <v>11244</v>
      </c>
      <c r="J27" t="s">
        <v>92</v>
      </c>
      <c r="L27" t="s">
        <v>86</v>
      </c>
      <c r="M27" t="s">
        <v>112</v>
      </c>
      <c r="N27" t="s">
        <v>113</v>
      </c>
      <c r="Q27" t="s">
        <v>181</v>
      </c>
      <c r="R27">
        <v>0</v>
      </c>
      <c r="S27">
        <v>0</v>
      </c>
      <c r="T27">
        <v>0</v>
      </c>
      <c r="V27">
        <v>0</v>
      </c>
      <c r="W27" t="s">
        <v>233</v>
      </c>
      <c r="X27" t="s">
        <v>379</v>
      </c>
    </row>
    <row r="28" spans="1:25">
      <c r="A28" s="1">
        <f>HYPERLINK("https://lsnyc.legalserver.org/matter/dynamic-profile/view/1863658","18-1863658")</f>
        <v>0</v>
      </c>
      <c r="B28" t="s">
        <v>25</v>
      </c>
      <c r="C28" t="s">
        <v>34</v>
      </c>
      <c r="D28" t="s">
        <v>36</v>
      </c>
      <c r="E28">
        <v>11207</v>
      </c>
      <c r="F28" t="s">
        <v>49</v>
      </c>
      <c r="G28" t="s">
        <v>43</v>
      </c>
      <c r="H28" t="s">
        <v>56</v>
      </c>
      <c r="I28">
        <v>41816.8</v>
      </c>
      <c r="M28" t="s">
        <v>110</v>
      </c>
      <c r="N28" t="s">
        <v>109</v>
      </c>
      <c r="P28" t="s">
        <v>130</v>
      </c>
      <c r="Q28" t="s">
        <v>182</v>
      </c>
      <c r="R28">
        <v>0</v>
      </c>
      <c r="S28">
        <v>0</v>
      </c>
      <c r="T28">
        <v>0</v>
      </c>
      <c r="V28">
        <v>0</v>
      </c>
      <c r="W28" t="s">
        <v>234</v>
      </c>
      <c r="X28" t="s">
        <v>380</v>
      </c>
    </row>
    <row r="29" spans="1:25">
      <c r="A29" s="1">
        <f>HYPERLINK("https://lsnyc.legalserver.org/matter/dynamic-profile/view/0809559","16-0809559")</f>
        <v>0</v>
      </c>
      <c r="B29" t="s">
        <v>25</v>
      </c>
      <c r="C29" t="s">
        <v>34</v>
      </c>
      <c r="D29" t="s">
        <v>36</v>
      </c>
      <c r="E29">
        <v>11218</v>
      </c>
      <c r="F29" t="s">
        <v>45</v>
      </c>
      <c r="G29" t="s">
        <v>38</v>
      </c>
      <c r="H29" t="s">
        <v>60</v>
      </c>
      <c r="I29">
        <v>42660</v>
      </c>
      <c r="J29" t="s">
        <v>88</v>
      </c>
      <c r="L29" t="s">
        <v>95</v>
      </c>
      <c r="M29" t="s">
        <v>110</v>
      </c>
      <c r="N29" t="s">
        <v>112</v>
      </c>
      <c r="P29" t="s">
        <v>130</v>
      </c>
      <c r="Q29" t="s">
        <v>182</v>
      </c>
      <c r="R29">
        <v>0</v>
      </c>
      <c r="S29">
        <v>0</v>
      </c>
      <c r="T29">
        <v>0</v>
      </c>
      <c r="V29">
        <v>0</v>
      </c>
      <c r="W29" t="s">
        <v>235</v>
      </c>
      <c r="X29" t="s">
        <v>381</v>
      </c>
      <c r="Y29" t="s">
        <v>498</v>
      </c>
    </row>
    <row r="30" spans="1:25">
      <c r="A30" s="1">
        <f>HYPERLINK("https://lsnyc.legalserver.org/matter/dynamic-profile/view/1894308","19-1894308")</f>
        <v>0</v>
      </c>
      <c r="B30" t="s">
        <v>25</v>
      </c>
      <c r="C30" t="s">
        <v>34</v>
      </c>
      <c r="D30" t="s">
        <v>36</v>
      </c>
      <c r="E30">
        <v>11234</v>
      </c>
      <c r="F30" t="s">
        <v>38</v>
      </c>
      <c r="H30" t="s">
        <v>64</v>
      </c>
      <c r="I30">
        <v>93832</v>
      </c>
      <c r="M30" t="s">
        <v>108</v>
      </c>
      <c r="P30" t="s">
        <v>138</v>
      </c>
      <c r="Q30" t="s">
        <v>182</v>
      </c>
      <c r="R30">
        <v>0</v>
      </c>
      <c r="S30">
        <v>0</v>
      </c>
      <c r="T30">
        <v>0</v>
      </c>
      <c r="V30">
        <v>0</v>
      </c>
      <c r="W30" t="s">
        <v>236</v>
      </c>
      <c r="X30" t="s">
        <v>382</v>
      </c>
    </row>
    <row r="31" spans="1:25">
      <c r="A31" s="1">
        <f>HYPERLINK("https://lsnyc.legalserver.org/matter/dynamic-profile/view/1890466","19-1890466")</f>
        <v>0</v>
      </c>
      <c r="B31" t="s">
        <v>26</v>
      </c>
      <c r="C31" t="s">
        <v>34</v>
      </c>
      <c r="D31" t="s">
        <v>36</v>
      </c>
      <c r="E31">
        <v>11203</v>
      </c>
      <c r="F31" t="s">
        <v>43</v>
      </c>
      <c r="G31" t="s">
        <v>49</v>
      </c>
      <c r="H31" t="s">
        <v>62</v>
      </c>
      <c r="I31">
        <v>68928</v>
      </c>
      <c r="J31" t="s">
        <v>88</v>
      </c>
      <c r="L31" t="s">
        <v>86</v>
      </c>
      <c r="M31" t="s">
        <v>109</v>
      </c>
      <c r="N31" t="s">
        <v>112</v>
      </c>
      <c r="P31" t="s">
        <v>139</v>
      </c>
      <c r="Q31" t="s">
        <v>182</v>
      </c>
      <c r="R31">
        <v>0</v>
      </c>
      <c r="S31">
        <v>0</v>
      </c>
      <c r="T31">
        <v>0</v>
      </c>
      <c r="V31">
        <v>0</v>
      </c>
      <c r="W31" t="s">
        <v>237</v>
      </c>
      <c r="X31" t="s">
        <v>383</v>
      </c>
    </row>
    <row r="32" spans="1:25">
      <c r="A32" s="1">
        <f>HYPERLINK("https://lsnyc.legalserver.org/matter/dynamic-profile/view/1894853","19-1894853")</f>
        <v>0</v>
      </c>
      <c r="B32" t="s">
        <v>26</v>
      </c>
      <c r="C32" t="s">
        <v>34</v>
      </c>
      <c r="D32" t="s">
        <v>36</v>
      </c>
      <c r="E32">
        <v>11203</v>
      </c>
      <c r="F32" t="s">
        <v>49</v>
      </c>
      <c r="G32" t="s">
        <v>41</v>
      </c>
      <c r="H32" t="s">
        <v>60</v>
      </c>
      <c r="I32">
        <v>20904</v>
      </c>
      <c r="M32" t="s">
        <v>111</v>
      </c>
      <c r="P32" t="s">
        <v>130</v>
      </c>
      <c r="Q32" t="s">
        <v>182</v>
      </c>
      <c r="R32">
        <v>0</v>
      </c>
      <c r="S32">
        <v>0</v>
      </c>
      <c r="T32">
        <v>0</v>
      </c>
      <c r="V32">
        <v>0</v>
      </c>
      <c r="W32" t="s">
        <v>238</v>
      </c>
      <c r="X32" t="s">
        <v>384</v>
      </c>
    </row>
    <row r="33" spans="1:25">
      <c r="A33" s="1">
        <f>HYPERLINK("https://lsnyc.legalserver.org/matter/dynamic-profile/view/0815139","16-0815139")</f>
        <v>0</v>
      </c>
      <c r="B33" t="s">
        <v>27</v>
      </c>
      <c r="C33" t="s">
        <v>34</v>
      </c>
      <c r="D33" t="s">
        <v>36</v>
      </c>
      <c r="E33">
        <v>11229</v>
      </c>
      <c r="F33" t="s">
        <v>42</v>
      </c>
      <c r="G33" t="s">
        <v>43</v>
      </c>
      <c r="H33" t="s">
        <v>70</v>
      </c>
      <c r="I33">
        <v>13200</v>
      </c>
      <c r="J33" t="s">
        <v>88</v>
      </c>
      <c r="L33" t="s">
        <v>86</v>
      </c>
      <c r="M33" t="s">
        <v>107</v>
      </c>
      <c r="N33" t="s">
        <v>112</v>
      </c>
      <c r="P33" t="s">
        <v>140</v>
      </c>
      <c r="Q33" t="s">
        <v>140</v>
      </c>
      <c r="R33">
        <v>0</v>
      </c>
      <c r="S33">
        <v>0</v>
      </c>
      <c r="T33">
        <v>0</v>
      </c>
      <c r="V33">
        <v>0</v>
      </c>
      <c r="W33" t="s">
        <v>239</v>
      </c>
      <c r="X33" t="s">
        <v>385</v>
      </c>
    </row>
    <row r="34" spans="1:25">
      <c r="A34" s="1">
        <f>HYPERLINK("https://lsnyc.legalserver.org/matter/dynamic-profile/view/1858862","18-1858862")</f>
        <v>0</v>
      </c>
      <c r="B34" t="s">
        <v>26</v>
      </c>
      <c r="C34" t="s">
        <v>34</v>
      </c>
      <c r="D34" t="s">
        <v>36</v>
      </c>
      <c r="E34">
        <v>11234</v>
      </c>
      <c r="F34" t="s">
        <v>43</v>
      </c>
      <c r="H34" t="s">
        <v>65</v>
      </c>
      <c r="I34">
        <v>54000</v>
      </c>
      <c r="J34" t="s">
        <v>88</v>
      </c>
      <c r="M34" t="s">
        <v>109</v>
      </c>
      <c r="N34" t="s">
        <v>119</v>
      </c>
      <c r="P34" t="s">
        <v>140</v>
      </c>
      <c r="Q34" t="s">
        <v>140</v>
      </c>
      <c r="R34">
        <v>0</v>
      </c>
      <c r="S34">
        <v>0</v>
      </c>
      <c r="T34">
        <v>0</v>
      </c>
      <c r="V34">
        <v>0</v>
      </c>
      <c r="W34" t="s">
        <v>237</v>
      </c>
      <c r="X34" t="s">
        <v>386</v>
      </c>
    </row>
    <row r="35" spans="1:25">
      <c r="A35" s="1">
        <f>HYPERLINK("https://lsnyc.legalserver.org/matter/dynamic-profile/view/1844400","17-1844400")</f>
        <v>0</v>
      </c>
      <c r="B35" t="s">
        <v>31</v>
      </c>
      <c r="C35" t="s">
        <v>34</v>
      </c>
      <c r="D35" t="s">
        <v>36</v>
      </c>
      <c r="E35">
        <v>11236</v>
      </c>
      <c r="F35" t="s">
        <v>38</v>
      </c>
      <c r="H35" t="s">
        <v>71</v>
      </c>
      <c r="I35">
        <v>30000</v>
      </c>
      <c r="M35" t="s">
        <v>107</v>
      </c>
      <c r="P35" t="s">
        <v>141</v>
      </c>
      <c r="Q35" t="s">
        <v>183</v>
      </c>
      <c r="R35">
        <v>0</v>
      </c>
      <c r="S35">
        <v>0</v>
      </c>
      <c r="T35">
        <v>0</v>
      </c>
      <c r="V35">
        <v>0</v>
      </c>
      <c r="W35" t="s">
        <v>240</v>
      </c>
      <c r="X35" t="s">
        <v>387</v>
      </c>
    </row>
    <row r="36" spans="1:25">
      <c r="A36" s="1">
        <f>HYPERLINK("https://lsnyc.legalserver.org/matter/dynamic-profile/view/0756422","14-0756422")</f>
        <v>0</v>
      </c>
      <c r="B36" t="s">
        <v>26</v>
      </c>
      <c r="C36" t="s">
        <v>34</v>
      </c>
      <c r="D36" t="s">
        <v>36</v>
      </c>
      <c r="E36">
        <v>11236</v>
      </c>
      <c r="F36" t="s">
        <v>45</v>
      </c>
      <c r="G36" t="s">
        <v>41</v>
      </c>
      <c r="H36" t="s">
        <v>72</v>
      </c>
      <c r="I36">
        <v>75000</v>
      </c>
      <c r="J36" t="s">
        <v>88</v>
      </c>
      <c r="M36" t="s">
        <v>107</v>
      </c>
      <c r="N36" t="s">
        <v>110</v>
      </c>
      <c r="P36" t="s">
        <v>141</v>
      </c>
      <c r="Q36" t="s">
        <v>141</v>
      </c>
      <c r="R36">
        <v>0</v>
      </c>
      <c r="S36">
        <v>0</v>
      </c>
      <c r="T36">
        <v>0</v>
      </c>
      <c r="V36">
        <v>0</v>
      </c>
      <c r="W36" t="s">
        <v>241</v>
      </c>
      <c r="X36" t="s">
        <v>388</v>
      </c>
      <c r="Y36" t="s">
        <v>496</v>
      </c>
    </row>
    <row r="37" spans="1:25">
      <c r="A37" s="1">
        <f>HYPERLINK("https://lsnyc.legalserver.org/matter/dynamic-profile/view/1853938","17-1853938")</f>
        <v>0</v>
      </c>
      <c r="B37" t="s">
        <v>25</v>
      </c>
      <c r="C37" t="s">
        <v>34</v>
      </c>
      <c r="D37" t="s">
        <v>36</v>
      </c>
      <c r="E37">
        <v>11205</v>
      </c>
      <c r="F37" t="s">
        <v>45</v>
      </c>
      <c r="G37" t="s">
        <v>41</v>
      </c>
      <c r="H37" t="s">
        <v>73</v>
      </c>
      <c r="I37">
        <v>14376</v>
      </c>
      <c r="M37" t="s">
        <v>108</v>
      </c>
      <c r="P37" t="s">
        <v>142</v>
      </c>
      <c r="Q37" t="s">
        <v>142</v>
      </c>
      <c r="R37">
        <v>0</v>
      </c>
      <c r="S37">
        <v>0</v>
      </c>
      <c r="T37">
        <v>0</v>
      </c>
      <c r="V37">
        <v>0</v>
      </c>
      <c r="W37" t="s">
        <v>242</v>
      </c>
      <c r="X37" t="s">
        <v>389</v>
      </c>
    </row>
    <row r="38" spans="1:25">
      <c r="A38" s="1">
        <f>HYPERLINK("https://lsnyc.legalserver.org/matter/dynamic-profile/view/1905463","19-1905463")</f>
        <v>0</v>
      </c>
      <c r="B38" t="s">
        <v>25</v>
      </c>
      <c r="C38" t="s">
        <v>34</v>
      </c>
      <c r="D38" t="s">
        <v>36</v>
      </c>
      <c r="E38">
        <v>11204</v>
      </c>
      <c r="F38" t="s">
        <v>44</v>
      </c>
      <c r="H38" t="s">
        <v>62</v>
      </c>
      <c r="I38">
        <v>118400</v>
      </c>
      <c r="M38" t="s">
        <v>108</v>
      </c>
      <c r="P38" t="s">
        <v>143</v>
      </c>
      <c r="Q38" t="s">
        <v>184</v>
      </c>
      <c r="R38">
        <v>0</v>
      </c>
      <c r="S38">
        <v>0</v>
      </c>
      <c r="T38">
        <v>0</v>
      </c>
      <c r="V38">
        <v>0</v>
      </c>
      <c r="W38" t="s">
        <v>243</v>
      </c>
      <c r="X38" t="s">
        <v>390</v>
      </c>
    </row>
    <row r="39" spans="1:25">
      <c r="A39" s="1">
        <f>HYPERLINK("https://lsnyc.legalserver.org/matter/dynamic-profile/view/1863945","18-1863945")</f>
        <v>0</v>
      </c>
      <c r="B39" t="s">
        <v>26</v>
      </c>
      <c r="C39" t="s">
        <v>34</v>
      </c>
      <c r="D39" t="s">
        <v>36</v>
      </c>
      <c r="E39">
        <v>11221</v>
      </c>
      <c r="F39" t="s">
        <v>44</v>
      </c>
      <c r="H39" t="s">
        <v>65</v>
      </c>
      <c r="I39">
        <v>142476</v>
      </c>
      <c r="J39" t="s">
        <v>93</v>
      </c>
      <c r="L39" t="s">
        <v>86</v>
      </c>
      <c r="M39" t="s">
        <v>111</v>
      </c>
      <c r="P39" t="s">
        <v>144</v>
      </c>
      <c r="Q39" t="s">
        <v>185</v>
      </c>
      <c r="R39">
        <v>0</v>
      </c>
      <c r="S39">
        <v>0</v>
      </c>
      <c r="T39">
        <v>0</v>
      </c>
      <c r="V39">
        <v>0</v>
      </c>
      <c r="W39" t="s">
        <v>244</v>
      </c>
      <c r="X39" t="s">
        <v>391</v>
      </c>
    </row>
    <row r="40" spans="1:25">
      <c r="A40" s="1">
        <f>HYPERLINK("https://lsnyc.legalserver.org/matter/dynamic-profile/view/1893354","19-1893354")</f>
        <v>0</v>
      </c>
      <c r="B40" t="s">
        <v>26</v>
      </c>
      <c r="C40" t="s">
        <v>34</v>
      </c>
      <c r="D40" t="s">
        <v>36</v>
      </c>
      <c r="E40">
        <v>11203</v>
      </c>
      <c r="F40" t="s">
        <v>43</v>
      </c>
      <c r="H40" t="s">
        <v>59</v>
      </c>
      <c r="I40">
        <v>84800</v>
      </c>
      <c r="M40" t="s">
        <v>112</v>
      </c>
      <c r="P40" t="s">
        <v>144</v>
      </c>
      <c r="Q40" t="s">
        <v>186</v>
      </c>
      <c r="R40">
        <v>0</v>
      </c>
      <c r="S40">
        <v>0</v>
      </c>
      <c r="T40">
        <v>0</v>
      </c>
      <c r="V40">
        <v>0</v>
      </c>
      <c r="W40" t="s">
        <v>245</v>
      </c>
      <c r="X40" t="s">
        <v>392</v>
      </c>
    </row>
    <row r="41" spans="1:25">
      <c r="A41" s="1">
        <f>HYPERLINK("https://lsnyc.legalserver.org/matter/dynamic-profile/view/1904871","19-1904871")</f>
        <v>0</v>
      </c>
      <c r="B41" t="s">
        <v>28</v>
      </c>
      <c r="C41" t="s">
        <v>34</v>
      </c>
      <c r="D41" t="s">
        <v>36</v>
      </c>
      <c r="E41">
        <v>11208</v>
      </c>
      <c r="F41" t="s">
        <v>42</v>
      </c>
      <c r="H41" t="s">
        <v>74</v>
      </c>
      <c r="I41">
        <v>41600</v>
      </c>
      <c r="J41" t="s">
        <v>92</v>
      </c>
      <c r="L41" t="s">
        <v>86</v>
      </c>
      <c r="M41" t="s">
        <v>108</v>
      </c>
      <c r="N41" t="s">
        <v>114</v>
      </c>
      <c r="Q41" t="s">
        <v>186</v>
      </c>
      <c r="R41">
        <v>0</v>
      </c>
      <c r="S41">
        <v>0</v>
      </c>
      <c r="T41">
        <v>0</v>
      </c>
      <c r="V41">
        <v>0</v>
      </c>
      <c r="W41" t="s">
        <v>246</v>
      </c>
      <c r="X41" t="s">
        <v>393</v>
      </c>
    </row>
    <row r="42" spans="1:25">
      <c r="A42" s="1">
        <f>HYPERLINK("https://lsnyc.legalserver.org/matter/dynamic-profile/view/0741681","13-0741681")</f>
        <v>0</v>
      </c>
      <c r="B42" t="s">
        <v>28</v>
      </c>
      <c r="C42" t="s">
        <v>34</v>
      </c>
      <c r="D42" t="s">
        <v>36</v>
      </c>
      <c r="E42">
        <v>11236</v>
      </c>
      <c r="F42" t="s">
        <v>45</v>
      </c>
      <c r="H42" t="s">
        <v>59</v>
      </c>
      <c r="I42">
        <v>18672</v>
      </c>
      <c r="J42" t="s">
        <v>94</v>
      </c>
      <c r="K42" t="s">
        <v>89</v>
      </c>
      <c r="L42" t="s">
        <v>88</v>
      </c>
      <c r="M42" t="s">
        <v>107</v>
      </c>
      <c r="N42" t="s">
        <v>110</v>
      </c>
      <c r="P42" t="s">
        <v>145</v>
      </c>
      <c r="Q42" t="s">
        <v>187</v>
      </c>
      <c r="R42">
        <v>0</v>
      </c>
      <c r="S42">
        <v>0</v>
      </c>
      <c r="T42">
        <v>0</v>
      </c>
      <c r="V42">
        <v>0</v>
      </c>
      <c r="W42" t="s">
        <v>247</v>
      </c>
      <c r="X42" t="s">
        <v>394</v>
      </c>
    </row>
    <row r="43" spans="1:25">
      <c r="A43" s="1">
        <f>HYPERLINK("https://lsnyc.legalserver.org/matter/dynamic-profile/view/0757674","14-0757674")</f>
        <v>0</v>
      </c>
      <c r="B43" t="s">
        <v>26</v>
      </c>
      <c r="C43" t="s">
        <v>34</v>
      </c>
      <c r="D43" t="s">
        <v>36</v>
      </c>
      <c r="E43">
        <v>11207</v>
      </c>
      <c r="F43" t="s">
        <v>44</v>
      </c>
      <c r="H43" t="s">
        <v>58</v>
      </c>
      <c r="I43">
        <v>12408</v>
      </c>
      <c r="J43" t="s">
        <v>87</v>
      </c>
      <c r="L43" t="s">
        <v>103</v>
      </c>
      <c r="M43" t="s">
        <v>107</v>
      </c>
      <c r="N43" t="s">
        <v>119</v>
      </c>
      <c r="P43" t="s">
        <v>140</v>
      </c>
      <c r="Q43" t="s">
        <v>188</v>
      </c>
      <c r="R43">
        <v>0</v>
      </c>
      <c r="S43">
        <v>0</v>
      </c>
      <c r="T43">
        <v>0</v>
      </c>
      <c r="V43">
        <v>0</v>
      </c>
      <c r="W43" t="s">
        <v>248</v>
      </c>
      <c r="X43" t="s">
        <v>395</v>
      </c>
      <c r="Y43" t="s">
        <v>497</v>
      </c>
    </row>
    <row r="44" spans="1:25">
      <c r="A44" s="1">
        <f>HYPERLINK("https://lsnyc.legalserver.org/matter/dynamic-profile/view/1898038","19-1898038")</f>
        <v>0</v>
      </c>
      <c r="B44" t="s">
        <v>30</v>
      </c>
      <c r="C44" t="s">
        <v>34</v>
      </c>
      <c r="D44" t="s">
        <v>36</v>
      </c>
      <c r="E44">
        <v>11207</v>
      </c>
      <c r="F44" t="s">
        <v>45</v>
      </c>
      <c r="G44" t="s">
        <v>52</v>
      </c>
      <c r="H44" t="s">
        <v>75</v>
      </c>
      <c r="I44">
        <v>13104</v>
      </c>
      <c r="M44" t="s">
        <v>108</v>
      </c>
      <c r="P44" t="s">
        <v>146</v>
      </c>
      <c r="Q44" t="s">
        <v>146</v>
      </c>
      <c r="R44">
        <v>0</v>
      </c>
      <c r="S44">
        <v>0</v>
      </c>
      <c r="T44">
        <v>0</v>
      </c>
      <c r="V44">
        <v>0</v>
      </c>
      <c r="W44" t="s">
        <v>249</v>
      </c>
      <c r="X44" t="s">
        <v>396</v>
      </c>
    </row>
    <row r="45" spans="1:25">
      <c r="A45" s="1">
        <f>HYPERLINK("https://lsnyc.legalserver.org/matter/dynamic-profile/view/0810758","16-0810758")</f>
        <v>0</v>
      </c>
      <c r="B45" t="s">
        <v>25</v>
      </c>
      <c r="C45" t="s">
        <v>34</v>
      </c>
      <c r="D45" t="s">
        <v>36</v>
      </c>
      <c r="E45">
        <v>11208</v>
      </c>
      <c r="F45" t="s">
        <v>50</v>
      </c>
      <c r="G45" t="s">
        <v>43</v>
      </c>
      <c r="H45" t="s">
        <v>64</v>
      </c>
      <c r="I45">
        <v>53940</v>
      </c>
      <c r="J45" t="s">
        <v>88</v>
      </c>
      <c r="L45" t="s">
        <v>86</v>
      </c>
      <c r="M45" t="s">
        <v>110</v>
      </c>
      <c r="N45" t="s">
        <v>112</v>
      </c>
      <c r="P45" t="s">
        <v>147</v>
      </c>
      <c r="Q45" t="s">
        <v>147</v>
      </c>
      <c r="R45">
        <v>0</v>
      </c>
      <c r="S45">
        <v>0</v>
      </c>
      <c r="T45">
        <v>0</v>
      </c>
      <c r="V45">
        <v>0</v>
      </c>
      <c r="W45" t="s">
        <v>250</v>
      </c>
      <c r="X45" t="s">
        <v>397</v>
      </c>
      <c r="Y45" t="s">
        <v>500</v>
      </c>
    </row>
    <row r="46" spans="1:25">
      <c r="A46" s="1">
        <f>HYPERLINK("https://lsnyc.legalserver.org/matter/dynamic-profile/view/1891005","19-1891005")</f>
        <v>0</v>
      </c>
      <c r="B46" t="s">
        <v>25</v>
      </c>
      <c r="C46" t="s">
        <v>34</v>
      </c>
      <c r="D46" t="s">
        <v>36</v>
      </c>
      <c r="E46">
        <v>11203</v>
      </c>
      <c r="F46" t="s">
        <v>45</v>
      </c>
      <c r="G46" t="s">
        <v>50</v>
      </c>
      <c r="H46" t="s">
        <v>75</v>
      </c>
      <c r="I46">
        <v>146000</v>
      </c>
      <c r="M46" t="s">
        <v>108</v>
      </c>
      <c r="P46" t="s">
        <v>148</v>
      </c>
      <c r="Q46" t="s">
        <v>147</v>
      </c>
      <c r="R46">
        <v>0</v>
      </c>
      <c r="S46">
        <v>0</v>
      </c>
      <c r="T46">
        <v>0</v>
      </c>
      <c r="V46">
        <v>0</v>
      </c>
      <c r="W46" t="s">
        <v>251</v>
      </c>
      <c r="X46" t="s">
        <v>398</v>
      </c>
    </row>
    <row r="47" spans="1:25">
      <c r="A47" s="1">
        <f>HYPERLINK("https://lsnyc.legalserver.org/matter/dynamic-profile/view/1891809","19-1891809")</f>
        <v>0</v>
      </c>
      <c r="B47" t="s">
        <v>25</v>
      </c>
      <c r="C47" t="s">
        <v>34</v>
      </c>
      <c r="D47" t="s">
        <v>36</v>
      </c>
      <c r="E47">
        <v>11236</v>
      </c>
      <c r="F47" t="s">
        <v>43</v>
      </c>
      <c r="H47" t="s">
        <v>57</v>
      </c>
      <c r="I47">
        <v>0</v>
      </c>
      <c r="M47" t="s">
        <v>108</v>
      </c>
      <c r="P47" t="s">
        <v>125</v>
      </c>
      <c r="Q47" t="s">
        <v>147</v>
      </c>
      <c r="R47">
        <v>0</v>
      </c>
      <c r="S47">
        <v>0</v>
      </c>
      <c r="T47">
        <v>0</v>
      </c>
      <c r="V47">
        <v>0</v>
      </c>
      <c r="W47" t="s">
        <v>252</v>
      </c>
      <c r="X47" t="s">
        <v>399</v>
      </c>
    </row>
    <row r="48" spans="1:25">
      <c r="A48" s="1">
        <f>HYPERLINK("https://lsnyc.legalserver.org/matter/dynamic-profile/view/0742223","13-0742223")</f>
        <v>0</v>
      </c>
      <c r="B48" t="s">
        <v>25</v>
      </c>
      <c r="C48" t="s">
        <v>34</v>
      </c>
      <c r="D48" t="s">
        <v>36</v>
      </c>
      <c r="E48">
        <v>11203</v>
      </c>
      <c r="F48" t="s">
        <v>43</v>
      </c>
      <c r="G48" t="s">
        <v>42</v>
      </c>
      <c r="H48" t="s">
        <v>60</v>
      </c>
      <c r="I48">
        <v>84300</v>
      </c>
      <c r="J48" t="s">
        <v>89</v>
      </c>
      <c r="L48" t="s">
        <v>88</v>
      </c>
      <c r="M48" t="s">
        <v>107</v>
      </c>
      <c r="N48" t="s">
        <v>120</v>
      </c>
      <c r="P48" t="s">
        <v>149</v>
      </c>
      <c r="Q48" t="s">
        <v>189</v>
      </c>
      <c r="R48">
        <v>0</v>
      </c>
      <c r="S48">
        <v>0</v>
      </c>
      <c r="T48">
        <v>0</v>
      </c>
      <c r="V48">
        <v>0</v>
      </c>
      <c r="W48" t="s">
        <v>253</v>
      </c>
      <c r="X48" t="s">
        <v>400</v>
      </c>
      <c r="Y48" t="s">
        <v>496</v>
      </c>
    </row>
    <row r="49" spans="1:25">
      <c r="A49" s="1">
        <f>HYPERLINK("https://lsnyc.legalserver.org/matter/dynamic-profile/view/1902054","19-1902054")</f>
        <v>0</v>
      </c>
      <c r="B49" t="s">
        <v>26</v>
      </c>
      <c r="C49" t="s">
        <v>34</v>
      </c>
      <c r="D49" t="s">
        <v>36</v>
      </c>
      <c r="E49">
        <v>11233</v>
      </c>
      <c r="F49" t="s">
        <v>39</v>
      </c>
      <c r="G49" t="s">
        <v>53</v>
      </c>
      <c r="H49" t="s">
        <v>59</v>
      </c>
      <c r="I49">
        <v>23500.32</v>
      </c>
      <c r="J49" t="s">
        <v>86</v>
      </c>
      <c r="L49" t="s">
        <v>90</v>
      </c>
      <c r="M49" t="s">
        <v>112</v>
      </c>
      <c r="N49" t="s">
        <v>113</v>
      </c>
      <c r="P49" t="s">
        <v>134</v>
      </c>
      <c r="Q49" t="s">
        <v>128</v>
      </c>
      <c r="R49">
        <v>0</v>
      </c>
      <c r="S49">
        <v>0</v>
      </c>
      <c r="T49">
        <v>0</v>
      </c>
      <c r="V49">
        <v>0</v>
      </c>
      <c r="W49" t="s">
        <v>254</v>
      </c>
      <c r="X49" t="s">
        <v>401</v>
      </c>
    </row>
    <row r="50" spans="1:25">
      <c r="A50" s="1">
        <f>HYPERLINK("https://lsnyc.legalserver.org/matter/dynamic-profile/view/1902582","19-1902582")</f>
        <v>0</v>
      </c>
      <c r="B50" t="s">
        <v>26</v>
      </c>
      <c r="C50" t="s">
        <v>34</v>
      </c>
      <c r="D50" t="s">
        <v>36</v>
      </c>
      <c r="E50">
        <v>11236</v>
      </c>
      <c r="F50" t="s">
        <v>43</v>
      </c>
      <c r="G50" t="s">
        <v>50</v>
      </c>
      <c r="H50" t="s">
        <v>60</v>
      </c>
      <c r="I50">
        <v>114200</v>
      </c>
      <c r="M50" t="s">
        <v>108</v>
      </c>
      <c r="P50" t="s">
        <v>128</v>
      </c>
      <c r="Q50" t="s">
        <v>128</v>
      </c>
      <c r="R50">
        <v>0</v>
      </c>
      <c r="S50">
        <v>0</v>
      </c>
      <c r="T50">
        <v>0</v>
      </c>
      <c r="V50">
        <v>0</v>
      </c>
      <c r="W50" t="s">
        <v>255</v>
      </c>
      <c r="X50" t="s">
        <v>261</v>
      </c>
    </row>
    <row r="51" spans="1:25">
      <c r="A51" s="1">
        <f>HYPERLINK("https://lsnyc.legalserver.org/matter/dynamic-profile/view/1877388","18-1877388")</f>
        <v>0</v>
      </c>
      <c r="B51" t="s">
        <v>27</v>
      </c>
      <c r="C51" t="s">
        <v>34</v>
      </c>
      <c r="D51" t="s">
        <v>36</v>
      </c>
      <c r="E51">
        <v>11236</v>
      </c>
      <c r="F51" t="s">
        <v>43</v>
      </c>
      <c r="H51" t="s">
        <v>64</v>
      </c>
      <c r="I51">
        <v>34728</v>
      </c>
      <c r="J51" t="s">
        <v>86</v>
      </c>
      <c r="M51" t="s">
        <v>107</v>
      </c>
      <c r="P51" t="s">
        <v>150</v>
      </c>
      <c r="Q51" t="s">
        <v>128</v>
      </c>
      <c r="R51">
        <v>0</v>
      </c>
      <c r="S51">
        <v>0</v>
      </c>
      <c r="T51">
        <v>0</v>
      </c>
      <c r="V51">
        <v>0</v>
      </c>
      <c r="W51" t="s">
        <v>256</v>
      </c>
      <c r="X51" t="s">
        <v>402</v>
      </c>
    </row>
    <row r="52" spans="1:25">
      <c r="A52" s="1">
        <f>HYPERLINK("https://lsnyc.legalserver.org/matter/dynamic-profile/view/0767851","14-0767851")</f>
        <v>0</v>
      </c>
      <c r="B52" t="s">
        <v>27</v>
      </c>
      <c r="C52" t="s">
        <v>34</v>
      </c>
      <c r="D52" t="s">
        <v>36</v>
      </c>
      <c r="E52">
        <v>11236</v>
      </c>
      <c r="F52" t="s">
        <v>43</v>
      </c>
      <c r="G52" t="s">
        <v>40</v>
      </c>
      <c r="H52" t="s">
        <v>68</v>
      </c>
      <c r="I52">
        <v>67053.60000000001</v>
      </c>
      <c r="J52" t="s">
        <v>95</v>
      </c>
      <c r="L52" t="s">
        <v>86</v>
      </c>
      <c r="M52" t="s">
        <v>111</v>
      </c>
      <c r="N52" t="s">
        <v>112</v>
      </c>
      <c r="P52" t="s">
        <v>134</v>
      </c>
      <c r="Q52" t="s">
        <v>128</v>
      </c>
      <c r="R52">
        <v>0</v>
      </c>
      <c r="S52">
        <v>0</v>
      </c>
      <c r="T52">
        <v>0</v>
      </c>
      <c r="V52">
        <v>0</v>
      </c>
      <c r="W52" t="s">
        <v>257</v>
      </c>
      <c r="X52" t="s">
        <v>403</v>
      </c>
      <c r="Y52" t="s">
        <v>501</v>
      </c>
    </row>
    <row r="53" spans="1:25">
      <c r="A53" s="1">
        <f>HYPERLINK("https://lsnyc.legalserver.org/matter/dynamic-profile/view/1899023","19-1899023")</f>
        <v>0</v>
      </c>
      <c r="B53" t="s">
        <v>28</v>
      </c>
      <c r="C53" t="s">
        <v>34</v>
      </c>
      <c r="D53" t="s">
        <v>36</v>
      </c>
      <c r="E53">
        <v>11221</v>
      </c>
      <c r="F53" t="s">
        <v>43</v>
      </c>
      <c r="G53" t="s">
        <v>41</v>
      </c>
      <c r="H53" t="s">
        <v>60</v>
      </c>
      <c r="I53">
        <v>26262.72</v>
      </c>
      <c r="J53" t="s">
        <v>88</v>
      </c>
      <c r="L53" t="s">
        <v>92</v>
      </c>
      <c r="M53" t="s">
        <v>109</v>
      </c>
      <c r="N53" t="s">
        <v>108</v>
      </c>
      <c r="Q53" t="s">
        <v>128</v>
      </c>
      <c r="R53">
        <v>0</v>
      </c>
      <c r="S53">
        <v>0</v>
      </c>
      <c r="T53">
        <v>0</v>
      </c>
      <c r="V53">
        <v>0</v>
      </c>
      <c r="W53" t="s">
        <v>258</v>
      </c>
      <c r="X53" t="s">
        <v>404</v>
      </c>
    </row>
    <row r="54" spans="1:25">
      <c r="A54" s="1">
        <f>HYPERLINK("https://lsnyc.legalserver.org/matter/dynamic-profile/view/0750404","14-0750404")</f>
        <v>0</v>
      </c>
      <c r="B54" t="s">
        <v>27</v>
      </c>
      <c r="C54" t="s">
        <v>34</v>
      </c>
      <c r="D54" t="s">
        <v>36</v>
      </c>
      <c r="E54">
        <v>11226</v>
      </c>
      <c r="F54" t="s">
        <v>50</v>
      </c>
      <c r="G54" t="s">
        <v>43</v>
      </c>
      <c r="H54" t="s">
        <v>70</v>
      </c>
      <c r="I54">
        <v>3900</v>
      </c>
      <c r="J54" t="s">
        <v>89</v>
      </c>
      <c r="L54" t="s">
        <v>86</v>
      </c>
      <c r="M54" t="s">
        <v>107</v>
      </c>
      <c r="N54" t="s">
        <v>111</v>
      </c>
      <c r="P54" t="s">
        <v>125</v>
      </c>
      <c r="Q54" t="s">
        <v>190</v>
      </c>
      <c r="R54">
        <v>0</v>
      </c>
      <c r="S54">
        <v>0</v>
      </c>
      <c r="T54">
        <v>0</v>
      </c>
      <c r="V54">
        <v>0</v>
      </c>
      <c r="W54" t="s">
        <v>259</v>
      </c>
      <c r="X54" t="s">
        <v>405</v>
      </c>
      <c r="Y54" t="s">
        <v>496</v>
      </c>
    </row>
    <row r="55" spans="1:25">
      <c r="A55" s="1">
        <f>HYPERLINK("https://lsnyc.legalserver.org/matter/dynamic-profile/view/1895271","19-1895271")</f>
        <v>0</v>
      </c>
      <c r="B55" t="s">
        <v>27</v>
      </c>
      <c r="C55" t="s">
        <v>34</v>
      </c>
      <c r="D55" t="s">
        <v>36</v>
      </c>
      <c r="E55">
        <v>20814</v>
      </c>
      <c r="F55" t="s">
        <v>51</v>
      </c>
      <c r="H55" t="s">
        <v>75</v>
      </c>
      <c r="I55">
        <v>152400</v>
      </c>
      <c r="M55" t="s">
        <v>108</v>
      </c>
      <c r="P55" t="s">
        <v>151</v>
      </c>
      <c r="Q55" t="s">
        <v>191</v>
      </c>
      <c r="R55">
        <v>0</v>
      </c>
      <c r="S55">
        <v>0</v>
      </c>
      <c r="T55">
        <v>0</v>
      </c>
      <c r="V55">
        <v>0</v>
      </c>
      <c r="W55" t="s">
        <v>260</v>
      </c>
      <c r="X55" t="s">
        <v>406</v>
      </c>
    </row>
    <row r="56" spans="1:25">
      <c r="A56" s="1">
        <f>HYPERLINK("https://lsnyc.legalserver.org/matter/dynamic-profile/view/1905931","19-1905931")</f>
        <v>0</v>
      </c>
      <c r="B56" t="s">
        <v>27</v>
      </c>
      <c r="C56" t="s">
        <v>34</v>
      </c>
      <c r="D56" t="s">
        <v>36</v>
      </c>
      <c r="E56">
        <v>11236</v>
      </c>
      <c r="F56" t="s">
        <v>48</v>
      </c>
      <c r="H56" t="s">
        <v>70</v>
      </c>
      <c r="I56">
        <v>142000</v>
      </c>
      <c r="M56" t="s">
        <v>108</v>
      </c>
      <c r="P56" t="s">
        <v>140</v>
      </c>
      <c r="Q56" t="s">
        <v>192</v>
      </c>
      <c r="R56">
        <v>0</v>
      </c>
      <c r="S56">
        <v>0</v>
      </c>
      <c r="T56">
        <v>0</v>
      </c>
      <c r="V56">
        <v>0</v>
      </c>
      <c r="W56" t="s">
        <v>261</v>
      </c>
      <c r="X56" t="s">
        <v>407</v>
      </c>
    </row>
    <row r="57" spans="1:25">
      <c r="A57" s="1">
        <f>HYPERLINK("https://lsnyc.legalserver.org/matter/dynamic-profile/view/0751123","14-0751123")</f>
        <v>0</v>
      </c>
      <c r="B57" t="s">
        <v>27</v>
      </c>
      <c r="C57" t="s">
        <v>34</v>
      </c>
      <c r="D57" t="s">
        <v>36</v>
      </c>
      <c r="E57">
        <v>11234</v>
      </c>
      <c r="F57" t="s">
        <v>38</v>
      </c>
      <c r="H57" t="s">
        <v>56</v>
      </c>
      <c r="I57">
        <v>69183</v>
      </c>
      <c r="J57" t="s">
        <v>96</v>
      </c>
      <c r="K57" t="s">
        <v>86</v>
      </c>
      <c r="L57" t="s">
        <v>104</v>
      </c>
      <c r="M57" t="s">
        <v>107</v>
      </c>
      <c r="N57" t="s">
        <v>119</v>
      </c>
      <c r="P57" t="s">
        <v>151</v>
      </c>
      <c r="Q57" t="s">
        <v>151</v>
      </c>
      <c r="R57">
        <v>249072</v>
      </c>
      <c r="S57">
        <v>0</v>
      </c>
      <c r="T57">
        <v>0</v>
      </c>
      <c r="V57">
        <v>249072</v>
      </c>
      <c r="W57" t="s">
        <v>236</v>
      </c>
      <c r="X57" t="s">
        <v>332</v>
      </c>
      <c r="Y57" t="s">
        <v>497</v>
      </c>
    </row>
    <row r="58" spans="1:25">
      <c r="A58" s="1">
        <f>HYPERLINK("https://lsnyc.legalserver.org/matter/dynamic-profile/view/1890538","19-1890538")</f>
        <v>0</v>
      </c>
      <c r="B58" t="s">
        <v>25</v>
      </c>
      <c r="C58" t="s">
        <v>34</v>
      </c>
      <c r="D58" t="s">
        <v>36</v>
      </c>
      <c r="E58">
        <v>11205</v>
      </c>
      <c r="F58" t="s">
        <v>43</v>
      </c>
      <c r="H58" t="s">
        <v>59</v>
      </c>
      <c r="I58">
        <v>36000</v>
      </c>
      <c r="M58" t="s">
        <v>108</v>
      </c>
      <c r="P58" t="s">
        <v>151</v>
      </c>
      <c r="Q58" t="s">
        <v>151</v>
      </c>
      <c r="R58">
        <v>0</v>
      </c>
      <c r="S58">
        <v>0</v>
      </c>
      <c r="T58">
        <v>0</v>
      </c>
      <c r="V58">
        <v>0</v>
      </c>
      <c r="W58" t="s">
        <v>262</v>
      </c>
      <c r="X58" t="s">
        <v>408</v>
      </c>
    </row>
    <row r="59" spans="1:25">
      <c r="A59" s="1">
        <f>HYPERLINK("https://lsnyc.legalserver.org/matter/dynamic-profile/view/0831688","17-0831688")</f>
        <v>0</v>
      </c>
      <c r="B59" t="s">
        <v>26</v>
      </c>
      <c r="C59" t="s">
        <v>34</v>
      </c>
      <c r="D59" t="s">
        <v>36</v>
      </c>
      <c r="E59">
        <v>11230</v>
      </c>
      <c r="F59" t="s">
        <v>49</v>
      </c>
      <c r="H59" t="s">
        <v>76</v>
      </c>
      <c r="I59">
        <v>71916</v>
      </c>
      <c r="M59" t="s">
        <v>110</v>
      </c>
      <c r="P59" t="s">
        <v>152</v>
      </c>
      <c r="R59">
        <v>0</v>
      </c>
      <c r="S59">
        <v>0</v>
      </c>
      <c r="T59">
        <v>0</v>
      </c>
      <c r="V59">
        <v>0</v>
      </c>
      <c r="W59" t="s">
        <v>263</v>
      </c>
      <c r="X59" t="s">
        <v>409</v>
      </c>
    </row>
    <row r="60" spans="1:25">
      <c r="A60" s="1">
        <f>HYPERLINK("https://lsnyc.legalserver.org/matter/dynamic-profile/view/1872606","18-1872606")</f>
        <v>0</v>
      </c>
      <c r="B60" t="s">
        <v>31</v>
      </c>
      <c r="C60" t="s">
        <v>34</v>
      </c>
      <c r="D60" t="s">
        <v>36</v>
      </c>
      <c r="E60">
        <v>11207</v>
      </c>
      <c r="F60" t="s">
        <v>49</v>
      </c>
      <c r="H60" t="s">
        <v>56</v>
      </c>
      <c r="I60">
        <v>47592</v>
      </c>
      <c r="J60" t="s">
        <v>97</v>
      </c>
      <c r="M60" t="s">
        <v>108</v>
      </c>
      <c r="P60" t="s">
        <v>129</v>
      </c>
      <c r="R60">
        <v>0</v>
      </c>
      <c r="S60">
        <v>0</v>
      </c>
      <c r="T60">
        <v>0</v>
      </c>
      <c r="V60">
        <v>0</v>
      </c>
      <c r="W60" t="s">
        <v>264</v>
      </c>
      <c r="X60" t="s">
        <v>410</v>
      </c>
    </row>
    <row r="61" spans="1:25">
      <c r="A61" s="1">
        <f>HYPERLINK("https://lsnyc.legalserver.org/matter/dynamic-profile/view/1874211","18-1874211")</f>
        <v>0</v>
      </c>
      <c r="B61" t="s">
        <v>26</v>
      </c>
      <c r="C61" t="s">
        <v>34</v>
      </c>
      <c r="D61" t="s">
        <v>36</v>
      </c>
      <c r="E61">
        <v>11224</v>
      </c>
      <c r="F61" t="s">
        <v>45</v>
      </c>
      <c r="H61" t="s">
        <v>75</v>
      </c>
      <c r="I61">
        <v>0</v>
      </c>
      <c r="M61" t="s">
        <v>108</v>
      </c>
      <c r="R61">
        <v>0</v>
      </c>
      <c r="S61">
        <v>0</v>
      </c>
      <c r="T61">
        <v>0</v>
      </c>
      <c r="V61">
        <v>0</v>
      </c>
      <c r="W61" t="s">
        <v>265</v>
      </c>
      <c r="X61" t="s">
        <v>411</v>
      </c>
    </row>
    <row r="62" spans="1:25">
      <c r="A62" s="1">
        <f>HYPERLINK("https://lsnyc.legalserver.org/matter/dynamic-profile/view/0778431","15-0778431")</f>
        <v>0</v>
      </c>
      <c r="B62" t="s">
        <v>25</v>
      </c>
      <c r="C62" t="s">
        <v>34</v>
      </c>
      <c r="D62" t="s">
        <v>36</v>
      </c>
      <c r="E62">
        <v>11216</v>
      </c>
      <c r="F62" t="s">
        <v>39</v>
      </c>
      <c r="H62" t="s">
        <v>62</v>
      </c>
      <c r="I62">
        <v>0</v>
      </c>
      <c r="J62" t="s">
        <v>86</v>
      </c>
      <c r="M62" t="s">
        <v>107</v>
      </c>
      <c r="R62">
        <v>0</v>
      </c>
      <c r="S62">
        <v>0</v>
      </c>
      <c r="T62">
        <v>0</v>
      </c>
      <c r="V62">
        <v>0</v>
      </c>
      <c r="W62" t="s">
        <v>266</v>
      </c>
      <c r="X62" t="s">
        <v>412</v>
      </c>
    </row>
    <row r="63" spans="1:25">
      <c r="A63" s="1">
        <f>HYPERLINK("https://lsnyc.legalserver.org/matter/dynamic-profile/view/0815194","16-0815194")</f>
        <v>0</v>
      </c>
      <c r="B63" t="s">
        <v>26</v>
      </c>
      <c r="C63" t="s">
        <v>34</v>
      </c>
      <c r="D63" t="s">
        <v>36</v>
      </c>
      <c r="E63">
        <v>11233</v>
      </c>
      <c r="F63" t="s">
        <v>43</v>
      </c>
      <c r="H63" t="s">
        <v>64</v>
      </c>
      <c r="I63">
        <v>117754</v>
      </c>
      <c r="J63" t="s">
        <v>88</v>
      </c>
      <c r="M63" t="s">
        <v>110</v>
      </c>
      <c r="N63" t="s">
        <v>109</v>
      </c>
      <c r="R63">
        <v>0</v>
      </c>
      <c r="S63">
        <v>0</v>
      </c>
      <c r="T63">
        <v>0</v>
      </c>
      <c r="V63">
        <v>0</v>
      </c>
      <c r="W63" t="s">
        <v>267</v>
      </c>
      <c r="X63" t="s">
        <v>413</v>
      </c>
    </row>
    <row r="64" spans="1:25">
      <c r="A64" s="1">
        <f>HYPERLINK("https://lsnyc.legalserver.org/matter/dynamic-profile/view/1895301","19-1895301")</f>
        <v>0</v>
      </c>
      <c r="B64" t="s">
        <v>29</v>
      </c>
      <c r="C64" t="s">
        <v>34</v>
      </c>
      <c r="D64" t="s">
        <v>36</v>
      </c>
      <c r="E64">
        <v>11226</v>
      </c>
      <c r="F64" t="s">
        <v>43</v>
      </c>
      <c r="H64" t="s">
        <v>56</v>
      </c>
      <c r="I64">
        <v>43452</v>
      </c>
      <c r="M64" t="s">
        <v>108</v>
      </c>
      <c r="R64">
        <v>0</v>
      </c>
      <c r="S64">
        <v>0</v>
      </c>
      <c r="T64">
        <v>0</v>
      </c>
      <c r="V64">
        <v>0</v>
      </c>
      <c r="W64" t="s">
        <v>268</v>
      </c>
      <c r="X64" t="s">
        <v>414</v>
      </c>
    </row>
    <row r="65" spans="1:25">
      <c r="A65" s="1">
        <f>HYPERLINK("https://lsnyc.legalserver.org/matter/dynamic-profile/view/1895052","19-1895052")</f>
        <v>0</v>
      </c>
      <c r="B65" t="s">
        <v>26</v>
      </c>
      <c r="C65" t="s">
        <v>34</v>
      </c>
      <c r="D65" t="s">
        <v>36</v>
      </c>
      <c r="E65">
        <v>11236</v>
      </c>
      <c r="F65" t="s">
        <v>43</v>
      </c>
      <c r="H65" t="s">
        <v>62</v>
      </c>
      <c r="I65">
        <v>58600</v>
      </c>
      <c r="J65" t="s">
        <v>88</v>
      </c>
      <c r="L65" t="s">
        <v>86</v>
      </c>
      <c r="M65" t="s">
        <v>109</v>
      </c>
      <c r="N65" t="s">
        <v>112</v>
      </c>
      <c r="P65" t="s">
        <v>137</v>
      </c>
      <c r="Q65" t="s">
        <v>137</v>
      </c>
      <c r="R65">
        <v>0</v>
      </c>
      <c r="S65">
        <v>0</v>
      </c>
      <c r="T65">
        <v>0</v>
      </c>
      <c r="V65">
        <v>0</v>
      </c>
      <c r="W65" t="s">
        <v>269</v>
      </c>
      <c r="X65" t="s">
        <v>415</v>
      </c>
    </row>
    <row r="66" spans="1:25">
      <c r="A66" s="1">
        <f>HYPERLINK("https://lsnyc.legalserver.org/matter/dynamic-profile/view/1873679","18-1873679")</f>
        <v>0</v>
      </c>
      <c r="B66" t="s">
        <v>31</v>
      </c>
      <c r="C66" t="s">
        <v>34</v>
      </c>
      <c r="D66" t="s">
        <v>36</v>
      </c>
      <c r="E66">
        <v>11208</v>
      </c>
      <c r="F66" t="s">
        <v>38</v>
      </c>
      <c r="H66" t="s">
        <v>60</v>
      </c>
      <c r="I66">
        <v>43000</v>
      </c>
      <c r="M66" t="s">
        <v>107</v>
      </c>
      <c r="P66" t="s">
        <v>137</v>
      </c>
      <c r="Q66" t="s">
        <v>137</v>
      </c>
      <c r="R66">
        <v>0</v>
      </c>
      <c r="S66">
        <v>0</v>
      </c>
      <c r="T66">
        <v>0</v>
      </c>
      <c r="V66">
        <v>0</v>
      </c>
      <c r="W66" t="s">
        <v>237</v>
      </c>
      <c r="X66" t="s">
        <v>416</v>
      </c>
    </row>
    <row r="67" spans="1:25">
      <c r="A67" s="1">
        <f>HYPERLINK("https://lsnyc.legalserver.org/matter/dynamic-profile/view/1895295","19-1895295")</f>
        <v>0</v>
      </c>
      <c r="B67" t="s">
        <v>29</v>
      </c>
      <c r="C67" t="s">
        <v>34</v>
      </c>
      <c r="D67" t="s">
        <v>36</v>
      </c>
      <c r="E67">
        <v>11221</v>
      </c>
      <c r="F67" t="s">
        <v>43</v>
      </c>
      <c r="H67" t="s">
        <v>57</v>
      </c>
      <c r="I67">
        <v>32640</v>
      </c>
      <c r="M67" t="s">
        <v>108</v>
      </c>
      <c r="Q67" t="s">
        <v>137</v>
      </c>
      <c r="R67">
        <v>0</v>
      </c>
      <c r="S67">
        <v>0</v>
      </c>
      <c r="T67">
        <v>0</v>
      </c>
      <c r="V67">
        <v>0</v>
      </c>
      <c r="W67" t="s">
        <v>270</v>
      </c>
      <c r="X67" t="s">
        <v>417</v>
      </c>
    </row>
    <row r="68" spans="1:25">
      <c r="A68" s="1">
        <f>HYPERLINK("https://lsnyc.legalserver.org/matter/dynamic-profile/view/1894808","19-1894808")</f>
        <v>0</v>
      </c>
      <c r="B68" t="s">
        <v>29</v>
      </c>
      <c r="C68" t="s">
        <v>34</v>
      </c>
      <c r="D68" t="s">
        <v>36</v>
      </c>
      <c r="E68">
        <v>11203</v>
      </c>
      <c r="F68" t="s">
        <v>43</v>
      </c>
      <c r="H68" t="s">
        <v>77</v>
      </c>
      <c r="I68">
        <v>16032</v>
      </c>
      <c r="M68" t="s">
        <v>108</v>
      </c>
      <c r="P68" t="s">
        <v>140</v>
      </c>
      <c r="Q68" t="s">
        <v>137</v>
      </c>
      <c r="R68">
        <v>0</v>
      </c>
      <c r="S68">
        <v>0</v>
      </c>
      <c r="T68">
        <v>0</v>
      </c>
      <c r="V68">
        <v>0</v>
      </c>
      <c r="W68" t="s">
        <v>271</v>
      </c>
      <c r="X68" t="s">
        <v>418</v>
      </c>
    </row>
    <row r="69" spans="1:25">
      <c r="A69" s="1">
        <f>HYPERLINK("https://lsnyc.legalserver.org/matter/dynamic-profile/view/1855388","18-1855388")</f>
        <v>0</v>
      </c>
      <c r="B69" t="s">
        <v>26</v>
      </c>
      <c r="C69" t="s">
        <v>34</v>
      </c>
      <c r="D69" t="s">
        <v>36</v>
      </c>
      <c r="E69">
        <v>11234</v>
      </c>
      <c r="F69" t="s">
        <v>44</v>
      </c>
      <c r="H69" t="s">
        <v>61</v>
      </c>
      <c r="I69">
        <v>13200</v>
      </c>
      <c r="J69" t="s">
        <v>88</v>
      </c>
      <c r="M69" t="s">
        <v>111</v>
      </c>
      <c r="N69" t="s">
        <v>109</v>
      </c>
      <c r="P69" t="s">
        <v>137</v>
      </c>
      <c r="Q69" t="s">
        <v>137</v>
      </c>
      <c r="R69">
        <v>0</v>
      </c>
      <c r="S69">
        <v>0</v>
      </c>
      <c r="T69">
        <v>0</v>
      </c>
      <c r="V69">
        <v>0</v>
      </c>
      <c r="W69" t="s">
        <v>272</v>
      </c>
      <c r="X69" t="s">
        <v>419</v>
      </c>
    </row>
    <row r="70" spans="1:25">
      <c r="A70" s="1">
        <f>HYPERLINK("https://lsnyc.legalserver.org/matter/dynamic-profile/view/1838862","17-1838862")</f>
        <v>0</v>
      </c>
      <c r="B70" t="s">
        <v>25</v>
      </c>
      <c r="C70" t="s">
        <v>34</v>
      </c>
      <c r="D70" t="s">
        <v>36</v>
      </c>
      <c r="E70">
        <v>11212</v>
      </c>
      <c r="F70" t="s">
        <v>43</v>
      </c>
      <c r="G70" t="s">
        <v>38</v>
      </c>
      <c r="H70" t="s">
        <v>78</v>
      </c>
      <c r="I70">
        <v>52800</v>
      </c>
      <c r="J70" t="s">
        <v>88</v>
      </c>
      <c r="L70" t="s">
        <v>89</v>
      </c>
      <c r="M70" t="s">
        <v>110</v>
      </c>
      <c r="N70" t="s">
        <v>119</v>
      </c>
      <c r="P70" t="s">
        <v>130</v>
      </c>
      <c r="Q70" t="s">
        <v>130</v>
      </c>
      <c r="R70">
        <v>0</v>
      </c>
      <c r="S70">
        <v>0</v>
      </c>
      <c r="T70">
        <v>0</v>
      </c>
      <c r="V70">
        <v>0</v>
      </c>
      <c r="W70" t="s">
        <v>273</v>
      </c>
      <c r="X70" t="s">
        <v>420</v>
      </c>
      <c r="Y70" t="s">
        <v>498</v>
      </c>
    </row>
    <row r="71" spans="1:25">
      <c r="A71" s="1">
        <f>HYPERLINK("https://lsnyc.legalserver.org/matter/dynamic-profile/view/1839795","17-1839795")</f>
        <v>0</v>
      </c>
      <c r="B71" t="s">
        <v>26</v>
      </c>
      <c r="C71" t="s">
        <v>34</v>
      </c>
      <c r="D71" t="s">
        <v>36</v>
      </c>
      <c r="E71">
        <v>11207</v>
      </c>
      <c r="F71" t="s">
        <v>43</v>
      </c>
      <c r="H71" t="s">
        <v>66</v>
      </c>
      <c r="I71">
        <v>29537.5</v>
      </c>
      <c r="J71" t="s">
        <v>88</v>
      </c>
      <c r="M71" t="s">
        <v>109</v>
      </c>
      <c r="P71" t="s">
        <v>153</v>
      </c>
      <c r="Q71" t="s">
        <v>193</v>
      </c>
      <c r="R71">
        <v>0</v>
      </c>
      <c r="S71">
        <v>0</v>
      </c>
      <c r="T71">
        <v>0</v>
      </c>
      <c r="V71">
        <v>0</v>
      </c>
      <c r="W71" t="s">
        <v>274</v>
      </c>
      <c r="X71" t="s">
        <v>421</v>
      </c>
    </row>
    <row r="72" spans="1:25">
      <c r="A72" s="1">
        <f>HYPERLINK("https://lsnyc.legalserver.org/matter/dynamic-profile/view/1894141","19-1894141")</f>
        <v>0</v>
      </c>
      <c r="B72" t="s">
        <v>26</v>
      </c>
      <c r="C72" t="s">
        <v>34</v>
      </c>
      <c r="D72" t="s">
        <v>36</v>
      </c>
      <c r="E72">
        <v>11209</v>
      </c>
      <c r="F72" t="s">
        <v>43</v>
      </c>
      <c r="H72" t="s">
        <v>57</v>
      </c>
      <c r="I72">
        <v>58600</v>
      </c>
      <c r="J72" t="s">
        <v>92</v>
      </c>
      <c r="L72" t="s">
        <v>86</v>
      </c>
      <c r="M72" t="s">
        <v>113</v>
      </c>
      <c r="N72" t="s">
        <v>112</v>
      </c>
      <c r="Q72" t="s">
        <v>194</v>
      </c>
      <c r="R72">
        <v>0</v>
      </c>
      <c r="S72">
        <v>0</v>
      </c>
      <c r="T72">
        <v>0</v>
      </c>
      <c r="V72">
        <v>0</v>
      </c>
      <c r="W72" t="s">
        <v>253</v>
      </c>
      <c r="X72" t="s">
        <v>422</v>
      </c>
    </row>
    <row r="73" spans="1:25">
      <c r="A73" s="1">
        <f>HYPERLINK("https://lsnyc.legalserver.org/matter/dynamic-profile/view/1890491","19-1890491")</f>
        <v>0</v>
      </c>
      <c r="B73" t="s">
        <v>26</v>
      </c>
      <c r="C73" t="s">
        <v>34</v>
      </c>
      <c r="D73" t="s">
        <v>36</v>
      </c>
      <c r="E73">
        <v>11209</v>
      </c>
      <c r="F73" t="s">
        <v>43</v>
      </c>
      <c r="H73" t="s">
        <v>57</v>
      </c>
      <c r="I73">
        <v>55000</v>
      </c>
      <c r="J73" t="s">
        <v>86</v>
      </c>
      <c r="L73" t="s">
        <v>90</v>
      </c>
      <c r="M73" t="s">
        <v>113</v>
      </c>
      <c r="N73" t="s">
        <v>112</v>
      </c>
      <c r="Q73" t="s">
        <v>194</v>
      </c>
      <c r="R73">
        <v>0</v>
      </c>
      <c r="S73">
        <v>0</v>
      </c>
      <c r="T73">
        <v>0</v>
      </c>
      <c r="V73">
        <v>0</v>
      </c>
      <c r="W73" t="s">
        <v>275</v>
      </c>
      <c r="X73" t="s">
        <v>422</v>
      </c>
    </row>
    <row r="74" spans="1:25">
      <c r="A74" s="1">
        <f>HYPERLINK("https://lsnyc.legalserver.org/matter/dynamic-profile/view/1862032","18-1862032")</f>
        <v>0</v>
      </c>
      <c r="B74" t="s">
        <v>28</v>
      </c>
      <c r="C74" t="s">
        <v>34</v>
      </c>
      <c r="D74" t="s">
        <v>36</v>
      </c>
      <c r="E74">
        <v>11220</v>
      </c>
      <c r="F74" t="s">
        <v>51</v>
      </c>
      <c r="H74" t="s">
        <v>56</v>
      </c>
      <c r="I74">
        <v>167256</v>
      </c>
      <c r="J74" t="s">
        <v>94</v>
      </c>
      <c r="L74" t="s">
        <v>89</v>
      </c>
      <c r="M74" t="s">
        <v>107</v>
      </c>
      <c r="N74" t="s">
        <v>112</v>
      </c>
      <c r="P74" t="s">
        <v>141</v>
      </c>
      <c r="Q74" t="s">
        <v>194</v>
      </c>
      <c r="R74">
        <v>0</v>
      </c>
      <c r="S74">
        <v>0</v>
      </c>
      <c r="T74">
        <v>0</v>
      </c>
      <c r="V74">
        <v>0</v>
      </c>
      <c r="W74" t="s">
        <v>276</v>
      </c>
      <c r="X74" t="s">
        <v>379</v>
      </c>
    </row>
    <row r="75" spans="1:25">
      <c r="A75" s="1">
        <f>HYPERLINK("https://lsnyc.legalserver.org/matter/dynamic-profile/view/1852180","17-1852180")</f>
        <v>0</v>
      </c>
      <c r="B75" t="s">
        <v>25</v>
      </c>
      <c r="C75" t="s">
        <v>34</v>
      </c>
      <c r="D75" t="s">
        <v>36</v>
      </c>
      <c r="E75">
        <v>11238</v>
      </c>
      <c r="F75" t="s">
        <v>48</v>
      </c>
      <c r="G75" t="s">
        <v>44</v>
      </c>
      <c r="H75" t="s">
        <v>74</v>
      </c>
      <c r="I75">
        <v>37872</v>
      </c>
      <c r="M75" t="s">
        <v>108</v>
      </c>
      <c r="P75" t="s">
        <v>154</v>
      </c>
      <c r="Q75" t="s">
        <v>154</v>
      </c>
      <c r="R75">
        <v>0</v>
      </c>
      <c r="S75">
        <v>0</v>
      </c>
      <c r="T75">
        <v>0</v>
      </c>
      <c r="V75">
        <v>0</v>
      </c>
      <c r="W75" t="s">
        <v>277</v>
      </c>
      <c r="X75" t="s">
        <v>370</v>
      </c>
    </row>
    <row r="76" spans="1:25">
      <c r="A76" s="1">
        <f>HYPERLINK("https://lsnyc.legalserver.org/matter/dynamic-profile/view/1891953","19-1891953")</f>
        <v>0</v>
      </c>
      <c r="B76" t="s">
        <v>25</v>
      </c>
      <c r="C76" t="s">
        <v>34</v>
      </c>
      <c r="D76" t="s">
        <v>36</v>
      </c>
      <c r="E76">
        <v>11226</v>
      </c>
      <c r="F76" t="s">
        <v>38</v>
      </c>
      <c r="G76" t="s">
        <v>45</v>
      </c>
      <c r="H76" t="s">
        <v>77</v>
      </c>
      <c r="I76">
        <v>3900</v>
      </c>
      <c r="M76" t="s">
        <v>108</v>
      </c>
      <c r="P76" t="s">
        <v>155</v>
      </c>
      <c r="Q76" t="s">
        <v>195</v>
      </c>
      <c r="R76">
        <v>0</v>
      </c>
      <c r="S76">
        <v>0</v>
      </c>
      <c r="T76">
        <v>0</v>
      </c>
      <c r="V76">
        <v>0</v>
      </c>
      <c r="W76" t="s">
        <v>278</v>
      </c>
      <c r="X76" t="s">
        <v>396</v>
      </c>
    </row>
    <row r="77" spans="1:25">
      <c r="A77" s="1">
        <f>HYPERLINK("https://lsnyc.legalserver.org/matter/dynamic-profile/view/1894217","19-1894217")</f>
        <v>0</v>
      </c>
      <c r="B77" t="s">
        <v>27</v>
      </c>
      <c r="C77" t="s">
        <v>34</v>
      </c>
      <c r="D77" t="s">
        <v>36</v>
      </c>
      <c r="E77">
        <v>11226</v>
      </c>
      <c r="F77" t="s">
        <v>43</v>
      </c>
      <c r="H77" t="s">
        <v>56</v>
      </c>
      <c r="I77">
        <v>52400</v>
      </c>
      <c r="J77" t="s">
        <v>92</v>
      </c>
      <c r="M77" t="s">
        <v>108</v>
      </c>
      <c r="P77" t="s">
        <v>156</v>
      </c>
      <c r="Q77" t="s">
        <v>156</v>
      </c>
      <c r="R77">
        <v>0</v>
      </c>
      <c r="S77">
        <v>0</v>
      </c>
      <c r="T77">
        <v>0</v>
      </c>
      <c r="V77">
        <v>0</v>
      </c>
      <c r="W77" t="s">
        <v>279</v>
      </c>
      <c r="X77" t="s">
        <v>404</v>
      </c>
    </row>
    <row r="78" spans="1:25">
      <c r="A78" s="1">
        <f>HYPERLINK("https://lsnyc.legalserver.org/matter/dynamic-profile/view/1889720","19-1889720")</f>
        <v>0</v>
      </c>
      <c r="B78" t="s">
        <v>25</v>
      </c>
      <c r="C78" t="s">
        <v>34</v>
      </c>
      <c r="D78" t="s">
        <v>36</v>
      </c>
      <c r="E78">
        <v>11226</v>
      </c>
      <c r="F78" t="s">
        <v>41</v>
      </c>
      <c r="H78" t="s">
        <v>79</v>
      </c>
      <c r="I78">
        <v>53744.84</v>
      </c>
      <c r="M78" t="s">
        <v>111</v>
      </c>
      <c r="P78" t="s">
        <v>156</v>
      </c>
      <c r="Q78" t="s">
        <v>156</v>
      </c>
      <c r="R78">
        <v>0</v>
      </c>
      <c r="S78">
        <v>0</v>
      </c>
      <c r="T78">
        <v>0</v>
      </c>
      <c r="V78">
        <v>0</v>
      </c>
      <c r="W78" t="s">
        <v>280</v>
      </c>
      <c r="X78" t="s">
        <v>334</v>
      </c>
    </row>
    <row r="79" spans="1:25">
      <c r="A79" s="1">
        <f>HYPERLINK("https://lsnyc.legalserver.org/matter/dynamic-profile/view/0807834","16-0807834")</f>
        <v>0</v>
      </c>
      <c r="B79" t="s">
        <v>27</v>
      </c>
      <c r="C79" t="s">
        <v>34</v>
      </c>
      <c r="D79" t="s">
        <v>36</v>
      </c>
      <c r="E79">
        <v>11207</v>
      </c>
      <c r="F79" t="s">
        <v>38</v>
      </c>
      <c r="G79" t="s">
        <v>45</v>
      </c>
      <c r="H79" t="s">
        <v>70</v>
      </c>
      <c r="I79">
        <v>71280</v>
      </c>
      <c r="J79" t="s">
        <v>88</v>
      </c>
      <c r="L79" t="s">
        <v>89</v>
      </c>
      <c r="M79" t="s">
        <v>107</v>
      </c>
      <c r="N79" t="s">
        <v>108</v>
      </c>
      <c r="P79" t="s">
        <v>157</v>
      </c>
      <c r="Q79" t="s">
        <v>157</v>
      </c>
      <c r="R79">
        <v>0</v>
      </c>
      <c r="S79">
        <v>0</v>
      </c>
      <c r="T79">
        <v>0</v>
      </c>
      <c r="V79">
        <v>0</v>
      </c>
      <c r="W79" t="s">
        <v>281</v>
      </c>
      <c r="X79" t="s">
        <v>423</v>
      </c>
    </row>
    <row r="80" spans="1:25">
      <c r="A80" s="1">
        <f>HYPERLINK("https://lsnyc.legalserver.org/matter/dynamic-profile/view/1869380","18-1869380")</f>
        <v>0</v>
      </c>
      <c r="B80" t="s">
        <v>26</v>
      </c>
      <c r="C80" t="s">
        <v>34</v>
      </c>
      <c r="D80" t="s">
        <v>36</v>
      </c>
      <c r="E80">
        <v>11212</v>
      </c>
      <c r="F80" t="s">
        <v>44</v>
      </c>
      <c r="H80" t="s">
        <v>76</v>
      </c>
      <c r="I80">
        <v>81000</v>
      </c>
      <c r="J80" t="s">
        <v>88</v>
      </c>
      <c r="M80" t="s">
        <v>109</v>
      </c>
      <c r="N80" t="s">
        <v>110</v>
      </c>
      <c r="P80" t="s">
        <v>151</v>
      </c>
      <c r="Q80" t="s">
        <v>145</v>
      </c>
      <c r="R80">
        <v>0</v>
      </c>
      <c r="S80">
        <v>0</v>
      </c>
      <c r="T80">
        <v>0</v>
      </c>
      <c r="V80">
        <v>0</v>
      </c>
      <c r="W80" t="s">
        <v>282</v>
      </c>
      <c r="X80" t="s">
        <v>424</v>
      </c>
    </row>
    <row r="81" spans="1:25">
      <c r="A81" s="1">
        <f>HYPERLINK("https://lsnyc.legalserver.org/matter/dynamic-profile/view/0787174","15-0787174")</f>
        <v>0</v>
      </c>
      <c r="B81" t="s">
        <v>31</v>
      </c>
      <c r="C81" t="s">
        <v>34</v>
      </c>
      <c r="D81" t="s">
        <v>36</v>
      </c>
      <c r="E81">
        <v>11234</v>
      </c>
      <c r="F81" t="s">
        <v>43</v>
      </c>
      <c r="H81" t="s">
        <v>65</v>
      </c>
      <c r="I81">
        <v>69200</v>
      </c>
      <c r="J81" t="s">
        <v>88</v>
      </c>
      <c r="L81" t="s">
        <v>89</v>
      </c>
      <c r="M81" t="s">
        <v>107</v>
      </c>
      <c r="N81" t="s">
        <v>112</v>
      </c>
      <c r="P81" t="s">
        <v>156</v>
      </c>
      <c r="Q81" t="s">
        <v>196</v>
      </c>
      <c r="R81">
        <v>0</v>
      </c>
      <c r="S81">
        <v>0</v>
      </c>
      <c r="T81">
        <v>0</v>
      </c>
      <c r="V81">
        <v>0</v>
      </c>
      <c r="W81" t="s">
        <v>283</v>
      </c>
      <c r="X81" t="s">
        <v>425</v>
      </c>
      <c r="Y81" t="s">
        <v>496</v>
      </c>
    </row>
    <row r="82" spans="1:25">
      <c r="A82" s="1">
        <f>HYPERLINK("https://lsnyc.legalserver.org/matter/dynamic-profile/view/1904650","19-1904650")</f>
        <v>0</v>
      </c>
      <c r="B82" t="s">
        <v>25</v>
      </c>
      <c r="C82" t="s">
        <v>34</v>
      </c>
      <c r="D82" t="s">
        <v>36</v>
      </c>
      <c r="E82">
        <v>11208</v>
      </c>
      <c r="F82" t="s">
        <v>43</v>
      </c>
      <c r="H82" t="s">
        <v>80</v>
      </c>
      <c r="I82">
        <v>125947.54</v>
      </c>
      <c r="M82" t="s">
        <v>108</v>
      </c>
      <c r="P82" t="s">
        <v>158</v>
      </c>
      <c r="Q82" t="s">
        <v>196</v>
      </c>
      <c r="R82">
        <v>0</v>
      </c>
      <c r="S82">
        <v>0</v>
      </c>
      <c r="T82">
        <v>0</v>
      </c>
      <c r="V82">
        <v>0</v>
      </c>
      <c r="W82" t="s">
        <v>284</v>
      </c>
      <c r="X82" t="s">
        <v>426</v>
      </c>
    </row>
    <row r="83" spans="1:25">
      <c r="A83" s="1">
        <f>HYPERLINK("https://lsnyc.legalserver.org/matter/dynamic-profile/view/0808173","16-0808173")</f>
        <v>0</v>
      </c>
      <c r="B83" t="s">
        <v>27</v>
      </c>
      <c r="C83" t="s">
        <v>34</v>
      </c>
      <c r="D83" t="s">
        <v>36</v>
      </c>
      <c r="E83">
        <v>11236</v>
      </c>
      <c r="F83" t="s">
        <v>43</v>
      </c>
      <c r="G83" t="s">
        <v>50</v>
      </c>
      <c r="H83" t="s">
        <v>64</v>
      </c>
      <c r="I83">
        <v>136760</v>
      </c>
      <c r="J83" t="s">
        <v>88</v>
      </c>
      <c r="L83" t="s">
        <v>86</v>
      </c>
      <c r="M83" t="s">
        <v>107</v>
      </c>
      <c r="N83" t="s">
        <v>109</v>
      </c>
      <c r="P83" t="s">
        <v>126</v>
      </c>
      <c r="Q83" t="s">
        <v>159</v>
      </c>
      <c r="R83">
        <v>0</v>
      </c>
      <c r="S83">
        <v>0</v>
      </c>
      <c r="T83">
        <v>0</v>
      </c>
      <c r="V83">
        <v>0</v>
      </c>
      <c r="W83" t="s">
        <v>285</v>
      </c>
      <c r="X83" t="s">
        <v>427</v>
      </c>
      <c r="Y83" t="s">
        <v>497</v>
      </c>
    </row>
    <row r="84" spans="1:25">
      <c r="A84" s="1">
        <f>HYPERLINK("https://lsnyc.legalserver.org/matter/dynamic-profile/view/1899670","19-1899670")</f>
        <v>0</v>
      </c>
      <c r="B84" t="s">
        <v>28</v>
      </c>
      <c r="C84" t="s">
        <v>34</v>
      </c>
      <c r="D84" t="s">
        <v>36</v>
      </c>
      <c r="E84">
        <v>11207</v>
      </c>
      <c r="F84" t="s">
        <v>44</v>
      </c>
      <c r="H84" t="s">
        <v>68</v>
      </c>
      <c r="I84">
        <v>122800</v>
      </c>
      <c r="J84" t="s">
        <v>92</v>
      </c>
      <c r="L84" t="s">
        <v>86</v>
      </c>
      <c r="M84" t="s">
        <v>114</v>
      </c>
      <c r="N84" t="s">
        <v>108</v>
      </c>
      <c r="Q84" t="s">
        <v>159</v>
      </c>
      <c r="R84">
        <v>0</v>
      </c>
      <c r="S84">
        <v>0</v>
      </c>
      <c r="T84">
        <v>0</v>
      </c>
      <c r="V84">
        <v>0</v>
      </c>
      <c r="W84" t="s">
        <v>261</v>
      </c>
      <c r="X84" t="s">
        <v>428</v>
      </c>
    </row>
    <row r="85" spans="1:25">
      <c r="A85" s="1">
        <f>HYPERLINK("https://lsnyc.legalserver.org/matter/dynamic-profile/view/1885847","18-1885847")</f>
        <v>0</v>
      </c>
      <c r="B85" t="s">
        <v>26</v>
      </c>
      <c r="C85" t="s">
        <v>34</v>
      </c>
      <c r="D85" t="s">
        <v>36</v>
      </c>
      <c r="E85">
        <v>11221</v>
      </c>
      <c r="F85" t="s">
        <v>52</v>
      </c>
      <c r="H85" t="s">
        <v>81</v>
      </c>
      <c r="I85">
        <v>0</v>
      </c>
      <c r="M85" t="s">
        <v>108</v>
      </c>
      <c r="P85" t="s">
        <v>159</v>
      </c>
      <c r="Q85" t="s">
        <v>159</v>
      </c>
      <c r="R85">
        <v>0</v>
      </c>
      <c r="S85">
        <v>0</v>
      </c>
      <c r="T85">
        <v>0</v>
      </c>
      <c r="V85">
        <v>0</v>
      </c>
      <c r="W85" t="s">
        <v>286</v>
      </c>
      <c r="X85" t="s">
        <v>429</v>
      </c>
    </row>
    <row r="86" spans="1:25">
      <c r="A86" s="1">
        <f>HYPERLINK("https://lsnyc.legalserver.org/matter/dynamic-profile/view/1907070","19-1907070")</f>
        <v>0</v>
      </c>
      <c r="B86" t="s">
        <v>26</v>
      </c>
      <c r="C86" t="s">
        <v>34</v>
      </c>
      <c r="D86" t="s">
        <v>36</v>
      </c>
      <c r="E86">
        <v>11207</v>
      </c>
      <c r="F86" t="s">
        <v>49</v>
      </c>
      <c r="G86" t="s">
        <v>50</v>
      </c>
      <c r="H86" t="s">
        <v>65</v>
      </c>
      <c r="I86">
        <v>36688</v>
      </c>
      <c r="M86" t="s">
        <v>108</v>
      </c>
      <c r="P86" t="s">
        <v>126</v>
      </c>
      <c r="Q86" t="s">
        <v>197</v>
      </c>
      <c r="R86">
        <v>0</v>
      </c>
      <c r="S86">
        <v>0</v>
      </c>
      <c r="T86">
        <v>0</v>
      </c>
      <c r="V86">
        <v>0</v>
      </c>
      <c r="W86" t="s">
        <v>287</v>
      </c>
      <c r="X86" t="s">
        <v>430</v>
      </c>
    </row>
    <row r="87" spans="1:25">
      <c r="A87" s="1">
        <f>HYPERLINK("https://lsnyc.legalserver.org/matter/dynamic-profile/view/0770531","15-0770531")</f>
        <v>0</v>
      </c>
      <c r="B87" t="s">
        <v>26</v>
      </c>
      <c r="C87" t="s">
        <v>34</v>
      </c>
      <c r="D87" t="s">
        <v>36</v>
      </c>
      <c r="E87">
        <v>11203</v>
      </c>
      <c r="F87" t="s">
        <v>43</v>
      </c>
      <c r="G87" t="s">
        <v>39</v>
      </c>
      <c r="H87" t="s">
        <v>60</v>
      </c>
      <c r="I87">
        <v>49074.48</v>
      </c>
      <c r="M87" t="s">
        <v>107</v>
      </c>
      <c r="P87" t="s">
        <v>125</v>
      </c>
      <c r="Q87" t="s">
        <v>197</v>
      </c>
      <c r="R87">
        <v>0</v>
      </c>
      <c r="S87">
        <v>0</v>
      </c>
      <c r="T87">
        <v>0</v>
      </c>
      <c r="V87">
        <v>0</v>
      </c>
      <c r="W87" t="s">
        <v>288</v>
      </c>
      <c r="X87" t="s">
        <v>431</v>
      </c>
    </row>
    <row r="88" spans="1:25">
      <c r="A88" s="1">
        <f>HYPERLINK("https://lsnyc.legalserver.org/matter/dynamic-profile/view/1864254","18-1864254")</f>
        <v>0</v>
      </c>
      <c r="B88" t="s">
        <v>26</v>
      </c>
      <c r="C88" t="s">
        <v>34</v>
      </c>
      <c r="D88" t="s">
        <v>36</v>
      </c>
      <c r="E88">
        <v>11228</v>
      </c>
      <c r="F88" t="s">
        <v>45</v>
      </c>
      <c r="H88" t="s">
        <v>75</v>
      </c>
      <c r="I88">
        <v>62042.22</v>
      </c>
      <c r="J88" t="s">
        <v>91</v>
      </c>
      <c r="L88" t="s">
        <v>87</v>
      </c>
      <c r="M88" t="s">
        <v>109</v>
      </c>
      <c r="N88" t="s">
        <v>110</v>
      </c>
      <c r="P88" t="s">
        <v>125</v>
      </c>
      <c r="Q88" t="s">
        <v>197</v>
      </c>
      <c r="R88">
        <v>0</v>
      </c>
      <c r="S88">
        <v>0</v>
      </c>
      <c r="T88">
        <v>0</v>
      </c>
      <c r="U88" t="s">
        <v>205</v>
      </c>
      <c r="V88">
        <v>0</v>
      </c>
      <c r="W88" t="s">
        <v>289</v>
      </c>
      <c r="X88" t="s">
        <v>432</v>
      </c>
    </row>
    <row r="89" spans="1:25">
      <c r="A89" s="1">
        <f>HYPERLINK("https://lsnyc.legalserver.org/matter/dynamic-profile/view/1859725","18-1859725")</f>
        <v>0</v>
      </c>
      <c r="B89" t="s">
        <v>27</v>
      </c>
      <c r="C89" t="s">
        <v>34</v>
      </c>
      <c r="D89" t="s">
        <v>36</v>
      </c>
      <c r="E89">
        <v>11233</v>
      </c>
      <c r="F89" t="s">
        <v>43</v>
      </c>
      <c r="H89" t="s">
        <v>82</v>
      </c>
      <c r="I89">
        <v>139000</v>
      </c>
      <c r="J89" t="s">
        <v>88</v>
      </c>
      <c r="L89" t="s">
        <v>86</v>
      </c>
      <c r="M89" t="s">
        <v>110</v>
      </c>
      <c r="N89" t="s">
        <v>112</v>
      </c>
      <c r="P89" t="s">
        <v>160</v>
      </c>
      <c r="Q89" t="s">
        <v>198</v>
      </c>
      <c r="R89">
        <v>0</v>
      </c>
      <c r="S89">
        <v>0</v>
      </c>
      <c r="T89">
        <v>0</v>
      </c>
      <c r="V89">
        <v>0</v>
      </c>
      <c r="W89" t="s">
        <v>290</v>
      </c>
      <c r="X89" t="s">
        <v>433</v>
      </c>
    </row>
    <row r="90" spans="1:25">
      <c r="A90" s="1">
        <f>HYPERLINK("https://lsnyc.legalserver.org/matter/dynamic-profile/view/1894843","19-1894843")</f>
        <v>0</v>
      </c>
      <c r="B90" t="s">
        <v>26</v>
      </c>
      <c r="C90" t="s">
        <v>34</v>
      </c>
      <c r="D90" t="s">
        <v>36</v>
      </c>
      <c r="E90">
        <v>11221</v>
      </c>
      <c r="F90" t="s">
        <v>43</v>
      </c>
      <c r="H90" t="s">
        <v>64</v>
      </c>
      <c r="I90">
        <v>61600</v>
      </c>
      <c r="J90" t="s">
        <v>92</v>
      </c>
      <c r="M90" t="s">
        <v>115</v>
      </c>
      <c r="N90" t="s">
        <v>112</v>
      </c>
      <c r="P90" t="s">
        <v>130</v>
      </c>
      <c r="Q90" t="s">
        <v>198</v>
      </c>
      <c r="R90">
        <v>0</v>
      </c>
      <c r="S90">
        <v>0</v>
      </c>
      <c r="T90">
        <v>0</v>
      </c>
      <c r="V90">
        <v>0</v>
      </c>
      <c r="W90" t="s">
        <v>291</v>
      </c>
      <c r="X90" t="s">
        <v>434</v>
      </c>
      <c r="Y90" t="s">
        <v>496</v>
      </c>
    </row>
    <row r="91" spans="1:25">
      <c r="A91" s="1">
        <f>HYPERLINK("https://lsnyc.legalserver.org/matter/dynamic-profile/view/0768254","14-0768254")</f>
        <v>0</v>
      </c>
      <c r="B91" t="s">
        <v>27</v>
      </c>
      <c r="C91" t="s">
        <v>34</v>
      </c>
      <c r="D91" t="s">
        <v>36</v>
      </c>
      <c r="E91">
        <v>11213</v>
      </c>
      <c r="F91" t="s">
        <v>38</v>
      </c>
      <c r="H91" t="s">
        <v>56</v>
      </c>
      <c r="I91">
        <v>45360</v>
      </c>
      <c r="J91" t="s">
        <v>89</v>
      </c>
      <c r="K91" t="s">
        <v>86</v>
      </c>
      <c r="L91" t="s">
        <v>92</v>
      </c>
      <c r="M91" t="s">
        <v>107</v>
      </c>
      <c r="N91" t="s">
        <v>113</v>
      </c>
      <c r="P91" t="s">
        <v>137</v>
      </c>
      <c r="Q91" t="s">
        <v>198</v>
      </c>
      <c r="R91">
        <v>0</v>
      </c>
      <c r="S91">
        <v>0</v>
      </c>
      <c r="T91">
        <v>0</v>
      </c>
      <c r="V91">
        <v>0</v>
      </c>
      <c r="W91" t="s">
        <v>292</v>
      </c>
      <c r="X91" t="s">
        <v>435</v>
      </c>
    </row>
    <row r="92" spans="1:25">
      <c r="A92" s="1">
        <f>HYPERLINK("https://lsnyc.legalserver.org/matter/dynamic-profile/view/0782526","15-0782526")</f>
        <v>0</v>
      </c>
      <c r="B92" t="s">
        <v>27</v>
      </c>
      <c r="C92" t="s">
        <v>34</v>
      </c>
      <c r="D92" t="s">
        <v>36</v>
      </c>
      <c r="E92">
        <v>11226</v>
      </c>
      <c r="F92" t="s">
        <v>42</v>
      </c>
      <c r="G92" t="s">
        <v>43</v>
      </c>
      <c r="H92" t="s">
        <v>83</v>
      </c>
      <c r="I92">
        <v>101534.32</v>
      </c>
      <c r="J92" t="s">
        <v>88</v>
      </c>
      <c r="L92" t="s">
        <v>89</v>
      </c>
      <c r="M92" t="s">
        <v>107</v>
      </c>
      <c r="N92" t="s">
        <v>112</v>
      </c>
      <c r="P92" t="s">
        <v>147</v>
      </c>
      <c r="Q92" t="s">
        <v>198</v>
      </c>
      <c r="R92">
        <v>0</v>
      </c>
      <c r="S92">
        <v>0</v>
      </c>
      <c r="T92">
        <v>0</v>
      </c>
      <c r="V92">
        <v>0</v>
      </c>
      <c r="W92" t="s">
        <v>293</v>
      </c>
      <c r="X92" t="s">
        <v>436</v>
      </c>
    </row>
    <row r="93" spans="1:25">
      <c r="A93" s="1">
        <f>HYPERLINK("https://lsnyc.legalserver.org/matter/dynamic-profile/view/0783404","15-0783404")</f>
        <v>0</v>
      </c>
      <c r="B93" t="s">
        <v>27</v>
      </c>
      <c r="C93" t="s">
        <v>34</v>
      </c>
      <c r="D93" t="s">
        <v>36</v>
      </c>
      <c r="E93">
        <v>11221</v>
      </c>
      <c r="F93" t="s">
        <v>43</v>
      </c>
      <c r="G93" t="s">
        <v>49</v>
      </c>
      <c r="H93" t="s">
        <v>59</v>
      </c>
      <c r="I93">
        <v>14880</v>
      </c>
      <c r="J93" t="s">
        <v>88</v>
      </c>
      <c r="L93" t="s">
        <v>86</v>
      </c>
      <c r="M93" t="s">
        <v>116</v>
      </c>
      <c r="N93" t="s">
        <v>112</v>
      </c>
      <c r="P93" t="s">
        <v>161</v>
      </c>
      <c r="Q93" t="s">
        <v>198</v>
      </c>
      <c r="R93">
        <v>0</v>
      </c>
      <c r="S93">
        <v>0</v>
      </c>
      <c r="T93">
        <v>0</v>
      </c>
      <c r="V93">
        <v>0</v>
      </c>
      <c r="W93" t="s">
        <v>294</v>
      </c>
      <c r="X93" t="s">
        <v>437</v>
      </c>
    </row>
    <row r="94" spans="1:25">
      <c r="A94" s="1">
        <f>HYPERLINK("https://lsnyc.legalserver.org/matter/dynamic-profile/view/1836317","17-1836317")</f>
        <v>0</v>
      </c>
      <c r="B94" t="s">
        <v>28</v>
      </c>
      <c r="C94" t="s">
        <v>34</v>
      </c>
      <c r="D94" t="s">
        <v>36</v>
      </c>
      <c r="E94">
        <v>11212</v>
      </c>
      <c r="F94" t="s">
        <v>43</v>
      </c>
      <c r="G94" t="s">
        <v>48</v>
      </c>
      <c r="H94" t="s">
        <v>71</v>
      </c>
      <c r="I94">
        <v>59400</v>
      </c>
      <c r="J94" t="s">
        <v>98</v>
      </c>
      <c r="L94" t="s">
        <v>86</v>
      </c>
      <c r="M94" t="s">
        <v>107</v>
      </c>
      <c r="N94" t="s">
        <v>112</v>
      </c>
      <c r="P94" t="s">
        <v>125</v>
      </c>
      <c r="Q94" t="s">
        <v>198</v>
      </c>
      <c r="R94">
        <v>0</v>
      </c>
      <c r="S94">
        <v>0</v>
      </c>
      <c r="T94">
        <v>0</v>
      </c>
      <c r="V94">
        <v>0</v>
      </c>
      <c r="W94" t="s">
        <v>239</v>
      </c>
      <c r="X94" t="s">
        <v>438</v>
      </c>
      <c r="Y94" t="s">
        <v>501</v>
      </c>
    </row>
    <row r="95" spans="1:25">
      <c r="A95" s="1">
        <f>HYPERLINK("https://lsnyc.legalserver.org/matter/dynamic-profile/view/1851916","17-1851916")</f>
        <v>0</v>
      </c>
      <c r="B95" t="s">
        <v>25</v>
      </c>
      <c r="C95" t="s">
        <v>34</v>
      </c>
      <c r="D95" t="s">
        <v>36</v>
      </c>
      <c r="E95">
        <v>11213</v>
      </c>
      <c r="F95" t="s">
        <v>43</v>
      </c>
      <c r="G95" t="s">
        <v>49</v>
      </c>
      <c r="H95" t="s">
        <v>61</v>
      </c>
      <c r="I95">
        <v>79400</v>
      </c>
      <c r="M95" t="s">
        <v>110</v>
      </c>
      <c r="N95" t="s">
        <v>109</v>
      </c>
      <c r="P95" t="s">
        <v>138</v>
      </c>
      <c r="Q95" t="s">
        <v>198</v>
      </c>
      <c r="R95">
        <v>0</v>
      </c>
      <c r="S95">
        <v>0</v>
      </c>
      <c r="T95">
        <v>0</v>
      </c>
      <c r="V95">
        <v>0</v>
      </c>
      <c r="W95" t="s">
        <v>295</v>
      </c>
      <c r="X95" t="s">
        <v>439</v>
      </c>
    </row>
    <row r="96" spans="1:25">
      <c r="A96" s="1">
        <f>HYPERLINK("https://lsnyc.legalserver.org/matter/dynamic-profile/view/1891285","19-1891285")</f>
        <v>0</v>
      </c>
      <c r="B96" t="s">
        <v>27</v>
      </c>
      <c r="C96" t="s">
        <v>34</v>
      </c>
      <c r="D96" t="s">
        <v>36</v>
      </c>
      <c r="E96">
        <v>11210</v>
      </c>
      <c r="F96" t="s">
        <v>43</v>
      </c>
      <c r="H96" t="s">
        <v>67</v>
      </c>
      <c r="I96">
        <v>60000</v>
      </c>
      <c r="J96" t="s">
        <v>89</v>
      </c>
      <c r="L96" t="s">
        <v>92</v>
      </c>
      <c r="M96" t="s">
        <v>109</v>
      </c>
      <c r="N96" t="s">
        <v>121</v>
      </c>
      <c r="P96" t="s">
        <v>137</v>
      </c>
      <c r="Q96" t="s">
        <v>198</v>
      </c>
      <c r="R96">
        <v>0</v>
      </c>
      <c r="S96">
        <v>0</v>
      </c>
      <c r="T96">
        <v>0</v>
      </c>
      <c r="V96">
        <v>0</v>
      </c>
      <c r="W96" t="s">
        <v>296</v>
      </c>
      <c r="X96" t="s">
        <v>440</v>
      </c>
    </row>
    <row r="97" spans="1:25">
      <c r="A97" s="1">
        <f>HYPERLINK("https://lsnyc.legalserver.org/matter/dynamic-profile/view/1894857","19-1894857")</f>
        <v>0</v>
      </c>
      <c r="B97" t="s">
        <v>26</v>
      </c>
      <c r="C97" t="s">
        <v>34</v>
      </c>
      <c r="D97" t="s">
        <v>36</v>
      </c>
      <c r="E97">
        <v>11219</v>
      </c>
      <c r="F97" t="s">
        <v>44</v>
      </c>
      <c r="H97" t="s">
        <v>58</v>
      </c>
      <c r="I97">
        <v>44486.04</v>
      </c>
      <c r="M97" t="s">
        <v>111</v>
      </c>
      <c r="P97" t="s">
        <v>162</v>
      </c>
      <c r="Q97" t="s">
        <v>198</v>
      </c>
      <c r="R97">
        <v>0</v>
      </c>
      <c r="S97">
        <v>0</v>
      </c>
      <c r="T97">
        <v>0</v>
      </c>
      <c r="V97">
        <v>0</v>
      </c>
      <c r="W97" t="s">
        <v>297</v>
      </c>
      <c r="X97" t="s">
        <v>441</v>
      </c>
    </row>
    <row r="98" spans="1:25">
      <c r="A98" s="1">
        <f>HYPERLINK("https://lsnyc.legalserver.org/matter/dynamic-profile/view/1894829","19-1894829")</f>
        <v>0</v>
      </c>
      <c r="B98" t="s">
        <v>27</v>
      </c>
      <c r="C98" t="s">
        <v>34</v>
      </c>
      <c r="D98" t="s">
        <v>36</v>
      </c>
      <c r="E98">
        <v>11225</v>
      </c>
      <c r="F98" t="s">
        <v>53</v>
      </c>
      <c r="H98" t="s">
        <v>57</v>
      </c>
      <c r="I98">
        <v>115200</v>
      </c>
      <c r="M98" t="s">
        <v>108</v>
      </c>
      <c r="Q98" t="s">
        <v>198</v>
      </c>
      <c r="R98">
        <v>0</v>
      </c>
      <c r="S98">
        <v>0</v>
      </c>
      <c r="T98">
        <v>0</v>
      </c>
      <c r="V98">
        <v>0</v>
      </c>
      <c r="W98" t="s">
        <v>298</v>
      </c>
      <c r="X98" t="s">
        <v>442</v>
      </c>
    </row>
    <row r="99" spans="1:25">
      <c r="A99" s="1">
        <f>HYPERLINK("https://lsnyc.legalserver.org/matter/dynamic-profile/view/1906100","19-1906100")</f>
        <v>0</v>
      </c>
      <c r="B99" t="s">
        <v>26</v>
      </c>
      <c r="C99" t="s">
        <v>34</v>
      </c>
      <c r="D99" t="s">
        <v>36</v>
      </c>
      <c r="E99">
        <v>11210</v>
      </c>
      <c r="F99" t="s">
        <v>42</v>
      </c>
      <c r="H99" t="s">
        <v>60</v>
      </c>
      <c r="I99">
        <v>50000</v>
      </c>
      <c r="M99" t="s">
        <v>108</v>
      </c>
      <c r="Q99" t="s">
        <v>198</v>
      </c>
      <c r="R99">
        <v>0</v>
      </c>
      <c r="S99">
        <v>0</v>
      </c>
      <c r="T99">
        <v>0</v>
      </c>
      <c r="V99">
        <v>0</v>
      </c>
      <c r="W99" t="s">
        <v>236</v>
      </c>
      <c r="X99" t="s">
        <v>443</v>
      </c>
    </row>
    <row r="100" spans="1:25">
      <c r="A100" s="1">
        <f>HYPERLINK("https://lsnyc.legalserver.org/matter/dynamic-profile/view/1907967","19-1907967")</f>
        <v>0</v>
      </c>
      <c r="B100" t="s">
        <v>25</v>
      </c>
      <c r="C100" t="s">
        <v>34</v>
      </c>
      <c r="D100" t="s">
        <v>36</v>
      </c>
      <c r="E100">
        <v>11236</v>
      </c>
      <c r="F100" t="s">
        <v>44</v>
      </c>
      <c r="G100" t="s">
        <v>50</v>
      </c>
      <c r="H100" t="s">
        <v>70</v>
      </c>
      <c r="I100">
        <v>67800</v>
      </c>
      <c r="M100" t="s">
        <v>108</v>
      </c>
      <c r="Q100" t="s">
        <v>198</v>
      </c>
      <c r="R100">
        <v>0</v>
      </c>
      <c r="S100">
        <v>0</v>
      </c>
      <c r="T100">
        <v>0</v>
      </c>
      <c r="V100">
        <v>0</v>
      </c>
      <c r="W100" t="s">
        <v>299</v>
      </c>
      <c r="X100" t="s">
        <v>444</v>
      </c>
    </row>
    <row r="101" spans="1:25">
      <c r="A101" s="1">
        <f>HYPERLINK("https://lsnyc.legalserver.org/matter/dynamic-profile/view/1893672","19-1893672")</f>
        <v>0</v>
      </c>
      <c r="B101" t="s">
        <v>31</v>
      </c>
      <c r="C101" t="s">
        <v>34</v>
      </c>
      <c r="D101" t="s">
        <v>36</v>
      </c>
      <c r="E101">
        <v>11226</v>
      </c>
      <c r="F101" t="s">
        <v>43</v>
      </c>
      <c r="H101" t="s">
        <v>60</v>
      </c>
      <c r="I101">
        <v>28800</v>
      </c>
      <c r="M101" t="s">
        <v>108</v>
      </c>
      <c r="Q101" t="s">
        <v>199</v>
      </c>
      <c r="R101">
        <v>0</v>
      </c>
      <c r="S101">
        <v>0</v>
      </c>
      <c r="T101">
        <v>0</v>
      </c>
      <c r="V101">
        <v>0</v>
      </c>
      <c r="W101" t="s">
        <v>300</v>
      </c>
      <c r="X101" t="s">
        <v>370</v>
      </c>
    </row>
    <row r="102" spans="1:25">
      <c r="A102" s="1">
        <f>HYPERLINK("https://lsnyc.legalserver.org/matter/dynamic-profile/view/1859377","18-1859377")</f>
        <v>0</v>
      </c>
      <c r="B102" t="s">
        <v>25</v>
      </c>
      <c r="C102" t="s">
        <v>34</v>
      </c>
      <c r="D102" t="s">
        <v>36</v>
      </c>
      <c r="E102">
        <v>11238</v>
      </c>
      <c r="F102" t="s">
        <v>43</v>
      </c>
      <c r="G102" t="s">
        <v>38</v>
      </c>
      <c r="H102" t="s">
        <v>58</v>
      </c>
      <c r="I102">
        <v>77549.75999999999</v>
      </c>
      <c r="M102" t="s">
        <v>107</v>
      </c>
      <c r="P102" t="s">
        <v>163</v>
      </c>
      <c r="Q102" t="s">
        <v>163</v>
      </c>
      <c r="R102">
        <v>0</v>
      </c>
      <c r="S102">
        <v>0</v>
      </c>
      <c r="T102">
        <v>0</v>
      </c>
      <c r="V102">
        <v>0</v>
      </c>
      <c r="W102" t="s">
        <v>301</v>
      </c>
      <c r="X102" t="s">
        <v>445</v>
      </c>
    </row>
    <row r="103" spans="1:25">
      <c r="A103" s="1">
        <f>HYPERLINK("https://lsnyc.legalserver.org/matter/dynamic-profile/view/1879698","18-1879698")</f>
        <v>0</v>
      </c>
      <c r="B103" t="s">
        <v>27</v>
      </c>
      <c r="C103" t="s">
        <v>34</v>
      </c>
      <c r="D103" t="s">
        <v>36</v>
      </c>
      <c r="E103">
        <v>11203</v>
      </c>
      <c r="F103" t="s">
        <v>45</v>
      </c>
      <c r="H103" t="s">
        <v>56</v>
      </c>
      <c r="I103">
        <v>42000</v>
      </c>
      <c r="J103" t="s">
        <v>86</v>
      </c>
      <c r="M103" t="s">
        <v>109</v>
      </c>
      <c r="N103" t="s">
        <v>112</v>
      </c>
      <c r="P103" t="s">
        <v>134</v>
      </c>
      <c r="Q103" t="s">
        <v>200</v>
      </c>
      <c r="R103">
        <v>0</v>
      </c>
      <c r="S103">
        <v>0</v>
      </c>
      <c r="T103">
        <v>0</v>
      </c>
      <c r="V103">
        <v>0</v>
      </c>
      <c r="W103" t="s">
        <v>302</v>
      </c>
      <c r="X103" t="s">
        <v>446</v>
      </c>
    </row>
    <row r="104" spans="1:25">
      <c r="A104" s="1">
        <f>HYPERLINK("https://lsnyc.legalserver.org/matter/dynamic-profile/view/1902089","19-1902089")</f>
        <v>0</v>
      </c>
      <c r="B104" t="s">
        <v>31</v>
      </c>
      <c r="C104" t="s">
        <v>34</v>
      </c>
      <c r="D104" t="s">
        <v>36</v>
      </c>
      <c r="E104">
        <v>11236</v>
      </c>
      <c r="F104" t="s">
        <v>42</v>
      </c>
      <c r="G104" t="s">
        <v>43</v>
      </c>
      <c r="H104" t="s">
        <v>59</v>
      </c>
      <c r="I104">
        <v>9600</v>
      </c>
      <c r="M104" t="s">
        <v>108</v>
      </c>
      <c r="P104" t="s">
        <v>125</v>
      </c>
      <c r="Q104" t="s">
        <v>148</v>
      </c>
      <c r="R104">
        <v>0</v>
      </c>
      <c r="S104">
        <v>0</v>
      </c>
      <c r="T104">
        <v>0</v>
      </c>
      <c r="V104">
        <v>0</v>
      </c>
      <c r="W104" t="s">
        <v>303</v>
      </c>
      <c r="X104" t="s">
        <v>447</v>
      </c>
    </row>
    <row r="105" spans="1:25">
      <c r="A105" s="1">
        <f>HYPERLINK("https://lsnyc.legalserver.org/matter/dynamic-profile/view/1885554","18-1885554")</f>
        <v>0</v>
      </c>
      <c r="B105" t="s">
        <v>26</v>
      </c>
      <c r="C105" t="s">
        <v>34</v>
      </c>
      <c r="D105" t="s">
        <v>36</v>
      </c>
      <c r="E105">
        <v>11207</v>
      </c>
      <c r="F105" t="s">
        <v>43</v>
      </c>
      <c r="H105" t="s">
        <v>58</v>
      </c>
      <c r="I105">
        <v>125000</v>
      </c>
      <c r="M105" t="s">
        <v>107</v>
      </c>
      <c r="P105" t="s">
        <v>148</v>
      </c>
      <c r="Q105" t="s">
        <v>148</v>
      </c>
      <c r="R105">
        <v>0</v>
      </c>
      <c r="S105">
        <v>0</v>
      </c>
      <c r="T105">
        <v>0</v>
      </c>
      <c r="V105">
        <v>0</v>
      </c>
      <c r="W105" t="s">
        <v>304</v>
      </c>
      <c r="X105" t="s">
        <v>448</v>
      </c>
    </row>
    <row r="106" spans="1:25">
      <c r="A106" s="1">
        <f>HYPERLINK("https://lsnyc.legalserver.org/matter/dynamic-profile/view/0774072","15-0774072")</f>
        <v>0</v>
      </c>
      <c r="B106" t="s">
        <v>27</v>
      </c>
      <c r="C106" t="s">
        <v>34</v>
      </c>
      <c r="D106" t="s">
        <v>36</v>
      </c>
      <c r="E106">
        <v>11226</v>
      </c>
      <c r="F106" t="s">
        <v>45</v>
      </c>
      <c r="G106" t="s">
        <v>50</v>
      </c>
      <c r="H106" t="s">
        <v>58</v>
      </c>
      <c r="I106">
        <v>65156</v>
      </c>
      <c r="J106" t="s">
        <v>88</v>
      </c>
      <c r="L106" t="s">
        <v>104</v>
      </c>
      <c r="M106" t="s">
        <v>107</v>
      </c>
      <c r="N106" t="s">
        <v>112</v>
      </c>
      <c r="P106" t="s">
        <v>164</v>
      </c>
      <c r="Q106" t="s">
        <v>149</v>
      </c>
      <c r="R106">
        <v>0</v>
      </c>
      <c r="S106">
        <v>0</v>
      </c>
      <c r="T106">
        <v>0</v>
      </c>
      <c r="V106">
        <v>0</v>
      </c>
      <c r="W106" t="s">
        <v>305</v>
      </c>
      <c r="X106" t="s">
        <v>449</v>
      </c>
      <c r="Y106" t="s">
        <v>497</v>
      </c>
    </row>
    <row r="107" spans="1:25">
      <c r="A107" s="1">
        <f>HYPERLINK("https://lsnyc.legalserver.org/matter/dynamic-profile/view/1843370","17-1843370")</f>
        <v>0</v>
      </c>
      <c r="B107" t="s">
        <v>31</v>
      </c>
      <c r="C107" t="s">
        <v>34</v>
      </c>
      <c r="D107" t="s">
        <v>36</v>
      </c>
      <c r="E107">
        <v>11208</v>
      </c>
      <c r="F107" t="s">
        <v>47</v>
      </c>
      <c r="H107" t="s">
        <v>61</v>
      </c>
      <c r="I107">
        <v>37906</v>
      </c>
      <c r="J107" t="s">
        <v>99</v>
      </c>
      <c r="M107" t="s">
        <v>108</v>
      </c>
      <c r="P107" t="s">
        <v>165</v>
      </c>
      <c r="Q107" t="s">
        <v>149</v>
      </c>
      <c r="R107">
        <v>0</v>
      </c>
      <c r="S107">
        <v>0</v>
      </c>
      <c r="T107">
        <v>0</v>
      </c>
      <c r="V107">
        <v>0</v>
      </c>
      <c r="W107" t="s">
        <v>306</v>
      </c>
      <c r="X107" t="s">
        <v>450</v>
      </c>
    </row>
    <row r="108" spans="1:25">
      <c r="A108" s="1">
        <f>HYPERLINK("https://lsnyc.legalserver.org/matter/dynamic-profile/view/1872008","18-1872008")</f>
        <v>0</v>
      </c>
      <c r="B108" t="s">
        <v>26</v>
      </c>
      <c r="C108" t="s">
        <v>34</v>
      </c>
      <c r="D108" t="s">
        <v>36</v>
      </c>
      <c r="E108">
        <v>11236</v>
      </c>
      <c r="F108" t="s">
        <v>45</v>
      </c>
      <c r="H108" t="s">
        <v>60</v>
      </c>
      <c r="I108">
        <v>72876</v>
      </c>
      <c r="J108" t="s">
        <v>88</v>
      </c>
      <c r="L108" t="s">
        <v>91</v>
      </c>
      <c r="M108" t="s">
        <v>111</v>
      </c>
      <c r="N108" t="s">
        <v>109</v>
      </c>
      <c r="P108" t="s">
        <v>165</v>
      </c>
      <c r="Q108" t="s">
        <v>149</v>
      </c>
      <c r="R108">
        <v>0</v>
      </c>
      <c r="S108">
        <v>0</v>
      </c>
      <c r="T108">
        <v>0</v>
      </c>
      <c r="U108" t="s">
        <v>206</v>
      </c>
      <c r="V108">
        <v>0</v>
      </c>
      <c r="W108" t="s">
        <v>307</v>
      </c>
      <c r="X108" t="s">
        <v>358</v>
      </c>
    </row>
    <row r="109" spans="1:25">
      <c r="A109" s="1">
        <f>HYPERLINK("https://lsnyc.legalserver.org/matter/dynamic-profile/view/1868914","18-1868914")</f>
        <v>0</v>
      </c>
      <c r="B109" t="s">
        <v>25</v>
      </c>
      <c r="C109" t="s">
        <v>34</v>
      </c>
      <c r="D109" t="s">
        <v>36</v>
      </c>
      <c r="E109">
        <v>11203</v>
      </c>
      <c r="F109" t="s">
        <v>42</v>
      </c>
      <c r="H109" t="s">
        <v>80</v>
      </c>
      <c r="I109">
        <v>73543.34</v>
      </c>
      <c r="M109" t="s">
        <v>110</v>
      </c>
      <c r="P109" t="s">
        <v>130</v>
      </c>
      <c r="Q109" t="s">
        <v>149</v>
      </c>
      <c r="R109">
        <v>0</v>
      </c>
      <c r="S109">
        <v>0</v>
      </c>
      <c r="T109">
        <v>0</v>
      </c>
      <c r="V109">
        <v>0</v>
      </c>
      <c r="W109" t="s">
        <v>308</v>
      </c>
      <c r="X109" t="s">
        <v>451</v>
      </c>
    </row>
    <row r="110" spans="1:25">
      <c r="A110" s="1">
        <f>HYPERLINK("https://lsnyc.legalserver.org/matter/dynamic-profile/view/1875126","18-1875126")</f>
        <v>0</v>
      </c>
      <c r="B110" t="s">
        <v>27</v>
      </c>
      <c r="C110" t="s">
        <v>34</v>
      </c>
      <c r="D110" t="s">
        <v>36</v>
      </c>
      <c r="E110">
        <v>11221</v>
      </c>
      <c r="F110" t="s">
        <v>50</v>
      </c>
      <c r="H110" t="s">
        <v>64</v>
      </c>
      <c r="I110">
        <v>124107.48</v>
      </c>
      <c r="J110" t="s">
        <v>98</v>
      </c>
      <c r="L110" t="s">
        <v>86</v>
      </c>
      <c r="M110" t="s">
        <v>110</v>
      </c>
      <c r="N110" t="s">
        <v>112</v>
      </c>
      <c r="P110" t="s">
        <v>148</v>
      </c>
      <c r="Q110" t="s">
        <v>149</v>
      </c>
      <c r="R110">
        <v>0</v>
      </c>
      <c r="S110">
        <v>0</v>
      </c>
      <c r="T110">
        <v>0</v>
      </c>
      <c r="V110">
        <v>0</v>
      </c>
      <c r="W110" t="s">
        <v>309</v>
      </c>
      <c r="X110" t="s">
        <v>452</v>
      </c>
      <c r="Y110" t="s">
        <v>501</v>
      </c>
    </row>
    <row r="111" spans="1:25">
      <c r="A111" s="1">
        <f>HYPERLINK("https://lsnyc.legalserver.org/matter/dynamic-profile/view/0781898","15-0781898")</f>
        <v>0</v>
      </c>
      <c r="B111" t="s">
        <v>27</v>
      </c>
      <c r="C111" t="s">
        <v>34</v>
      </c>
      <c r="D111" t="s">
        <v>36</v>
      </c>
      <c r="E111">
        <v>11203</v>
      </c>
      <c r="F111" t="s">
        <v>38</v>
      </c>
      <c r="H111" t="s">
        <v>59</v>
      </c>
      <c r="I111">
        <v>44940</v>
      </c>
      <c r="J111" t="s">
        <v>87</v>
      </c>
      <c r="L111" t="s">
        <v>86</v>
      </c>
      <c r="M111" t="s">
        <v>107</v>
      </c>
      <c r="N111" t="s">
        <v>111</v>
      </c>
      <c r="P111" t="s">
        <v>130</v>
      </c>
      <c r="Q111" t="s">
        <v>149</v>
      </c>
      <c r="R111">
        <v>0</v>
      </c>
      <c r="S111">
        <v>0</v>
      </c>
      <c r="T111">
        <v>0</v>
      </c>
      <c r="V111">
        <v>0</v>
      </c>
      <c r="W111" t="s">
        <v>310</v>
      </c>
      <c r="X111" t="s">
        <v>453</v>
      </c>
    </row>
    <row r="112" spans="1:25">
      <c r="A112" s="1">
        <f>HYPERLINK("https://lsnyc.legalserver.org/matter/dynamic-profile/view/1900882","19-1900882")</f>
        <v>0</v>
      </c>
      <c r="B112" t="s">
        <v>25</v>
      </c>
      <c r="C112" t="s">
        <v>34</v>
      </c>
      <c r="D112" t="s">
        <v>36</v>
      </c>
      <c r="E112">
        <v>11236</v>
      </c>
      <c r="F112" t="s">
        <v>50</v>
      </c>
      <c r="G112" t="s">
        <v>45</v>
      </c>
      <c r="H112" t="s">
        <v>59</v>
      </c>
      <c r="I112">
        <v>66600</v>
      </c>
      <c r="M112" t="s">
        <v>108</v>
      </c>
      <c r="P112" t="s">
        <v>166</v>
      </c>
      <c r="Q112" t="s">
        <v>201</v>
      </c>
      <c r="R112">
        <v>0</v>
      </c>
      <c r="S112">
        <v>0</v>
      </c>
      <c r="T112">
        <v>0</v>
      </c>
      <c r="V112">
        <v>0</v>
      </c>
      <c r="W112" t="s">
        <v>311</v>
      </c>
      <c r="X112" t="s">
        <v>454</v>
      </c>
    </row>
    <row r="113" spans="1:24">
      <c r="A113" s="1">
        <f>HYPERLINK("https://lsnyc.legalserver.org/matter/dynamic-profile/view/1904339","19-1904339")</f>
        <v>0</v>
      </c>
      <c r="B113" t="s">
        <v>31</v>
      </c>
      <c r="C113" t="s">
        <v>34</v>
      </c>
      <c r="D113" t="s">
        <v>36</v>
      </c>
      <c r="E113">
        <v>11236</v>
      </c>
      <c r="F113" t="s">
        <v>38</v>
      </c>
      <c r="H113" t="s">
        <v>71</v>
      </c>
      <c r="I113">
        <v>84720.58</v>
      </c>
      <c r="M113" t="s">
        <v>107</v>
      </c>
      <c r="P113" t="s">
        <v>167</v>
      </c>
      <c r="Q113" t="s">
        <v>202</v>
      </c>
      <c r="R113">
        <v>0</v>
      </c>
      <c r="S113">
        <v>0</v>
      </c>
      <c r="T113">
        <v>0</v>
      </c>
      <c r="V113">
        <v>0</v>
      </c>
      <c r="W113" t="s">
        <v>312</v>
      </c>
      <c r="X113" t="s">
        <v>455</v>
      </c>
    </row>
    <row r="114" spans="1:24">
      <c r="A114" s="1">
        <f>HYPERLINK("https://lsnyc.legalserver.org/matter/dynamic-profile/view/1907875","19-1907875")</f>
        <v>0</v>
      </c>
      <c r="B114" t="s">
        <v>29</v>
      </c>
      <c r="C114" t="s">
        <v>34</v>
      </c>
      <c r="D114" t="s">
        <v>36</v>
      </c>
      <c r="E114">
        <v>11226</v>
      </c>
      <c r="I114">
        <v>84700</v>
      </c>
      <c r="R114">
        <v>0</v>
      </c>
      <c r="S114">
        <v>0</v>
      </c>
      <c r="T114">
        <v>0</v>
      </c>
      <c r="V114">
        <v>0</v>
      </c>
      <c r="W114" t="s">
        <v>313</v>
      </c>
      <c r="X114" t="s">
        <v>370</v>
      </c>
    </row>
    <row r="115" spans="1:24">
      <c r="A115" s="1">
        <f>HYPERLINK("https://lsnyc.legalserver.org/matter/dynamic-profile/view/1855808","18-1855808")</f>
        <v>0</v>
      </c>
      <c r="B115" t="s">
        <v>31</v>
      </c>
      <c r="C115" t="s">
        <v>34</v>
      </c>
      <c r="D115" t="s">
        <v>36</v>
      </c>
      <c r="E115">
        <v>11236</v>
      </c>
      <c r="F115" t="s">
        <v>48</v>
      </c>
      <c r="H115" t="s">
        <v>76</v>
      </c>
      <c r="I115">
        <v>26000</v>
      </c>
      <c r="M115" t="s">
        <v>114</v>
      </c>
      <c r="P115" t="s">
        <v>132</v>
      </c>
      <c r="R115">
        <v>0</v>
      </c>
      <c r="S115">
        <v>0</v>
      </c>
      <c r="T115">
        <v>0</v>
      </c>
      <c r="V115">
        <v>0</v>
      </c>
      <c r="W115" t="s">
        <v>314</v>
      </c>
      <c r="X115" t="s">
        <v>456</v>
      </c>
    </row>
    <row r="116" spans="1:24">
      <c r="A116" s="1">
        <f>HYPERLINK("https://lsnyc.legalserver.org/matter/dynamic-profile/view/1902716","19-1902716")</f>
        <v>0</v>
      </c>
      <c r="B116" t="s">
        <v>25</v>
      </c>
      <c r="C116" t="s">
        <v>34</v>
      </c>
      <c r="D116" t="s">
        <v>36</v>
      </c>
      <c r="E116">
        <v>11234</v>
      </c>
      <c r="H116" t="s">
        <v>59</v>
      </c>
      <c r="I116">
        <v>123189</v>
      </c>
      <c r="R116">
        <v>0</v>
      </c>
      <c r="S116">
        <v>0</v>
      </c>
      <c r="T116">
        <v>0</v>
      </c>
      <c r="V116">
        <v>0</v>
      </c>
      <c r="W116" t="s">
        <v>315</v>
      </c>
      <c r="X116" t="s">
        <v>457</v>
      </c>
    </row>
    <row r="117" spans="1:24">
      <c r="A117" s="1">
        <f>HYPERLINK("https://lsnyc.legalserver.org/matter/dynamic-profile/view/0805519","16-0805519")</f>
        <v>0</v>
      </c>
      <c r="B117" t="s">
        <v>25</v>
      </c>
      <c r="C117" t="s">
        <v>34</v>
      </c>
      <c r="D117" t="s">
        <v>36</v>
      </c>
      <c r="E117">
        <v>11203</v>
      </c>
      <c r="F117" t="s">
        <v>48</v>
      </c>
      <c r="G117" t="s">
        <v>45</v>
      </c>
      <c r="H117" t="s">
        <v>62</v>
      </c>
      <c r="I117">
        <v>45000</v>
      </c>
      <c r="J117" t="s">
        <v>100</v>
      </c>
      <c r="L117" t="s">
        <v>86</v>
      </c>
      <c r="M117" t="s">
        <v>107</v>
      </c>
      <c r="N117" t="s">
        <v>117</v>
      </c>
      <c r="R117">
        <v>0</v>
      </c>
      <c r="S117">
        <v>0</v>
      </c>
      <c r="T117">
        <v>0</v>
      </c>
      <c r="V117">
        <v>0</v>
      </c>
      <c r="W117" t="s">
        <v>316</v>
      </c>
      <c r="X117" t="s">
        <v>458</v>
      </c>
    </row>
    <row r="118" spans="1:24">
      <c r="A118" s="1">
        <f>HYPERLINK("https://lsnyc.legalserver.org/matter/dynamic-profile/view/1902790","19-1902790")</f>
        <v>0</v>
      </c>
      <c r="B118" t="s">
        <v>25</v>
      </c>
      <c r="C118" t="s">
        <v>34</v>
      </c>
      <c r="D118" t="s">
        <v>36</v>
      </c>
      <c r="E118">
        <v>11236</v>
      </c>
      <c r="F118" t="s">
        <v>41</v>
      </c>
      <c r="G118" t="s">
        <v>50</v>
      </c>
      <c r="H118" t="s">
        <v>59</v>
      </c>
      <c r="I118">
        <v>20800</v>
      </c>
      <c r="M118" t="s">
        <v>108</v>
      </c>
      <c r="P118" t="s">
        <v>122</v>
      </c>
      <c r="R118">
        <v>0</v>
      </c>
      <c r="S118">
        <v>0</v>
      </c>
      <c r="T118">
        <v>0</v>
      </c>
      <c r="V118">
        <v>0</v>
      </c>
      <c r="W118" t="s">
        <v>317</v>
      </c>
      <c r="X118" t="s">
        <v>459</v>
      </c>
    </row>
    <row r="119" spans="1:24">
      <c r="A119" s="1">
        <f>HYPERLINK("https://lsnyc.legalserver.org/matter/dynamic-profile/view/1873692","18-1873692")</f>
        <v>0</v>
      </c>
      <c r="B119" t="s">
        <v>25</v>
      </c>
      <c r="C119" t="s">
        <v>34</v>
      </c>
      <c r="D119" t="s">
        <v>36</v>
      </c>
      <c r="E119">
        <v>11214</v>
      </c>
      <c r="F119" t="s">
        <v>49</v>
      </c>
      <c r="H119" t="s">
        <v>61</v>
      </c>
      <c r="I119">
        <v>122600</v>
      </c>
      <c r="J119" t="s">
        <v>91</v>
      </c>
      <c r="M119" t="s">
        <v>111</v>
      </c>
      <c r="P119" t="s">
        <v>130</v>
      </c>
      <c r="R119">
        <v>0</v>
      </c>
      <c r="S119">
        <v>0</v>
      </c>
      <c r="T119">
        <v>0</v>
      </c>
      <c r="U119" t="s">
        <v>207</v>
      </c>
      <c r="V119">
        <v>0</v>
      </c>
      <c r="W119" t="s">
        <v>318</v>
      </c>
      <c r="X119" t="s">
        <v>460</v>
      </c>
    </row>
    <row r="120" spans="1:24">
      <c r="A120" s="1">
        <f>HYPERLINK("https://lsnyc.legalserver.org/matter/dynamic-profile/view/1864549","18-1864549")</f>
        <v>0</v>
      </c>
      <c r="B120" t="s">
        <v>26</v>
      </c>
      <c r="C120" t="s">
        <v>34</v>
      </c>
      <c r="D120" t="s">
        <v>37</v>
      </c>
      <c r="E120">
        <v>11420</v>
      </c>
      <c r="F120" t="s">
        <v>45</v>
      </c>
      <c r="G120" t="s">
        <v>48</v>
      </c>
      <c r="H120" t="s">
        <v>64</v>
      </c>
      <c r="I120">
        <v>100000</v>
      </c>
      <c r="J120" t="s">
        <v>86</v>
      </c>
      <c r="M120" t="s">
        <v>108</v>
      </c>
      <c r="R120">
        <v>0</v>
      </c>
      <c r="S120">
        <v>0</v>
      </c>
      <c r="T120">
        <v>0</v>
      </c>
      <c r="V120">
        <v>0</v>
      </c>
      <c r="W120" t="s">
        <v>319</v>
      </c>
      <c r="X120" t="s">
        <v>461</v>
      </c>
    </row>
    <row r="121" spans="1:24">
      <c r="A121" s="1">
        <f>HYPERLINK("https://lsnyc.legalserver.org/matter/dynamic-profile/view/1898475","19-1898475")</f>
        <v>0</v>
      </c>
      <c r="B121" t="s">
        <v>30</v>
      </c>
      <c r="C121" t="s">
        <v>34</v>
      </c>
      <c r="D121" t="s">
        <v>36</v>
      </c>
      <c r="E121">
        <v>11228</v>
      </c>
      <c r="F121" t="s">
        <v>38</v>
      </c>
      <c r="H121" t="s">
        <v>84</v>
      </c>
      <c r="I121">
        <v>15444</v>
      </c>
      <c r="M121" t="s">
        <v>112</v>
      </c>
      <c r="R121">
        <v>0</v>
      </c>
      <c r="S121">
        <v>0</v>
      </c>
      <c r="T121">
        <v>0</v>
      </c>
      <c r="V121">
        <v>0</v>
      </c>
      <c r="W121" t="s">
        <v>320</v>
      </c>
      <c r="X121" t="s">
        <v>462</v>
      </c>
    </row>
    <row r="122" spans="1:24">
      <c r="A122" s="1">
        <f>HYPERLINK("https://lsnyc.legalserver.org/matter/dynamic-profile/view/1871382","18-1871382")</f>
        <v>0</v>
      </c>
      <c r="B122" t="s">
        <v>26</v>
      </c>
      <c r="C122" t="s">
        <v>34</v>
      </c>
      <c r="D122" t="s">
        <v>36</v>
      </c>
      <c r="E122">
        <v>11203</v>
      </c>
      <c r="F122" t="s">
        <v>53</v>
      </c>
      <c r="H122" t="s">
        <v>58</v>
      </c>
      <c r="I122">
        <v>141880</v>
      </c>
      <c r="M122" t="s">
        <v>107</v>
      </c>
      <c r="R122">
        <v>0</v>
      </c>
      <c r="S122">
        <v>0</v>
      </c>
      <c r="T122">
        <v>0</v>
      </c>
      <c r="V122">
        <v>0</v>
      </c>
      <c r="W122" t="s">
        <v>247</v>
      </c>
      <c r="X122" t="s">
        <v>463</v>
      </c>
    </row>
    <row r="123" spans="1:24">
      <c r="A123" s="1">
        <f>HYPERLINK("https://lsnyc.legalserver.org/matter/dynamic-profile/view/1895005","19-1895005")</f>
        <v>0</v>
      </c>
      <c r="B123" t="s">
        <v>30</v>
      </c>
      <c r="C123" t="s">
        <v>34</v>
      </c>
      <c r="D123" t="s">
        <v>36</v>
      </c>
      <c r="E123">
        <v>11212</v>
      </c>
      <c r="F123" t="s">
        <v>54</v>
      </c>
      <c r="H123" t="s">
        <v>57</v>
      </c>
      <c r="I123">
        <v>163400</v>
      </c>
      <c r="J123" t="s">
        <v>92</v>
      </c>
      <c r="M123" t="s">
        <v>113</v>
      </c>
      <c r="R123">
        <v>0</v>
      </c>
      <c r="S123">
        <v>0</v>
      </c>
      <c r="T123">
        <v>0</v>
      </c>
      <c r="V123">
        <v>0</v>
      </c>
      <c r="W123" t="s">
        <v>321</v>
      </c>
      <c r="X123" t="s">
        <v>464</v>
      </c>
    </row>
    <row r="124" spans="1:24">
      <c r="A124" s="1">
        <f>HYPERLINK("https://lsnyc.legalserver.org/matter/dynamic-profile/view/1894772","19-1894772")</f>
        <v>0</v>
      </c>
      <c r="B124" t="s">
        <v>29</v>
      </c>
      <c r="C124" t="s">
        <v>34</v>
      </c>
      <c r="D124" t="s">
        <v>36</v>
      </c>
      <c r="E124">
        <v>11238</v>
      </c>
      <c r="F124" t="s">
        <v>51</v>
      </c>
      <c r="H124" t="s">
        <v>56</v>
      </c>
      <c r="I124">
        <v>11988</v>
      </c>
      <c r="J124" t="s">
        <v>86</v>
      </c>
      <c r="M124" t="s">
        <v>108</v>
      </c>
      <c r="R124">
        <v>0</v>
      </c>
      <c r="S124">
        <v>0</v>
      </c>
      <c r="T124">
        <v>0</v>
      </c>
      <c r="V124">
        <v>0</v>
      </c>
      <c r="W124" t="s">
        <v>322</v>
      </c>
      <c r="X124" t="s">
        <v>465</v>
      </c>
    </row>
    <row r="125" spans="1:24">
      <c r="A125" s="1">
        <f>HYPERLINK("https://lsnyc.legalserver.org/matter/dynamic-profile/view/1845128","17-1845128")</f>
        <v>0</v>
      </c>
      <c r="B125" t="s">
        <v>26</v>
      </c>
      <c r="C125" t="s">
        <v>34</v>
      </c>
      <c r="D125" t="s">
        <v>36</v>
      </c>
      <c r="E125">
        <v>11218</v>
      </c>
      <c r="F125" t="s">
        <v>49</v>
      </c>
      <c r="H125" t="s">
        <v>61</v>
      </c>
      <c r="I125">
        <v>195000</v>
      </c>
      <c r="M125" t="s">
        <v>110</v>
      </c>
      <c r="N125" t="s">
        <v>111</v>
      </c>
      <c r="R125">
        <v>0</v>
      </c>
      <c r="S125">
        <v>0</v>
      </c>
      <c r="T125">
        <v>0</v>
      </c>
      <c r="V125">
        <v>0</v>
      </c>
      <c r="W125" t="s">
        <v>323</v>
      </c>
      <c r="X125" t="s">
        <v>466</v>
      </c>
    </row>
    <row r="126" spans="1:24">
      <c r="A126" s="1">
        <f>HYPERLINK("https://lsnyc.legalserver.org/matter/dynamic-profile/view/1890851","19-1890851")</f>
        <v>0</v>
      </c>
      <c r="B126" t="s">
        <v>26</v>
      </c>
      <c r="C126" t="s">
        <v>34</v>
      </c>
      <c r="D126" t="s">
        <v>36</v>
      </c>
      <c r="E126">
        <v>11203</v>
      </c>
      <c r="F126" t="s">
        <v>47</v>
      </c>
      <c r="H126" t="s">
        <v>59</v>
      </c>
      <c r="I126">
        <v>12216</v>
      </c>
      <c r="M126" t="s">
        <v>108</v>
      </c>
      <c r="R126">
        <v>0</v>
      </c>
      <c r="S126">
        <v>0</v>
      </c>
      <c r="T126">
        <v>0</v>
      </c>
      <c r="V126">
        <v>0</v>
      </c>
      <c r="W126" t="s">
        <v>324</v>
      </c>
      <c r="X126" t="s">
        <v>467</v>
      </c>
    </row>
    <row r="127" spans="1:24">
      <c r="A127" s="1">
        <f>HYPERLINK("https://lsnyc.legalserver.org/matter/dynamic-profile/view/0813001","16-0813001")</f>
        <v>0</v>
      </c>
      <c r="B127" t="s">
        <v>31</v>
      </c>
      <c r="C127" t="s">
        <v>34</v>
      </c>
      <c r="D127" t="s">
        <v>36</v>
      </c>
      <c r="E127">
        <v>11207</v>
      </c>
      <c r="F127" t="s">
        <v>39</v>
      </c>
      <c r="H127" t="s">
        <v>60</v>
      </c>
      <c r="I127">
        <v>43084</v>
      </c>
      <c r="M127" t="s">
        <v>107</v>
      </c>
      <c r="R127">
        <v>0</v>
      </c>
      <c r="S127">
        <v>0</v>
      </c>
      <c r="T127">
        <v>0</v>
      </c>
      <c r="V127">
        <v>0</v>
      </c>
      <c r="W127" t="s">
        <v>325</v>
      </c>
      <c r="X127" t="s">
        <v>468</v>
      </c>
    </row>
    <row r="128" spans="1:24">
      <c r="A128" s="1">
        <f>HYPERLINK("https://lsnyc.legalserver.org/matter/dynamic-profile/view/0799992","16-0799992")</f>
        <v>0</v>
      </c>
      <c r="B128" t="s">
        <v>31</v>
      </c>
      <c r="C128" t="s">
        <v>34</v>
      </c>
      <c r="D128" t="s">
        <v>36</v>
      </c>
      <c r="E128">
        <v>11208</v>
      </c>
      <c r="F128" t="s">
        <v>53</v>
      </c>
      <c r="H128" t="s">
        <v>85</v>
      </c>
      <c r="I128">
        <v>21588</v>
      </c>
      <c r="J128" t="s">
        <v>94</v>
      </c>
      <c r="L128" t="s">
        <v>89</v>
      </c>
      <c r="M128" t="s">
        <v>107</v>
      </c>
      <c r="N128" t="s">
        <v>112</v>
      </c>
      <c r="R128">
        <v>0</v>
      </c>
      <c r="S128">
        <v>0</v>
      </c>
      <c r="T128">
        <v>0</v>
      </c>
      <c r="V128">
        <v>0</v>
      </c>
      <c r="W128" t="s">
        <v>325</v>
      </c>
      <c r="X128" t="s">
        <v>362</v>
      </c>
    </row>
    <row r="129" spans="1:25">
      <c r="A129" s="1">
        <f>HYPERLINK("https://lsnyc.legalserver.org/matter/dynamic-profile/view/1890989","19-1890989")</f>
        <v>0</v>
      </c>
      <c r="B129" t="s">
        <v>26</v>
      </c>
      <c r="C129" t="s">
        <v>34</v>
      </c>
      <c r="D129" t="s">
        <v>36</v>
      </c>
      <c r="E129">
        <v>11208</v>
      </c>
      <c r="F129" t="s">
        <v>50</v>
      </c>
      <c r="G129" t="s">
        <v>42</v>
      </c>
      <c r="H129" t="s">
        <v>64</v>
      </c>
      <c r="I129">
        <v>76200</v>
      </c>
      <c r="M129" t="s">
        <v>108</v>
      </c>
      <c r="R129">
        <v>0</v>
      </c>
      <c r="S129">
        <v>0</v>
      </c>
      <c r="T129">
        <v>0</v>
      </c>
      <c r="V129">
        <v>0</v>
      </c>
      <c r="W129" t="s">
        <v>326</v>
      </c>
      <c r="X129" t="s">
        <v>469</v>
      </c>
    </row>
    <row r="130" spans="1:25">
      <c r="A130" s="1">
        <f>HYPERLINK("https://lsnyc.legalserver.org/matter/dynamic-profile/view/1892668","19-1892668")</f>
        <v>0</v>
      </c>
      <c r="B130" t="s">
        <v>31</v>
      </c>
      <c r="C130" t="s">
        <v>34</v>
      </c>
      <c r="D130" t="s">
        <v>36</v>
      </c>
      <c r="E130">
        <v>11208</v>
      </c>
      <c r="F130" t="s">
        <v>39</v>
      </c>
      <c r="H130" t="s">
        <v>59</v>
      </c>
      <c r="I130">
        <v>63500</v>
      </c>
      <c r="M130" t="s">
        <v>107</v>
      </c>
      <c r="R130">
        <v>0</v>
      </c>
      <c r="S130">
        <v>0</v>
      </c>
      <c r="T130">
        <v>0</v>
      </c>
      <c r="V130">
        <v>0</v>
      </c>
      <c r="W130" t="s">
        <v>327</v>
      </c>
      <c r="X130" t="s">
        <v>470</v>
      </c>
    </row>
    <row r="131" spans="1:25">
      <c r="A131" s="1">
        <f>HYPERLINK("https://lsnyc.legalserver.org/matter/dynamic-profile/view/1906972","19-1906972")</f>
        <v>0</v>
      </c>
      <c r="B131" t="s">
        <v>27</v>
      </c>
      <c r="C131" t="s">
        <v>34</v>
      </c>
      <c r="D131" t="s">
        <v>36</v>
      </c>
      <c r="E131">
        <v>11221</v>
      </c>
      <c r="H131" t="s">
        <v>70</v>
      </c>
      <c r="I131">
        <v>29604</v>
      </c>
      <c r="R131">
        <v>0</v>
      </c>
      <c r="S131">
        <v>0</v>
      </c>
      <c r="T131">
        <v>0</v>
      </c>
      <c r="V131">
        <v>0</v>
      </c>
      <c r="W131" t="s">
        <v>328</v>
      </c>
      <c r="X131" t="s">
        <v>471</v>
      </c>
    </row>
    <row r="132" spans="1:25">
      <c r="A132" s="1">
        <f>HYPERLINK("https://lsnyc.legalserver.org/matter/dynamic-profile/view/1892161","19-1892161")</f>
        <v>0</v>
      </c>
      <c r="B132" t="s">
        <v>26</v>
      </c>
      <c r="C132" t="s">
        <v>34</v>
      </c>
      <c r="D132" t="s">
        <v>36</v>
      </c>
      <c r="E132">
        <v>11226</v>
      </c>
      <c r="F132" t="s">
        <v>45</v>
      </c>
      <c r="G132" t="s">
        <v>39</v>
      </c>
      <c r="H132" t="s">
        <v>59</v>
      </c>
      <c r="I132">
        <v>47060</v>
      </c>
      <c r="M132" t="s">
        <v>108</v>
      </c>
      <c r="R132">
        <v>0</v>
      </c>
      <c r="S132">
        <v>0</v>
      </c>
      <c r="T132">
        <v>0</v>
      </c>
      <c r="V132">
        <v>0</v>
      </c>
      <c r="W132" t="s">
        <v>329</v>
      </c>
      <c r="X132" t="s">
        <v>472</v>
      </c>
    </row>
    <row r="133" spans="1:25">
      <c r="A133" s="1">
        <f>HYPERLINK("https://lsnyc.legalserver.org/matter/dynamic-profile/view/1892516","19-1892516")</f>
        <v>0</v>
      </c>
      <c r="B133" t="s">
        <v>27</v>
      </c>
      <c r="C133" t="s">
        <v>34</v>
      </c>
      <c r="D133" t="s">
        <v>36</v>
      </c>
      <c r="E133">
        <v>11209</v>
      </c>
      <c r="F133" t="s">
        <v>43</v>
      </c>
      <c r="H133" t="s">
        <v>68</v>
      </c>
      <c r="I133">
        <v>38461.24</v>
      </c>
      <c r="M133" t="s">
        <v>108</v>
      </c>
      <c r="R133">
        <v>0</v>
      </c>
      <c r="S133">
        <v>0</v>
      </c>
      <c r="T133">
        <v>0</v>
      </c>
      <c r="V133">
        <v>0</v>
      </c>
      <c r="W133" t="s">
        <v>330</v>
      </c>
      <c r="X133" t="s">
        <v>473</v>
      </c>
    </row>
    <row r="134" spans="1:25">
      <c r="A134" s="1">
        <f>HYPERLINK("https://lsnyc.legalserver.org/matter/dynamic-profile/view/1893300","19-1893300")</f>
        <v>0</v>
      </c>
      <c r="B134" t="s">
        <v>25</v>
      </c>
      <c r="C134" t="s">
        <v>34</v>
      </c>
      <c r="D134" t="s">
        <v>36</v>
      </c>
      <c r="E134">
        <v>11214</v>
      </c>
      <c r="F134" t="s">
        <v>51</v>
      </c>
      <c r="G134" t="s">
        <v>41</v>
      </c>
      <c r="H134" t="s">
        <v>73</v>
      </c>
      <c r="I134">
        <v>36000</v>
      </c>
      <c r="J134" t="s">
        <v>88</v>
      </c>
      <c r="M134" t="s">
        <v>109</v>
      </c>
      <c r="R134">
        <v>0</v>
      </c>
      <c r="S134">
        <v>0</v>
      </c>
      <c r="T134">
        <v>0</v>
      </c>
      <c r="V134">
        <v>0</v>
      </c>
      <c r="W134" t="s">
        <v>331</v>
      </c>
      <c r="X134" t="s">
        <v>474</v>
      </c>
    </row>
    <row r="135" spans="1:25">
      <c r="A135" s="1">
        <f>HYPERLINK("https://lsnyc.legalserver.org/matter/dynamic-profile/view/0776293","15-0776293")</f>
        <v>0</v>
      </c>
      <c r="B135" t="s">
        <v>28</v>
      </c>
      <c r="C135" t="s">
        <v>34</v>
      </c>
      <c r="D135" t="s">
        <v>36</v>
      </c>
      <c r="E135">
        <v>11236</v>
      </c>
      <c r="F135" t="s">
        <v>39</v>
      </c>
      <c r="G135" t="s">
        <v>53</v>
      </c>
      <c r="H135" t="s">
        <v>57</v>
      </c>
      <c r="I135">
        <v>49860</v>
      </c>
      <c r="J135" t="s">
        <v>94</v>
      </c>
      <c r="K135" t="s">
        <v>89</v>
      </c>
      <c r="L135" t="s">
        <v>88</v>
      </c>
      <c r="M135" t="s">
        <v>107</v>
      </c>
      <c r="N135" t="s">
        <v>112</v>
      </c>
      <c r="P135" t="s">
        <v>138</v>
      </c>
      <c r="R135">
        <v>0</v>
      </c>
      <c r="S135">
        <v>0</v>
      </c>
      <c r="T135">
        <v>0</v>
      </c>
      <c r="V135">
        <v>0</v>
      </c>
      <c r="W135" t="s">
        <v>332</v>
      </c>
      <c r="X135" t="s">
        <v>395</v>
      </c>
    </row>
    <row r="136" spans="1:25">
      <c r="A136" s="1">
        <f>HYPERLINK("https://lsnyc.legalserver.org/matter/dynamic-profile/view/1894089","19-1894089")</f>
        <v>0</v>
      </c>
      <c r="B136" t="s">
        <v>28</v>
      </c>
      <c r="C136" t="s">
        <v>34</v>
      </c>
      <c r="D136" t="s">
        <v>36</v>
      </c>
      <c r="E136">
        <v>11207</v>
      </c>
      <c r="F136" t="s">
        <v>53</v>
      </c>
      <c r="H136" t="s">
        <v>74</v>
      </c>
      <c r="I136">
        <v>65400</v>
      </c>
      <c r="J136" t="s">
        <v>88</v>
      </c>
      <c r="L136" t="s">
        <v>86</v>
      </c>
      <c r="M136" t="s">
        <v>107</v>
      </c>
      <c r="P136" t="s">
        <v>168</v>
      </c>
      <c r="R136">
        <v>0</v>
      </c>
      <c r="S136">
        <v>0</v>
      </c>
      <c r="T136">
        <v>0</v>
      </c>
      <c r="V136">
        <v>0</v>
      </c>
      <c r="W136" t="s">
        <v>333</v>
      </c>
      <c r="X136" t="s">
        <v>475</v>
      </c>
    </row>
    <row r="137" spans="1:25">
      <c r="A137" s="1">
        <f>HYPERLINK("https://lsnyc.legalserver.org/matter/dynamic-profile/view/0789518","15-0789518")</f>
        <v>0</v>
      </c>
      <c r="B137" t="s">
        <v>26</v>
      </c>
      <c r="C137" t="s">
        <v>35</v>
      </c>
      <c r="D137" t="s">
        <v>36</v>
      </c>
      <c r="E137">
        <v>11203</v>
      </c>
      <c r="F137" t="s">
        <v>49</v>
      </c>
      <c r="G137" t="s">
        <v>45</v>
      </c>
      <c r="H137" s="3">
        <v>43714</v>
      </c>
      <c r="I137">
        <v>60243.12</v>
      </c>
      <c r="J137" t="s">
        <v>91</v>
      </c>
      <c r="L137" t="s">
        <v>86</v>
      </c>
      <c r="M137" t="s">
        <v>110</v>
      </c>
      <c r="N137" t="s">
        <v>111</v>
      </c>
      <c r="P137" t="s">
        <v>155</v>
      </c>
      <c r="Q137" t="s">
        <v>127</v>
      </c>
      <c r="R137">
        <v>0</v>
      </c>
      <c r="S137">
        <v>0</v>
      </c>
      <c r="T137">
        <v>0</v>
      </c>
      <c r="V137">
        <v>0</v>
      </c>
      <c r="W137" t="s">
        <v>334</v>
      </c>
      <c r="X137" t="s">
        <v>476</v>
      </c>
    </row>
    <row r="138" spans="1:25">
      <c r="A138" s="1">
        <f>HYPERLINK("https://lsnyc.legalserver.org/matter/dynamic-profile/view/1895957","19-1895957")</f>
        <v>0</v>
      </c>
      <c r="B138" t="s">
        <v>25</v>
      </c>
      <c r="C138" t="s">
        <v>35</v>
      </c>
      <c r="D138" t="s">
        <v>36</v>
      </c>
      <c r="E138">
        <v>11203</v>
      </c>
      <c r="F138" t="s">
        <v>38</v>
      </c>
      <c r="H138" s="3">
        <v>43692</v>
      </c>
      <c r="I138">
        <v>67202.75999999999</v>
      </c>
      <c r="M138" t="s">
        <v>111</v>
      </c>
      <c r="P138" t="s">
        <v>124</v>
      </c>
      <c r="Q138" t="s">
        <v>127</v>
      </c>
      <c r="R138">
        <v>0</v>
      </c>
      <c r="S138">
        <v>0</v>
      </c>
      <c r="T138">
        <v>0</v>
      </c>
      <c r="V138">
        <v>0</v>
      </c>
      <c r="W138" t="s">
        <v>335</v>
      </c>
      <c r="X138" t="s">
        <v>477</v>
      </c>
    </row>
    <row r="139" spans="1:25">
      <c r="A139" s="1">
        <f>HYPERLINK("https://lsnyc.legalserver.org/matter/dynamic-profile/view/1901763","19-1901763")</f>
        <v>0</v>
      </c>
      <c r="B139" t="s">
        <v>26</v>
      </c>
      <c r="C139" t="s">
        <v>35</v>
      </c>
      <c r="D139" t="s">
        <v>36</v>
      </c>
      <c r="E139">
        <v>11236</v>
      </c>
      <c r="F139" t="s">
        <v>50</v>
      </c>
      <c r="H139" s="3">
        <v>43714</v>
      </c>
      <c r="I139">
        <v>35520</v>
      </c>
      <c r="J139" t="s">
        <v>88</v>
      </c>
      <c r="M139" t="s">
        <v>109</v>
      </c>
      <c r="N139" t="s">
        <v>108</v>
      </c>
      <c r="P139" t="s">
        <v>126</v>
      </c>
      <c r="Q139" t="s">
        <v>126</v>
      </c>
      <c r="R139">
        <v>0</v>
      </c>
      <c r="S139">
        <v>0</v>
      </c>
      <c r="T139">
        <v>0</v>
      </c>
      <c r="V139">
        <v>0</v>
      </c>
      <c r="W139" t="s">
        <v>336</v>
      </c>
      <c r="X139" t="s">
        <v>478</v>
      </c>
    </row>
    <row r="140" spans="1:25">
      <c r="A140" s="1">
        <f>HYPERLINK("https://lsnyc.legalserver.org/matter/dynamic-profile/view/1871853","18-1871853")</f>
        <v>0</v>
      </c>
      <c r="B140" t="s">
        <v>26</v>
      </c>
      <c r="C140" t="s">
        <v>35</v>
      </c>
      <c r="D140" t="s">
        <v>36</v>
      </c>
      <c r="E140">
        <v>11203</v>
      </c>
      <c r="F140" t="s">
        <v>43</v>
      </c>
      <c r="H140" s="3">
        <v>43714</v>
      </c>
      <c r="I140">
        <v>50100</v>
      </c>
      <c r="M140" t="s">
        <v>110</v>
      </c>
      <c r="P140" t="s">
        <v>162</v>
      </c>
      <c r="Q140" t="s">
        <v>182</v>
      </c>
      <c r="R140">
        <v>0</v>
      </c>
      <c r="S140">
        <v>0</v>
      </c>
      <c r="T140">
        <v>0</v>
      </c>
      <c r="V140">
        <v>0</v>
      </c>
      <c r="W140" t="s">
        <v>337</v>
      </c>
      <c r="X140" t="s">
        <v>404</v>
      </c>
    </row>
    <row r="141" spans="1:25">
      <c r="A141" s="1">
        <f>HYPERLINK("https://lsnyc.legalserver.org/matter/dynamic-profile/view/0789860","15-0789860")</f>
        <v>0</v>
      </c>
      <c r="B141" t="s">
        <v>32</v>
      </c>
      <c r="C141" t="s">
        <v>35</v>
      </c>
      <c r="D141" t="s">
        <v>36</v>
      </c>
      <c r="E141">
        <v>11207</v>
      </c>
      <c r="F141" t="s">
        <v>45</v>
      </c>
      <c r="G141" t="s">
        <v>43</v>
      </c>
      <c r="H141" s="3">
        <v>43717</v>
      </c>
      <c r="I141">
        <v>25200</v>
      </c>
      <c r="J141" t="s">
        <v>101</v>
      </c>
      <c r="K141" t="s">
        <v>102</v>
      </c>
      <c r="L141" t="s">
        <v>86</v>
      </c>
      <c r="M141" t="s">
        <v>107</v>
      </c>
      <c r="N141" t="s">
        <v>112</v>
      </c>
      <c r="P141" t="s">
        <v>169</v>
      </c>
      <c r="Q141" t="s">
        <v>185</v>
      </c>
      <c r="R141">
        <v>0</v>
      </c>
      <c r="S141">
        <v>0</v>
      </c>
      <c r="T141">
        <v>0</v>
      </c>
      <c r="V141">
        <v>0</v>
      </c>
      <c r="W141" t="s">
        <v>338</v>
      </c>
      <c r="X141" t="s">
        <v>479</v>
      </c>
      <c r="Y141" t="s">
        <v>496</v>
      </c>
    </row>
    <row r="142" spans="1:25">
      <c r="A142" s="1">
        <f>HYPERLINK("https://lsnyc.legalserver.org/matter/dynamic-profile/view/1899182","19-1899182")</f>
        <v>0</v>
      </c>
      <c r="B142" t="s">
        <v>28</v>
      </c>
      <c r="C142" t="s">
        <v>35</v>
      </c>
      <c r="D142" t="s">
        <v>36</v>
      </c>
      <c r="E142">
        <v>11207</v>
      </c>
      <c r="F142" t="s">
        <v>38</v>
      </c>
      <c r="G142" t="s">
        <v>43</v>
      </c>
      <c r="H142" s="3">
        <v>43654</v>
      </c>
      <c r="I142">
        <v>25200</v>
      </c>
      <c r="J142" t="s">
        <v>86</v>
      </c>
      <c r="M142" t="s">
        <v>108</v>
      </c>
      <c r="P142" t="s">
        <v>170</v>
      </c>
      <c r="Q142" t="s">
        <v>203</v>
      </c>
      <c r="R142">
        <v>0</v>
      </c>
      <c r="S142">
        <v>0</v>
      </c>
      <c r="T142">
        <v>0</v>
      </c>
      <c r="V142">
        <v>0</v>
      </c>
      <c r="W142" t="s">
        <v>339</v>
      </c>
      <c r="X142" t="s">
        <v>480</v>
      </c>
    </row>
    <row r="143" spans="1:25">
      <c r="A143" s="1">
        <f>HYPERLINK("https://lsnyc.legalserver.org/matter/dynamic-profile/view/1886960","19-1886960")</f>
        <v>0</v>
      </c>
      <c r="B143" t="s">
        <v>25</v>
      </c>
      <c r="C143" t="s">
        <v>35</v>
      </c>
      <c r="D143" t="s">
        <v>36</v>
      </c>
      <c r="E143">
        <v>11212</v>
      </c>
      <c r="F143" t="s">
        <v>48</v>
      </c>
      <c r="G143" t="s">
        <v>53</v>
      </c>
      <c r="H143" s="3">
        <v>43705</v>
      </c>
      <c r="I143">
        <v>0</v>
      </c>
      <c r="M143" t="s">
        <v>108</v>
      </c>
      <c r="R143">
        <v>0</v>
      </c>
      <c r="S143">
        <v>0</v>
      </c>
      <c r="T143">
        <v>0</v>
      </c>
      <c r="V143">
        <v>0</v>
      </c>
      <c r="W143" t="s">
        <v>340</v>
      </c>
      <c r="X143" t="s">
        <v>481</v>
      </c>
    </row>
    <row r="144" spans="1:25">
      <c r="A144" s="1">
        <f>HYPERLINK("https://lsnyc.legalserver.org/matter/dynamic-profile/view/1902134","19-1902134")</f>
        <v>0</v>
      </c>
      <c r="B144" t="s">
        <v>29</v>
      </c>
      <c r="C144" t="s">
        <v>35</v>
      </c>
      <c r="D144" t="s">
        <v>36</v>
      </c>
      <c r="E144">
        <v>11203</v>
      </c>
      <c r="F144" t="s">
        <v>45</v>
      </c>
      <c r="H144" s="3">
        <v>43686</v>
      </c>
      <c r="I144">
        <v>22800</v>
      </c>
      <c r="M144" t="s">
        <v>113</v>
      </c>
      <c r="P144" t="s">
        <v>171</v>
      </c>
      <c r="Q144" t="s">
        <v>171</v>
      </c>
      <c r="R144">
        <v>0</v>
      </c>
      <c r="S144">
        <v>0</v>
      </c>
      <c r="T144">
        <v>0</v>
      </c>
      <c r="V144">
        <v>0</v>
      </c>
      <c r="W144" t="s">
        <v>341</v>
      </c>
      <c r="X144" t="s">
        <v>431</v>
      </c>
    </row>
    <row r="145" spans="1:25">
      <c r="A145" s="1">
        <f>HYPERLINK("https://lsnyc.legalserver.org/matter/dynamic-profile/view/1896554","19-1896554")</f>
        <v>0</v>
      </c>
      <c r="B145" t="s">
        <v>26</v>
      </c>
      <c r="C145" t="s">
        <v>35</v>
      </c>
      <c r="D145" t="s">
        <v>36</v>
      </c>
      <c r="E145">
        <v>11221</v>
      </c>
      <c r="F145" t="s">
        <v>48</v>
      </c>
      <c r="H145" s="3">
        <v>43684</v>
      </c>
      <c r="I145">
        <v>14400</v>
      </c>
      <c r="M145" t="s">
        <v>108</v>
      </c>
      <c r="P145" t="s">
        <v>172</v>
      </c>
      <c r="Q145" t="s">
        <v>137</v>
      </c>
      <c r="R145">
        <v>0</v>
      </c>
      <c r="S145">
        <v>0</v>
      </c>
      <c r="T145">
        <v>0</v>
      </c>
      <c r="V145">
        <v>0</v>
      </c>
      <c r="W145" t="s">
        <v>342</v>
      </c>
      <c r="X145" t="s">
        <v>482</v>
      </c>
    </row>
    <row r="146" spans="1:25">
      <c r="A146" s="1">
        <f>HYPERLINK("https://lsnyc.legalserver.org/matter/dynamic-profile/view/1847119","17-1847119")</f>
        <v>0</v>
      </c>
      <c r="B146" t="s">
        <v>27</v>
      </c>
      <c r="C146" t="s">
        <v>35</v>
      </c>
      <c r="D146" t="s">
        <v>36</v>
      </c>
      <c r="E146">
        <v>11203</v>
      </c>
      <c r="F146" t="s">
        <v>44</v>
      </c>
      <c r="H146" s="3">
        <v>43705</v>
      </c>
      <c r="I146">
        <v>60000</v>
      </c>
      <c r="J146" t="s">
        <v>87</v>
      </c>
      <c r="L146" t="s">
        <v>91</v>
      </c>
      <c r="M146" t="s">
        <v>110</v>
      </c>
      <c r="P146" t="s">
        <v>137</v>
      </c>
      <c r="Q146" t="s">
        <v>137</v>
      </c>
      <c r="R146">
        <v>2450</v>
      </c>
      <c r="S146">
        <v>0</v>
      </c>
      <c r="T146">
        <v>0</v>
      </c>
      <c r="V146">
        <v>0</v>
      </c>
      <c r="W146" t="s">
        <v>343</v>
      </c>
      <c r="X146" t="s">
        <v>483</v>
      </c>
    </row>
    <row r="147" spans="1:25">
      <c r="A147" s="1">
        <f>HYPERLINK("https://lsnyc.legalserver.org/matter/dynamic-profile/view/1884154","18-1884154")</f>
        <v>0</v>
      </c>
      <c r="B147" t="s">
        <v>27</v>
      </c>
      <c r="C147" t="s">
        <v>35</v>
      </c>
      <c r="D147" t="s">
        <v>36</v>
      </c>
      <c r="E147">
        <v>11219</v>
      </c>
      <c r="F147" t="s">
        <v>47</v>
      </c>
      <c r="H147" s="3">
        <v>43705</v>
      </c>
      <c r="I147">
        <v>22000</v>
      </c>
      <c r="J147" t="s">
        <v>86</v>
      </c>
      <c r="M147" t="s">
        <v>108</v>
      </c>
      <c r="P147" t="s">
        <v>173</v>
      </c>
      <c r="Q147" t="s">
        <v>173</v>
      </c>
      <c r="R147">
        <v>0</v>
      </c>
      <c r="S147">
        <v>0</v>
      </c>
      <c r="T147">
        <v>0</v>
      </c>
      <c r="V147">
        <v>0</v>
      </c>
      <c r="W147" t="s">
        <v>344</v>
      </c>
      <c r="X147" t="s">
        <v>484</v>
      </c>
    </row>
    <row r="148" spans="1:25">
      <c r="A148" s="1">
        <f>HYPERLINK("https://lsnyc.legalserver.org/matter/dynamic-profile/view/1899019","19-1899019")</f>
        <v>0</v>
      </c>
      <c r="B148" t="s">
        <v>27</v>
      </c>
      <c r="C148" t="s">
        <v>35</v>
      </c>
      <c r="D148" t="s">
        <v>36</v>
      </c>
      <c r="E148">
        <v>11233</v>
      </c>
      <c r="F148" t="s">
        <v>43</v>
      </c>
      <c r="G148" t="s">
        <v>44</v>
      </c>
      <c r="H148" s="3">
        <v>43686</v>
      </c>
      <c r="I148">
        <v>68400</v>
      </c>
      <c r="J148" t="s">
        <v>86</v>
      </c>
      <c r="M148" t="s">
        <v>108</v>
      </c>
      <c r="P148" t="s">
        <v>174</v>
      </c>
      <c r="Q148" t="s">
        <v>159</v>
      </c>
      <c r="R148">
        <v>0</v>
      </c>
      <c r="S148">
        <v>0</v>
      </c>
      <c r="T148">
        <v>0</v>
      </c>
      <c r="V148">
        <v>0</v>
      </c>
      <c r="W148" t="s">
        <v>236</v>
      </c>
      <c r="X148" t="s">
        <v>485</v>
      </c>
    </row>
    <row r="149" spans="1:25">
      <c r="A149" s="1">
        <f>HYPERLINK("https://lsnyc.legalserver.org/matter/dynamic-profile/view/1893561","19-1893561")</f>
        <v>0</v>
      </c>
      <c r="B149" t="s">
        <v>27</v>
      </c>
      <c r="C149" t="s">
        <v>35</v>
      </c>
      <c r="D149" t="s">
        <v>36</v>
      </c>
      <c r="E149">
        <v>11213</v>
      </c>
      <c r="F149" t="s">
        <v>43</v>
      </c>
      <c r="H149" s="3">
        <v>43705</v>
      </c>
      <c r="I149">
        <v>59620</v>
      </c>
      <c r="J149" t="s">
        <v>89</v>
      </c>
      <c r="L149" t="s">
        <v>86</v>
      </c>
      <c r="M149" t="s">
        <v>111</v>
      </c>
      <c r="N149" t="s">
        <v>112</v>
      </c>
      <c r="P149" t="s">
        <v>130</v>
      </c>
      <c r="Q149" t="s">
        <v>198</v>
      </c>
      <c r="R149">
        <v>0</v>
      </c>
      <c r="S149">
        <v>0</v>
      </c>
      <c r="T149">
        <v>0</v>
      </c>
      <c r="V149">
        <v>0</v>
      </c>
      <c r="W149" t="s">
        <v>292</v>
      </c>
      <c r="X149" t="s">
        <v>435</v>
      </c>
    </row>
    <row r="150" spans="1:25">
      <c r="A150" s="1">
        <f>HYPERLINK("https://lsnyc.legalserver.org/matter/dynamic-profile/view/1866571","18-1866571")</f>
        <v>0</v>
      </c>
      <c r="B150" t="s">
        <v>26</v>
      </c>
      <c r="C150" t="s">
        <v>35</v>
      </c>
      <c r="D150" t="s">
        <v>36</v>
      </c>
      <c r="E150">
        <v>11219</v>
      </c>
      <c r="F150" t="s">
        <v>44</v>
      </c>
      <c r="H150" s="3">
        <v>43717</v>
      </c>
      <c r="I150">
        <v>63444.42</v>
      </c>
      <c r="J150" t="s">
        <v>88</v>
      </c>
      <c r="M150" t="s">
        <v>110</v>
      </c>
      <c r="N150" t="s">
        <v>109</v>
      </c>
      <c r="P150" t="s">
        <v>162</v>
      </c>
      <c r="Q150" t="s">
        <v>198</v>
      </c>
      <c r="R150">
        <v>0</v>
      </c>
      <c r="S150">
        <v>0</v>
      </c>
      <c r="T150">
        <v>0</v>
      </c>
      <c r="V150">
        <v>0</v>
      </c>
      <c r="W150" t="s">
        <v>297</v>
      </c>
      <c r="X150" t="s">
        <v>441</v>
      </c>
    </row>
    <row r="151" spans="1:25">
      <c r="A151" s="1">
        <f>HYPERLINK("https://lsnyc.legalserver.org/matter/dynamic-profile/view/1877439","18-1877439")</f>
        <v>0</v>
      </c>
      <c r="B151" t="s">
        <v>27</v>
      </c>
      <c r="C151" t="s">
        <v>35</v>
      </c>
      <c r="D151" t="s">
        <v>36</v>
      </c>
      <c r="E151">
        <v>11234</v>
      </c>
      <c r="F151" t="s">
        <v>38</v>
      </c>
      <c r="H151" s="3">
        <v>43717</v>
      </c>
      <c r="I151">
        <v>19272</v>
      </c>
      <c r="M151" t="s">
        <v>107</v>
      </c>
      <c r="Q151" t="s">
        <v>198</v>
      </c>
      <c r="R151">
        <v>0</v>
      </c>
      <c r="S151">
        <v>0</v>
      </c>
      <c r="T151">
        <v>0</v>
      </c>
      <c r="V151">
        <v>0</v>
      </c>
      <c r="W151" t="s">
        <v>345</v>
      </c>
      <c r="X151" t="s">
        <v>486</v>
      </c>
    </row>
    <row r="152" spans="1:25">
      <c r="A152" s="1">
        <f>HYPERLINK("https://lsnyc.legalserver.org/matter/dynamic-profile/view/0794071","15-0794071")</f>
        <v>0</v>
      </c>
      <c r="B152" t="s">
        <v>27</v>
      </c>
      <c r="C152" t="s">
        <v>35</v>
      </c>
      <c r="D152" t="s">
        <v>36</v>
      </c>
      <c r="E152">
        <v>11216</v>
      </c>
      <c r="F152" t="s">
        <v>43</v>
      </c>
      <c r="H152" s="3">
        <v>43706</v>
      </c>
      <c r="I152">
        <v>35510.08</v>
      </c>
      <c r="J152" t="s">
        <v>88</v>
      </c>
      <c r="L152" t="s">
        <v>86</v>
      </c>
      <c r="M152" t="s">
        <v>107</v>
      </c>
      <c r="N152" t="s">
        <v>112</v>
      </c>
      <c r="P152" t="s">
        <v>130</v>
      </c>
      <c r="Q152" t="s">
        <v>198</v>
      </c>
      <c r="R152">
        <v>0</v>
      </c>
      <c r="S152">
        <v>0</v>
      </c>
      <c r="T152">
        <v>0</v>
      </c>
      <c r="V152">
        <v>0</v>
      </c>
      <c r="W152" t="s">
        <v>346</v>
      </c>
      <c r="X152" t="s">
        <v>487</v>
      </c>
    </row>
    <row r="153" spans="1:25">
      <c r="A153" s="1">
        <f>HYPERLINK("https://lsnyc.legalserver.org/matter/dynamic-profile/view/1887767","19-1887767")</f>
        <v>0</v>
      </c>
      <c r="B153" t="s">
        <v>27</v>
      </c>
      <c r="C153" t="s">
        <v>35</v>
      </c>
      <c r="D153" t="s">
        <v>36</v>
      </c>
      <c r="E153">
        <v>11207</v>
      </c>
      <c r="F153" t="s">
        <v>43</v>
      </c>
      <c r="H153" s="3">
        <v>43717</v>
      </c>
      <c r="I153">
        <v>85872</v>
      </c>
      <c r="J153" t="s">
        <v>89</v>
      </c>
      <c r="L153" t="s">
        <v>86</v>
      </c>
      <c r="M153" t="s">
        <v>110</v>
      </c>
      <c r="N153" t="s">
        <v>112</v>
      </c>
      <c r="P153" t="s">
        <v>133</v>
      </c>
      <c r="Q153" t="s">
        <v>198</v>
      </c>
      <c r="R153">
        <v>0</v>
      </c>
      <c r="S153">
        <v>0</v>
      </c>
      <c r="T153">
        <v>0</v>
      </c>
      <c r="V153">
        <v>0</v>
      </c>
      <c r="W153" t="s">
        <v>347</v>
      </c>
      <c r="X153" t="s">
        <v>334</v>
      </c>
      <c r="Y153" t="s">
        <v>501</v>
      </c>
    </row>
    <row r="154" spans="1:25">
      <c r="A154" s="1">
        <f>HYPERLINK("https://lsnyc.legalserver.org/matter/dynamic-profile/view/1871809","18-1871809")</f>
        <v>0</v>
      </c>
      <c r="B154" t="s">
        <v>26</v>
      </c>
      <c r="C154" t="s">
        <v>35</v>
      </c>
      <c r="D154" t="s">
        <v>36</v>
      </c>
      <c r="E154">
        <v>11230</v>
      </c>
      <c r="F154" t="s">
        <v>38</v>
      </c>
      <c r="G154" t="s">
        <v>45</v>
      </c>
      <c r="H154" s="3">
        <v>43682</v>
      </c>
      <c r="I154">
        <v>14400</v>
      </c>
      <c r="J154" t="s">
        <v>88</v>
      </c>
      <c r="L154" t="s">
        <v>86</v>
      </c>
      <c r="M154" t="s">
        <v>109</v>
      </c>
      <c r="N154" t="s">
        <v>112</v>
      </c>
      <c r="P154" t="s">
        <v>126</v>
      </c>
      <c r="Q154" t="s">
        <v>199</v>
      </c>
      <c r="R154">
        <v>0</v>
      </c>
      <c r="S154">
        <v>0</v>
      </c>
      <c r="T154">
        <v>0</v>
      </c>
      <c r="V154">
        <v>0</v>
      </c>
      <c r="W154" t="s">
        <v>348</v>
      </c>
      <c r="X154" t="s">
        <v>488</v>
      </c>
    </row>
    <row r="155" spans="1:25">
      <c r="A155" s="1">
        <f>HYPERLINK("https://lsnyc.legalserver.org/matter/dynamic-profile/view/1880508","18-1880508")</f>
        <v>0</v>
      </c>
      <c r="B155" t="s">
        <v>26</v>
      </c>
      <c r="C155" t="s">
        <v>35</v>
      </c>
      <c r="D155" t="s">
        <v>36</v>
      </c>
      <c r="E155">
        <v>11203</v>
      </c>
      <c r="F155" t="s">
        <v>41</v>
      </c>
      <c r="G155" t="s">
        <v>49</v>
      </c>
      <c r="H155" s="3">
        <v>43628</v>
      </c>
      <c r="I155">
        <v>52800</v>
      </c>
      <c r="J155" t="s">
        <v>88</v>
      </c>
      <c r="M155" t="s">
        <v>109</v>
      </c>
      <c r="N155" t="s">
        <v>108</v>
      </c>
      <c r="P155" t="s">
        <v>130</v>
      </c>
      <c r="Q155" t="s">
        <v>148</v>
      </c>
      <c r="R155">
        <v>0</v>
      </c>
      <c r="S155">
        <v>0</v>
      </c>
      <c r="T155">
        <v>0</v>
      </c>
      <c r="V155">
        <v>0</v>
      </c>
      <c r="W155" t="s">
        <v>212</v>
      </c>
      <c r="X155" t="s">
        <v>489</v>
      </c>
    </row>
    <row r="156" spans="1:25">
      <c r="A156" s="1">
        <f>HYPERLINK("https://lsnyc.legalserver.org/matter/dynamic-profile/view/0816418","16-0816418")</f>
        <v>0</v>
      </c>
      <c r="B156" t="s">
        <v>27</v>
      </c>
      <c r="C156" t="s">
        <v>35</v>
      </c>
      <c r="D156" t="s">
        <v>36</v>
      </c>
      <c r="E156">
        <v>11208</v>
      </c>
      <c r="F156" t="s">
        <v>45</v>
      </c>
      <c r="H156" s="3">
        <v>43706</v>
      </c>
      <c r="I156">
        <v>39456.72</v>
      </c>
      <c r="J156" t="s">
        <v>89</v>
      </c>
      <c r="L156" t="s">
        <v>86</v>
      </c>
      <c r="M156" t="s">
        <v>110</v>
      </c>
      <c r="N156" t="s">
        <v>119</v>
      </c>
      <c r="P156" t="s">
        <v>148</v>
      </c>
      <c r="Q156" t="s">
        <v>148</v>
      </c>
      <c r="R156">
        <v>0</v>
      </c>
      <c r="S156">
        <v>0</v>
      </c>
      <c r="T156">
        <v>0</v>
      </c>
      <c r="V156">
        <v>0</v>
      </c>
      <c r="W156" t="s">
        <v>349</v>
      </c>
      <c r="X156" t="s">
        <v>490</v>
      </c>
      <c r="Y156" t="s">
        <v>496</v>
      </c>
    </row>
    <row r="157" spans="1:25">
      <c r="A157" s="1">
        <f>HYPERLINK("https://lsnyc.legalserver.org/matter/dynamic-profile/view/1875048","18-1875048")</f>
        <v>0</v>
      </c>
      <c r="B157" t="s">
        <v>33</v>
      </c>
      <c r="C157" t="s">
        <v>35</v>
      </c>
      <c r="D157" t="s">
        <v>36</v>
      </c>
      <c r="E157">
        <v>11208</v>
      </c>
      <c r="F157" t="s">
        <v>45</v>
      </c>
      <c r="H157" s="3">
        <v>43685</v>
      </c>
      <c r="I157">
        <v>28656</v>
      </c>
      <c r="J157" t="s">
        <v>91</v>
      </c>
      <c r="L157" t="s">
        <v>105</v>
      </c>
      <c r="M157" t="s">
        <v>110</v>
      </c>
      <c r="N157" t="s">
        <v>109</v>
      </c>
      <c r="P157" t="s">
        <v>124</v>
      </c>
      <c r="Q157" t="s">
        <v>201</v>
      </c>
      <c r="R157">
        <v>0</v>
      </c>
      <c r="S157">
        <v>0</v>
      </c>
      <c r="T157">
        <v>0</v>
      </c>
      <c r="U157">
        <v>23624.32</v>
      </c>
      <c r="V157">
        <v>0</v>
      </c>
      <c r="W157" t="s">
        <v>350</v>
      </c>
      <c r="X157" t="s">
        <v>489</v>
      </c>
    </row>
    <row r="158" spans="1:25">
      <c r="A158" s="1">
        <f>HYPERLINK("https://lsnyc.legalserver.org/matter/dynamic-profile/view/1893900","19-1893900")</f>
        <v>0</v>
      </c>
      <c r="B158" t="s">
        <v>27</v>
      </c>
      <c r="C158" t="s">
        <v>35</v>
      </c>
      <c r="D158" t="s">
        <v>36</v>
      </c>
      <c r="E158">
        <v>11208</v>
      </c>
      <c r="F158" t="s">
        <v>43</v>
      </c>
      <c r="G158" t="s">
        <v>50</v>
      </c>
      <c r="H158" s="3">
        <v>43705</v>
      </c>
      <c r="I158">
        <v>29076</v>
      </c>
      <c r="M158" t="s">
        <v>108</v>
      </c>
      <c r="P158" t="s">
        <v>129</v>
      </c>
      <c r="R158">
        <v>0</v>
      </c>
      <c r="S158">
        <v>0</v>
      </c>
      <c r="T158">
        <v>0</v>
      </c>
      <c r="V158">
        <v>0</v>
      </c>
      <c r="W158" t="s">
        <v>351</v>
      </c>
      <c r="X158" t="s">
        <v>491</v>
      </c>
    </row>
    <row r="159" spans="1:25">
      <c r="A159" s="1">
        <f>HYPERLINK("https://lsnyc.legalserver.org/matter/dynamic-profile/view/1865214","18-1865214")</f>
        <v>0</v>
      </c>
      <c r="B159" t="s">
        <v>25</v>
      </c>
      <c r="C159" t="s">
        <v>35</v>
      </c>
      <c r="D159" t="s">
        <v>36</v>
      </c>
      <c r="E159">
        <v>11203</v>
      </c>
      <c r="F159" t="s">
        <v>44</v>
      </c>
      <c r="G159" t="s">
        <v>48</v>
      </c>
      <c r="H159" s="3">
        <v>43686</v>
      </c>
      <c r="I159">
        <v>16212</v>
      </c>
      <c r="J159" t="s">
        <v>88</v>
      </c>
      <c r="M159" t="s">
        <v>110</v>
      </c>
      <c r="P159" t="s">
        <v>130</v>
      </c>
      <c r="R159">
        <v>0</v>
      </c>
      <c r="S159">
        <v>0</v>
      </c>
      <c r="T159">
        <v>0</v>
      </c>
      <c r="V159">
        <v>0</v>
      </c>
      <c r="W159" t="s">
        <v>352</v>
      </c>
      <c r="X159" t="s">
        <v>370</v>
      </c>
    </row>
    <row r="160" spans="1:25">
      <c r="A160" s="1">
        <f>HYPERLINK("https://lsnyc.legalserver.org/matter/dynamic-profile/view/1866469","18-1866469")</f>
        <v>0</v>
      </c>
      <c r="B160" t="s">
        <v>25</v>
      </c>
      <c r="C160" t="s">
        <v>35</v>
      </c>
      <c r="D160" t="s">
        <v>36</v>
      </c>
      <c r="E160">
        <v>11238</v>
      </c>
      <c r="F160" t="s">
        <v>48</v>
      </c>
      <c r="H160" s="3">
        <v>43563</v>
      </c>
      <c r="I160">
        <v>10320</v>
      </c>
      <c r="J160" t="s">
        <v>100</v>
      </c>
      <c r="M160" t="s">
        <v>117</v>
      </c>
      <c r="R160">
        <v>0</v>
      </c>
      <c r="S160">
        <v>0</v>
      </c>
      <c r="T160">
        <v>0</v>
      </c>
      <c r="V160">
        <v>0</v>
      </c>
      <c r="W160" t="s">
        <v>353</v>
      </c>
      <c r="X160" t="s">
        <v>492</v>
      </c>
    </row>
    <row r="161" spans="1:24">
      <c r="A161" s="1">
        <f>HYPERLINK("https://lsnyc.legalserver.org/matter/dynamic-profile/view/1847189","17-1847189")</f>
        <v>0</v>
      </c>
      <c r="B161" t="s">
        <v>25</v>
      </c>
      <c r="C161" t="s">
        <v>35</v>
      </c>
      <c r="D161" t="s">
        <v>36</v>
      </c>
      <c r="E161">
        <v>11210</v>
      </c>
      <c r="F161" t="s">
        <v>44</v>
      </c>
      <c r="H161" s="3">
        <v>43574</v>
      </c>
      <c r="I161">
        <v>47200</v>
      </c>
      <c r="M161" t="s">
        <v>111</v>
      </c>
      <c r="R161">
        <v>0</v>
      </c>
      <c r="S161">
        <v>0</v>
      </c>
      <c r="T161">
        <v>0</v>
      </c>
      <c r="V161">
        <v>0</v>
      </c>
      <c r="W161" t="s">
        <v>354</v>
      </c>
      <c r="X161" t="s">
        <v>493</v>
      </c>
    </row>
    <row r="162" spans="1:24">
      <c r="A162" s="1">
        <f>HYPERLINK("https://lsnyc.legalserver.org/matter/dynamic-profile/view/1869899","18-1869899")</f>
        <v>0</v>
      </c>
      <c r="B162" t="s">
        <v>25</v>
      </c>
      <c r="C162" t="s">
        <v>35</v>
      </c>
      <c r="D162" t="s">
        <v>36</v>
      </c>
      <c r="E162">
        <v>11218</v>
      </c>
      <c r="F162" t="s">
        <v>48</v>
      </c>
      <c r="H162" s="3">
        <v>43686</v>
      </c>
      <c r="I162">
        <v>9000</v>
      </c>
      <c r="J162" t="s">
        <v>86</v>
      </c>
      <c r="M162" t="s">
        <v>111</v>
      </c>
      <c r="N162" t="s">
        <v>112</v>
      </c>
      <c r="R162">
        <v>0</v>
      </c>
      <c r="S162">
        <v>0</v>
      </c>
      <c r="T162">
        <v>0</v>
      </c>
      <c r="V162">
        <v>0</v>
      </c>
      <c r="W162" t="s">
        <v>355</v>
      </c>
      <c r="X162" t="s">
        <v>494</v>
      </c>
    </row>
    <row r="163" spans="1:24">
      <c r="A163" s="1">
        <f>HYPERLINK("https://lsnyc.legalserver.org/matter/dynamic-profile/view/1900168","19-1900168")</f>
        <v>0</v>
      </c>
      <c r="B163" t="s">
        <v>29</v>
      </c>
      <c r="C163" t="s">
        <v>35</v>
      </c>
      <c r="D163" t="s">
        <v>36</v>
      </c>
      <c r="E163">
        <v>11204</v>
      </c>
      <c r="F163" t="s">
        <v>45</v>
      </c>
      <c r="G163" t="s">
        <v>39</v>
      </c>
      <c r="H163" s="3">
        <v>43642</v>
      </c>
      <c r="I163">
        <v>10200</v>
      </c>
      <c r="M163" t="s">
        <v>118</v>
      </c>
      <c r="R163">
        <v>0</v>
      </c>
      <c r="S163">
        <v>0</v>
      </c>
      <c r="T163">
        <v>0</v>
      </c>
      <c r="V163">
        <v>0</v>
      </c>
      <c r="W163" t="s">
        <v>356</v>
      </c>
      <c r="X163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CNYCN Regime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2019-09-09T16:34:00Z</dcterms:created>
  <dcterms:modified xsi:type="dcterms:W3CDTF">2019-09-09T16:34:00Z</dcterms:modified>
</cp:coreProperties>
</file>