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C Raw Case Data Report" sheetId="1" r:id="rId1"/>
  </sheets>
  <calcPr calcId="124519" fullCalcOnLoad="1"/>
</workbook>
</file>

<file path=xl/sharedStrings.xml><?xml version="1.0" encoding="utf-8"?>
<sst xmlns="http://schemas.openxmlformats.org/spreadsheetml/2006/main" count="9902" uniqueCount="1823">
  <si>
    <t>Hyperlinked Case #</t>
  </si>
  <si>
    <t>Primary Advocate</t>
  </si>
  <si>
    <t>Case Disposition</t>
  </si>
  <si>
    <t>Date Opened</t>
  </si>
  <si>
    <t>Date Closed</t>
  </si>
  <si>
    <t>Client First Name</t>
  </si>
  <si>
    <t>Client Last Name</t>
  </si>
  <si>
    <t>Street Address</t>
  </si>
  <si>
    <t>Apt#/Suite#</t>
  </si>
  <si>
    <t>Zip Code</t>
  </si>
  <si>
    <t>HRA Release?</t>
  </si>
  <si>
    <t>Housing Income Verification</t>
  </si>
  <si>
    <t>Retainer on File</t>
  </si>
  <si>
    <t>Retainer on File Compliance</t>
  </si>
  <si>
    <t>Housing Signed DHCI Form</t>
  </si>
  <si>
    <t>Gen Case Index Number</t>
  </si>
  <si>
    <t>Housing Type Of Case</t>
  </si>
  <si>
    <t>Housing Level of Service</t>
  </si>
  <si>
    <t>Close Reason</t>
  </si>
  <si>
    <t>Primary Funding Code</t>
  </si>
  <si>
    <t>Housing Building Case?</t>
  </si>
  <si>
    <t>Legal Problem Code</t>
  </si>
  <si>
    <t>HAL Eligibility Date</t>
  </si>
  <si>
    <t>Housing Funding Note</t>
  </si>
  <si>
    <t>Total Time For Case</t>
  </si>
  <si>
    <t>Caseworker Name</t>
  </si>
  <si>
    <t>Bailey, Michael</t>
  </si>
  <si>
    <t>Chew, Thomas</t>
  </si>
  <si>
    <t>Christian, Fitzroy</t>
  </si>
  <si>
    <t>Costa, Stephanie</t>
  </si>
  <si>
    <t>Crisona, Kathryn</t>
  </si>
  <si>
    <t>DeLong, Sarah</t>
  </si>
  <si>
    <t>Farrell, Emily</t>
  </si>
  <si>
    <t>Goncharov-Cruickshnk, Natalie</t>
  </si>
  <si>
    <t>Hardy, Le`Shera</t>
  </si>
  <si>
    <t>Hecht-Felella, Laura</t>
  </si>
  <si>
    <t>Ijaz, Kulsoom</t>
  </si>
  <si>
    <t>Katnani, Samar</t>
  </si>
  <si>
    <t>Kelly, Dawn</t>
  </si>
  <si>
    <t>Landry-Reyes, Jane</t>
  </si>
  <si>
    <t>Marchena, Ivan</t>
  </si>
  <si>
    <t>McCormick, James</t>
  </si>
  <si>
    <t>McCowen, Tamella</t>
  </si>
  <si>
    <t>Patel, Mona</t>
  </si>
  <si>
    <t>Roman, Melissa</t>
  </si>
  <si>
    <t>Rubin, Jenn</t>
  </si>
  <si>
    <t>Wong, Humbert</t>
  </si>
  <si>
    <t>Xie, Vivian</t>
  </si>
  <si>
    <t>Open</t>
  </si>
  <si>
    <t>Closed</t>
  </si>
  <si>
    <t>01/09/2019</t>
  </si>
  <si>
    <t>09/11/2017</t>
  </si>
  <si>
    <t>03/19/2018</t>
  </si>
  <si>
    <t>03/29/2019</t>
  </si>
  <si>
    <t>11/20/2017</t>
  </si>
  <si>
    <t>09/09/2019</t>
  </si>
  <si>
    <t>01/16/2018</t>
  </si>
  <si>
    <t>07/08/2019</t>
  </si>
  <si>
    <t>04/04/2019</t>
  </si>
  <si>
    <t>08/23/2019</t>
  </si>
  <si>
    <t>03/20/2018</t>
  </si>
  <si>
    <t>09/30/2019</t>
  </si>
  <si>
    <t>07/02/2019</t>
  </si>
  <si>
    <t>07/16/2019</t>
  </si>
  <si>
    <t>04/26/2019</t>
  </si>
  <si>
    <t>08/18/2017</t>
  </si>
  <si>
    <t>11/16/2016</t>
  </si>
  <si>
    <t>07/24/2019</t>
  </si>
  <si>
    <t>10/06/2017</t>
  </si>
  <si>
    <t>07/25/2019</t>
  </si>
  <si>
    <t>03/28/2019</t>
  </si>
  <si>
    <t>03/11/2019</t>
  </si>
  <si>
    <t>11/01/2018</t>
  </si>
  <si>
    <t>08/21/2018</t>
  </si>
  <si>
    <t>07/03/2019</t>
  </si>
  <si>
    <t>04/09/2019</t>
  </si>
  <si>
    <t>12/27/2018</t>
  </si>
  <si>
    <t>06/25/2019</t>
  </si>
  <si>
    <t>06/05/2018</t>
  </si>
  <si>
    <t>03/05/2019</t>
  </si>
  <si>
    <t>10/07/2019</t>
  </si>
  <si>
    <t>03/14/2019</t>
  </si>
  <si>
    <t>08/14/2019</t>
  </si>
  <si>
    <t>11/27/2017</t>
  </si>
  <si>
    <t>07/12/2018</t>
  </si>
  <si>
    <t>06/21/2019</t>
  </si>
  <si>
    <t>06/06/2018</t>
  </si>
  <si>
    <t>10/09/2018</t>
  </si>
  <si>
    <t>01/11/2019</t>
  </si>
  <si>
    <t>12/13/2018</t>
  </si>
  <si>
    <t>11/16/2017</t>
  </si>
  <si>
    <t>01/29/2019</t>
  </si>
  <si>
    <t>05/03/2019</t>
  </si>
  <si>
    <t>11/15/2018</t>
  </si>
  <si>
    <t>03/22/2019</t>
  </si>
  <si>
    <t>01/10/2019</t>
  </si>
  <si>
    <t>12/04/2018</t>
  </si>
  <si>
    <t>11/19/2018</t>
  </si>
  <si>
    <t>03/01/2019</t>
  </si>
  <si>
    <t>04/11/2019</t>
  </si>
  <si>
    <t>10/16/2019</t>
  </si>
  <si>
    <t>11/20/2018</t>
  </si>
  <si>
    <t>12/31/2018</t>
  </si>
  <si>
    <t>10/12/2018</t>
  </si>
  <si>
    <t>11/14/2018</t>
  </si>
  <si>
    <t>08/15/2019</t>
  </si>
  <si>
    <t>11/07/2018</t>
  </si>
  <si>
    <t>11/30/2018</t>
  </si>
  <si>
    <t>02/21/2019</t>
  </si>
  <si>
    <t>07/31/2019</t>
  </si>
  <si>
    <t>08/02/2019</t>
  </si>
  <si>
    <t>12/12/2018</t>
  </si>
  <si>
    <t>05/01/2019</t>
  </si>
  <si>
    <t>06/28/2019</t>
  </si>
  <si>
    <t>09/26/2018</t>
  </si>
  <si>
    <t>02/04/2019</t>
  </si>
  <si>
    <t>06/04/2018</t>
  </si>
  <si>
    <t>09/11/2019</t>
  </si>
  <si>
    <t>10/29/2018</t>
  </si>
  <si>
    <t>10/02/2019</t>
  </si>
  <si>
    <t>09/12/2019</t>
  </si>
  <si>
    <t>12/18/2018</t>
  </si>
  <si>
    <t>02/01/2019</t>
  </si>
  <si>
    <t>06/12/2019</t>
  </si>
  <si>
    <t>01/15/2019</t>
  </si>
  <si>
    <t>04/10/2019</t>
  </si>
  <si>
    <t>07/23/2018</t>
  </si>
  <si>
    <t>04/01/2019</t>
  </si>
  <si>
    <t>04/19/2019</t>
  </si>
  <si>
    <t>02/19/2019</t>
  </si>
  <si>
    <t>07/01/2019</t>
  </si>
  <si>
    <t>05/08/2018</t>
  </si>
  <si>
    <t>07/29/2019</t>
  </si>
  <si>
    <t>04/29/2019</t>
  </si>
  <si>
    <t>09/05/2018</t>
  </si>
  <si>
    <t>04/22/2019</t>
  </si>
  <si>
    <t>09/06/2017</t>
  </si>
  <si>
    <t>06/03/2019</t>
  </si>
  <si>
    <t>05/30/2019</t>
  </si>
  <si>
    <t>10/03/2018</t>
  </si>
  <si>
    <t>07/02/2018</t>
  </si>
  <si>
    <t>06/10/2019</t>
  </si>
  <si>
    <t>05/13/2019</t>
  </si>
  <si>
    <t>08/27/2018</t>
  </si>
  <si>
    <t>07/03/2018</t>
  </si>
  <si>
    <t>07/05/2018</t>
  </si>
  <si>
    <t>04/12/2019</t>
  </si>
  <si>
    <t>11/22/2017</t>
  </si>
  <si>
    <t>07/09/2019</t>
  </si>
  <si>
    <t>05/10/2018</t>
  </si>
  <si>
    <t>07/06/2018</t>
  </si>
  <si>
    <t>12/07/2018</t>
  </si>
  <si>
    <t>09/25/2018</t>
  </si>
  <si>
    <t>05/11/2018</t>
  </si>
  <si>
    <t>09/28/2018</t>
  </si>
  <si>
    <t>07/09/2018</t>
  </si>
  <si>
    <t>07/16/2018</t>
  </si>
  <si>
    <t>06/20/2018</t>
  </si>
  <si>
    <t>12/06/2018</t>
  </si>
  <si>
    <t>09/27/2018</t>
  </si>
  <si>
    <t>01/25/2018</t>
  </si>
  <si>
    <t>01/29/2018</t>
  </si>
  <si>
    <t>01/18/2018</t>
  </si>
  <si>
    <t>09/12/2018</t>
  </si>
  <si>
    <t>06/01/2018</t>
  </si>
  <si>
    <t>10/30/2017</t>
  </si>
  <si>
    <t>05/24/2016</t>
  </si>
  <si>
    <t>08/11/2017</t>
  </si>
  <si>
    <t>04/18/2018</t>
  </si>
  <si>
    <t>05/29/2019</t>
  </si>
  <si>
    <t>07/06/2017</t>
  </si>
  <si>
    <t>04/17/2017</t>
  </si>
  <si>
    <t>07/18/2017</t>
  </si>
  <si>
    <t>12/04/2015</t>
  </si>
  <si>
    <t>09/07/2017</t>
  </si>
  <si>
    <t>09/08/2017</t>
  </si>
  <si>
    <t>08/15/2018</t>
  </si>
  <si>
    <t>09/21/2017</t>
  </si>
  <si>
    <t>09/01/2017</t>
  </si>
  <si>
    <t>06/01/2015</t>
  </si>
  <si>
    <t>05/29/2015</t>
  </si>
  <si>
    <t>09/21/2016</t>
  </si>
  <si>
    <t>03/03/2016</t>
  </si>
  <si>
    <t>10/30/2019</t>
  </si>
  <si>
    <t>10/29/2019</t>
  </si>
  <si>
    <t>10/31/2017</t>
  </si>
  <si>
    <t>06/14/2018</t>
  </si>
  <si>
    <t>06/13/2019</t>
  </si>
  <si>
    <t>04/19/2018</t>
  </si>
  <si>
    <t>08/16/2018</t>
  </si>
  <si>
    <t>04/19/2016</t>
  </si>
  <si>
    <t>03/16/2018</t>
  </si>
  <si>
    <t>07/27/2017</t>
  </si>
  <si>
    <t>11/21/2018</t>
  </si>
  <si>
    <t>03/27/2019</t>
  </si>
  <si>
    <t>04/05/2019</t>
  </si>
  <si>
    <t>05/10/2016</t>
  </si>
  <si>
    <t>09/16/2019</t>
  </si>
  <si>
    <t>08/23/2018</t>
  </si>
  <si>
    <t>08/05/2019</t>
  </si>
  <si>
    <t>04/17/2019</t>
  </si>
  <si>
    <t>10/23/2019</t>
  </si>
  <si>
    <t>02/25/2019</t>
  </si>
  <si>
    <t>02/22/2019</t>
  </si>
  <si>
    <t>02/26/2019</t>
  </si>
  <si>
    <t>04/25/2019</t>
  </si>
  <si>
    <t>05/06/2019</t>
  </si>
  <si>
    <t>02/27/2019</t>
  </si>
  <si>
    <t>04/23/2019</t>
  </si>
  <si>
    <t>04/30/2019</t>
  </si>
  <si>
    <t>03/04/2019</t>
  </si>
  <si>
    <t>03/06/2019</t>
  </si>
  <si>
    <t>04/18/2019</t>
  </si>
  <si>
    <t>03/08/2019</t>
  </si>
  <si>
    <t>12/19/2018</t>
  </si>
  <si>
    <t>02/11/2019</t>
  </si>
  <si>
    <t>01/04/2019</t>
  </si>
  <si>
    <t>01/30/2019</t>
  </si>
  <si>
    <t>12/26/2017</t>
  </si>
  <si>
    <t>04/02/2019</t>
  </si>
  <si>
    <t>03/20/2019</t>
  </si>
  <si>
    <t>12/15/2018</t>
  </si>
  <si>
    <t>01/19/2017</t>
  </si>
  <si>
    <t>09/10/2018</t>
  </si>
  <si>
    <t>02/01/2017</t>
  </si>
  <si>
    <t>10/04/2018</t>
  </si>
  <si>
    <t>10/11/2018</t>
  </si>
  <si>
    <t>05/02/2018</t>
  </si>
  <si>
    <t>05/24/2018</t>
  </si>
  <si>
    <t>06/18/2019</t>
  </si>
  <si>
    <t>04/16/2019</t>
  </si>
  <si>
    <t>10/28/2017</t>
  </si>
  <si>
    <t>03/21/2019</t>
  </si>
  <si>
    <t>10/17/2017</t>
  </si>
  <si>
    <t>01/18/2019</t>
  </si>
  <si>
    <t>05/28/2019</t>
  </si>
  <si>
    <t>04/24/2019</t>
  </si>
  <si>
    <t>08/14/2018</t>
  </si>
  <si>
    <t>07/26/2018</t>
  </si>
  <si>
    <t>05/16/2019</t>
  </si>
  <si>
    <t>07/25/2018</t>
  </si>
  <si>
    <t>05/23/2019</t>
  </si>
  <si>
    <t>08/29/2017</t>
  </si>
  <si>
    <t>06/14/2019</t>
  </si>
  <si>
    <t>07/23/2019</t>
  </si>
  <si>
    <t>11/01/2019</t>
  </si>
  <si>
    <t>09/23/2019</t>
  </si>
  <si>
    <t>05/31/2019</t>
  </si>
  <si>
    <t>08/16/2019</t>
  </si>
  <si>
    <t>07/17/2019</t>
  </si>
  <si>
    <t>08/06/2019</t>
  </si>
  <si>
    <t>08/08/2019</t>
  </si>
  <si>
    <t>08/09/2019</t>
  </si>
  <si>
    <t>07/18/2019</t>
  </si>
  <si>
    <t>10/20/2019</t>
  </si>
  <si>
    <t>09/18/2019</t>
  </si>
  <si>
    <t>09/17/2019</t>
  </si>
  <si>
    <t>09/05/2019</t>
  </si>
  <si>
    <t>06/20/2019</t>
  </si>
  <si>
    <t>09/03/2019</t>
  </si>
  <si>
    <t>07/10/2019</t>
  </si>
  <si>
    <t>07/26/2019</t>
  </si>
  <si>
    <t>05/14/2019</t>
  </si>
  <si>
    <t>Petal</t>
  </si>
  <si>
    <t>Carolla</t>
  </si>
  <si>
    <t>Termaine</t>
  </si>
  <si>
    <t>Suzan</t>
  </si>
  <si>
    <t>Sonia</t>
  </si>
  <si>
    <t>Dino</t>
  </si>
  <si>
    <t>Cheryl</t>
  </si>
  <si>
    <t>Daisy</t>
  </si>
  <si>
    <t>David</t>
  </si>
  <si>
    <t>Eric</t>
  </si>
  <si>
    <t>Ramona</t>
  </si>
  <si>
    <t>Dorothy</t>
  </si>
  <si>
    <t>Keesha</t>
  </si>
  <si>
    <t>Arthur</t>
  </si>
  <si>
    <t>Willie</t>
  </si>
  <si>
    <t>Connie</t>
  </si>
  <si>
    <t>Naomi</t>
  </si>
  <si>
    <t>Tammy</t>
  </si>
  <si>
    <t>Annette</t>
  </si>
  <si>
    <t>Dawna</t>
  </si>
  <si>
    <t>Lonnie</t>
  </si>
  <si>
    <t>Diamante</t>
  </si>
  <si>
    <t>Ivette</t>
  </si>
  <si>
    <t>Donna</t>
  </si>
  <si>
    <t>Dulce</t>
  </si>
  <si>
    <t>Sekou</t>
  </si>
  <si>
    <t>Sandra</t>
  </si>
  <si>
    <t>Beryl</t>
  </si>
  <si>
    <t>John</t>
  </si>
  <si>
    <t>Erica</t>
  </si>
  <si>
    <t>Frank</t>
  </si>
  <si>
    <t>Fidelis</t>
  </si>
  <si>
    <t>Khadijah</t>
  </si>
  <si>
    <t>Magdalen</t>
  </si>
  <si>
    <t>Blanch</t>
  </si>
  <si>
    <t>Debra</t>
  </si>
  <si>
    <t>Craig</t>
  </si>
  <si>
    <t>Joyce</t>
  </si>
  <si>
    <t>Sandreana</t>
  </si>
  <si>
    <t>Karen</t>
  </si>
  <si>
    <t>Kelcey</t>
  </si>
  <si>
    <t>Latoya</t>
  </si>
  <si>
    <t>Elizabeth</t>
  </si>
  <si>
    <t>Asmahan</t>
  </si>
  <si>
    <t>Dianna</t>
  </si>
  <si>
    <t>Lillian</t>
  </si>
  <si>
    <t>Roberta</t>
  </si>
  <si>
    <t>Lauren</t>
  </si>
  <si>
    <t>Deborah</t>
  </si>
  <si>
    <t>Myra</t>
  </si>
  <si>
    <t>Kinny</t>
  </si>
  <si>
    <t>Armando</t>
  </si>
  <si>
    <t>Westly</t>
  </si>
  <si>
    <t>Gary</t>
  </si>
  <si>
    <t>Norman</t>
  </si>
  <si>
    <t>Letice</t>
  </si>
  <si>
    <t>Hasna</t>
  </si>
  <si>
    <t>Alfred</t>
  </si>
  <si>
    <t>Krystle</t>
  </si>
  <si>
    <t>Monica</t>
  </si>
  <si>
    <t>Fernando</t>
  </si>
  <si>
    <t>Jacqueline</t>
  </si>
  <si>
    <t>Dennis</t>
  </si>
  <si>
    <t>Raquel</t>
  </si>
  <si>
    <t>Sharon</t>
  </si>
  <si>
    <t>Amanda</t>
  </si>
  <si>
    <t>Germaine</t>
  </si>
  <si>
    <t>Anne</t>
  </si>
  <si>
    <t>Alphonso</t>
  </si>
  <si>
    <t>Gloria</t>
  </si>
  <si>
    <t>Paula</t>
  </si>
  <si>
    <t>Morgen</t>
  </si>
  <si>
    <t>Heather</t>
  </si>
  <si>
    <t>Avian</t>
  </si>
  <si>
    <t>Coreen</t>
  </si>
  <si>
    <t>Jamsin</t>
  </si>
  <si>
    <t>Colleen</t>
  </si>
  <si>
    <t>Marcia</t>
  </si>
  <si>
    <t>Michael</t>
  </si>
  <si>
    <t>Antoine</t>
  </si>
  <si>
    <t>Michelle</t>
  </si>
  <si>
    <t>Althea</t>
  </si>
  <si>
    <t>Sheena</t>
  </si>
  <si>
    <t>Malana</t>
  </si>
  <si>
    <t>Miguel</t>
  </si>
  <si>
    <t>Yahaira</t>
  </si>
  <si>
    <t>Letha</t>
  </si>
  <si>
    <t>Fei</t>
  </si>
  <si>
    <t>Mary</t>
  </si>
  <si>
    <t>Bernard</t>
  </si>
  <si>
    <t>Allen</t>
  </si>
  <si>
    <t>Cinthia</t>
  </si>
  <si>
    <t>Dazil</t>
  </si>
  <si>
    <t>Tiffany</t>
  </si>
  <si>
    <t>Shaniyia</t>
  </si>
  <si>
    <t>Dominique</t>
  </si>
  <si>
    <t>George</t>
  </si>
  <si>
    <t>Paralee</t>
  </si>
  <si>
    <t>Brooke</t>
  </si>
  <si>
    <t>Yvette</t>
  </si>
  <si>
    <t>Monirul</t>
  </si>
  <si>
    <t>Shannon</t>
  </si>
  <si>
    <t>Ariel</t>
  </si>
  <si>
    <t>Sara</t>
  </si>
  <si>
    <t>Jake</t>
  </si>
  <si>
    <t>Tanis</t>
  </si>
  <si>
    <t>Jocelyn</t>
  </si>
  <si>
    <t>Iho</t>
  </si>
  <si>
    <t>Zaida</t>
  </si>
  <si>
    <t>Latania</t>
  </si>
  <si>
    <t>Akheem</t>
  </si>
  <si>
    <t>Deonna</t>
  </si>
  <si>
    <t>Monique</t>
  </si>
  <si>
    <t>Marea</t>
  </si>
  <si>
    <t>Anna</t>
  </si>
  <si>
    <t>Samuel</t>
  </si>
  <si>
    <t>Agnes</t>
  </si>
  <si>
    <t>Rose</t>
  </si>
  <si>
    <t>Lorraine</t>
  </si>
  <si>
    <t>Leisa</t>
  </si>
  <si>
    <t>Yesenia</t>
  </si>
  <si>
    <t>Danesha</t>
  </si>
  <si>
    <t>Lorna</t>
  </si>
  <si>
    <t>Pamela</t>
  </si>
  <si>
    <t>Nicole</t>
  </si>
  <si>
    <t>Esther</t>
  </si>
  <si>
    <t>Lynette</t>
  </si>
  <si>
    <t>Megnal</t>
  </si>
  <si>
    <t>Natasha</t>
  </si>
  <si>
    <t>Shirley</t>
  </si>
  <si>
    <t>Robin</t>
  </si>
  <si>
    <t>Edward</t>
  </si>
  <si>
    <t>Trevor</t>
  </si>
  <si>
    <t>Norris</t>
  </si>
  <si>
    <t>Shamima</t>
  </si>
  <si>
    <t>Carline</t>
  </si>
  <si>
    <t>Makuna</t>
  </si>
  <si>
    <t>Gail</t>
  </si>
  <si>
    <t>Lester</t>
  </si>
  <si>
    <t>Tammie</t>
  </si>
  <si>
    <t>Alicia</t>
  </si>
  <si>
    <t>Chauncey</t>
  </si>
  <si>
    <t>Mildred</t>
  </si>
  <si>
    <t>Ruth</t>
  </si>
  <si>
    <t>Angel</t>
  </si>
  <si>
    <t>Musu</t>
  </si>
  <si>
    <t>Eddine</t>
  </si>
  <si>
    <t>Carol</t>
  </si>
  <si>
    <t>Saundra</t>
  </si>
  <si>
    <t>Juan</t>
  </si>
  <si>
    <t>Veronica</t>
  </si>
  <si>
    <t>Perri</t>
  </si>
  <si>
    <t>Natalie</t>
  </si>
  <si>
    <t>Tonya</t>
  </si>
  <si>
    <t>Ella</t>
  </si>
  <si>
    <t>Vincent</t>
  </si>
  <si>
    <t>Hassan</t>
  </si>
  <si>
    <t>Melissa</t>
  </si>
  <si>
    <t>Carolyn</t>
  </si>
  <si>
    <t>Marilyn</t>
  </si>
  <si>
    <t>Rebecca</t>
  </si>
  <si>
    <t>Sheila</t>
  </si>
  <si>
    <t>Diane</t>
  </si>
  <si>
    <t>Tameeka</t>
  </si>
  <si>
    <t>Hendrick</t>
  </si>
  <si>
    <t>Maureen</t>
  </si>
  <si>
    <t>Keith</t>
  </si>
  <si>
    <t>Cynthia</t>
  </si>
  <si>
    <t>Sian</t>
  </si>
  <si>
    <t>Palma</t>
  </si>
  <si>
    <t>Anthony</t>
  </si>
  <si>
    <t>Shunelle</t>
  </si>
  <si>
    <t>Alva</t>
  </si>
  <si>
    <t>Jaime</t>
  </si>
  <si>
    <t>Vandella</t>
  </si>
  <si>
    <t>Robert</t>
  </si>
  <si>
    <t>Darnell</t>
  </si>
  <si>
    <t>Harrison</t>
  </si>
  <si>
    <t>Valerie</t>
  </si>
  <si>
    <t>Annmarie</t>
  </si>
  <si>
    <t>Margaret</t>
  </si>
  <si>
    <t>Lidia</t>
  </si>
  <si>
    <t>Tijuanna</t>
  </si>
  <si>
    <t>Audrey</t>
  </si>
  <si>
    <t>Janie</t>
  </si>
  <si>
    <t>Maete</t>
  </si>
  <si>
    <t>Jose</t>
  </si>
  <si>
    <t>Albert</t>
  </si>
  <si>
    <t>Linda</t>
  </si>
  <si>
    <t>Juanita</t>
  </si>
  <si>
    <t>Imelda</t>
  </si>
  <si>
    <t>Darell</t>
  </si>
  <si>
    <t>Joanne</t>
  </si>
  <si>
    <t>Deanna</t>
  </si>
  <si>
    <t>Jodi</t>
  </si>
  <si>
    <t>Nedia</t>
  </si>
  <si>
    <t>Christine</t>
  </si>
  <si>
    <t>Tony</t>
  </si>
  <si>
    <t>Stephany</t>
  </si>
  <si>
    <t>Martha</t>
  </si>
  <si>
    <t>Israel</t>
  </si>
  <si>
    <t>Jenaire</t>
  </si>
  <si>
    <t>Patricia</t>
  </si>
  <si>
    <t>Tori</t>
  </si>
  <si>
    <t>Lakisha</t>
  </si>
  <si>
    <t>Earline</t>
  </si>
  <si>
    <t>Stella</t>
  </si>
  <si>
    <t>Afiya</t>
  </si>
  <si>
    <t>Madeline</t>
  </si>
  <si>
    <t>Felesha</t>
  </si>
  <si>
    <t>Nikeya</t>
  </si>
  <si>
    <t>Katie</t>
  </si>
  <si>
    <t>Margo</t>
  </si>
  <si>
    <t>Abibatu</t>
  </si>
  <si>
    <t>Kearra</t>
  </si>
  <si>
    <t>Andrea</t>
  </si>
  <si>
    <t>Brenda</t>
  </si>
  <si>
    <t>Jimmy</t>
  </si>
  <si>
    <t>Alexander</t>
  </si>
  <si>
    <t>Williemae</t>
  </si>
  <si>
    <t>Kathy</t>
  </si>
  <si>
    <t>Cameyo</t>
  </si>
  <si>
    <t>India</t>
  </si>
  <si>
    <t>Myrna</t>
  </si>
  <si>
    <t>Star</t>
  </si>
  <si>
    <t>Gwendolyn</t>
  </si>
  <si>
    <t>Almetia</t>
  </si>
  <si>
    <t>Howard</t>
  </si>
  <si>
    <t>Tasliym</t>
  </si>
  <si>
    <t>Solomon</t>
  </si>
  <si>
    <t>Oleen</t>
  </si>
  <si>
    <t>Marie</t>
  </si>
  <si>
    <t>Amoo</t>
  </si>
  <si>
    <t>Raliat</t>
  </si>
  <si>
    <t>Dawn</t>
  </si>
  <si>
    <t>Idayat</t>
  </si>
  <si>
    <t>Zora</t>
  </si>
  <si>
    <t>Ingrid</t>
  </si>
  <si>
    <t>Olayemi</t>
  </si>
  <si>
    <t>Renee</t>
  </si>
  <si>
    <t>Della</t>
  </si>
  <si>
    <t>Domingo</t>
  </si>
  <si>
    <t>Tenisha</t>
  </si>
  <si>
    <t>Roc</t>
  </si>
  <si>
    <t>Richard</t>
  </si>
  <si>
    <t>Barbara</t>
  </si>
  <si>
    <t>Doris</t>
  </si>
  <si>
    <t>Stephen</t>
  </si>
  <si>
    <t>Rufus</t>
  </si>
  <si>
    <t>Rahman</t>
  </si>
  <si>
    <t>Denise</t>
  </si>
  <si>
    <t>Joi</t>
  </si>
  <si>
    <t>Janice</t>
  </si>
  <si>
    <t>Yvonnia</t>
  </si>
  <si>
    <t>Alexis</t>
  </si>
  <si>
    <t>Hattie</t>
  </si>
  <si>
    <t>Judy</t>
  </si>
  <si>
    <t>Theresa</t>
  </si>
  <si>
    <t>Shaun</t>
  </si>
  <si>
    <t>Rukiya</t>
  </si>
  <si>
    <t>Mazie</t>
  </si>
  <si>
    <t>Gwenda</t>
  </si>
  <si>
    <t>Harold</t>
  </si>
  <si>
    <t>Carmen</t>
  </si>
  <si>
    <t>Rolanda</t>
  </si>
  <si>
    <t>Johanna</t>
  </si>
  <si>
    <t>Maebell</t>
  </si>
  <si>
    <t>Everett</t>
  </si>
  <si>
    <t>Crystal</t>
  </si>
  <si>
    <t>Shahera</t>
  </si>
  <si>
    <t>Arlene</t>
  </si>
  <si>
    <t>Icemae</t>
  </si>
  <si>
    <t>Bianca</t>
  </si>
  <si>
    <t>Deneen</t>
  </si>
  <si>
    <t>Kim</t>
  </si>
  <si>
    <t>Shelley</t>
  </si>
  <si>
    <t>Irene</t>
  </si>
  <si>
    <t>Maretta</t>
  </si>
  <si>
    <t>Sydnee</t>
  </si>
  <si>
    <t>Johnnymae</t>
  </si>
  <si>
    <t>Bryan</t>
  </si>
  <si>
    <t>Laverne</t>
  </si>
  <si>
    <t>Renet</t>
  </si>
  <si>
    <t>Candyce</t>
  </si>
  <si>
    <t>Tranae</t>
  </si>
  <si>
    <t>Sernomia</t>
  </si>
  <si>
    <t>Leslie</t>
  </si>
  <si>
    <t>Maria</t>
  </si>
  <si>
    <t>Anita</t>
  </si>
  <si>
    <t>Chinequa</t>
  </si>
  <si>
    <t>Fabian</t>
  </si>
  <si>
    <t>Lucienne</t>
  </si>
  <si>
    <t>Courtney</t>
  </si>
  <si>
    <t>Sherifat</t>
  </si>
  <si>
    <t>Darrell</t>
  </si>
  <si>
    <t>William</t>
  </si>
  <si>
    <t>Andrew</t>
  </si>
  <si>
    <t>Viola</t>
  </si>
  <si>
    <t>Garcia</t>
  </si>
  <si>
    <t>Natalia</t>
  </si>
  <si>
    <t>Harry</t>
  </si>
  <si>
    <t>Venetta</t>
  </si>
  <si>
    <t>Rochell</t>
  </si>
  <si>
    <t>James</t>
  </si>
  <si>
    <t>Felia</t>
  </si>
  <si>
    <t>Jerome</t>
  </si>
  <si>
    <t>Genitha</t>
  </si>
  <si>
    <t>Shakal</t>
  </si>
  <si>
    <t>Teshawna</t>
  </si>
  <si>
    <t>Miriam</t>
  </si>
  <si>
    <t>Beverly</t>
  </si>
  <si>
    <t>Catherine</t>
  </si>
  <si>
    <t>Kamal</t>
  </si>
  <si>
    <t>Jasmine</t>
  </si>
  <si>
    <t>Bernadette</t>
  </si>
  <si>
    <t>Arisleyda</t>
  </si>
  <si>
    <t>Shanikqua</t>
  </si>
  <si>
    <t>Rosa</t>
  </si>
  <si>
    <t>Karyn</t>
  </si>
  <si>
    <t>Norberto</t>
  </si>
  <si>
    <t>Cummings</t>
  </si>
  <si>
    <t>Deeges</t>
  </si>
  <si>
    <t>Bryant</t>
  </si>
  <si>
    <t>Blondet</t>
  </si>
  <si>
    <t>Roach</t>
  </si>
  <si>
    <t>Perera</t>
  </si>
  <si>
    <t>Warren</t>
  </si>
  <si>
    <t>Guity</t>
  </si>
  <si>
    <t>Abdullah</t>
  </si>
  <si>
    <t>Manson</t>
  </si>
  <si>
    <t>McClendon</t>
  </si>
  <si>
    <t>Williams</t>
  </si>
  <si>
    <t>Wellington</t>
  </si>
  <si>
    <t>Conway</t>
  </si>
  <si>
    <t>loadholt</t>
  </si>
  <si>
    <t>Peterson</t>
  </si>
  <si>
    <t>Ogutu</t>
  </si>
  <si>
    <t>Brown</t>
  </si>
  <si>
    <t>Dingle</t>
  </si>
  <si>
    <t>Denis</t>
  </si>
  <si>
    <t>Love</t>
  </si>
  <si>
    <t>Perry</t>
  </si>
  <si>
    <t>Modica</t>
  </si>
  <si>
    <t>Matthews</t>
  </si>
  <si>
    <t>De La Cruz</t>
  </si>
  <si>
    <t>Fofana</t>
  </si>
  <si>
    <t>Telford</t>
  </si>
  <si>
    <t>Stewart</t>
  </si>
  <si>
    <t>Smith</t>
  </si>
  <si>
    <t>Diaz</t>
  </si>
  <si>
    <t>Figueroa</t>
  </si>
  <si>
    <t>Terris</t>
  </si>
  <si>
    <t>Edmonds</t>
  </si>
  <si>
    <t>McDonald</t>
  </si>
  <si>
    <t>King</t>
  </si>
  <si>
    <t>Shaw</t>
  </si>
  <si>
    <t>Davidson</t>
  </si>
  <si>
    <t>Brathwaite</t>
  </si>
  <si>
    <t>Rodriguez</t>
  </si>
  <si>
    <t>Chestnut</t>
  </si>
  <si>
    <t>Wiggins</t>
  </si>
  <si>
    <t>Oyebade</t>
  </si>
  <si>
    <t>Hussein</t>
  </si>
  <si>
    <t>Wilson</t>
  </si>
  <si>
    <t>Diaz Guadalupe</t>
  </si>
  <si>
    <t>Butler</t>
  </si>
  <si>
    <t>Kemp</t>
  </si>
  <si>
    <t>Altgibers</t>
  </si>
  <si>
    <t>Mahon</t>
  </si>
  <si>
    <t>Anderson</t>
  </si>
  <si>
    <t>Goodwin</t>
  </si>
  <si>
    <t>Surgeon</t>
  </si>
  <si>
    <t>McCarter-Yates</t>
  </si>
  <si>
    <t>Baououi</t>
  </si>
  <si>
    <t>Jackson</t>
  </si>
  <si>
    <t>Phillips</t>
  </si>
  <si>
    <t>Muller</t>
  </si>
  <si>
    <t>Gonzalez</t>
  </si>
  <si>
    <t>Curley</t>
  </si>
  <si>
    <t>Goode</t>
  </si>
  <si>
    <t>Respes</t>
  </si>
  <si>
    <t>Salcedo</t>
  </si>
  <si>
    <t>Hopson</t>
  </si>
  <si>
    <t>Sancya</t>
  </si>
  <si>
    <t>Rice</t>
  </si>
  <si>
    <t>Biggs</t>
  </si>
  <si>
    <t>Defreitas</t>
  </si>
  <si>
    <t>Velasquez</t>
  </si>
  <si>
    <t>Speller</t>
  </si>
  <si>
    <t>Tirado</t>
  </si>
  <si>
    <t>Bromell</t>
  </si>
  <si>
    <t>Lindo</t>
  </si>
  <si>
    <t>Bailey</t>
  </si>
  <si>
    <t>Christopher</t>
  </si>
  <si>
    <t>Robertson</t>
  </si>
  <si>
    <t>Moss</t>
  </si>
  <si>
    <t>Thomas</t>
  </si>
  <si>
    <t>Fraser</t>
  </si>
  <si>
    <t>Pierce</t>
  </si>
  <si>
    <t>Mullings</t>
  </si>
  <si>
    <t>Reese</t>
  </si>
  <si>
    <t>Cruz</t>
  </si>
  <si>
    <t>Bernal</t>
  </si>
  <si>
    <t>Hanes</t>
  </si>
  <si>
    <t>Xu</t>
  </si>
  <si>
    <t>Ratley</t>
  </si>
  <si>
    <t>Pierre</t>
  </si>
  <si>
    <t>Ross</t>
  </si>
  <si>
    <t>Macias</t>
  </si>
  <si>
    <t>Turner</t>
  </si>
  <si>
    <t>Croom</t>
  </si>
  <si>
    <t>Osbourne Garlington</t>
  </si>
  <si>
    <t>Shaffner</t>
  </si>
  <si>
    <t>Noe</t>
  </si>
  <si>
    <t>Islam</t>
  </si>
  <si>
    <t>Richardson</t>
  </si>
  <si>
    <t>Munzer</t>
  </si>
  <si>
    <t>Obregon</t>
  </si>
  <si>
    <t>Rothenberg</t>
  </si>
  <si>
    <t>Robillard</t>
  </si>
  <si>
    <t>Flotteron</t>
  </si>
  <si>
    <t>Taguchi</t>
  </si>
  <si>
    <t>Caldero</t>
  </si>
  <si>
    <t>Horton</t>
  </si>
  <si>
    <t>Shabazz</t>
  </si>
  <si>
    <t>Miller</t>
  </si>
  <si>
    <t>Nembhard</t>
  </si>
  <si>
    <t>Pariser</t>
  </si>
  <si>
    <t>Sawney-Calliste</t>
  </si>
  <si>
    <t>Patrong</t>
  </si>
  <si>
    <t>Wignon</t>
  </si>
  <si>
    <t>Melville Johnson</t>
  </si>
  <si>
    <t>Medina</t>
  </si>
  <si>
    <t>Francis</t>
  </si>
  <si>
    <t>Page</t>
  </si>
  <si>
    <t>Whitfield</t>
  </si>
  <si>
    <t>Tyler</t>
  </si>
  <si>
    <t>Holder</t>
  </si>
  <si>
    <t>Clarke</t>
  </si>
  <si>
    <t>Giddings</t>
  </si>
  <si>
    <t>Pratt</t>
  </si>
  <si>
    <t>Baptiste</t>
  </si>
  <si>
    <t>Lewis</t>
  </si>
  <si>
    <t>Stafford</t>
  </si>
  <si>
    <t>Ramsey</t>
  </si>
  <si>
    <t>Duncan</t>
  </si>
  <si>
    <t>Philbert</t>
  </si>
  <si>
    <t>Toombs</t>
  </si>
  <si>
    <t>Charles Garrett</t>
  </si>
  <si>
    <t>Mtambuzi</t>
  </si>
  <si>
    <t>Tolbert</t>
  </si>
  <si>
    <t>Sheen</t>
  </si>
  <si>
    <t>Stalling</t>
  </si>
  <si>
    <t>Robinson</t>
  </si>
  <si>
    <t>Threets</t>
  </si>
  <si>
    <t>Braun</t>
  </si>
  <si>
    <t>Fernanders</t>
  </si>
  <si>
    <t>Benu</t>
  </si>
  <si>
    <t>Lugay</t>
  </si>
  <si>
    <t>Reynolds</t>
  </si>
  <si>
    <t>Sharpe</t>
  </si>
  <si>
    <t>Soto</t>
  </si>
  <si>
    <t>Bain</t>
  </si>
  <si>
    <t>Purvis</t>
  </si>
  <si>
    <t>Katzman</t>
  </si>
  <si>
    <t>Walsh</t>
  </si>
  <si>
    <t>Wheelock</t>
  </si>
  <si>
    <t>Allmond</t>
  </si>
  <si>
    <t>Wynn</t>
  </si>
  <si>
    <t>Hernandez</t>
  </si>
  <si>
    <t>Pearsall</t>
  </si>
  <si>
    <t>Guzman</t>
  </si>
  <si>
    <t>Gardner</t>
  </si>
  <si>
    <t>Cruz Lopez</t>
  </si>
  <si>
    <t>Stribling</t>
  </si>
  <si>
    <t>Hankerson</t>
  </si>
  <si>
    <t>Blackman</t>
  </si>
  <si>
    <t>Banks</t>
  </si>
  <si>
    <t>Jones</t>
  </si>
  <si>
    <t>Trotman</t>
  </si>
  <si>
    <t>Letman</t>
  </si>
  <si>
    <t>Campbell</t>
  </si>
  <si>
    <t>Haywood</t>
  </si>
  <si>
    <t>Wade</t>
  </si>
  <si>
    <t>Caraballo</t>
  </si>
  <si>
    <t>Marajh</t>
  </si>
  <si>
    <t>May</t>
  </si>
  <si>
    <t>Gatling</t>
  </si>
  <si>
    <t>Crevelle</t>
  </si>
  <si>
    <t>Hustus</t>
  </si>
  <si>
    <t>Wrisdon</t>
  </si>
  <si>
    <t>McNish</t>
  </si>
  <si>
    <t>Grant</t>
  </si>
  <si>
    <t>Cole</t>
  </si>
  <si>
    <t>Mendez</t>
  </si>
  <si>
    <t>Tellado</t>
  </si>
  <si>
    <t>Hilario</t>
  </si>
  <si>
    <t>Marcano</t>
  </si>
  <si>
    <t>Crawford</t>
  </si>
  <si>
    <t>Ramirez</t>
  </si>
  <si>
    <t>Morain</t>
  </si>
  <si>
    <t>Matty</t>
  </si>
  <si>
    <t>Hicks</t>
  </si>
  <si>
    <t>Lewin</t>
  </si>
  <si>
    <t>Gibson</t>
  </si>
  <si>
    <t>Rosado</t>
  </si>
  <si>
    <t>Osuala</t>
  </si>
  <si>
    <t>Johnson</t>
  </si>
  <si>
    <t>Villavicencio</t>
  </si>
  <si>
    <t>Boddie</t>
  </si>
  <si>
    <t>Barrionuevo</t>
  </si>
  <si>
    <t>Hill</t>
  </si>
  <si>
    <t>Stubbs</t>
  </si>
  <si>
    <t>Deare</t>
  </si>
  <si>
    <t>Olabiyi</t>
  </si>
  <si>
    <t>Hamilton</t>
  </si>
  <si>
    <t>Mercado</t>
  </si>
  <si>
    <t>Elmore</t>
  </si>
  <si>
    <t>Hartridge</t>
  </si>
  <si>
    <t>Robles</t>
  </si>
  <si>
    <t>McMurtry Somerville</t>
  </si>
  <si>
    <t>Konteh</t>
  </si>
  <si>
    <t>McCartney</t>
  </si>
  <si>
    <t>McCullovgh</t>
  </si>
  <si>
    <t>Harvey</t>
  </si>
  <si>
    <t>Fashionne</t>
  </si>
  <si>
    <t>Leitch</t>
  </si>
  <si>
    <t>Wells</t>
  </si>
  <si>
    <t>Grayson</t>
  </si>
  <si>
    <t>Bettis</t>
  </si>
  <si>
    <t>Greene</t>
  </si>
  <si>
    <t>Frederick</t>
  </si>
  <si>
    <t>Stone</t>
  </si>
  <si>
    <t>St. Louis</t>
  </si>
  <si>
    <t>Griffin</t>
  </si>
  <si>
    <t>Cheeks</t>
  </si>
  <si>
    <t>Kinsey-Clark</t>
  </si>
  <si>
    <t>Kennedy</t>
  </si>
  <si>
    <t>Ali</t>
  </si>
  <si>
    <t>Regis</t>
  </si>
  <si>
    <t>Vanterpool</t>
  </si>
  <si>
    <t>O'Conner Middleton</t>
  </si>
  <si>
    <t>Locklear</t>
  </si>
  <si>
    <t>Akinyele</t>
  </si>
  <si>
    <t>Adeleye</t>
  </si>
  <si>
    <t>Debnam</t>
  </si>
  <si>
    <t>Lawal</t>
  </si>
  <si>
    <t>Hardamon</t>
  </si>
  <si>
    <t>Harewood</t>
  </si>
  <si>
    <t>Abiodun</t>
  </si>
  <si>
    <t>Nwaoha</t>
  </si>
  <si>
    <t>Faulk</t>
  </si>
  <si>
    <t>Peterkin</t>
  </si>
  <si>
    <t>Magny</t>
  </si>
  <si>
    <t>Durham</t>
  </si>
  <si>
    <t>Poole</t>
  </si>
  <si>
    <t>St Louis</t>
  </si>
  <si>
    <t>Gadsden</t>
  </si>
  <si>
    <t>Walker</t>
  </si>
  <si>
    <t>Dawodu</t>
  </si>
  <si>
    <t>Merritt</t>
  </si>
  <si>
    <t>Rogers</t>
  </si>
  <si>
    <t>Lyons</t>
  </si>
  <si>
    <t>McLaughlin</t>
  </si>
  <si>
    <t>Franks</t>
  </si>
  <si>
    <t>Lilley</t>
  </si>
  <si>
    <t>Mullin</t>
  </si>
  <si>
    <t>Belin</t>
  </si>
  <si>
    <t>Cockfield</t>
  </si>
  <si>
    <t>Cotton</t>
  </si>
  <si>
    <t>Sylvester</t>
  </si>
  <si>
    <t>Jefferey</t>
  </si>
  <si>
    <t>McIntosh</t>
  </si>
  <si>
    <t>McKinney</t>
  </si>
  <si>
    <t>Wise</t>
  </si>
  <si>
    <t>Buckle</t>
  </si>
  <si>
    <t>Dixon</t>
  </si>
  <si>
    <t>Winston-Orr</t>
  </si>
  <si>
    <t>Mainor</t>
  </si>
  <si>
    <t>Dubois</t>
  </si>
  <si>
    <t>Boomer</t>
  </si>
  <si>
    <t>Mcrae</t>
  </si>
  <si>
    <t>Daniels</t>
  </si>
  <si>
    <t>Downes</t>
  </si>
  <si>
    <t>Gras</t>
  </si>
  <si>
    <t>Davis</t>
  </si>
  <si>
    <t>Blondell</t>
  </si>
  <si>
    <t>Correy</t>
  </si>
  <si>
    <t>Saunders Burks</t>
  </si>
  <si>
    <t>Russell</t>
  </si>
  <si>
    <t>Kellman</t>
  </si>
  <si>
    <t>Corriders</t>
  </si>
  <si>
    <t>Pettus</t>
  </si>
  <si>
    <t>Harris</t>
  </si>
  <si>
    <t>Scott</t>
  </si>
  <si>
    <t>Moran</t>
  </si>
  <si>
    <t>Stokes</t>
  </si>
  <si>
    <t>Hart</t>
  </si>
  <si>
    <t>Cardenas</t>
  </si>
  <si>
    <t>Sarvis</t>
  </si>
  <si>
    <t>Lamar</t>
  </si>
  <si>
    <t>Lombard</t>
  </si>
  <si>
    <t>Omisola</t>
  </si>
  <si>
    <t>Frye</t>
  </si>
  <si>
    <t>Booker</t>
  </si>
  <si>
    <t>Brinson</t>
  </si>
  <si>
    <t>Saheed</t>
  </si>
  <si>
    <t>Fortune</t>
  </si>
  <si>
    <t>Bibins</t>
  </si>
  <si>
    <t>Watson</t>
  </si>
  <si>
    <t>Drayton</t>
  </si>
  <si>
    <t>Borovikova</t>
  </si>
  <si>
    <t>Pagan</t>
  </si>
  <si>
    <t>Noel</t>
  </si>
  <si>
    <t>Roseboro</t>
  </si>
  <si>
    <t>Velastegui</t>
  </si>
  <si>
    <t>Ackah</t>
  </si>
  <si>
    <t>Heggs</t>
  </si>
  <si>
    <t>Santana</t>
  </si>
  <si>
    <t>Otho</t>
  </si>
  <si>
    <t>Mackey</t>
  </si>
  <si>
    <t>Graham</t>
  </si>
  <si>
    <t>Acosta</t>
  </si>
  <si>
    <t>Nunez</t>
  </si>
  <si>
    <t>Collins</t>
  </si>
  <si>
    <t>Rivera</t>
  </si>
  <si>
    <t>Zapata</t>
  </si>
  <si>
    <t>Uddin</t>
  </si>
  <si>
    <t>Roldan</t>
  </si>
  <si>
    <t>Jimenez</t>
  </si>
  <si>
    <t>Ortiz</t>
  </si>
  <si>
    <t>Frazier</t>
  </si>
  <si>
    <t>Brewer</t>
  </si>
  <si>
    <t>Rodrigues</t>
  </si>
  <si>
    <t>107 Somers St</t>
  </si>
  <si>
    <t>2026 Nostrand Ave</t>
  </si>
  <si>
    <t>209 Ralph Ave</t>
  </si>
  <si>
    <t>399 Kosciuszko St</t>
  </si>
  <si>
    <t>403 Kosciuszko St</t>
  </si>
  <si>
    <t>1419 Stanley Ave</t>
  </si>
  <si>
    <t>1873 Park Pl</t>
  </si>
  <si>
    <t>841 Halsey St</t>
  </si>
  <si>
    <t>1068 Winthrop St</t>
  </si>
  <si>
    <t>506 Decatur St</t>
  </si>
  <si>
    <t>984 Greene Ave</t>
  </si>
  <si>
    <t>2342 Atlantic Ave</t>
  </si>
  <si>
    <t>289 Vermont St</t>
  </si>
  <si>
    <t>399 Kosciuszko st</t>
  </si>
  <si>
    <t>1460 Sterling Pl</t>
  </si>
  <si>
    <t>211 Marion St</t>
  </si>
  <si>
    <t>181 Rockaway Pkwy</t>
  </si>
  <si>
    <t>257 Mother Gaston Blvd</t>
  </si>
  <si>
    <t>715 Riverdale Ave</t>
  </si>
  <si>
    <t>251 Mother Gaston Blvd</t>
  </si>
  <si>
    <t>9427 Kings Hwy</t>
  </si>
  <si>
    <t>445 Linwood St</t>
  </si>
  <si>
    <t>455 Linwood St</t>
  </si>
  <si>
    <t>662 Halsey St</t>
  </si>
  <si>
    <t>211 W 101st St</t>
  </si>
  <si>
    <t>2239 Creston Ave</t>
  </si>
  <si>
    <t>477 Saratoga Ave</t>
  </si>
  <si>
    <t>525 Hegeman Ave</t>
  </si>
  <si>
    <t>1570 Eastern Pkwy</t>
  </si>
  <si>
    <t>120 Schroeders Ave</t>
  </si>
  <si>
    <t>1711 Fulton St</t>
  </si>
  <si>
    <t>249 Thomas S Boyland St</t>
  </si>
  <si>
    <t>95 E 18th St</t>
  </si>
  <si>
    <t>903 Drew St</t>
  </si>
  <si>
    <t>380 Schenck Ave</t>
  </si>
  <si>
    <t>2 Elton St</t>
  </si>
  <si>
    <t>178 Riverdale Ave</t>
  </si>
  <si>
    <t>1320 Eastern Pkwy</t>
  </si>
  <si>
    <t>2170 Atlantic Ave</t>
  </si>
  <si>
    <t>1933 Union St</t>
  </si>
  <si>
    <t>271 67th st</t>
  </si>
  <si>
    <t>110 Rochester Ave</t>
  </si>
  <si>
    <t>356 Sumpter St</t>
  </si>
  <si>
    <t>800 Hancock St</t>
  </si>
  <si>
    <t>1255 Blake Ave</t>
  </si>
  <si>
    <t>615 Hendrix St</t>
  </si>
  <si>
    <t>2181 Pacific St</t>
  </si>
  <si>
    <t>1111 Grant Ave</t>
  </si>
  <si>
    <t>205 Boerum st</t>
  </si>
  <si>
    <t>1062 Elton St</t>
  </si>
  <si>
    <t>482 Riverdale Ave</t>
  </si>
  <si>
    <t>300 Vernon Ave</t>
  </si>
  <si>
    <t>2158 Atlantic Ave</t>
  </si>
  <si>
    <t>1631 Saint Marks Ave</t>
  </si>
  <si>
    <t>2112 Fulton St</t>
  </si>
  <si>
    <t>9507 Kings Hwy</t>
  </si>
  <si>
    <t>1918 Pacific St</t>
  </si>
  <si>
    <t>209 Sumpter St</t>
  </si>
  <si>
    <t>217 Hull St</t>
  </si>
  <si>
    <t>393 Montauk Ave</t>
  </si>
  <si>
    <t>174 Riverdale Ave</t>
  </si>
  <si>
    <t>950 Rutland Rd</t>
  </si>
  <si>
    <t>12445 Flatlands Ave</t>
  </si>
  <si>
    <t>945 Eldert Ln</t>
  </si>
  <si>
    <t>785 Belmont Ave</t>
  </si>
  <si>
    <t>21 Truxton St</t>
  </si>
  <si>
    <t>216 Rockaway Ave</t>
  </si>
  <si>
    <t>405 Rockaway Pkwy</t>
  </si>
  <si>
    <t>691 Halsey St</t>
  </si>
  <si>
    <t>498 Vermont St</t>
  </si>
  <si>
    <t>624 Howard Ave</t>
  </si>
  <si>
    <t>550 Snediker Ave</t>
  </si>
  <si>
    <t>54 Bristol St</t>
  </si>
  <si>
    <t>232 Schenectady Ave</t>
  </si>
  <si>
    <t>1704 Saint Johns Pl</t>
  </si>
  <si>
    <t>440 Watkins St</t>
  </si>
  <si>
    <t>719 Chauncey St</t>
  </si>
  <si>
    <t>1061 Rutland Rd</t>
  </si>
  <si>
    <t>67 Doscher st</t>
  </si>
  <si>
    <t>642 Eldert Ln</t>
  </si>
  <si>
    <t>409 Saratoga Ave</t>
  </si>
  <si>
    <t>1825 Atlantic Ave</t>
  </si>
  <si>
    <t>79 Milford St</t>
  </si>
  <si>
    <t>498 Halsey St</t>
  </si>
  <si>
    <t>829 Halsey St</t>
  </si>
  <si>
    <t>792 Sterling Pl</t>
  </si>
  <si>
    <t>72 Lincoln Ave</t>
  </si>
  <si>
    <t>385 Chestnut St</t>
  </si>
  <si>
    <t>291 Bainbridge St</t>
  </si>
  <si>
    <t>40 Wyckoff St</t>
  </si>
  <si>
    <t>558 Ralph Ave</t>
  </si>
  <si>
    <t>180 Grafton St</t>
  </si>
  <si>
    <t>149 E 96th St</t>
  </si>
  <si>
    <t>115 Ocean Ave</t>
  </si>
  <si>
    <t>536 E 96th St</t>
  </si>
  <si>
    <t>671 Halsey St</t>
  </si>
  <si>
    <t>1350 Park Pl</t>
  </si>
  <si>
    <t>152 Marcus Garvey Blvd</t>
  </si>
  <si>
    <t>146 Marcus Garvey Blvd</t>
  </si>
  <si>
    <t>148 Marcus Garvey Blvd</t>
  </si>
  <si>
    <t>205 Sumpter St</t>
  </si>
  <si>
    <t>315 Pulaski St</t>
  </si>
  <si>
    <t>399 Troy Ave</t>
  </si>
  <si>
    <t>1336 Herkimer St</t>
  </si>
  <si>
    <t>899 Montgomery St</t>
  </si>
  <si>
    <t>2260 Strauss St</t>
  </si>
  <si>
    <t>478 Herzl St</t>
  </si>
  <si>
    <t>1004 Montgomery st</t>
  </si>
  <si>
    <t>643 Central Ave</t>
  </si>
  <si>
    <t>42 Saint Felix St</t>
  </si>
  <si>
    <t>2353 Pacific St</t>
  </si>
  <si>
    <t>1004 Montgomery St</t>
  </si>
  <si>
    <t>790 Eldert Ln</t>
  </si>
  <si>
    <t>1890 Pacific St</t>
  </si>
  <si>
    <t>240 Howard Ave</t>
  </si>
  <si>
    <t>1487 Shore Pkwy</t>
  </si>
  <si>
    <t>1096 President St</t>
  </si>
  <si>
    <t>163 Madison St</t>
  </si>
  <si>
    <t>748 Macdonough St</t>
  </si>
  <si>
    <t>274a 9th St</t>
  </si>
  <si>
    <t>1074 Eastern Pkwy</t>
  </si>
  <si>
    <t>1074 Eastern PKWY</t>
  </si>
  <si>
    <t>645 Central Ave</t>
  </si>
  <si>
    <t>274 Forbell St</t>
  </si>
  <si>
    <t>120 Veronica Pl</t>
  </si>
  <si>
    <t>486 Glenmore Ave</t>
  </si>
  <si>
    <t>74 5th ave</t>
  </si>
  <si>
    <t>450 Schenck Ave</t>
  </si>
  <si>
    <t>1462 Bushwick Ave</t>
  </si>
  <si>
    <t>542 Bainbridge St</t>
  </si>
  <si>
    <t>490 Lincoln Ave</t>
  </si>
  <si>
    <t>2307 Pitkin Ave</t>
  </si>
  <si>
    <t>1390 Greene Ave</t>
  </si>
  <si>
    <t>1805 Pitkin Ave</t>
  </si>
  <si>
    <t>1661 Saint Johns Pl</t>
  </si>
  <si>
    <t>1036 President St</t>
  </si>
  <si>
    <t>171 E 96th St</t>
  </si>
  <si>
    <t>765 Lincoln Ave</t>
  </si>
  <si>
    <t>624 Riverdale Ave</t>
  </si>
  <si>
    <t>720 Belmont Ave</t>
  </si>
  <si>
    <t>675 Lincoln Ave</t>
  </si>
  <si>
    <t>908 Thomas S Boyland St</t>
  </si>
  <si>
    <t>1553 Dekalb Ave</t>
  </si>
  <si>
    <t>2044 Bergen St</t>
  </si>
  <si>
    <t>216 Rockaway ave</t>
  </si>
  <si>
    <t>437 Wyona St</t>
  </si>
  <si>
    <t>249 Thomas S Boyland st</t>
  </si>
  <si>
    <t>37 Bradford st</t>
  </si>
  <si>
    <t>1336 Saint Marks Ave</t>
  </si>
  <si>
    <t>1392 Sterling Pl</t>
  </si>
  <si>
    <t>2263 64th St</t>
  </si>
  <si>
    <t>200 Highland Blvd</t>
  </si>
  <si>
    <t>520 Hegeman Ave</t>
  </si>
  <si>
    <t>663 Howard Ave</t>
  </si>
  <si>
    <t>108 Norwood Ave</t>
  </si>
  <si>
    <t>1875 Atlantic Ave</t>
  </si>
  <si>
    <t>461 Dean St</t>
  </si>
  <si>
    <t>333 Milford St</t>
  </si>
  <si>
    <t>588 Decatur St</t>
  </si>
  <si>
    <t>47 Montauk Ave</t>
  </si>
  <si>
    <t>1920 Union St</t>
  </si>
  <si>
    <t>902 Drew st</t>
  </si>
  <si>
    <t>556 Thomas S Boyland St</t>
  </si>
  <si>
    <t>1254 Decatur St</t>
  </si>
  <si>
    <t>396 Saratoga Ave</t>
  </si>
  <si>
    <t>1049 Glenmore Ave</t>
  </si>
  <si>
    <t>260 Howard Ave</t>
  </si>
  <si>
    <t>1169 E New York Ave</t>
  </si>
  <si>
    <t>1677 Prospect PL</t>
  </si>
  <si>
    <t>524 Vandalia Ave</t>
  </si>
  <si>
    <t>36 Euclid Ave</t>
  </si>
  <si>
    <t>752 Glenmore Ave</t>
  </si>
  <si>
    <t>177 Sheffield Ave</t>
  </si>
  <si>
    <t>711 Jerome St</t>
  </si>
  <si>
    <t>71 Pilling St</t>
  </si>
  <si>
    <t>330 Macdougal St</t>
  </si>
  <si>
    <t>2C</t>
  </si>
  <si>
    <t>2R</t>
  </si>
  <si>
    <t>3B</t>
  </si>
  <si>
    <t>2B</t>
  </si>
  <si>
    <t>1B</t>
  </si>
  <si>
    <t>3C</t>
  </si>
  <si>
    <t>2A</t>
  </si>
  <si>
    <t>2nd Fl</t>
  </si>
  <si>
    <t>3 FL</t>
  </si>
  <si>
    <t>1R</t>
  </si>
  <si>
    <t>1A</t>
  </si>
  <si>
    <t>4B</t>
  </si>
  <si>
    <t>4A</t>
  </si>
  <si>
    <t>4C</t>
  </si>
  <si>
    <t>1F</t>
  </si>
  <si>
    <t>1D</t>
  </si>
  <si>
    <t>5E</t>
  </si>
  <si>
    <t>Room 3</t>
  </si>
  <si>
    <t>2L</t>
  </si>
  <si>
    <t>3r</t>
  </si>
  <si>
    <t>3L</t>
  </si>
  <si>
    <t>3A</t>
  </si>
  <si>
    <t>2F</t>
  </si>
  <si>
    <t>6R</t>
  </si>
  <si>
    <t>22H</t>
  </si>
  <si>
    <t>6I</t>
  </si>
  <si>
    <t>B</t>
  </si>
  <si>
    <t>B4</t>
  </si>
  <si>
    <t>#1F</t>
  </si>
  <si>
    <t>1st Fl</t>
  </si>
  <si>
    <t>1C</t>
  </si>
  <si>
    <t>2D</t>
  </si>
  <si>
    <t>4D</t>
  </si>
  <si>
    <t>3H</t>
  </si>
  <si>
    <t>Apt 2L</t>
  </si>
  <si>
    <t>2nd Floor</t>
  </si>
  <si>
    <t>2nd fl</t>
  </si>
  <si>
    <t>A2</t>
  </si>
  <si>
    <t>2G</t>
  </si>
  <si>
    <t>D2</t>
  </si>
  <si>
    <t>4L</t>
  </si>
  <si>
    <t>7A</t>
  </si>
  <si>
    <t>2E</t>
  </si>
  <si>
    <t>4I</t>
  </si>
  <si>
    <t>5J</t>
  </si>
  <si>
    <t>3E</t>
  </si>
  <si>
    <t>5K</t>
  </si>
  <si>
    <t>1M</t>
  </si>
  <si>
    <t>5D</t>
  </si>
  <si>
    <t>5C</t>
  </si>
  <si>
    <t>2M</t>
  </si>
  <si>
    <t>6E</t>
  </si>
  <si>
    <t>E4</t>
  </si>
  <si>
    <t>6B</t>
  </si>
  <si>
    <t>6d</t>
  </si>
  <si>
    <t>8D</t>
  </si>
  <si>
    <t>1L</t>
  </si>
  <si>
    <t>B8</t>
  </si>
  <si>
    <t>3D</t>
  </si>
  <si>
    <t>7D</t>
  </si>
  <si>
    <t>5/3L</t>
  </si>
  <si>
    <t>B3</t>
  </si>
  <si>
    <t>E8</t>
  </si>
  <si>
    <t>C15</t>
  </si>
  <si>
    <t>E14</t>
  </si>
  <si>
    <t>A12</t>
  </si>
  <si>
    <t>C10</t>
  </si>
  <si>
    <t>3F</t>
  </si>
  <si>
    <t>B5</t>
  </si>
  <si>
    <t>C30</t>
  </si>
  <si>
    <t>D9</t>
  </si>
  <si>
    <t>F2</t>
  </si>
  <si>
    <t>2H</t>
  </si>
  <si>
    <t>B14</t>
  </si>
  <si>
    <t>F8</t>
  </si>
  <si>
    <t>E2</t>
  </si>
  <si>
    <t>F5</t>
  </si>
  <si>
    <t>C12</t>
  </si>
  <si>
    <t>4F</t>
  </si>
  <si>
    <t>4H</t>
  </si>
  <si>
    <t>3R</t>
  </si>
  <si>
    <t>2 floor</t>
  </si>
  <si>
    <t>C9</t>
  </si>
  <si>
    <t>4P</t>
  </si>
  <si>
    <t>B1</t>
  </si>
  <si>
    <t>D7</t>
  </si>
  <si>
    <t>3b</t>
  </si>
  <si>
    <t>4E</t>
  </si>
  <si>
    <t>6A</t>
  </si>
  <si>
    <t>1-E</t>
  </si>
  <si>
    <t>13G</t>
  </si>
  <si>
    <t>1 B</t>
  </si>
  <si>
    <t>21B</t>
  </si>
  <si>
    <t>3-0</t>
  </si>
  <si>
    <t>18H</t>
  </si>
  <si>
    <t>7K</t>
  </si>
  <si>
    <t>10F</t>
  </si>
  <si>
    <t>19E</t>
  </si>
  <si>
    <t>16G</t>
  </si>
  <si>
    <t>9O</t>
  </si>
  <si>
    <t>6N</t>
  </si>
  <si>
    <t>8C</t>
  </si>
  <si>
    <t>10-O</t>
  </si>
  <si>
    <t>16L</t>
  </si>
  <si>
    <t>17G</t>
  </si>
  <si>
    <t>15H</t>
  </si>
  <si>
    <t>22F</t>
  </si>
  <si>
    <t>5F</t>
  </si>
  <si>
    <t>17N</t>
  </si>
  <si>
    <t>16E</t>
  </si>
  <si>
    <t>14C</t>
  </si>
  <si>
    <t>22P</t>
  </si>
  <si>
    <t>4-O</t>
  </si>
  <si>
    <t>24-D</t>
  </si>
  <si>
    <t>10M</t>
  </si>
  <si>
    <t>Basement</t>
  </si>
  <si>
    <t>11E</t>
  </si>
  <si>
    <t>19N</t>
  </si>
  <si>
    <t>19F</t>
  </si>
  <si>
    <t>8-O</t>
  </si>
  <si>
    <t>23L</t>
  </si>
  <si>
    <t>16-0</t>
  </si>
  <si>
    <t>#2</t>
  </si>
  <si>
    <t>22L</t>
  </si>
  <si>
    <t>20C</t>
  </si>
  <si>
    <t>3K</t>
  </si>
  <si>
    <t>8P</t>
  </si>
  <si>
    <t>20H</t>
  </si>
  <si>
    <t>11F</t>
  </si>
  <si>
    <t>12-0</t>
  </si>
  <si>
    <t>16B</t>
  </si>
  <si>
    <t>19M</t>
  </si>
  <si>
    <t>11D</t>
  </si>
  <si>
    <t>24C</t>
  </si>
  <si>
    <t>12G</t>
  </si>
  <si>
    <t>10C</t>
  </si>
  <si>
    <t>17M</t>
  </si>
  <si>
    <t>10E</t>
  </si>
  <si>
    <t>9D</t>
  </si>
  <si>
    <t>20D</t>
  </si>
  <si>
    <t>3J</t>
  </si>
  <si>
    <t>14 K</t>
  </si>
  <si>
    <t>23E</t>
  </si>
  <si>
    <t>21C</t>
  </si>
  <si>
    <t>19R</t>
  </si>
  <si>
    <t>8R</t>
  </si>
  <si>
    <t>9L</t>
  </si>
  <si>
    <t>12H</t>
  </si>
  <si>
    <t>18M</t>
  </si>
  <si>
    <t>11C</t>
  </si>
  <si>
    <t>16K</t>
  </si>
  <si>
    <t>7E</t>
  </si>
  <si>
    <t>14N</t>
  </si>
  <si>
    <t>24P</t>
  </si>
  <si>
    <t>17R</t>
  </si>
  <si>
    <t>7G</t>
  </si>
  <si>
    <t>17E</t>
  </si>
  <si>
    <t>5P</t>
  </si>
  <si>
    <t>21J</t>
  </si>
  <si>
    <t>11A</t>
  </si>
  <si>
    <t>12L</t>
  </si>
  <si>
    <t>7M</t>
  </si>
  <si>
    <t>19A</t>
  </si>
  <si>
    <t>14D</t>
  </si>
  <si>
    <t>21F</t>
  </si>
  <si>
    <t>7J</t>
  </si>
  <si>
    <t>6K</t>
  </si>
  <si>
    <t>21M</t>
  </si>
  <si>
    <t>18N</t>
  </si>
  <si>
    <t>20-0</t>
  </si>
  <si>
    <t>23G</t>
  </si>
  <si>
    <t>12P</t>
  </si>
  <si>
    <t>18J</t>
  </si>
  <si>
    <t>9G</t>
  </si>
  <si>
    <t>11B</t>
  </si>
  <si>
    <t>17C</t>
  </si>
  <si>
    <t>3G</t>
  </si>
  <si>
    <t>21K</t>
  </si>
  <si>
    <t>17B</t>
  </si>
  <si>
    <t>11P</t>
  </si>
  <si>
    <t>9H</t>
  </si>
  <si>
    <t>12D</t>
  </si>
  <si>
    <t>18G</t>
  </si>
  <si>
    <t>5A</t>
  </si>
  <si>
    <t>5N</t>
  </si>
  <si>
    <t>6L</t>
  </si>
  <si>
    <t>12F</t>
  </si>
  <si>
    <t>6D</t>
  </si>
  <si>
    <t>A4</t>
  </si>
  <si>
    <t>3 R</t>
  </si>
  <si>
    <t>1st Floor</t>
  </si>
  <si>
    <t>6J</t>
  </si>
  <si>
    <t>Yes</t>
  </si>
  <si>
    <t>No</t>
  </si>
  <si>
    <t xml:space="preserve"> </t>
  </si>
  <si>
    <t>DHCI Form</t>
  </si>
  <si>
    <t>None</t>
  </si>
  <si>
    <t>Active CA/SNAP</t>
  </si>
  <si>
    <t>LT-096221-18/KI</t>
  </si>
  <si>
    <t>040820/19</t>
  </si>
  <si>
    <t>19-1895371</t>
  </si>
  <si>
    <t>LT-079586-17/KI</t>
  </si>
  <si>
    <t>LT-075654-19/KI</t>
  </si>
  <si>
    <t>LT-098894-17/KI</t>
  </si>
  <si>
    <t>LT-063305-19/KI</t>
  </si>
  <si>
    <t>LT-063304-19/KI</t>
  </si>
  <si>
    <t>LT-090956-18/KI</t>
  </si>
  <si>
    <t>LT-058694-19/KI</t>
  </si>
  <si>
    <t>CV-064598-19/KI</t>
  </si>
  <si>
    <t>LT-071682-17/KI</t>
  </si>
  <si>
    <t>LT-064608-19/KI</t>
  </si>
  <si>
    <t>LT-073824-19/KI</t>
  </si>
  <si>
    <t>GP-210025-R</t>
  </si>
  <si>
    <t>GP-210048-R</t>
  </si>
  <si>
    <t>19-40820</t>
  </si>
  <si>
    <t>LT-079443-17/KI</t>
  </si>
  <si>
    <t>521089/2017</t>
  </si>
  <si>
    <t>none</t>
  </si>
  <si>
    <t>No Case</t>
  </si>
  <si>
    <t>Unknown</t>
  </si>
  <si>
    <t>040820/2019</t>
  </si>
  <si>
    <t>LT-064582-19/KI</t>
  </si>
  <si>
    <t>LT-064585-19/KI</t>
  </si>
  <si>
    <t>045154/2019</t>
  </si>
  <si>
    <t>64581/19</t>
  </si>
  <si>
    <t>LT-064584-19/KI</t>
  </si>
  <si>
    <t>LT-164586-19/KI</t>
  </si>
  <si>
    <t>LT-064730-19/KI</t>
  </si>
  <si>
    <t>LT-077440-19/KI</t>
  </si>
  <si>
    <t>LT-059007-19/KI</t>
  </si>
  <si>
    <t>LT-067539-19/KI</t>
  </si>
  <si>
    <t>LT-072629-17/KI</t>
  </si>
  <si>
    <t>LT-054459-19/KI</t>
  </si>
  <si>
    <t>LT-067042-18/KI</t>
  </si>
  <si>
    <t>LT-088674-18/KI</t>
  </si>
  <si>
    <t>LT-076250-18/KI</t>
  </si>
  <si>
    <t>LT-089594-18/KI</t>
  </si>
  <si>
    <t>LT-080471-18/KI</t>
  </si>
  <si>
    <t>LT-091041-17/KI</t>
  </si>
  <si>
    <t>LT-051847-19/KI</t>
  </si>
  <si>
    <t>LT-062456-19/KI</t>
  </si>
  <si>
    <t>LT-063301-19/KI</t>
  </si>
  <si>
    <t>LT-086826-18/KI</t>
  </si>
  <si>
    <t>LT-066169-19/KI</t>
  </si>
  <si>
    <t>LT-095865-18/KI</t>
  </si>
  <si>
    <t>LT-089484-18/KI</t>
  </si>
  <si>
    <t>LT-088662-18/KI</t>
  </si>
  <si>
    <t>LT-053962-19/KI</t>
  </si>
  <si>
    <t>LT-000841-19/KI</t>
  </si>
  <si>
    <t>LT-074207-19/KI</t>
  </si>
  <si>
    <t>LT-083961-18/KI</t>
  </si>
  <si>
    <t>LT-095560-18/KI</t>
  </si>
  <si>
    <t>LT-093578-18/KI</t>
  </si>
  <si>
    <t>LT-078530-18/KI</t>
  </si>
  <si>
    <t>LT-082168-18/KI</t>
  </si>
  <si>
    <t>LT-097407-18/KI</t>
  </si>
  <si>
    <t>LT-068984-19/KI</t>
  </si>
  <si>
    <t>LT-088600-18/KI</t>
  </si>
  <si>
    <t>LT-088031-18/KI</t>
  </si>
  <si>
    <t>LT-088679-18/KI</t>
  </si>
  <si>
    <t>LT-071995-19/KI</t>
  </si>
  <si>
    <t>LT-094957-18/KI</t>
  </si>
  <si>
    <t>LT-072292-18/KI</t>
  </si>
  <si>
    <t>LT-063685-19/KI</t>
  </si>
  <si>
    <t>LT-069535-19/KI</t>
  </si>
  <si>
    <t>LT-053576-18/KI</t>
  </si>
  <si>
    <t>LT-067359-19/KI</t>
  </si>
  <si>
    <t>LT-051481-19/KI</t>
  </si>
  <si>
    <t>LT-053290-18/KI</t>
  </si>
  <si>
    <t>LT-072171-19/KI</t>
  </si>
  <si>
    <t>LT-094403-17/KI</t>
  </si>
  <si>
    <t>LT-80097-19/KI</t>
  </si>
  <si>
    <t>LT-072591-19/KI</t>
  </si>
  <si>
    <t>LT-052785-19/KI</t>
  </si>
  <si>
    <t>LT-057461-19/KI</t>
  </si>
  <si>
    <t>LT-087846-18/KI</t>
  </si>
  <si>
    <t>LT-097297-18/KI</t>
  </si>
  <si>
    <t>LT-083037-18/KI</t>
  </si>
  <si>
    <t>LT-069112-19/KI</t>
  </si>
  <si>
    <t>LT-071177-19/KI</t>
  </si>
  <si>
    <t>LT-074368-18/KI</t>
  </si>
  <si>
    <t>LT-058735-19/KI</t>
  </si>
  <si>
    <t>LT-050532-19/KI</t>
  </si>
  <si>
    <t>no case</t>
  </si>
  <si>
    <t>LT-054816-19/KI</t>
  </si>
  <si>
    <t>No case</t>
  </si>
  <si>
    <t>LT-073833-17/KI</t>
  </si>
  <si>
    <t>003378-18/KI</t>
  </si>
  <si>
    <t>LT-003808-18/KI</t>
  </si>
  <si>
    <t>LT-064594-19/KI</t>
  </si>
  <si>
    <t>LT-064593-19/KI</t>
  </si>
  <si>
    <t>LT 00455/2018</t>
  </si>
  <si>
    <t>002704/2018</t>
  </si>
  <si>
    <t>2704/2018</t>
  </si>
  <si>
    <t>LT-064595-19/KI</t>
  </si>
  <si>
    <t>NO CASE</t>
  </si>
  <si>
    <t>FR-210086-OM</t>
  </si>
  <si>
    <t>GS-210043-B</t>
  </si>
  <si>
    <t>HN-2100270-R</t>
  </si>
  <si>
    <t>HN-210027-OR</t>
  </si>
  <si>
    <t>GS-210042-B</t>
  </si>
  <si>
    <t>HN 2100270 R</t>
  </si>
  <si>
    <t>LT-000749-19/KI</t>
  </si>
  <si>
    <t>LT-003477-18/KI</t>
  </si>
  <si>
    <t>HP-003539-18/KI</t>
  </si>
  <si>
    <t>LT-003539-18/KI</t>
  </si>
  <si>
    <t>LT-000198-18/KI</t>
  </si>
  <si>
    <t>LT-059273-19/KI</t>
  </si>
  <si>
    <t>LT-057015-18/KI</t>
  </si>
  <si>
    <t>LT-099629-15/KI</t>
  </si>
  <si>
    <t>LT-096258-18/KI</t>
  </si>
  <si>
    <t>LT-061707-19/KI</t>
  </si>
  <si>
    <t>HP-1520-18/KI</t>
  </si>
  <si>
    <t>LT-070975-19/KI</t>
  </si>
  <si>
    <t>40822/2019</t>
  </si>
  <si>
    <t>LT-055593-18/KI</t>
  </si>
  <si>
    <t>LT-094203-18/KI</t>
  </si>
  <si>
    <t>LT-202296-15/KI</t>
  </si>
  <si>
    <t>LT-054705-19/KI</t>
  </si>
  <si>
    <t>LT-076743-18/KI</t>
  </si>
  <si>
    <t>LT-064351-17/KI</t>
  </si>
  <si>
    <t>LT-079184-17/KI</t>
  </si>
  <si>
    <t>LT-067082-15/KI</t>
  </si>
  <si>
    <t>LT-090138-14/KI</t>
  </si>
  <si>
    <t>LT-078779-16/KI</t>
  </si>
  <si>
    <t>LT-058916-17/KI</t>
  </si>
  <si>
    <t>078891/18</t>
  </si>
  <si>
    <t>LT-051296-16/KI</t>
  </si>
  <si>
    <t>LT-051116-18/KI</t>
  </si>
  <si>
    <t>LT-090458-18/KI</t>
  </si>
  <si>
    <t>LT-059384-19/KI</t>
  </si>
  <si>
    <t>LT-061783-19/KI</t>
  </si>
  <si>
    <t>LT-059574-19/KI</t>
  </si>
  <si>
    <t>LT-066796-16/KI</t>
  </si>
  <si>
    <t>LT-075062-19/KI</t>
  </si>
  <si>
    <t>LT-066296-18/KI</t>
  </si>
  <si>
    <t>LT-075409-18/KI</t>
  </si>
  <si>
    <t>LT-097275-18/KI</t>
  </si>
  <si>
    <t>LT-065198-19/KI</t>
  </si>
  <si>
    <t>LT-061979-19/KI</t>
  </si>
  <si>
    <t>GS-2100050-D</t>
  </si>
  <si>
    <t>GS-2100080-D</t>
  </si>
  <si>
    <t>040822/2019</t>
  </si>
  <si>
    <t>LT-059221-19/KI</t>
  </si>
  <si>
    <t>LT-52474-18/KI</t>
  </si>
  <si>
    <t>LT-058125-19/KI</t>
  </si>
  <si>
    <t>LT-058120-19/KI</t>
  </si>
  <si>
    <t>78915/17 KI</t>
  </si>
  <si>
    <t>GS-210016-B</t>
  </si>
  <si>
    <t>GS-210138-S</t>
  </si>
  <si>
    <t>LT-053980-19/KI</t>
  </si>
  <si>
    <t>LT-086193-17/KI</t>
  </si>
  <si>
    <t>LT-050579-19/KI</t>
  </si>
  <si>
    <t>LT-081608-18/KI</t>
  </si>
  <si>
    <t>LT-066620-19/KI</t>
  </si>
  <si>
    <t>LT-059655-19/KI</t>
  </si>
  <si>
    <t>LT-092019-18/KI</t>
  </si>
  <si>
    <t>LT-053103-19/KI</t>
  </si>
  <si>
    <t>LT-067041-18/KI</t>
  </si>
  <si>
    <t>LT-074615-18/KI</t>
  </si>
  <si>
    <t>LT-087288-19/KI</t>
  </si>
  <si>
    <t>LT-062243-19/KI</t>
  </si>
  <si>
    <t>LT-096205-18/KI</t>
  </si>
  <si>
    <t>LT-092672-18/KI</t>
  </si>
  <si>
    <t>LT-075721-18/KI</t>
  </si>
  <si>
    <t>LT-069184-19/KI</t>
  </si>
  <si>
    <t>LT-084844-18/KI</t>
  </si>
  <si>
    <t>LT-066618-17/KI</t>
  </si>
  <si>
    <t>LT-064533-19/KI</t>
  </si>
  <si>
    <t>LT-076720-17/KI</t>
  </si>
  <si>
    <t>Holdover</t>
  </si>
  <si>
    <t>DHCR Proceeding</t>
  </si>
  <si>
    <t>Other Civil Court</t>
  </si>
  <si>
    <t>Non-payment</t>
  </si>
  <si>
    <t>Non-Litigation Advocacy</t>
  </si>
  <si>
    <t>DHCR Administrative Action</t>
  </si>
  <si>
    <t>Affirmative Litigation Supreme</t>
  </si>
  <si>
    <t>Tenant Rights</t>
  </si>
  <si>
    <t>Human Rights Complaint</t>
  </si>
  <si>
    <t>HP Action</t>
  </si>
  <si>
    <t>SCRIE/DRIE</t>
  </si>
  <si>
    <t>PA Issue: Other</t>
  </si>
  <si>
    <t>Article 78</t>
  </si>
  <si>
    <t>PA Issue: RAU</t>
  </si>
  <si>
    <t>7A Proceeding</t>
  </si>
  <si>
    <t>PA Issue: FEPS</t>
  </si>
  <si>
    <t>Brief Service</t>
  </si>
  <si>
    <t>Representation - Admin. Agency</t>
  </si>
  <si>
    <t>Representation - Federal Court</t>
  </si>
  <si>
    <t>Representation - State Court</t>
  </si>
  <si>
    <t>A - Counsel and Advice</t>
  </si>
  <si>
    <t>F - Negotiated Settlement w/out Litigation</t>
  </si>
  <si>
    <t>G - Negotiated Settlement with Litigation</t>
  </si>
  <si>
    <t>B - Limited Action (Brief Service)</t>
  </si>
  <si>
    <t>L - Extensive Service (not resulting in Settlement of Court or Administrative Action)</t>
  </si>
  <si>
    <t>H - Administrative Agency Decision</t>
  </si>
  <si>
    <t>IA - Uncontested Court Decision</t>
  </si>
  <si>
    <t>3018 Tenant Rights Coalition (TRC)</t>
  </si>
  <si>
    <t>3011 TRC FJC Initiative</t>
  </si>
  <si>
    <t>Prefer Not To Answer</t>
  </si>
  <si>
    <t>63 Private Landlord/Tenant</t>
  </si>
  <si>
    <t>01 Bankruptcy/Debtor Relief</t>
  </si>
  <si>
    <t>67 Mortgage Foreclosures (Not Predatory Lending/Practices)</t>
  </si>
  <si>
    <t>61 Federally Subsidized Housing</t>
  </si>
  <si>
    <t>69 Other Housing</t>
  </si>
  <si>
    <t>71 TANF</t>
  </si>
  <si>
    <t>01/24/2019</t>
  </si>
  <si>
    <t>05/01/2018</t>
  </si>
  <si>
    <t>03/01/2018</t>
  </si>
  <si>
    <t>02/01/2018</t>
  </si>
  <si>
    <t>07/30/2019</t>
  </si>
  <si>
    <t>08/26/2019</t>
  </si>
  <si>
    <t>09/27/2019</t>
  </si>
  <si>
    <t>08/28/2017</t>
  </si>
  <si>
    <t>11/15/2016</t>
  </si>
  <si>
    <t>10/05/2017</t>
  </si>
  <si>
    <t>11/13/2018</t>
  </si>
  <si>
    <t>12/17/2018</t>
  </si>
  <si>
    <t>02/19/2018</t>
  </si>
  <si>
    <t>01/20/2018</t>
  </si>
  <si>
    <t>01/07/2018</t>
  </si>
  <si>
    <t>12/01/2018</t>
  </si>
  <si>
    <t>05/07/2019</t>
  </si>
  <si>
    <t>02/24/2017</t>
  </si>
  <si>
    <t>10/24/2019</t>
  </si>
  <si>
    <t>04/03/2019</t>
  </si>
  <si>
    <t>01/13/2019</t>
  </si>
  <si>
    <t>01/01/2018</t>
  </si>
  <si>
    <t>02/28/2019</t>
  </si>
  <si>
    <t>10/10/2019</t>
  </si>
  <si>
    <t>03/12/2019</t>
  </si>
  <si>
    <t>09/01/2019</t>
  </si>
  <si>
    <t>01/31/2019</t>
  </si>
  <si>
    <t>06/15/2018</t>
  </si>
  <si>
    <t>08/01/2019</t>
  </si>
  <si>
    <t>10/01/2019</t>
  </si>
  <si>
    <t>03/19/2019</t>
  </si>
  <si>
    <t>07/27/2018</t>
  </si>
  <si>
    <t>06/30/2019</t>
  </si>
  <si>
    <t>08/01/2018</t>
  </si>
  <si>
    <t>09/20/2017</t>
  </si>
  <si>
    <t>01/11/2018</t>
  </si>
  <si>
    <t>12/21/2018</t>
  </si>
  <si>
    <t>06/16/2018</t>
  </si>
  <si>
    <t>06/17/2018</t>
  </si>
  <si>
    <t>06/01/2019</t>
  </si>
  <si>
    <t>02/22/2018</t>
  </si>
  <si>
    <t>08/10/2018</t>
  </si>
  <si>
    <t>01/01/2019</t>
  </si>
  <si>
    <t>01/02/2019</t>
  </si>
  <si>
    <t>01/19/2019</t>
  </si>
  <si>
    <t>12/10/2018</t>
  </si>
  <si>
    <t>05/09/2017</t>
  </si>
  <si>
    <t>06/09/2018</t>
  </si>
  <si>
    <t>12/23/2018</t>
  </si>
  <si>
    <t>02/19/2017</t>
  </si>
  <si>
    <t>04/15/2019</t>
  </si>
  <si>
    <t>01/09/2018</t>
  </si>
  <si>
    <t>08/22/2018</t>
  </si>
  <si>
    <t>01/09/2017</t>
  </si>
  <si>
    <t>11/10/2018</t>
  </si>
  <si>
    <t>11/23/2018</t>
  </si>
  <si>
    <t>03/21/2018</t>
  </si>
  <si>
    <t>04/17/2018</t>
  </si>
  <si>
    <t>08/01/2017</t>
  </si>
  <si>
    <t>12/17/2015</t>
  </si>
  <si>
    <t>02/18/2019</t>
  </si>
  <si>
    <t>07/01/2017</t>
  </si>
  <si>
    <t>11/06/2017</t>
  </si>
  <si>
    <t>09/10/2019</t>
  </si>
  <si>
    <t>08/03/2017</t>
  </si>
  <si>
    <t>05/09/2016</t>
  </si>
  <si>
    <t>06/04/2019</t>
  </si>
  <si>
    <t>02/20/2019</t>
  </si>
  <si>
    <t>02/08/2019</t>
  </si>
  <si>
    <t>12/11/2018</t>
  </si>
  <si>
    <t>12/22/2018</t>
  </si>
  <si>
    <t>11/30/2019</t>
  </si>
  <si>
    <t>03/18/2019</t>
  </si>
  <si>
    <t>01/26/2017</t>
  </si>
  <si>
    <t>07/01/2018</t>
  </si>
  <si>
    <t>11/01/2017</t>
  </si>
  <si>
    <t>01/17/2019</t>
  </si>
  <si>
    <t>01/03/2019</t>
  </si>
  <si>
    <t>06/27/2019</t>
  </si>
  <si>
    <t>09/30/2017</t>
  </si>
  <si>
    <t>Compliance at 18-1879063</t>
  </si>
  <si>
    <t>Compliance is in 18-1879049</t>
  </si>
  <si>
    <t>Compliance in 18-1875994 attestation section</t>
  </si>
  <si>
    <t>Compliance docs in 18-1876259</t>
  </si>
  <si>
    <t>Compliance is in 18-1879056</t>
  </si>
  <si>
    <t>FY19 Compliance upload 18-1878669</t>
  </si>
  <si>
    <t>Compliance docs in 18-1879063</t>
  </si>
  <si>
    <t>Compliance Forms are LS 19-1903926</t>
  </si>
  <si>
    <t>Compliance Forms are LS 19-1904941</t>
  </si>
  <si>
    <t>Compliance in 18-1878653</t>
  </si>
  <si>
    <t>Compliance docs located in parent file 19-1895273</t>
  </si>
  <si>
    <t>Compliance docs located in parent file 18-1878374</t>
  </si>
  <si>
    <t>compliance docs located in parent file 18-1878374</t>
  </si>
  <si>
    <t>Compliance docs located in file 18-1875239</t>
  </si>
  <si>
    <t>See file #18-1879507 for compliance docs</t>
  </si>
  <si>
    <t>DO-noted that waiver was approved - Compliance docs in parent file 18-1875098</t>
  </si>
  <si>
    <t>Releases in 18-1875383</t>
  </si>
  <si>
    <t>Compliance Docs located in file 18-1877136</t>
  </si>
  <si>
    <t>Compliance docs located in parent file #18-1875686</t>
  </si>
  <si>
    <t>DO-Noted that waiver was approved / Compliance docs located in parent file #18-1874152</t>
  </si>
  <si>
    <t>Compliance Docs located in file 18-1873579</t>
  </si>
  <si>
    <t>intake/release forms are in Attestation-compliance folder of parent file #19-1887512</t>
  </si>
  <si>
    <t>Compliance docs located in parent file #19-1895292</t>
  </si>
  <si>
    <t>Compliance docs located in parent file #18-1878370</t>
  </si>
  <si>
    <t>releases/packet uploaded</t>
  </si>
  <si>
    <t>compliance docs are in attestation folder</t>
  </si>
  <si>
    <t>compliance papers are pending from GAL</t>
  </si>
  <si>
    <t>Releases are uploaded</t>
  </si>
  <si>
    <t>Attestation &amp; Releases are located in parent file #19-1894682</t>
  </si>
  <si>
    <t>intake/releases uploaded</t>
  </si>
  <si>
    <t>Client needs income waiver for TRC</t>
  </si>
  <si>
    <t>DO-Docs signed and uploaded</t>
  </si>
  <si>
    <t>Compliance docs located in 19-1887074</t>
  </si>
  <si>
    <t>need income waiver</t>
  </si>
  <si>
    <t>Compliance Docs located in companion file #19-1897431</t>
  </si>
  <si>
    <t>All forms are uploaded</t>
  </si>
  <si>
    <t>Income waiver needed - compliance docs located in companion file #19-1898334</t>
  </si>
  <si>
    <t>Income waiver needed for building wide work - Compliance docs located in parent file #19-1898331</t>
  </si>
  <si>
    <t>Compliance docs located in companion file #19-1901098</t>
  </si>
  <si>
    <t>Compliance docs located in companion file #19-1895283</t>
  </si>
  <si>
    <t>Income waiver needed for building wide action</t>
  </si>
  <si>
    <t>Need income waiver for client who is part of a building wide initiative.</t>
  </si>
  <si>
    <t>upload in 18-1876799</t>
  </si>
  <si>
    <t>upload in 18-1876828</t>
  </si>
  <si>
    <t>upload in 18-1876793</t>
  </si>
  <si>
    <t>Compliance forms are in LS 19-1895279</t>
  </si>
  <si>
    <t>Compliance Forms are in LS 19-1895314</t>
  </si>
  <si>
    <t>Compliance forms are in 19-1896739</t>
  </si>
  <si>
    <t>compliance forms located in parent file 19-1896739</t>
  </si>
  <si>
    <t>Compliance forms are in 19-1896778</t>
  </si>
  <si>
    <t>Compliance forms are in 19-1895285</t>
  </si>
  <si>
    <t>Compliance forms are in LS 18-1878653.</t>
  </si>
  <si>
    <t>Compliance forms are in LS 18-1878923</t>
  </si>
  <si>
    <t>Compliance in 18-1878923</t>
  </si>
  <si>
    <t>Compliance forms are in LS 19-1901098</t>
  </si>
  <si>
    <t>Compliance forms are in LS 19-1903231</t>
  </si>
  <si>
    <t>Compliance forms are in LS 18-1885061</t>
  </si>
  <si>
    <t>Complaince Form is in LS 19-1895329</t>
  </si>
  <si>
    <t>DHCI below ; other forms are in 19-1896750</t>
  </si>
  <si>
    <t>DHCI form below and rest of Compliance docs located in parent file 19-1896750</t>
  </si>
  <si>
    <t>Compliance in 18-1875994</t>
  </si>
  <si>
    <t>Compliance Forms are in LS 19-1900103</t>
  </si>
  <si>
    <t>DO-Docs signed and uploaded-File is under the compliance folder as "Attestation"</t>
  </si>
  <si>
    <t>Compliance forms are LS 19-1895315</t>
  </si>
  <si>
    <t>Compliance docs located in parent file #19-1905068</t>
  </si>
  <si>
    <t>Compliance forms in LS 19-1903926</t>
  </si>
  <si>
    <t>Compliance Forms are in LS 18-1885016</t>
  </si>
  <si>
    <t>compliance at 18-1876272</t>
  </si>
  <si>
    <t>Compliance Forms are in LS 19-1904941.</t>
  </si>
  <si>
    <t>18-1871414)</t>
  </si>
  <si>
    <t>Compliance forms are in 19-1895344</t>
  </si>
  <si>
    <t>Compliance in 19-1895344</t>
  </si>
  <si>
    <t>COmpliance forms are in LS 19-1905076</t>
  </si>
  <si>
    <t>Compliance forms are in LS 19-1899643</t>
  </si>
  <si>
    <t>Compliance forms can be found in 19-1896646</t>
  </si>
  <si>
    <t>Compliance docs located in parent file 19-1896646 - Need income waiver</t>
  </si>
  <si>
    <t>upload in 17-1852920</t>
  </si>
  <si>
    <t>Compliance Forms are in 19-1896739</t>
  </si>
  <si>
    <t>Compliance Forms are in 19-1896778</t>
  </si>
  <si>
    <t>compliance docs located in parent file #18-1885168</t>
  </si>
  <si>
    <t>compliance docs located in parent file #18-1885030</t>
  </si>
  <si>
    <t>Compliance upload 18-1878653</t>
  </si>
  <si>
    <t>DHCI below; other forms are in 19-1896750</t>
  </si>
  <si>
    <t>Compliance upload 18-1878637</t>
  </si>
  <si>
    <t>compliance docs in 18-1872064</t>
  </si>
  <si>
    <t>upload in 18-1879056</t>
  </si>
  <si>
    <t>Part of a previously approved building wide initiative</t>
  </si>
  <si>
    <t>Compliance forms are in 19-1896646.</t>
  </si>
  <si>
    <t>Compliance Forms are in 19-1896646</t>
  </si>
  <si>
    <t>Compliance Docs located in parent file #18-1885168</t>
  </si>
  <si>
    <t>Compliance Docs located in parent file #18-1885030</t>
  </si>
  <si>
    <t>upload in 18-1871730</t>
  </si>
  <si>
    <t>upload in 17-1852179</t>
  </si>
  <si>
    <t>upload in 17-1852369</t>
  </si>
  <si>
    <t>DHCI below and other Compliance forms are in 19-1896750</t>
  </si>
  <si>
    <t>upload in 18-1879051</t>
  </si>
  <si>
    <t>Compliance forms are in 19-1896646</t>
  </si>
  <si>
    <t>Compliance docs located in parent file 18-1874395</t>
  </si>
  <si>
    <t>compliance docs located in parent file 19-1887160 / needs income waiver</t>
  </si>
  <si>
    <t>compliance docs in Case No: (19-1895470</t>
  </si>
  <si>
    <t>compliancedocs: HRA release in 17-0828947 RR-7/20/17</t>
  </si>
  <si>
    <t>DV victim - in process of applying for citizenship</t>
  </si>
  <si>
    <t>Compliance docs located in companion file #19-1899074</t>
  </si>
  <si>
    <t>compliancedocs: hra release in 15-0780976  rr-7/20/17</t>
  </si>
  <si>
    <t>Compliance Docs located in parent file #19-1892341 incl retainer &amp; attestation</t>
  </si>
  <si>
    <t>Intake release forms are found in Attestation upload</t>
  </si>
  <si>
    <t>PA case # 34203610A</t>
  </si>
  <si>
    <t>Contacting client for forms</t>
  </si>
  <si>
    <t>unable to obtain retainer despite best efforts</t>
  </si>
  <si>
    <t>Compliance Docs located in parent file 18-1855866</t>
  </si>
  <si>
    <t>Waiver obtained re No DHCI required. Attestation &amp; Release are housed in parent file #19-1891491</t>
  </si>
  <si>
    <t>Waiver obtained re No DHCI required. Attestation &amp; Release are housed in parent file #19-1891507</t>
  </si>
  <si>
    <t>Compliance forms are 19-1897167</t>
  </si>
  <si>
    <t>Building wide waiver obtained for DHCI form - Compliance Docs located in companion file #19-1897528</t>
  </si>
  <si>
    <t>Compliance forms are in LS 19-1901993</t>
  </si>
  <si>
    <t>Compliance forms are in LS 19-1902020</t>
  </si>
  <si>
    <t>Compliance forms are in 19-1902158</t>
  </si>
  <si>
    <t>Compliance forms are in LS 19-1902001</t>
  </si>
  <si>
    <t>Compliance forms are in original LS 19-1890543</t>
  </si>
  <si>
    <t>Compliance forms are in 19-1898251</t>
  </si>
  <si>
    <t>Waiver obtained - No DHCI required Compliance Docs located in parent file #19-1890532</t>
  </si>
  <si>
    <t>Compliance forms are LS 19-1901977</t>
  </si>
  <si>
    <t>Compliance forms are in 19-1902042</t>
  </si>
  <si>
    <t>Compliance Docs located in parent file #18-1886406</t>
  </si>
  <si>
    <t>Waiver obtained re No DHCI required. Attestation &amp; Release are housed in parent file #19-1891662</t>
  </si>
  <si>
    <t>Compliance forms are in 19-1898732</t>
  </si>
  <si>
    <t>Compliance forms are in original LS 19-1892004</t>
  </si>
  <si>
    <t>Compliance forms are in original LS 19-1891991</t>
  </si>
  <si>
    <t>Compliance forms are LS 19-1901986</t>
  </si>
  <si>
    <t>Compliance Docs located in parent file #18-1878029</t>
  </si>
  <si>
    <t>Compliance forms are in 19-1897175</t>
  </si>
  <si>
    <t>Compliance forms are in original LS 19-1892650</t>
  </si>
  <si>
    <t>Compliance forms are in 19-1897843</t>
  </si>
  <si>
    <t>Compliance forms are in 19-1897154</t>
  </si>
  <si>
    <t>Compliance forms are in 19-1898956</t>
  </si>
  <si>
    <t>Compliance forms are in original LS 19-1892080</t>
  </si>
  <si>
    <t>Compliance forms are in 19-1902026</t>
  </si>
  <si>
    <t>Compliance forms are in 19-1898987</t>
  </si>
  <si>
    <t>Wavier for APT Facial Recognition. No DHCI or SSN required. Compliance Docs located in parent file #19-1890555</t>
  </si>
  <si>
    <t>Compliance forms are in 19-1897702</t>
  </si>
  <si>
    <t>Compliance forms are in original LS 19-1890177</t>
  </si>
  <si>
    <t>Building wide waiver obtained for DHCI form - Compliance Docs located in companion file #19-1897516</t>
  </si>
  <si>
    <t>Compliance forms are in original LS 19-1890585</t>
  </si>
  <si>
    <t>Compliance forms are in 19-1898383</t>
  </si>
  <si>
    <t>Compliance forms are in LS 19-1902048</t>
  </si>
  <si>
    <t>Compliance Docs located in parent file #18-1886536</t>
  </si>
  <si>
    <t>Compliance Docs located in parent file #19-1887097</t>
  </si>
  <si>
    <t>Waiver obtained - No DHCI required Compliance Docs located in parent file #19-1890630</t>
  </si>
  <si>
    <t>Compliance forms are in 19-1898037</t>
  </si>
  <si>
    <t>Compliance forms are in original LS 19-1892667</t>
  </si>
  <si>
    <t>Compliance Docs located in parent file #18-1886734</t>
  </si>
  <si>
    <t>Building wide waiver obtained for DHCI form - Compliance Docs located in companion file #19-1897518</t>
  </si>
  <si>
    <t>Waiver obtained - No DHCI required Compliance Docs located in parent file #19-1890579</t>
  </si>
  <si>
    <t>Waiver obtained - No DHCI required Compliance Docs located in parent file #19-1890540</t>
  </si>
  <si>
    <t>Waiver obtained re No DHCI required. Attestation &amp; Release are housed in parent file #19-1891635</t>
  </si>
  <si>
    <t>Compliance form are in original LS 19-1890535</t>
  </si>
  <si>
    <t>Compliance Forms are in orginial LS 19-1891925</t>
  </si>
  <si>
    <t>Compliance forms are in 19-1898376</t>
  </si>
  <si>
    <t>Waiver obtained re No DHCI required. Attestation &amp; Release are housed in parent file #19-1891500</t>
  </si>
  <si>
    <t>Compliance forms are in 19-1898022</t>
  </si>
  <si>
    <t>Waiver obtained - No DHCI required Compliance Docs located in parent file #19-1890561</t>
  </si>
  <si>
    <t>Compliance forms are in original LS 18-1886113</t>
  </si>
  <si>
    <t>Compliance forms are in 19-1898976</t>
  </si>
  <si>
    <t>Building wide waiver obtained for DHCI form - Compliance docs located in companion file #19-1897609</t>
  </si>
  <si>
    <t>Compliance Forms are in 19-1897205</t>
  </si>
  <si>
    <t>Building wide waiver obtained for DHCI form - Compliance Docs located in companion file #19-1897534</t>
  </si>
  <si>
    <t>Compliance forms are in 19-1898966</t>
  </si>
  <si>
    <t>Waiver obtained re No DHCI required. Attestation &amp; Release are housed in parent file #19-1891580</t>
  </si>
  <si>
    <t>Compliance forms are in 19-1898243</t>
  </si>
  <si>
    <t>Compliance forms are in original LS 19-1892521</t>
  </si>
  <si>
    <t>Waiver obtained re No DHCI required. Attestation &amp; Release are housed in parent file #19-1891565</t>
  </si>
  <si>
    <t>Compliance forms are in original LS 19-1892069</t>
  </si>
  <si>
    <t>Compliance forms are in original LS 19-1892764</t>
  </si>
  <si>
    <t>Compliance Forms are in original LS 19-1892761</t>
  </si>
  <si>
    <t>Compliance forms are in 19-1898404</t>
  </si>
  <si>
    <t>Waiver obtained re No DHCI required. Attestation &amp; Release are housed in parent file #19-1891559</t>
  </si>
  <si>
    <t>Compliance forms are in 19-1898848</t>
  </si>
  <si>
    <t>Compliance forms are in original LS 18-1886109</t>
  </si>
  <si>
    <t>Waiver obtained re No DHCI required. Attestation &amp; Release are housed in parent file #19-1891550</t>
  </si>
  <si>
    <t>Compliance forms are in original LS 19-1892641</t>
  </si>
  <si>
    <t>Compliance Forms are in original LS 19-1890584</t>
  </si>
  <si>
    <t>Compliance forms are in 19-1902056</t>
  </si>
  <si>
    <t>Waiver obtained - No DHCI required Compliance Docs located in parent file #19-1890567</t>
  </si>
  <si>
    <t>Compliance Docs located in parent file #18-1886163</t>
  </si>
  <si>
    <t>Compliance forms are in original LS 19-1892850</t>
  </si>
  <si>
    <t>Compliance forms are in 19-1898845</t>
  </si>
  <si>
    <t>Compliance forms are in 19-1898951</t>
  </si>
  <si>
    <t>Compliance forms are in 19-1898982</t>
  </si>
  <si>
    <t>Waiver obtained re No DHCI required. Attestation &amp; Release are housed in parent file #19-1891594</t>
  </si>
  <si>
    <t>Compliance Forms are in original LS 19-1890628</t>
  </si>
  <si>
    <t>Compliance Forms are in orginial LS 19-1891940</t>
  </si>
  <si>
    <t>Building wide waiver obtained for DHCI form -Compliance Docs located in companion file #19-1897337</t>
  </si>
  <si>
    <t>Compliance forms are in 19-1898368</t>
  </si>
  <si>
    <t>Building wide waiver obtained for DHCI form - Compliance docs located in companion file #19-1897605</t>
  </si>
  <si>
    <t>Waiver obtained re No DHCI required. Attestation &amp; Release are housed in parent file #19-1891541</t>
  </si>
  <si>
    <t>Compliance forms are in original LS 19-1892863</t>
  </si>
  <si>
    <t>Waiver obtained re No DHCI required. Attestation &amp; Release are housed in parent file #19-1891586</t>
  </si>
  <si>
    <t>Complaince forms are in original LS 19-1890550</t>
  </si>
  <si>
    <t>Compliance Forms are in original LS 19-1890581</t>
  </si>
  <si>
    <t>Compliance Forms are in original LS 19-1890575</t>
  </si>
  <si>
    <t>Compliance forms ar ein original LS 19-1890587</t>
  </si>
  <si>
    <t>Waiver for No DHCI required - Compliance docs in parent file #19-1893258</t>
  </si>
  <si>
    <t>Compliance Forms are in original LS 19-1891914</t>
  </si>
  <si>
    <t>Compliance forms are in 19-1898394</t>
  </si>
  <si>
    <t>Waiver obtained - No DHCI required Compliance Docs located in parent file #19-1890552</t>
  </si>
  <si>
    <t>Compliance forms are in 19-1898826</t>
  </si>
  <si>
    <t>Compliance forms are in original LS 19-1891983</t>
  </si>
  <si>
    <t>Complaince forms are in original LS 18-1886541</t>
  </si>
  <si>
    <t>Compliance forms are in 19-1898268</t>
  </si>
  <si>
    <t>Compliance forms are in original LS 19-1889442</t>
  </si>
  <si>
    <t>Compliance forms are in 19-1898259</t>
  </si>
  <si>
    <t>Compliance forms are in original LS 19-1892094</t>
  </si>
  <si>
    <t>Wavier for APT Facial Recognition. No DHCI required. Compliance forms are in 19-1897190</t>
  </si>
  <si>
    <t>Compliance Docs found in parent file 18-1878029</t>
  </si>
  <si>
    <t>Wavier for APT Facial Recogniton. No DHCI required.</t>
  </si>
  <si>
    <t>Building wide waiver obtained for DHCI form - Compliance Docs located in Companion file #19-1897400</t>
  </si>
  <si>
    <t>Building wide waiver obtained for DHCI form - Compliance Docs located in companion file #19-1897406</t>
  </si>
  <si>
    <t>Building wide waiver obtained for DHCI form -Compliance Doc located in companion file #19-1897349</t>
  </si>
  <si>
    <t>Building wide waiver obtained for DHCI form -Compliance Docs located in companion file #19-1897393</t>
  </si>
  <si>
    <t>Wavier for APT Facial Recognition. No DHCI required.</t>
  </si>
  <si>
    <t>Building wide waiver obtained for DHCI form. Retainer, Attestation &amp; Release located in companion file #19-1897410</t>
  </si>
  <si>
    <t>Wavier for APT facial recognition. No DHCI required.</t>
  </si>
  <si>
    <t>Compliance forms are in LS 19-1895344</t>
  </si>
  <si>
    <t>upload in 17-1835050</t>
  </si>
  <si>
    <t>Income waiver needed for this master file of building wide initiative</t>
  </si>
  <si>
    <t>Still needs attestation &amp; Retainer</t>
  </si>
  <si>
    <t>needs to be ZZ closed; prior FY</t>
  </si>
  <si>
    <t>Compliance docs located in companion file #18-1880272</t>
  </si>
  <si>
    <t>Compliance Forms are in LS-18-1879657</t>
  </si>
  <si>
    <t>Compliance Forms are in LS 18-1879657</t>
  </si>
  <si>
    <t>Compliance docs located in companion file #19-1895289</t>
  </si>
  <si>
    <t>Compliance docs located in companion file #19-1899643 - Income waiver as part of building wide initiative.</t>
  </si>
  <si>
    <t>Compliance docs, incl Attestation, located in companion file #18-1885020</t>
  </si>
  <si>
    <t>Compliance docs in parent file #18-1876080</t>
  </si>
  <si>
    <t>Cisneros, Marisol</t>
  </si>
  <si>
    <t>St. Louis, Bianca</t>
  </si>
  <si>
    <t>Dong, Sean</t>
  </si>
  <si>
    <t>Pierre, Haenley</t>
  </si>
  <si>
    <t>Hernandez, Elizabeth</t>
  </si>
  <si>
    <t>Escobar, Sarah</t>
  </si>
  <si>
    <t>Wilson-Wieland, Cherille</t>
  </si>
  <si>
    <t>Frias De Sosa, Yajaira</t>
  </si>
  <si>
    <t>Lane, Diane</t>
  </si>
  <si>
    <t>Morales-Robinson, Ana</t>
  </si>
  <si>
    <t>Baldova, Maria</t>
  </si>
  <si>
    <t>Ortega, Luis</t>
  </si>
  <si>
    <t>Djourab, Atteib</t>
  </si>
  <si>
    <t>Oquendo, Joann</t>
  </si>
  <si>
    <t>Tan, Andrea</t>
  </si>
  <si>
    <t>Guzman Velazquez, Leida</t>
  </si>
  <si>
    <t>Villanueva, Anthony</t>
  </si>
  <si>
    <t>Moss, Julieta</t>
  </si>
  <si>
    <t>Lopez, Gabriel</t>
  </si>
  <si>
    <t>Richardson, Ryan</t>
  </si>
  <si>
    <t>Khanam, Aysha</t>
  </si>
  <si>
    <t>Amponsah, Oheneba</t>
  </si>
  <si>
    <t>Nachman, Fraidy</t>
  </si>
  <si>
    <t>Kozemczak, Virginia</t>
  </si>
  <si>
    <t>Pujols, Isabel</t>
  </si>
  <si>
    <t>Hernandez, Marisol</t>
  </si>
  <si>
    <t>Barreda, Catherine</t>
  </si>
  <si>
    <t>Coludro, Zulma</t>
  </si>
  <si>
    <t>Deolarte, Stephanie</t>
  </si>
  <si>
    <t>Ross, Jasmine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</si>
</sst>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6"/>
  <sheetViews>
    <sheetView tabSelected="1" workbookViewId="0"/>
  </sheetViews>
  <sheetFormatPr defaultRowHeight="15"/>
  <cols>
    <col min="1" max="1" width="20.7109375" style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f>HYPERLINK("https://lsnyc.legalserver.org/matter/dynamic-profile/view/1887422","19-1887422")</f>
        <v>0</v>
      </c>
      <c r="B2" t="s">
        <v>26</v>
      </c>
      <c r="C2" t="s">
        <v>48</v>
      </c>
      <c r="D2" t="s">
        <v>50</v>
      </c>
      <c r="F2" t="s">
        <v>263</v>
      </c>
      <c r="G2" t="s">
        <v>583</v>
      </c>
      <c r="H2" t="s">
        <v>897</v>
      </c>
      <c r="I2">
        <v>2</v>
      </c>
      <c r="J2">
        <v>11233</v>
      </c>
      <c r="K2" t="s">
        <v>1265</v>
      </c>
      <c r="L2" t="s">
        <v>1268</v>
      </c>
      <c r="M2" t="s">
        <v>1267</v>
      </c>
      <c r="N2" t="s">
        <v>1267</v>
      </c>
      <c r="O2" t="s">
        <v>1265</v>
      </c>
      <c r="P2" t="s">
        <v>1271</v>
      </c>
      <c r="Q2" t="s">
        <v>1443</v>
      </c>
      <c r="R2" t="s">
        <v>1459</v>
      </c>
      <c r="T2" t="s">
        <v>1470</v>
      </c>
      <c r="U2" t="s">
        <v>1266</v>
      </c>
      <c r="V2" t="s">
        <v>1473</v>
      </c>
      <c r="W2" t="s">
        <v>1479</v>
      </c>
      <c r="Y2">
        <v>0</v>
      </c>
      <c r="Z2" t="s">
        <v>1793</v>
      </c>
    </row>
    <row r="3" spans="1:26">
      <c r="A3" s="1">
        <f>HYPERLINK("https://lsnyc.legalserver.org/matter/dynamic-profile/view/1845584","17-1845584")</f>
        <v>0</v>
      </c>
      <c r="B3" t="s">
        <v>26</v>
      </c>
      <c r="C3" t="s">
        <v>48</v>
      </c>
      <c r="D3" t="s">
        <v>51</v>
      </c>
      <c r="F3" t="s">
        <v>264</v>
      </c>
      <c r="G3" t="s">
        <v>584</v>
      </c>
      <c r="H3" t="s">
        <v>898</v>
      </c>
      <c r="I3" t="s">
        <v>1073</v>
      </c>
      <c r="J3">
        <v>11210</v>
      </c>
      <c r="K3" t="s">
        <v>1265</v>
      </c>
      <c r="M3" t="s">
        <v>1267</v>
      </c>
      <c r="N3" t="s">
        <v>1267</v>
      </c>
      <c r="O3" t="s">
        <v>1267</v>
      </c>
      <c r="R3" t="s">
        <v>1459</v>
      </c>
      <c r="T3" t="s">
        <v>1470</v>
      </c>
      <c r="V3" t="s">
        <v>1473</v>
      </c>
      <c r="W3" t="s">
        <v>1480</v>
      </c>
      <c r="Y3">
        <v>0.1</v>
      </c>
      <c r="Z3" t="s">
        <v>1794</v>
      </c>
    </row>
    <row r="4" spans="1:26">
      <c r="A4" s="1">
        <f>HYPERLINK("https://lsnyc.legalserver.org/matter/dynamic-profile/view/1864351","18-1864351")</f>
        <v>0</v>
      </c>
      <c r="B4" t="s">
        <v>26</v>
      </c>
      <c r="C4" t="s">
        <v>48</v>
      </c>
      <c r="D4" t="s">
        <v>52</v>
      </c>
      <c r="F4" t="s">
        <v>265</v>
      </c>
      <c r="G4" t="s">
        <v>585</v>
      </c>
      <c r="H4" t="s">
        <v>899</v>
      </c>
      <c r="I4" t="s">
        <v>1074</v>
      </c>
      <c r="J4">
        <v>11233</v>
      </c>
      <c r="K4" t="s">
        <v>1265</v>
      </c>
      <c r="M4" t="s">
        <v>1267</v>
      </c>
      <c r="N4" t="s">
        <v>1267</v>
      </c>
      <c r="O4" t="s">
        <v>1267</v>
      </c>
      <c r="Q4" t="s">
        <v>1444</v>
      </c>
      <c r="R4" t="s">
        <v>1460</v>
      </c>
      <c r="T4" t="s">
        <v>1471</v>
      </c>
      <c r="V4" t="s">
        <v>1473</v>
      </c>
      <c r="W4" t="s">
        <v>1481</v>
      </c>
      <c r="Y4">
        <v>3</v>
      </c>
      <c r="Z4" t="s">
        <v>26</v>
      </c>
    </row>
    <row r="5" spans="1:26">
      <c r="A5" s="1">
        <f>HYPERLINK("https://lsnyc.legalserver.org/matter/dynamic-profile/view/1895340","19-1895340")</f>
        <v>0</v>
      </c>
      <c r="B5" t="s">
        <v>26</v>
      </c>
      <c r="C5" t="s">
        <v>48</v>
      </c>
      <c r="D5" t="s">
        <v>53</v>
      </c>
      <c r="F5" t="s">
        <v>266</v>
      </c>
      <c r="G5" t="s">
        <v>586</v>
      </c>
      <c r="H5" t="s">
        <v>900</v>
      </c>
      <c r="I5" t="s">
        <v>1075</v>
      </c>
      <c r="J5">
        <v>11221</v>
      </c>
      <c r="K5" t="s">
        <v>1265</v>
      </c>
      <c r="L5" t="s">
        <v>1268</v>
      </c>
      <c r="M5" t="s">
        <v>1267</v>
      </c>
      <c r="N5" t="s">
        <v>1267</v>
      </c>
      <c r="O5" t="s">
        <v>1266</v>
      </c>
      <c r="P5" t="s">
        <v>1272</v>
      </c>
      <c r="Q5" t="s">
        <v>1445</v>
      </c>
      <c r="R5" t="s">
        <v>1461</v>
      </c>
      <c r="T5" t="s">
        <v>1470</v>
      </c>
      <c r="U5" t="s">
        <v>1265</v>
      </c>
      <c r="V5" t="s">
        <v>1474</v>
      </c>
      <c r="W5" t="s">
        <v>53</v>
      </c>
      <c r="X5" t="s">
        <v>1559</v>
      </c>
      <c r="Y5">
        <v>3</v>
      </c>
      <c r="Z5" t="s">
        <v>1794</v>
      </c>
    </row>
    <row r="6" spans="1:26">
      <c r="A6" s="1">
        <f>HYPERLINK("https://lsnyc.legalserver.org/matter/dynamic-profile/view/1895320","19-1895320")</f>
        <v>0</v>
      </c>
      <c r="B6" t="s">
        <v>26</v>
      </c>
      <c r="C6" t="s">
        <v>48</v>
      </c>
      <c r="D6" t="s">
        <v>53</v>
      </c>
      <c r="F6" t="s">
        <v>267</v>
      </c>
      <c r="G6" t="s">
        <v>587</v>
      </c>
      <c r="H6" t="s">
        <v>901</v>
      </c>
      <c r="I6" t="s">
        <v>1075</v>
      </c>
      <c r="J6">
        <v>11221</v>
      </c>
      <c r="K6" t="s">
        <v>1265</v>
      </c>
      <c r="L6" t="s">
        <v>1268</v>
      </c>
      <c r="M6" t="s">
        <v>1267</v>
      </c>
      <c r="N6" t="s">
        <v>1267</v>
      </c>
      <c r="O6" t="s">
        <v>1266</v>
      </c>
      <c r="Q6" t="s">
        <v>1445</v>
      </c>
      <c r="R6" t="s">
        <v>1461</v>
      </c>
      <c r="T6" t="s">
        <v>1470</v>
      </c>
      <c r="U6" t="s">
        <v>1265</v>
      </c>
      <c r="V6" t="s">
        <v>1474</v>
      </c>
      <c r="W6" t="s">
        <v>53</v>
      </c>
      <c r="X6" t="s">
        <v>1560</v>
      </c>
      <c r="Y6">
        <v>0</v>
      </c>
      <c r="Z6" t="s">
        <v>1794</v>
      </c>
    </row>
    <row r="7" spans="1:26">
      <c r="A7" s="1">
        <f>HYPERLINK("https://lsnyc.legalserver.org/matter/dynamic-profile/view/1895385","19-1895385")</f>
        <v>0</v>
      </c>
      <c r="B7" t="s">
        <v>26</v>
      </c>
      <c r="C7" t="s">
        <v>48</v>
      </c>
      <c r="D7" t="s">
        <v>53</v>
      </c>
      <c r="F7" t="s">
        <v>268</v>
      </c>
      <c r="G7" t="s">
        <v>588</v>
      </c>
      <c r="H7" t="s">
        <v>900</v>
      </c>
      <c r="I7" t="s">
        <v>1076</v>
      </c>
      <c r="J7">
        <v>11221</v>
      </c>
      <c r="K7" t="s">
        <v>1265</v>
      </c>
      <c r="L7" t="s">
        <v>1268</v>
      </c>
      <c r="M7" t="s">
        <v>1267</v>
      </c>
      <c r="N7" t="s">
        <v>1267</v>
      </c>
      <c r="O7" t="s">
        <v>1266</v>
      </c>
      <c r="P7" t="s">
        <v>1273</v>
      </c>
      <c r="Q7" t="s">
        <v>1445</v>
      </c>
      <c r="R7" t="s">
        <v>1461</v>
      </c>
      <c r="T7" t="s">
        <v>1470</v>
      </c>
      <c r="U7" t="s">
        <v>1265</v>
      </c>
      <c r="V7" t="s">
        <v>1474</v>
      </c>
      <c r="W7" t="s">
        <v>53</v>
      </c>
      <c r="X7" t="s">
        <v>1561</v>
      </c>
      <c r="Y7">
        <v>12.5</v>
      </c>
      <c r="Z7" t="s">
        <v>1794</v>
      </c>
    </row>
    <row r="8" spans="1:26">
      <c r="A8" s="1">
        <f>HYPERLINK("https://lsnyc.legalserver.org/matter/dynamic-profile/view/1895371","19-1895371")</f>
        <v>0</v>
      </c>
      <c r="B8" t="s">
        <v>26</v>
      </c>
      <c r="C8" t="s">
        <v>48</v>
      </c>
      <c r="D8" t="s">
        <v>53</v>
      </c>
      <c r="F8" t="s">
        <v>269</v>
      </c>
      <c r="G8" t="s">
        <v>589</v>
      </c>
      <c r="H8" t="s">
        <v>900</v>
      </c>
      <c r="I8" t="s">
        <v>1077</v>
      </c>
      <c r="J8">
        <v>11221</v>
      </c>
      <c r="K8" t="s">
        <v>1265</v>
      </c>
      <c r="L8" t="s">
        <v>1268</v>
      </c>
      <c r="M8" t="s">
        <v>1267</v>
      </c>
      <c r="N8" t="s">
        <v>1267</v>
      </c>
      <c r="O8" t="s">
        <v>1266</v>
      </c>
      <c r="P8" t="s">
        <v>1273</v>
      </c>
      <c r="Q8" t="s">
        <v>1445</v>
      </c>
      <c r="R8" t="s">
        <v>1461</v>
      </c>
      <c r="T8" t="s">
        <v>1470</v>
      </c>
      <c r="U8" t="s">
        <v>1265</v>
      </c>
      <c r="V8" t="s">
        <v>1474</v>
      </c>
      <c r="W8" t="s">
        <v>53</v>
      </c>
      <c r="X8" t="s">
        <v>1562</v>
      </c>
      <c r="Y8">
        <v>0</v>
      </c>
      <c r="Z8" t="s">
        <v>1794</v>
      </c>
    </row>
    <row r="9" spans="1:26">
      <c r="A9" s="1">
        <f>HYPERLINK("https://lsnyc.legalserver.org/matter/dynamic-profile/view/1895326","19-1895326")</f>
        <v>0</v>
      </c>
      <c r="B9" t="s">
        <v>26</v>
      </c>
      <c r="C9" t="s">
        <v>48</v>
      </c>
      <c r="D9" t="s">
        <v>53</v>
      </c>
      <c r="F9" t="s">
        <v>270</v>
      </c>
      <c r="G9" t="s">
        <v>590</v>
      </c>
      <c r="H9" t="s">
        <v>901</v>
      </c>
      <c r="I9" t="s">
        <v>1078</v>
      </c>
      <c r="J9">
        <v>11221</v>
      </c>
      <c r="K9" t="s">
        <v>1265</v>
      </c>
      <c r="L9" t="s">
        <v>1268</v>
      </c>
      <c r="M9" t="s">
        <v>1267</v>
      </c>
      <c r="N9" t="s">
        <v>1267</v>
      </c>
      <c r="O9" t="s">
        <v>1266</v>
      </c>
      <c r="Q9" t="s">
        <v>1445</v>
      </c>
      <c r="R9" t="s">
        <v>1461</v>
      </c>
      <c r="T9" t="s">
        <v>1470</v>
      </c>
      <c r="U9" t="s">
        <v>1265</v>
      </c>
      <c r="V9" t="s">
        <v>1474</v>
      </c>
      <c r="W9" t="s">
        <v>53</v>
      </c>
      <c r="X9" t="s">
        <v>1563</v>
      </c>
      <c r="Y9">
        <v>0</v>
      </c>
      <c r="Z9" t="s">
        <v>1794</v>
      </c>
    </row>
    <row r="10" spans="1:26">
      <c r="A10" s="1">
        <f>HYPERLINK("https://lsnyc.legalserver.org/matter/dynamic-profile/view/1895330","19-1895330")</f>
        <v>0</v>
      </c>
      <c r="B10" t="s">
        <v>26</v>
      </c>
      <c r="C10" t="s">
        <v>48</v>
      </c>
      <c r="D10" t="s">
        <v>53</v>
      </c>
      <c r="F10" t="s">
        <v>271</v>
      </c>
      <c r="G10" t="s">
        <v>591</v>
      </c>
      <c r="H10" t="s">
        <v>900</v>
      </c>
      <c r="I10" t="s">
        <v>1079</v>
      </c>
      <c r="J10">
        <v>11221</v>
      </c>
      <c r="K10" t="s">
        <v>1265</v>
      </c>
      <c r="L10" t="s">
        <v>1269</v>
      </c>
      <c r="M10" t="s">
        <v>1267</v>
      </c>
      <c r="N10" t="s">
        <v>1267</v>
      </c>
      <c r="O10" t="s">
        <v>1265</v>
      </c>
      <c r="Q10" t="s">
        <v>1445</v>
      </c>
      <c r="R10" t="s">
        <v>1461</v>
      </c>
      <c r="T10" t="s">
        <v>1470</v>
      </c>
      <c r="U10" t="s">
        <v>1265</v>
      </c>
      <c r="V10" t="s">
        <v>1474</v>
      </c>
      <c r="W10" t="s">
        <v>53</v>
      </c>
      <c r="X10" t="s">
        <v>1564</v>
      </c>
      <c r="Y10">
        <v>0</v>
      </c>
      <c r="Z10" t="s">
        <v>1794</v>
      </c>
    </row>
    <row r="11" spans="1:26">
      <c r="A11" s="1">
        <f>HYPERLINK("https://lsnyc.legalserver.org/matter/dynamic-profile/view/1851588","17-1851588")</f>
        <v>0</v>
      </c>
      <c r="B11" t="s">
        <v>26</v>
      </c>
      <c r="C11" t="s">
        <v>49</v>
      </c>
      <c r="D11" t="s">
        <v>54</v>
      </c>
      <c r="E11" t="s">
        <v>243</v>
      </c>
      <c r="F11" t="s">
        <v>272</v>
      </c>
      <c r="G11" t="s">
        <v>592</v>
      </c>
      <c r="H11" t="s">
        <v>902</v>
      </c>
      <c r="I11" t="s">
        <v>1080</v>
      </c>
      <c r="J11">
        <v>11208</v>
      </c>
      <c r="K11" t="s">
        <v>1265</v>
      </c>
      <c r="M11" t="s">
        <v>1267</v>
      </c>
      <c r="N11" t="s">
        <v>1267</v>
      </c>
      <c r="O11" t="s">
        <v>1267</v>
      </c>
      <c r="P11" t="s">
        <v>1274</v>
      </c>
      <c r="Q11" t="s">
        <v>1443</v>
      </c>
      <c r="R11" t="s">
        <v>1462</v>
      </c>
      <c r="S11" t="s">
        <v>1463</v>
      </c>
      <c r="T11" t="s">
        <v>1470</v>
      </c>
      <c r="U11" t="s">
        <v>1265</v>
      </c>
      <c r="V11" t="s">
        <v>1473</v>
      </c>
      <c r="W11" t="s">
        <v>1482</v>
      </c>
      <c r="Y11">
        <v>16.5</v>
      </c>
      <c r="Z11" t="s">
        <v>1794</v>
      </c>
    </row>
    <row r="12" spans="1:26">
      <c r="A12" s="1">
        <f>HYPERLINK("https://lsnyc.legalserver.org/matter/dynamic-profile/view/1909226","19-1909226")</f>
        <v>0</v>
      </c>
      <c r="B12" t="s">
        <v>26</v>
      </c>
      <c r="C12" t="s">
        <v>48</v>
      </c>
      <c r="D12" t="s">
        <v>55</v>
      </c>
      <c r="F12" t="s">
        <v>273</v>
      </c>
      <c r="G12" t="s">
        <v>593</v>
      </c>
      <c r="H12" t="s">
        <v>903</v>
      </c>
      <c r="I12" t="s">
        <v>1081</v>
      </c>
      <c r="J12">
        <v>11233</v>
      </c>
      <c r="K12" t="s">
        <v>1265</v>
      </c>
      <c r="L12" t="s">
        <v>1268</v>
      </c>
      <c r="M12" t="s">
        <v>1267</v>
      </c>
      <c r="N12" t="s">
        <v>1267</v>
      </c>
      <c r="O12" t="s">
        <v>1267</v>
      </c>
      <c r="P12" t="s">
        <v>1275</v>
      </c>
      <c r="Q12" t="s">
        <v>1446</v>
      </c>
      <c r="R12" t="s">
        <v>1462</v>
      </c>
      <c r="T12" t="s">
        <v>1470</v>
      </c>
      <c r="U12" t="s">
        <v>1266</v>
      </c>
      <c r="V12" t="s">
        <v>1473</v>
      </c>
      <c r="W12" t="s">
        <v>1483</v>
      </c>
      <c r="Y12">
        <v>0.4</v>
      </c>
      <c r="Z12" t="s">
        <v>1794</v>
      </c>
    </row>
    <row r="13" spans="1:26">
      <c r="A13" s="1">
        <f>HYPERLINK("https://lsnyc.legalserver.org/matter/dynamic-profile/view/1856175","18-1856175")</f>
        <v>0</v>
      </c>
      <c r="B13" t="s">
        <v>26</v>
      </c>
      <c r="C13" t="s">
        <v>48</v>
      </c>
      <c r="D13" t="s">
        <v>56</v>
      </c>
      <c r="F13" t="s">
        <v>274</v>
      </c>
      <c r="G13" t="s">
        <v>594</v>
      </c>
      <c r="H13" t="s">
        <v>904</v>
      </c>
      <c r="I13" t="s">
        <v>1082</v>
      </c>
      <c r="J13">
        <v>11233</v>
      </c>
      <c r="K13" t="s">
        <v>1265</v>
      </c>
      <c r="M13" t="s">
        <v>1267</v>
      </c>
      <c r="N13" t="s">
        <v>1267</v>
      </c>
      <c r="O13" t="s">
        <v>1267</v>
      </c>
      <c r="P13" t="s">
        <v>1276</v>
      </c>
      <c r="Q13" t="s">
        <v>1443</v>
      </c>
      <c r="R13" t="s">
        <v>1462</v>
      </c>
      <c r="T13" t="s">
        <v>1470</v>
      </c>
      <c r="U13" t="s">
        <v>1266</v>
      </c>
      <c r="V13" t="s">
        <v>1473</v>
      </c>
      <c r="W13" t="s">
        <v>56</v>
      </c>
      <c r="Y13">
        <v>82.92</v>
      </c>
      <c r="Z13" t="s">
        <v>1794</v>
      </c>
    </row>
    <row r="14" spans="1:26">
      <c r="A14" s="1">
        <f>HYPERLINK("https://lsnyc.legalserver.org/matter/dynamic-profile/view/1904231","19-1904231")</f>
        <v>0</v>
      </c>
      <c r="B14" t="s">
        <v>26</v>
      </c>
      <c r="C14" t="s">
        <v>48</v>
      </c>
      <c r="D14" t="s">
        <v>57</v>
      </c>
      <c r="F14" t="s">
        <v>266</v>
      </c>
      <c r="G14" t="s">
        <v>586</v>
      </c>
      <c r="H14" t="s">
        <v>900</v>
      </c>
      <c r="I14" t="s">
        <v>1075</v>
      </c>
      <c r="J14">
        <v>11221</v>
      </c>
      <c r="K14" t="s">
        <v>1265</v>
      </c>
      <c r="L14" t="s">
        <v>1268</v>
      </c>
      <c r="M14" t="s">
        <v>1267</v>
      </c>
      <c r="N14" t="s">
        <v>1267</v>
      </c>
      <c r="O14" t="s">
        <v>1267</v>
      </c>
      <c r="P14" t="s">
        <v>1277</v>
      </c>
      <c r="Q14" t="s">
        <v>1446</v>
      </c>
      <c r="R14" t="s">
        <v>1462</v>
      </c>
      <c r="T14" t="s">
        <v>1470</v>
      </c>
      <c r="U14" t="s">
        <v>1265</v>
      </c>
      <c r="V14" t="s">
        <v>1473</v>
      </c>
      <c r="W14" t="s">
        <v>98</v>
      </c>
      <c r="X14" t="s">
        <v>1565</v>
      </c>
      <c r="Y14">
        <v>0</v>
      </c>
      <c r="Z14" t="s">
        <v>1794</v>
      </c>
    </row>
    <row r="15" spans="1:26">
      <c r="A15" s="1">
        <f>HYPERLINK("https://lsnyc.legalserver.org/matter/dynamic-profile/view/1904223","19-1904223")</f>
        <v>0</v>
      </c>
      <c r="B15" t="s">
        <v>26</v>
      </c>
      <c r="C15" t="s">
        <v>48</v>
      </c>
      <c r="D15" t="s">
        <v>57</v>
      </c>
      <c r="F15" t="s">
        <v>268</v>
      </c>
      <c r="G15" t="s">
        <v>588</v>
      </c>
      <c r="H15" t="s">
        <v>900</v>
      </c>
      <c r="I15" t="s">
        <v>1076</v>
      </c>
      <c r="J15">
        <v>11221</v>
      </c>
      <c r="K15" t="s">
        <v>1265</v>
      </c>
      <c r="L15" t="s">
        <v>1268</v>
      </c>
      <c r="M15" t="s">
        <v>1267</v>
      </c>
      <c r="N15" t="s">
        <v>1267</v>
      </c>
      <c r="O15" t="s">
        <v>1267</v>
      </c>
      <c r="P15" t="s">
        <v>1278</v>
      </c>
      <c r="Q15" t="s">
        <v>1446</v>
      </c>
      <c r="R15" t="s">
        <v>1462</v>
      </c>
      <c r="T15" t="s">
        <v>1470</v>
      </c>
      <c r="U15" t="s">
        <v>1266</v>
      </c>
      <c r="V15" t="s">
        <v>1473</v>
      </c>
      <c r="W15" t="s">
        <v>98</v>
      </c>
      <c r="X15" t="s">
        <v>1561</v>
      </c>
      <c r="Y15">
        <v>0</v>
      </c>
      <c r="Z15" t="s">
        <v>1794</v>
      </c>
    </row>
    <row r="16" spans="1:26">
      <c r="A16" s="1">
        <f>HYPERLINK("https://lsnyc.legalserver.org/matter/dynamic-profile/view/1895988","19-1895988")</f>
        <v>0</v>
      </c>
      <c r="B16" t="s">
        <v>26</v>
      </c>
      <c r="C16" t="s">
        <v>48</v>
      </c>
      <c r="D16" t="s">
        <v>58</v>
      </c>
      <c r="F16" t="s">
        <v>275</v>
      </c>
      <c r="G16" t="s">
        <v>595</v>
      </c>
      <c r="H16" t="s">
        <v>905</v>
      </c>
      <c r="I16" t="s">
        <v>1083</v>
      </c>
      <c r="J16">
        <v>11212</v>
      </c>
      <c r="K16" t="s">
        <v>1265</v>
      </c>
      <c r="M16" t="s">
        <v>1267</v>
      </c>
      <c r="N16" t="s">
        <v>1267</v>
      </c>
      <c r="O16" t="s">
        <v>1265</v>
      </c>
      <c r="P16" t="s">
        <v>1279</v>
      </c>
      <c r="Q16" t="s">
        <v>1446</v>
      </c>
      <c r="R16" t="s">
        <v>1462</v>
      </c>
      <c r="T16" t="s">
        <v>1470</v>
      </c>
      <c r="V16" t="s">
        <v>1473</v>
      </c>
      <c r="W16" t="s">
        <v>219</v>
      </c>
      <c r="Y16">
        <v>21</v>
      </c>
      <c r="Z16" t="s">
        <v>1793</v>
      </c>
    </row>
    <row r="17" spans="1:26">
      <c r="A17" s="1">
        <f>HYPERLINK("https://lsnyc.legalserver.org/matter/dynamic-profile/view/1908072","19-1908072")</f>
        <v>0</v>
      </c>
      <c r="B17" t="s">
        <v>26</v>
      </c>
      <c r="C17" t="s">
        <v>48</v>
      </c>
      <c r="D17" t="s">
        <v>59</v>
      </c>
      <c r="F17" t="s">
        <v>276</v>
      </c>
      <c r="G17" t="s">
        <v>596</v>
      </c>
      <c r="H17" t="s">
        <v>906</v>
      </c>
      <c r="I17" t="s">
        <v>1074</v>
      </c>
      <c r="J17">
        <v>11233</v>
      </c>
      <c r="K17" t="s">
        <v>1265</v>
      </c>
      <c r="L17" t="s">
        <v>1268</v>
      </c>
      <c r="M17" t="s">
        <v>1267</v>
      </c>
      <c r="N17" t="s">
        <v>1267</v>
      </c>
      <c r="O17" t="s">
        <v>1267</v>
      </c>
      <c r="P17" t="s">
        <v>1280</v>
      </c>
      <c r="Q17" t="s">
        <v>1446</v>
      </c>
      <c r="R17" t="s">
        <v>1462</v>
      </c>
      <c r="T17" t="s">
        <v>1470</v>
      </c>
      <c r="U17" t="s">
        <v>1266</v>
      </c>
      <c r="V17" t="s">
        <v>1473</v>
      </c>
      <c r="W17" t="s">
        <v>1484</v>
      </c>
      <c r="Y17">
        <v>2.5</v>
      </c>
      <c r="Z17" t="s">
        <v>1795</v>
      </c>
    </row>
    <row r="18" spans="1:26">
      <c r="A18" s="1">
        <f>HYPERLINK("https://lsnyc.legalserver.org/matter/dynamic-profile/view/1895315","19-1895315")</f>
        <v>0</v>
      </c>
      <c r="B18" t="s">
        <v>26</v>
      </c>
      <c r="C18" t="s">
        <v>48</v>
      </c>
      <c r="D18" t="s">
        <v>53</v>
      </c>
      <c r="F18" t="s">
        <v>277</v>
      </c>
      <c r="G18" t="s">
        <v>597</v>
      </c>
      <c r="H18" t="s">
        <v>907</v>
      </c>
      <c r="I18" t="s">
        <v>1084</v>
      </c>
      <c r="J18">
        <v>11221</v>
      </c>
      <c r="K18" t="s">
        <v>1265</v>
      </c>
      <c r="L18" t="s">
        <v>1268</v>
      </c>
      <c r="M18" t="s">
        <v>1267</v>
      </c>
      <c r="N18" t="s">
        <v>1267</v>
      </c>
      <c r="O18" t="s">
        <v>1266</v>
      </c>
      <c r="P18" t="s">
        <v>1281</v>
      </c>
      <c r="Q18" t="s">
        <v>1445</v>
      </c>
      <c r="R18" t="s">
        <v>1462</v>
      </c>
      <c r="T18" t="s">
        <v>1470</v>
      </c>
      <c r="U18" t="s">
        <v>1265</v>
      </c>
      <c r="V18" t="s">
        <v>1473</v>
      </c>
      <c r="W18" t="s">
        <v>53</v>
      </c>
      <c r="Y18">
        <v>12</v>
      </c>
      <c r="Z18" t="s">
        <v>1794</v>
      </c>
    </row>
    <row r="19" spans="1:26">
      <c r="A19" s="1">
        <f>HYPERLINK("https://lsnyc.legalserver.org/matter/dynamic-profile/view/1862128","18-1862128")</f>
        <v>0</v>
      </c>
      <c r="B19" t="s">
        <v>26</v>
      </c>
      <c r="C19" t="s">
        <v>49</v>
      </c>
      <c r="D19" t="s">
        <v>60</v>
      </c>
      <c r="E19" t="s">
        <v>243</v>
      </c>
      <c r="F19" t="s">
        <v>278</v>
      </c>
      <c r="G19" t="s">
        <v>598</v>
      </c>
      <c r="H19" t="s">
        <v>908</v>
      </c>
      <c r="I19" t="s">
        <v>1085</v>
      </c>
      <c r="J19">
        <v>11233</v>
      </c>
      <c r="K19" t="s">
        <v>1266</v>
      </c>
      <c r="M19" t="s">
        <v>1267</v>
      </c>
      <c r="N19" t="s">
        <v>1267</v>
      </c>
      <c r="O19" t="s">
        <v>1266</v>
      </c>
      <c r="P19" t="s">
        <v>1282</v>
      </c>
      <c r="Q19" t="s">
        <v>1443</v>
      </c>
      <c r="R19" t="s">
        <v>1462</v>
      </c>
      <c r="S19" t="s">
        <v>1464</v>
      </c>
      <c r="T19" t="s">
        <v>1470</v>
      </c>
      <c r="U19" t="s">
        <v>1266</v>
      </c>
      <c r="V19" t="s">
        <v>1473</v>
      </c>
      <c r="Y19">
        <v>21.25</v>
      </c>
      <c r="Z19" t="s">
        <v>1796</v>
      </c>
    </row>
    <row r="20" spans="1:26">
      <c r="A20" s="1">
        <f>HYPERLINK("https://lsnyc.legalserver.org/matter/dynamic-profile/view/1904227","19-1904227")</f>
        <v>0</v>
      </c>
      <c r="B20" t="s">
        <v>26</v>
      </c>
      <c r="C20" t="s">
        <v>48</v>
      </c>
      <c r="D20" t="s">
        <v>57</v>
      </c>
      <c r="F20" t="s">
        <v>269</v>
      </c>
      <c r="G20" t="s">
        <v>589</v>
      </c>
      <c r="H20" t="s">
        <v>900</v>
      </c>
      <c r="I20" t="s">
        <v>1077</v>
      </c>
      <c r="J20">
        <v>11221</v>
      </c>
      <c r="K20" t="s">
        <v>1265</v>
      </c>
      <c r="L20" t="s">
        <v>1268</v>
      </c>
      <c r="M20" t="s">
        <v>1267</v>
      </c>
      <c r="N20" t="s">
        <v>1267</v>
      </c>
      <c r="O20" t="s">
        <v>1267</v>
      </c>
      <c r="P20" t="s">
        <v>1283</v>
      </c>
      <c r="Q20" t="s">
        <v>1446</v>
      </c>
      <c r="R20" t="s">
        <v>1462</v>
      </c>
      <c r="T20" t="s">
        <v>1470</v>
      </c>
      <c r="U20" t="s">
        <v>1266</v>
      </c>
      <c r="V20" t="s">
        <v>1473</v>
      </c>
      <c r="W20" t="s">
        <v>98</v>
      </c>
      <c r="X20" t="s">
        <v>1562</v>
      </c>
      <c r="Y20">
        <v>0</v>
      </c>
      <c r="Z20" t="s">
        <v>1794</v>
      </c>
    </row>
    <row r="21" spans="1:26">
      <c r="A21" s="1">
        <f>HYPERLINK("https://lsnyc.legalserver.org/matter/dynamic-profile/view/1910829","19-1910829")</f>
        <v>0</v>
      </c>
      <c r="B21" t="s">
        <v>27</v>
      </c>
      <c r="C21" t="s">
        <v>48</v>
      </c>
      <c r="D21" t="s">
        <v>61</v>
      </c>
      <c r="F21" t="s">
        <v>279</v>
      </c>
      <c r="G21" t="s">
        <v>599</v>
      </c>
      <c r="H21" t="s">
        <v>909</v>
      </c>
      <c r="J21">
        <v>11207</v>
      </c>
      <c r="K21" t="s">
        <v>1265</v>
      </c>
      <c r="L21" t="s">
        <v>1270</v>
      </c>
      <c r="M21" t="s">
        <v>1267</v>
      </c>
      <c r="N21" t="s">
        <v>1267</v>
      </c>
      <c r="O21" t="s">
        <v>1267</v>
      </c>
      <c r="P21" t="s">
        <v>1284</v>
      </c>
      <c r="Q21" t="s">
        <v>1443</v>
      </c>
      <c r="R21" t="s">
        <v>1459</v>
      </c>
      <c r="T21" t="s">
        <v>1470</v>
      </c>
      <c r="U21" t="s">
        <v>1266</v>
      </c>
      <c r="V21" t="s">
        <v>1473</v>
      </c>
      <c r="W21" t="s">
        <v>1485</v>
      </c>
      <c r="Y21">
        <v>2.5</v>
      </c>
      <c r="Z21" t="s">
        <v>1794</v>
      </c>
    </row>
    <row r="22" spans="1:26">
      <c r="A22" s="1">
        <f>HYPERLINK("https://lsnyc.legalserver.org/matter/dynamic-profile/view/1903935","19-1903935")</f>
        <v>0</v>
      </c>
      <c r="B22" t="s">
        <v>27</v>
      </c>
      <c r="C22" t="s">
        <v>48</v>
      </c>
      <c r="D22" t="s">
        <v>62</v>
      </c>
      <c r="F22" t="s">
        <v>280</v>
      </c>
      <c r="G22" t="s">
        <v>600</v>
      </c>
      <c r="H22" t="s">
        <v>910</v>
      </c>
      <c r="I22" t="s">
        <v>1084</v>
      </c>
      <c r="J22">
        <v>11221</v>
      </c>
      <c r="K22" t="s">
        <v>1265</v>
      </c>
      <c r="L22" t="s">
        <v>1268</v>
      </c>
      <c r="M22" t="s">
        <v>1267</v>
      </c>
      <c r="N22" t="s">
        <v>1267</v>
      </c>
      <c r="O22" t="s">
        <v>1267</v>
      </c>
      <c r="P22" t="s">
        <v>1269</v>
      </c>
      <c r="Q22" t="s">
        <v>1447</v>
      </c>
      <c r="R22" t="s">
        <v>1459</v>
      </c>
      <c r="T22" t="s">
        <v>1470</v>
      </c>
      <c r="U22" t="s">
        <v>1265</v>
      </c>
      <c r="V22" t="s">
        <v>1475</v>
      </c>
      <c r="W22" t="s">
        <v>98</v>
      </c>
      <c r="X22" t="s">
        <v>1566</v>
      </c>
      <c r="Y22">
        <v>2</v>
      </c>
      <c r="Z22" t="s">
        <v>1793</v>
      </c>
    </row>
    <row r="23" spans="1:26">
      <c r="A23" s="1">
        <f>HYPERLINK("https://lsnyc.legalserver.org/matter/dynamic-profile/view/1904947","19-1904947")</f>
        <v>0</v>
      </c>
      <c r="B23" t="s">
        <v>27</v>
      </c>
      <c r="C23" t="s">
        <v>48</v>
      </c>
      <c r="D23" t="s">
        <v>63</v>
      </c>
      <c r="F23" t="s">
        <v>281</v>
      </c>
      <c r="G23" t="s">
        <v>601</v>
      </c>
      <c r="H23" t="s">
        <v>901</v>
      </c>
      <c r="I23" t="s">
        <v>1086</v>
      </c>
      <c r="J23">
        <v>11221</v>
      </c>
      <c r="K23" t="s">
        <v>1265</v>
      </c>
      <c r="L23" t="s">
        <v>1268</v>
      </c>
      <c r="M23" t="s">
        <v>1267</v>
      </c>
      <c r="N23" t="s">
        <v>1267</v>
      </c>
      <c r="O23" t="s">
        <v>1267</v>
      </c>
      <c r="P23" t="s">
        <v>1269</v>
      </c>
      <c r="Q23" t="s">
        <v>1447</v>
      </c>
      <c r="R23" t="s">
        <v>1459</v>
      </c>
      <c r="T23" t="s">
        <v>1470</v>
      </c>
      <c r="U23" t="s">
        <v>1265</v>
      </c>
      <c r="V23" t="s">
        <v>1475</v>
      </c>
      <c r="W23" t="s">
        <v>98</v>
      </c>
      <c r="X23" t="s">
        <v>1567</v>
      </c>
      <c r="Y23">
        <v>0</v>
      </c>
      <c r="Z23" t="s">
        <v>1793</v>
      </c>
    </row>
    <row r="24" spans="1:26">
      <c r="A24" s="1">
        <f>HYPERLINK("https://lsnyc.legalserver.org/matter/dynamic-profile/view/1908106","19-1908106")</f>
        <v>0</v>
      </c>
      <c r="B24" t="s">
        <v>27</v>
      </c>
      <c r="C24" t="s">
        <v>48</v>
      </c>
      <c r="D24" t="s">
        <v>59</v>
      </c>
      <c r="F24" t="s">
        <v>282</v>
      </c>
      <c r="G24" t="s">
        <v>602</v>
      </c>
      <c r="H24" t="s">
        <v>911</v>
      </c>
      <c r="I24" t="s">
        <v>1087</v>
      </c>
      <c r="J24">
        <v>11213</v>
      </c>
      <c r="K24" t="s">
        <v>1265</v>
      </c>
      <c r="L24" t="s">
        <v>1268</v>
      </c>
      <c r="M24" t="s">
        <v>1267</v>
      </c>
      <c r="N24" t="s">
        <v>1267</v>
      </c>
      <c r="O24" t="s">
        <v>1267</v>
      </c>
      <c r="P24" t="s">
        <v>1285</v>
      </c>
      <c r="Q24" t="s">
        <v>1448</v>
      </c>
      <c r="R24" t="s">
        <v>1460</v>
      </c>
      <c r="T24" t="s">
        <v>1470</v>
      </c>
      <c r="U24" t="s">
        <v>1266</v>
      </c>
      <c r="V24" t="s">
        <v>1473</v>
      </c>
      <c r="W24" t="s">
        <v>59</v>
      </c>
      <c r="Y24">
        <v>12.5</v>
      </c>
      <c r="Z24" t="s">
        <v>47</v>
      </c>
    </row>
    <row r="25" spans="1:26">
      <c r="A25" s="1">
        <f>HYPERLINK("https://lsnyc.legalserver.org/matter/dynamic-profile/view/1898171","19-1898171")</f>
        <v>0</v>
      </c>
      <c r="B25" t="s">
        <v>27</v>
      </c>
      <c r="C25" t="s">
        <v>48</v>
      </c>
      <c r="D25" t="s">
        <v>64</v>
      </c>
      <c r="F25" t="s">
        <v>282</v>
      </c>
      <c r="G25" t="s">
        <v>602</v>
      </c>
      <c r="H25" t="s">
        <v>911</v>
      </c>
      <c r="I25" t="s">
        <v>1087</v>
      </c>
      <c r="J25">
        <v>11213</v>
      </c>
      <c r="K25" t="s">
        <v>1265</v>
      </c>
      <c r="L25" t="s">
        <v>1268</v>
      </c>
      <c r="M25" t="s">
        <v>1267</v>
      </c>
      <c r="N25" t="s">
        <v>1267</v>
      </c>
      <c r="O25" t="s">
        <v>1265</v>
      </c>
      <c r="P25" t="s">
        <v>1286</v>
      </c>
      <c r="Q25" t="s">
        <v>1448</v>
      </c>
      <c r="R25" t="s">
        <v>1460</v>
      </c>
      <c r="T25" t="s">
        <v>1470</v>
      </c>
      <c r="U25" t="s">
        <v>1265</v>
      </c>
      <c r="V25" t="s">
        <v>1473</v>
      </c>
      <c r="W25" t="s">
        <v>138</v>
      </c>
      <c r="Y25">
        <v>19.35</v>
      </c>
      <c r="Z25" t="s">
        <v>1794</v>
      </c>
    </row>
    <row r="26" spans="1:26">
      <c r="A26" s="1">
        <f>HYPERLINK("https://lsnyc.legalserver.org/matter/dynamic-profile/view/1895335","19-1895335")</f>
        <v>0</v>
      </c>
      <c r="B26" t="s">
        <v>27</v>
      </c>
      <c r="C26" t="s">
        <v>48</v>
      </c>
      <c r="D26" t="s">
        <v>53</v>
      </c>
      <c r="F26" t="s">
        <v>283</v>
      </c>
      <c r="G26" t="s">
        <v>603</v>
      </c>
      <c r="H26" t="s">
        <v>900</v>
      </c>
      <c r="I26" t="s">
        <v>1086</v>
      </c>
      <c r="J26">
        <v>11221</v>
      </c>
      <c r="K26" t="s">
        <v>1265</v>
      </c>
      <c r="L26" t="s">
        <v>1268</v>
      </c>
      <c r="M26" t="s">
        <v>1267</v>
      </c>
      <c r="N26" t="s">
        <v>1267</v>
      </c>
      <c r="O26" t="s">
        <v>1266</v>
      </c>
      <c r="P26" t="s">
        <v>1287</v>
      </c>
      <c r="Q26" t="s">
        <v>1445</v>
      </c>
      <c r="R26" t="s">
        <v>1461</v>
      </c>
      <c r="T26" t="s">
        <v>1470</v>
      </c>
      <c r="U26" t="s">
        <v>1265</v>
      </c>
      <c r="V26" t="s">
        <v>1474</v>
      </c>
      <c r="W26" t="s">
        <v>53</v>
      </c>
      <c r="X26" t="s">
        <v>1568</v>
      </c>
      <c r="Y26">
        <v>13.75</v>
      </c>
      <c r="Z26" t="s">
        <v>1794</v>
      </c>
    </row>
    <row r="27" spans="1:26">
      <c r="A27" s="1">
        <f>HYPERLINK("https://lsnyc.legalserver.org/matter/dynamic-profile/view/1843874","17-1843874")</f>
        <v>0</v>
      </c>
      <c r="B27" t="s">
        <v>27</v>
      </c>
      <c r="C27" t="s">
        <v>48</v>
      </c>
      <c r="D27" t="s">
        <v>65</v>
      </c>
      <c r="F27" t="s">
        <v>284</v>
      </c>
      <c r="G27" t="s">
        <v>604</v>
      </c>
      <c r="H27" t="s">
        <v>912</v>
      </c>
      <c r="I27" t="s">
        <v>1082</v>
      </c>
      <c r="J27">
        <v>11233</v>
      </c>
      <c r="K27" t="s">
        <v>1265</v>
      </c>
      <c r="M27" t="s">
        <v>1267</v>
      </c>
      <c r="N27" t="s">
        <v>1267</v>
      </c>
      <c r="O27" t="s">
        <v>1267</v>
      </c>
      <c r="P27" t="s">
        <v>1288</v>
      </c>
      <c r="Q27" t="s">
        <v>1443</v>
      </c>
      <c r="R27" t="s">
        <v>1462</v>
      </c>
      <c r="T27" t="s">
        <v>1470</v>
      </c>
      <c r="U27" t="s">
        <v>1266</v>
      </c>
      <c r="V27" t="s">
        <v>1473</v>
      </c>
      <c r="W27" t="s">
        <v>1486</v>
      </c>
      <c r="Y27">
        <v>118.75</v>
      </c>
      <c r="Z27" t="s">
        <v>1794</v>
      </c>
    </row>
    <row r="28" spans="1:26">
      <c r="A28" s="1">
        <f>HYPERLINK("https://lsnyc.legalserver.org/matter/dynamic-profile/view/0820034","16-0820034")</f>
        <v>0</v>
      </c>
      <c r="B28" t="s">
        <v>28</v>
      </c>
      <c r="C28" t="s">
        <v>48</v>
      </c>
      <c r="D28" t="s">
        <v>66</v>
      </c>
      <c r="F28" t="s">
        <v>285</v>
      </c>
      <c r="G28" t="s">
        <v>605</v>
      </c>
      <c r="H28" t="s">
        <v>913</v>
      </c>
      <c r="I28" t="s">
        <v>1086</v>
      </c>
      <c r="J28">
        <v>11212</v>
      </c>
      <c r="K28" t="s">
        <v>1265</v>
      </c>
      <c r="M28" t="s">
        <v>1266</v>
      </c>
      <c r="N28" t="s">
        <v>1267</v>
      </c>
      <c r="O28" t="s">
        <v>1267</v>
      </c>
      <c r="Q28" t="s">
        <v>1291</v>
      </c>
      <c r="R28" t="s">
        <v>1459</v>
      </c>
      <c r="T28" t="s">
        <v>1470</v>
      </c>
      <c r="U28" t="s">
        <v>1265</v>
      </c>
      <c r="V28" t="s">
        <v>1473</v>
      </c>
      <c r="W28" t="s">
        <v>1487</v>
      </c>
      <c r="Y28">
        <v>96.55</v>
      </c>
      <c r="Z28" t="s">
        <v>1797</v>
      </c>
    </row>
    <row r="29" spans="1:26">
      <c r="A29" s="1">
        <f>HYPERLINK("https://lsnyc.legalserver.org/matter/dynamic-profile/view/1905790","19-1905790")</f>
        <v>0</v>
      </c>
      <c r="B29" t="s">
        <v>29</v>
      </c>
      <c r="C29" t="s">
        <v>48</v>
      </c>
      <c r="D29" t="s">
        <v>67</v>
      </c>
      <c r="F29" t="s">
        <v>286</v>
      </c>
      <c r="G29" t="s">
        <v>606</v>
      </c>
      <c r="H29" t="s">
        <v>914</v>
      </c>
      <c r="I29" t="s">
        <v>1084</v>
      </c>
      <c r="J29">
        <v>11212</v>
      </c>
      <c r="K29" t="s">
        <v>1265</v>
      </c>
      <c r="L29" t="s">
        <v>1268</v>
      </c>
      <c r="M29" t="s">
        <v>1267</v>
      </c>
      <c r="N29" t="s">
        <v>1267</v>
      </c>
      <c r="O29" t="s">
        <v>1267</v>
      </c>
      <c r="P29" t="s">
        <v>1289</v>
      </c>
      <c r="Q29" t="s">
        <v>1449</v>
      </c>
      <c r="R29" t="s">
        <v>1459</v>
      </c>
      <c r="T29" t="s">
        <v>1470</v>
      </c>
      <c r="U29" t="s">
        <v>1265</v>
      </c>
      <c r="V29" t="s">
        <v>1475</v>
      </c>
      <c r="W29" t="s">
        <v>127</v>
      </c>
      <c r="X29" t="s">
        <v>1569</v>
      </c>
      <c r="Y29">
        <v>0</v>
      </c>
      <c r="Z29" t="s">
        <v>1794</v>
      </c>
    </row>
    <row r="30" spans="1:26">
      <c r="A30" s="1">
        <f>HYPERLINK("https://lsnyc.legalserver.org/matter/dynamic-profile/view/1848024","17-1848024")</f>
        <v>0</v>
      </c>
      <c r="B30" t="s">
        <v>29</v>
      </c>
      <c r="C30" t="s">
        <v>48</v>
      </c>
      <c r="D30" t="s">
        <v>68</v>
      </c>
      <c r="F30" t="s">
        <v>287</v>
      </c>
      <c r="G30" t="s">
        <v>607</v>
      </c>
      <c r="H30" t="s">
        <v>915</v>
      </c>
      <c r="I30">
        <v>5</v>
      </c>
      <c r="J30">
        <v>11207</v>
      </c>
      <c r="K30" t="s">
        <v>1265</v>
      </c>
      <c r="M30" t="s">
        <v>1267</v>
      </c>
      <c r="N30" t="s">
        <v>1267</v>
      </c>
      <c r="O30" t="s">
        <v>1267</v>
      </c>
      <c r="Q30" t="s">
        <v>1447</v>
      </c>
      <c r="R30" t="s">
        <v>1459</v>
      </c>
      <c r="T30" t="s">
        <v>1470</v>
      </c>
      <c r="U30" t="s">
        <v>1265</v>
      </c>
      <c r="V30" t="s">
        <v>1473</v>
      </c>
      <c r="W30" t="s">
        <v>1488</v>
      </c>
      <c r="Y30">
        <v>0.6</v>
      </c>
      <c r="Z30" t="s">
        <v>1794</v>
      </c>
    </row>
    <row r="31" spans="1:26">
      <c r="A31" s="1">
        <f>HYPERLINK("https://lsnyc.legalserver.org/matter/dynamic-profile/view/1905837","19-1905837")</f>
        <v>0</v>
      </c>
      <c r="B31" t="s">
        <v>29</v>
      </c>
      <c r="C31" t="s">
        <v>48</v>
      </c>
      <c r="D31" t="s">
        <v>69</v>
      </c>
      <c r="F31" t="s">
        <v>288</v>
      </c>
      <c r="G31" t="s">
        <v>608</v>
      </c>
      <c r="H31" t="s">
        <v>914</v>
      </c>
      <c r="I31" t="s">
        <v>1079</v>
      </c>
      <c r="J31">
        <v>11212</v>
      </c>
      <c r="K31" t="s">
        <v>1265</v>
      </c>
      <c r="L31" t="s">
        <v>1268</v>
      </c>
      <c r="M31" t="s">
        <v>1267</v>
      </c>
      <c r="N31" t="s">
        <v>1267</v>
      </c>
      <c r="O31" t="s">
        <v>1267</v>
      </c>
      <c r="P31" t="s">
        <v>1289</v>
      </c>
      <c r="Q31" t="s">
        <v>1449</v>
      </c>
      <c r="R31" t="s">
        <v>1459</v>
      </c>
      <c r="T31" t="s">
        <v>1470</v>
      </c>
      <c r="U31" t="s">
        <v>1265</v>
      </c>
      <c r="V31" t="s">
        <v>1475</v>
      </c>
      <c r="W31" t="s">
        <v>127</v>
      </c>
      <c r="Y31">
        <v>0</v>
      </c>
      <c r="Z31" t="s">
        <v>1794</v>
      </c>
    </row>
    <row r="32" spans="1:26">
      <c r="A32" s="1">
        <f>HYPERLINK("https://lsnyc.legalserver.org/matter/dynamic-profile/view/1905799","19-1905799")</f>
        <v>0</v>
      </c>
      <c r="B32" t="s">
        <v>29</v>
      </c>
      <c r="C32" t="s">
        <v>48</v>
      </c>
      <c r="D32" t="s">
        <v>69</v>
      </c>
      <c r="F32" t="s">
        <v>289</v>
      </c>
      <c r="G32" t="s">
        <v>609</v>
      </c>
      <c r="H32" t="s">
        <v>916</v>
      </c>
      <c r="I32" t="s">
        <v>1088</v>
      </c>
      <c r="J32">
        <v>11212</v>
      </c>
      <c r="K32" t="s">
        <v>1265</v>
      </c>
      <c r="L32" t="s">
        <v>1268</v>
      </c>
      <c r="M32" t="s">
        <v>1267</v>
      </c>
      <c r="N32" t="s">
        <v>1267</v>
      </c>
      <c r="O32" t="s">
        <v>1267</v>
      </c>
      <c r="P32" t="s">
        <v>1289</v>
      </c>
      <c r="Q32" t="s">
        <v>1449</v>
      </c>
      <c r="R32" t="s">
        <v>1459</v>
      </c>
      <c r="T32" t="s">
        <v>1470</v>
      </c>
      <c r="U32" t="s">
        <v>1265</v>
      </c>
      <c r="V32" t="s">
        <v>1475</v>
      </c>
      <c r="W32" t="s">
        <v>216</v>
      </c>
      <c r="X32" t="s">
        <v>1570</v>
      </c>
      <c r="Y32">
        <v>0</v>
      </c>
      <c r="Z32" t="s">
        <v>1794</v>
      </c>
    </row>
    <row r="33" spans="1:26">
      <c r="A33" s="1">
        <f>HYPERLINK("https://lsnyc.legalserver.org/matter/dynamic-profile/view/1905803","19-1905803")</f>
        <v>0</v>
      </c>
      <c r="B33" t="s">
        <v>29</v>
      </c>
      <c r="C33" t="s">
        <v>48</v>
      </c>
      <c r="D33" t="s">
        <v>69</v>
      </c>
      <c r="F33" t="s">
        <v>289</v>
      </c>
      <c r="G33" t="s">
        <v>609</v>
      </c>
      <c r="H33" t="s">
        <v>916</v>
      </c>
      <c r="I33" t="s">
        <v>1088</v>
      </c>
      <c r="J33">
        <v>11212</v>
      </c>
      <c r="K33" t="s">
        <v>1265</v>
      </c>
      <c r="L33" t="s">
        <v>1268</v>
      </c>
      <c r="M33" t="s">
        <v>1267</v>
      </c>
      <c r="N33" t="s">
        <v>1267</v>
      </c>
      <c r="O33" t="s">
        <v>1267</v>
      </c>
      <c r="P33" t="s">
        <v>1290</v>
      </c>
      <c r="Q33" t="s">
        <v>1291</v>
      </c>
      <c r="R33" t="s">
        <v>1459</v>
      </c>
      <c r="T33" t="s">
        <v>1470</v>
      </c>
      <c r="U33" t="s">
        <v>1265</v>
      </c>
      <c r="V33" t="s">
        <v>1473</v>
      </c>
      <c r="W33" t="s">
        <v>127</v>
      </c>
      <c r="X33" t="s">
        <v>1570</v>
      </c>
      <c r="Y33">
        <v>0</v>
      </c>
      <c r="Z33" t="s">
        <v>1794</v>
      </c>
    </row>
    <row r="34" spans="1:26">
      <c r="A34" s="1">
        <f>HYPERLINK("https://lsnyc.legalserver.org/matter/dynamic-profile/view/1905807","19-1905807")</f>
        <v>0</v>
      </c>
      <c r="B34" t="s">
        <v>29</v>
      </c>
      <c r="C34" t="s">
        <v>48</v>
      </c>
      <c r="D34" t="s">
        <v>69</v>
      </c>
      <c r="F34" t="s">
        <v>289</v>
      </c>
      <c r="G34" t="s">
        <v>609</v>
      </c>
      <c r="H34" t="s">
        <v>916</v>
      </c>
      <c r="I34" t="s">
        <v>1088</v>
      </c>
      <c r="J34">
        <v>11212</v>
      </c>
      <c r="K34" t="s">
        <v>1265</v>
      </c>
      <c r="L34" t="s">
        <v>1268</v>
      </c>
      <c r="M34" t="s">
        <v>1267</v>
      </c>
      <c r="N34" t="s">
        <v>1267</v>
      </c>
      <c r="O34" t="s">
        <v>1267</v>
      </c>
      <c r="P34" t="s">
        <v>1290</v>
      </c>
      <c r="Q34" t="s">
        <v>1291</v>
      </c>
      <c r="R34" t="s">
        <v>1459</v>
      </c>
      <c r="T34" t="s">
        <v>1470</v>
      </c>
      <c r="U34" t="s">
        <v>1266</v>
      </c>
      <c r="V34" t="s">
        <v>1476</v>
      </c>
      <c r="W34" t="s">
        <v>72</v>
      </c>
      <c r="X34" t="s">
        <v>1571</v>
      </c>
      <c r="Y34">
        <v>0</v>
      </c>
      <c r="Z34" t="s">
        <v>1794</v>
      </c>
    </row>
    <row r="35" spans="1:26">
      <c r="A35" s="1">
        <f>HYPERLINK("https://lsnyc.legalserver.org/matter/dynamic-profile/view/1895191","19-1895191")</f>
        <v>0</v>
      </c>
      <c r="B35" t="s">
        <v>29</v>
      </c>
      <c r="C35" t="s">
        <v>48</v>
      </c>
      <c r="D35" t="s">
        <v>70</v>
      </c>
      <c r="F35" t="s">
        <v>290</v>
      </c>
      <c r="G35" t="s">
        <v>610</v>
      </c>
      <c r="H35" t="s">
        <v>917</v>
      </c>
      <c r="I35" t="s">
        <v>1089</v>
      </c>
      <c r="J35">
        <v>11212</v>
      </c>
      <c r="K35" t="s">
        <v>1265</v>
      </c>
      <c r="M35" t="s">
        <v>1267</v>
      </c>
      <c r="N35" t="s">
        <v>1267</v>
      </c>
      <c r="O35" t="s">
        <v>1265</v>
      </c>
      <c r="Q35" t="s">
        <v>1447</v>
      </c>
      <c r="R35" t="s">
        <v>1459</v>
      </c>
      <c r="T35" t="s">
        <v>1470</v>
      </c>
      <c r="U35" t="s">
        <v>1265</v>
      </c>
      <c r="V35" t="s">
        <v>1473</v>
      </c>
      <c r="W35" t="s">
        <v>70</v>
      </c>
      <c r="Y35">
        <v>28.4</v>
      </c>
      <c r="Z35" t="s">
        <v>29</v>
      </c>
    </row>
    <row r="36" spans="1:26">
      <c r="A36" s="1">
        <f>HYPERLINK("https://lsnyc.legalserver.org/matter/dynamic-profile/view/1893447","19-1893447")</f>
        <v>0</v>
      </c>
      <c r="B36" t="s">
        <v>29</v>
      </c>
      <c r="C36" t="s">
        <v>48</v>
      </c>
      <c r="D36" t="s">
        <v>71</v>
      </c>
      <c r="F36" t="s">
        <v>291</v>
      </c>
      <c r="G36" t="s">
        <v>611</v>
      </c>
      <c r="H36" t="s">
        <v>918</v>
      </c>
      <c r="I36" t="s">
        <v>1090</v>
      </c>
      <c r="J36">
        <v>11208</v>
      </c>
      <c r="K36" t="s">
        <v>1265</v>
      </c>
      <c r="M36" t="s">
        <v>1267</v>
      </c>
      <c r="N36" t="s">
        <v>1267</v>
      </c>
      <c r="O36" t="s">
        <v>1265</v>
      </c>
      <c r="Q36" t="s">
        <v>1447</v>
      </c>
      <c r="R36" t="s">
        <v>1459</v>
      </c>
      <c r="T36" t="s">
        <v>1470</v>
      </c>
      <c r="U36" t="s">
        <v>1265</v>
      </c>
      <c r="V36" t="s">
        <v>1473</v>
      </c>
      <c r="W36" t="s">
        <v>1489</v>
      </c>
      <c r="Y36">
        <v>6.3</v>
      </c>
      <c r="Z36" t="s">
        <v>1793</v>
      </c>
    </row>
    <row r="37" spans="1:26">
      <c r="A37" s="1">
        <f>HYPERLINK("https://lsnyc.legalserver.org/matter/dynamic-profile/view/1893451","19-1893451")</f>
        <v>0</v>
      </c>
      <c r="B37" t="s">
        <v>29</v>
      </c>
      <c r="C37" t="s">
        <v>48</v>
      </c>
      <c r="D37" t="s">
        <v>71</v>
      </c>
      <c r="F37" t="s">
        <v>292</v>
      </c>
      <c r="G37" t="s">
        <v>612</v>
      </c>
      <c r="H37" t="s">
        <v>919</v>
      </c>
      <c r="J37">
        <v>11208</v>
      </c>
      <c r="K37" t="s">
        <v>1265</v>
      </c>
      <c r="M37" t="s">
        <v>1267</v>
      </c>
      <c r="N37" t="s">
        <v>1267</v>
      </c>
      <c r="O37" t="s">
        <v>1265</v>
      </c>
      <c r="Q37" t="s">
        <v>1447</v>
      </c>
      <c r="R37" t="s">
        <v>1459</v>
      </c>
      <c r="T37" t="s">
        <v>1470</v>
      </c>
      <c r="U37" t="s">
        <v>1265</v>
      </c>
      <c r="V37" t="s">
        <v>1473</v>
      </c>
      <c r="W37" t="s">
        <v>1489</v>
      </c>
      <c r="Y37">
        <v>0.5</v>
      </c>
      <c r="Z37" t="s">
        <v>1793</v>
      </c>
    </row>
    <row r="38" spans="1:26">
      <c r="A38" s="1">
        <f>HYPERLINK("https://lsnyc.legalserver.org/matter/dynamic-profile/view/1882204","18-1882204")</f>
        <v>0</v>
      </c>
      <c r="B38" t="s">
        <v>29</v>
      </c>
      <c r="C38" t="s">
        <v>48</v>
      </c>
      <c r="D38" t="s">
        <v>72</v>
      </c>
      <c r="F38" t="s">
        <v>293</v>
      </c>
      <c r="G38" t="s">
        <v>613</v>
      </c>
      <c r="H38" t="s">
        <v>920</v>
      </c>
      <c r="I38" t="s">
        <v>1082</v>
      </c>
      <c r="J38">
        <v>11233</v>
      </c>
      <c r="K38" t="s">
        <v>1265</v>
      </c>
      <c r="L38" t="s">
        <v>1268</v>
      </c>
      <c r="M38" t="s">
        <v>1267</v>
      </c>
      <c r="N38" t="s">
        <v>1267</v>
      </c>
      <c r="O38" t="s">
        <v>1265</v>
      </c>
      <c r="P38" t="s">
        <v>1291</v>
      </c>
      <c r="Q38" t="s">
        <v>1447</v>
      </c>
      <c r="R38" t="s">
        <v>1459</v>
      </c>
      <c r="T38" t="s">
        <v>1470</v>
      </c>
      <c r="U38" t="s">
        <v>1265</v>
      </c>
      <c r="V38" t="s">
        <v>1473</v>
      </c>
      <c r="W38" t="s">
        <v>1490</v>
      </c>
      <c r="X38" t="s">
        <v>1572</v>
      </c>
      <c r="Y38">
        <v>0.2</v>
      </c>
      <c r="Z38" t="s">
        <v>1794</v>
      </c>
    </row>
    <row r="39" spans="1:26">
      <c r="A39" s="1">
        <f>HYPERLINK("https://lsnyc.legalserver.org/matter/dynamic-profile/view/1882209","18-1882209")</f>
        <v>0</v>
      </c>
      <c r="B39" t="s">
        <v>29</v>
      </c>
      <c r="C39" t="s">
        <v>48</v>
      </c>
      <c r="D39" t="s">
        <v>72</v>
      </c>
      <c r="F39" t="s">
        <v>294</v>
      </c>
      <c r="G39" t="s">
        <v>614</v>
      </c>
      <c r="H39" t="s">
        <v>920</v>
      </c>
      <c r="I39" t="s">
        <v>1074</v>
      </c>
      <c r="J39">
        <v>11233</v>
      </c>
      <c r="K39" t="s">
        <v>1265</v>
      </c>
      <c r="M39" t="s">
        <v>1267</v>
      </c>
      <c r="N39" t="s">
        <v>1267</v>
      </c>
      <c r="O39" t="s">
        <v>1266</v>
      </c>
      <c r="Q39" t="s">
        <v>1447</v>
      </c>
      <c r="R39" t="s">
        <v>1459</v>
      </c>
      <c r="T39" t="s">
        <v>1470</v>
      </c>
      <c r="U39" t="s">
        <v>1265</v>
      </c>
      <c r="V39" t="s">
        <v>1473</v>
      </c>
      <c r="W39" t="s">
        <v>1491</v>
      </c>
      <c r="X39" t="s">
        <v>1573</v>
      </c>
      <c r="Y39">
        <v>0</v>
      </c>
      <c r="Z39" t="s">
        <v>1794</v>
      </c>
    </row>
    <row r="40" spans="1:26">
      <c r="A40" s="1">
        <f>HYPERLINK("https://lsnyc.legalserver.org/matter/dynamic-profile/view/1893448","19-1893448")</f>
        <v>0</v>
      </c>
      <c r="B40" t="s">
        <v>29</v>
      </c>
      <c r="C40" t="s">
        <v>48</v>
      </c>
      <c r="D40" t="s">
        <v>71</v>
      </c>
      <c r="F40" t="s">
        <v>295</v>
      </c>
      <c r="G40" t="s">
        <v>615</v>
      </c>
      <c r="H40" t="s">
        <v>918</v>
      </c>
      <c r="J40">
        <v>11208</v>
      </c>
      <c r="K40" t="s">
        <v>1265</v>
      </c>
      <c r="M40" t="s">
        <v>1267</v>
      </c>
      <c r="N40" t="s">
        <v>1267</v>
      </c>
      <c r="O40" t="s">
        <v>1265</v>
      </c>
      <c r="Q40" t="s">
        <v>1447</v>
      </c>
      <c r="R40" t="s">
        <v>1459</v>
      </c>
      <c r="T40" t="s">
        <v>1470</v>
      </c>
      <c r="U40" t="s">
        <v>1265</v>
      </c>
      <c r="V40" t="s">
        <v>1473</v>
      </c>
      <c r="W40" t="s">
        <v>1489</v>
      </c>
      <c r="X40" t="s">
        <v>1574</v>
      </c>
      <c r="Y40">
        <v>0</v>
      </c>
      <c r="Z40" t="s">
        <v>1794</v>
      </c>
    </row>
    <row r="41" spans="1:26">
      <c r="A41" s="1">
        <f>HYPERLINK("https://lsnyc.legalserver.org/matter/dynamic-profile/view/1882211","18-1882211")</f>
        <v>0</v>
      </c>
      <c r="B41" t="s">
        <v>29</v>
      </c>
      <c r="C41" t="s">
        <v>48</v>
      </c>
      <c r="D41" t="s">
        <v>72</v>
      </c>
      <c r="F41" t="s">
        <v>296</v>
      </c>
      <c r="G41" t="s">
        <v>614</v>
      </c>
      <c r="H41" t="s">
        <v>920</v>
      </c>
      <c r="I41" t="s">
        <v>1091</v>
      </c>
      <c r="J41">
        <v>11233</v>
      </c>
      <c r="K41" t="s">
        <v>1265</v>
      </c>
      <c r="M41" t="s">
        <v>1267</v>
      </c>
      <c r="N41" t="s">
        <v>1267</v>
      </c>
      <c r="O41" t="s">
        <v>1265</v>
      </c>
      <c r="Q41" t="s">
        <v>1447</v>
      </c>
      <c r="R41" t="s">
        <v>1459</v>
      </c>
      <c r="T41" t="s">
        <v>1470</v>
      </c>
      <c r="U41" t="s">
        <v>1265</v>
      </c>
      <c r="V41" t="s">
        <v>1473</v>
      </c>
      <c r="W41" t="s">
        <v>1492</v>
      </c>
      <c r="X41" t="s">
        <v>1575</v>
      </c>
      <c r="Y41">
        <v>0</v>
      </c>
      <c r="Z41" t="s">
        <v>1794</v>
      </c>
    </row>
    <row r="42" spans="1:26">
      <c r="A42" s="1">
        <f>HYPERLINK("https://lsnyc.legalserver.org/matter/dynamic-profile/view/1882200","18-1882200")</f>
        <v>0</v>
      </c>
      <c r="B42" t="s">
        <v>29</v>
      </c>
      <c r="C42" t="s">
        <v>48</v>
      </c>
      <c r="D42" t="s">
        <v>72</v>
      </c>
      <c r="F42" t="s">
        <v>297</v>
      </c>
      <c r="G42" t="s">
        <v>616</v>
      </c>
      <c r="H42" t="s">
        <v>920</v>
      </c>
      <c r="I42" t="s">
        <v>1092</v>
      </c>
      <c r="J42">
        <v>11233</v>
      </c>
      <c r="K42" t="s">
        <v>1265</v>
      </c>
      <c r="M42" t="s">
        <v>1267</v>
      </c>
      <c r="N42" t="s">
        <v>1267</v>
      </c>
      <c r="O42" t="s">
        <v>1265</v>
      </c>
      <c r="P42" t="s">
        <v>1291</v>
      </c>
      <c r="Q42" t="s">
        <v>1447</v>
      </c>
      <c r="R42" t="s">
        <v>1459</v>
      </c>
      <c r="T42" t="s">
        <v>1470</v>
      </c>
      <c r="U42" t="s">
        <v>1265</v>
      </c>
      <c r="V42" t="s">
        <v>1473</v>
      </c>
      <c r="W42" t="s">
        <v>1493</v>
      </c>
      <c r="X42" t="s">
        <v>1576</v>
      </c>
      <c r="Y42">
        <v>0</v>
      </c>
      <c r="Z42" t="s">
        <v>1794</v>
      </c>
    </row>
    <row r="43" spans="1:26">
      <c r="A43" s="1">
        <f>HYPERLINK("https://lsnyc.legalserver.org/matter/dynamic-profile/view/1905778","19-1905778")</f>
        <v>0</v>
      </c>
      <c r="B43" t="s">
        <v>29</v>
      </c>
      <c r="C43" t="s">
        <v>48</v>
      </c>
      <c r="D43" t="s">
        <v>67</v>
      </c>
      <c r="F43" t="s">
        <v>298</v>
      </c>
      <c r="G43" t="s">
        <v>617</v>
      </c>
      <c r="H43" t="s">
        <v>914</v>
      </c>
      <c r="I43" t="s">
        <v>1085</v>
      </c>
      <c r="J43">
        <v>11212</v>
      </c>
      <c r="K43" t="s">
        <v>1265</v>
      </c>
      <c r="L43" t="s">
        <v>1268</v>
      </c>
      <c r="M43" t="s">
        <v>1267</v>
      </c>
      <c r="N43" t="s">
        <v>1267</v>
      </c>
      <c r="O43" t="s">
        <v>1267</v>
      </c>
      <c r="P43" t="s">
        <v>1289</v>
      </c>
      <c r="Q43" t="s">
        <v>1449</v>
      </c>
      <c r="R43" t="s">
        <v>1459</v>
      </c>
      <c r="T43" t="s">
        <v>1470</v>
      </c>
      <c r="U43" t="s">
        <v>1265</v>
      </c>
      <c r="V43" t="s">
        <v>1475</v>
      </c>
      <c r="W43" t="s">
        <v>127</v>
      </c>
      <c r="X43" t="s">
        <v>1577</v>
      </c>
      <c r="Y43">
        <v>0</v>
      </c>
      <c r="Z43" t="s">
        <v>1794</v>
      </c>
    </row>
    <row r="44" spans="1:26">
      <c r="A44" s="1">
        <f>HYPERLINK("https://lsnyc.legalserver.org/matter/dynamic-profile/view/1905780","19-1905780")</f>
        <v>0</v>
      </c>
      <c r="B44" t="s">
        <v>29</v>
      </c>
      <c r="C44" t="s">
        <v>48</v>
      </c>
      <c r="D44" t="s">
        <v>67</v>
      </c>
      <c r="F44" t="s">
        <v>298</v>
      </c>
      <c r="G44" t="s">
        <v>617</v>
      </c>
      <c r="H44" t="s">
        <v>914</v>
      </c>
      <c r="I44" t="s">
        <v>1085</v>
      </c>
      <c r="J44">
        <v>11212</v>
      </c>
      <c r="K44" t="s">
        <v>1265</v>
      </c>
      <c r="L44" t="s">
        <v>1268</v>
      </c>
      <c r="M44" t="s">
        <v>1267</v>
      </c>
      <c r="N44" t="s">
        <v>1267</v>
      </c>
      <c r="O44" t="s">
        <v>1267</v>
      </c>
      <c r="P44" t="s">
        <v>1290</v>
      </c>
      <c r="Q44" t="s">
        <v>1291</v>
      </c>
      <c r="R44" t="s">
        <v>1459</v>
      </c>
      <c r="T44" t="s">
        <v>1470</v>
      </c>
      <c r="U44" t="s">
        <v>1265</v>
      </c>
      <c r="V44" t="s">
        <v>1473</v>
      </c>
      <c r="W44" t="s">
        <v>127</v>
      </c>
      <c r="X44" t="s">
        <v>1577</v>
      </c>
      <c r="Y44">
        <v>0</v>
      </c>
      <c r="Z44" t="s">
        <v>1794</v>
      </c>
    </row>
    <row r="45" spans="1:26">
      <c r="A45" s="1">
        <f>HYPERLINK("https://lsnyc.legalserver.org/matter/dynamic-profile/view/1875686","18-1875686")</f>
        <v>0</v>
      </c>
      <c r="B45" t="s">
        <v>29</v>
      </c>
      <c r="C45" t="s">
        <v>48</v>
      </c>
      <c r="D45" t="s">
        <v>73</v>
      </c>
      <c r="F45" t="s">
        <v>298</v>
      </c>
      <c r="G45" t="s">
        <v>617</v>
      </c>
      <c r="H45" t="s">
        <v>914</v>
      </c>
      <c r="I45" t="s">
        <v>1085</v>
      </c>
      <c r="J45">
        <v>11212</v>
      </c>
      <c r="K45" t="s">
        <v>1265</v>
      </c>
      <c r="M45" t="s">
        <v>1266</v>
      </c>
      <c r="N45" t="s">
        <v>1267</v>
      </c>
      <c r="O45" t="s">
        <v>1265</v>
      </c>
      <c r="Q45" t="s">
        <v>1291</v>
      </c>
      <c r="R45" t="s">
        <v>1459</v>
      </c>
      <c r="T45" t="s">
        <v>1470</v>
      </c>
      <c r="U45" t="s">
        <v>1265</v>
      </c>
      <c r="V45" t="s">
        <v>1473</v>
      </c>
      <c r="W45" t="s">
        <v>73</v>
      </c>
      <c r="Y45">
        <v>22.65</v>
      </c>
      <c r="Z45" t="s">
        <v>1797</v>
      </c>
    </row>
    <row r="46" spans="1:26">
      <c r="A46" s="1">
        <f>HYPERLINK("https://lsnyc.legalserver.org/matter/dynamic-profile/view/1893454","19-1893454")</f>
        <v>0</v>
      </c>
      <c r="B46" t="s">
        <v>29</v>
      </c>
      <c r="C46" t="s">
        <v>48</v>
      </c>
      <c r="D46" t="s">
        <v>71</v>
      </c>
      <c r="F46" t="s">
        <v>299</v>
      </c>
      <c r="G46" t="s">
        <v>618</v>
      </c>
      <c r="H46" t="s">
        <v>918</v>
      </c>
      <c r="J46">
        <v>11208</v>
      </c>
      <c r="K46" t="s">
        <v>1265</v>
      </c>
      <c r="M46" t="s">
        <v>1267</v>
      </c>
      <c r="N46" t="s">
        <v>1267</v>
      </c>
      <c r="O46" t="s">
        <v>1265</v>
      </c>
      <c r="Q46" t="s">
        <v>1447</v>
      </c>
      <c r="R46" t="s">
        <v>1459</v>
      </c>
      <c r="T46" t="s">
        <v>1470</v>
      </c>
      <c r="U46" t="s">
        <v>1265</v>
      </c>
      <c r="V46" t="s">
        <v>1473</v>
      </c>
      <c r="W46" t="s">
        <v>1489</v>
      </c>
      <c r="X46" t="s">
        <v>1578</v>
      </c>
      <c r="Y46">
        <v>0</v>
      </c>
      <c r="Z46" t="s">
        <v>1794</v>
      </c>
    </row>
    <row r="47" spans="1:26">
      <c r="A47" s="1">
        <f>HYPERLINK("https://lsnyc.legalserver.org/matter/dynamic-profile/view/1882194","18-1882194")</f>
        <v>0</v>
      </c>
      <c r="B47" t="s">
        <v>29</v>
      </c>
      <c r="C47" t="s">
        <v>48</v>
      </c>
      <c r="D47" t="s">
        <v>72</v>
      </c>
      <c r="F47" t="s">
        <v>300</v>
      </c>
      <c r="G47" t="s">
        <v>619</v>
      </c>
      <c r="H47" t="s">
        <v>920</v>
      </c>
      <c r="I47" t="s">
        <v>1093</v>
      </c>
      <c r="J47">
        <v>11233</v>
      </c>
      <c r="K47" t="s">
        <v>1265</v>
      </c>
      <c r="M47" t="s">
        <v>1267</v>
      </c>
      <c r="N47" t="s">
        <v>1267</v>
      </c>
      <c r="O47" t="s">
        <v>1265</v>
      </c>
      <c r="P47" t="s">
        <v>1291</v>
      </c>
      <c r="Q47" t="s">
        <v>1447</v>
      </c>
      <c r="R47" t="s">
        <v>1459</v>
      </c>
      <c r="T47" t="s">
        <v>1470</v>
      </c>
      <c r="U47" t="s">
        <v>1265</v>
      </c>
      <c r="V47" t="s">
        <v>1473</v>
      </c>
      <c r="W47" t="s">
        <v>1494</v>
      </c>
      <c r="X47" t="s">
        <v>1579</v>
      </c>
      <c r="Y47">
        <v>91.09999999999999</v>
      </c>
      <c r="Z47" t="s">
        <v>1794</v>
      </c>
    </row>
    <row r="48" spans="1:26">
      <c r="A48" s="1">
        <f>HYPERLINK("https://lsnyc.legalserver.org/matter/dynamic-profile/view/1903977","19-1903977")</f>
        <v>0</v>
      </c>
      <c r="B48" t="s">
        <v>29</v>
      </c>
      <c r="C48" t="s">
        <v>48</v>
      </c>
      <c r="D48" t="s">
        <v>74</v>
      </c>
      <c r="F48" t="s">
        <v>288</v>
      </c>
      <c r="G48" t="s">
        <v>608</v>
      </c>
      <c r="H48" t="s">
        <v>914</v>
      </c>
      <c r="I48" t="s">
        <v>1079</v>
      </c>
      <c r="J48">
        <v>11212</v>
      </c>
      <c r="K48" t="s">
        <v>1265</v>
      </c>
      <c r="L48" t="s">
        <v>1268</v>
      </c>
      <c r="M48" t="s">
        <v>1267</v>
      </c>
      <c r="N48" t="s">
        <v>1267</v>
      </c>
      <c r="O48" t="s">
        <v>1267</v>
      </c>
      <c r="P48" t="s">
        <v>1292</v>
      </c>
      <c r="Q48" t="s">
        <v>1450</v>
      </c>
      <c r="R48" t="s">
        <v>1461</v>
      </c>
      <c r="T48" t="s">
        <v>1470</v>
      </c>
      <c r="U48" t="s">
        <v>1265</v>
      </c>
      <c r="V48" t="s">
        <v>1474</v>
      </c>
      <c r="Y48">
        <v>0</v>
      </c>
      <c r="Z48" t="s">
        <v>1794</v>
      </c>
    </row>
    <row r="49" spans="1:26">
      <c r="A49" s="1">
        <f>HYPERLINK("https://lsnyc.legalserver.org/matter/dynamic-profile/view/1895346","19-1895346")</f>
        <v>0</v>
      </c>
      <c r="B49" t="s">
        <v>29</v>
      </c>
      <c r="C49" t="s">
        <v>48</v>
      </c>
      <c r="D49" t="s">
        <v>53</v>
      </c>
      <c r="F49" t="s">
        <v>289</v>
      </c>
      <c r="G49" t="s">
        <v>609</v>
      </c>
      <c r="H49" t="s">
        <v>916</v>
      </c>
      <c r="I49" t="s">
        <v>1088</v>
      </c>
      <c r="J49">
        <v>11212</v>
      </c>
      <c r="K49" t="s">
        <v>1265</v>
      </c>
      <c r="L49" t="s">
        <v>1268</v>
      </c>
      <c r="M49" t="s">
        <v>1267</v>
      </c>
      <c r="N49" t="s">
        <v>1267</v>
      </c>
      <c r="O49" t="s">
        <v>1265</v>
      </c>
      <c r="Q49" t="s">
        <v>1445</v>
      </c>
      <c r="R49" t="s">
        <v>1461</v>
      </c>
      <c r="T49" t="s">
        <v>1470</v>
      </c>
      <c r="U49" t="s">
        <v>1265</v>
      </c>
      <c r="V49" t="s">
        <v>1474</v>
      </c>
      <c r="W49" t="s">
        <v>53</v>
      </c>
      <c r="X49" t="s">
        <v>1570</v>
      </c>
      <c r="Y49">
        <v>0</v>
      </c>
      <c r="Z49" t="s">
        <v>1793</v>
      </c>
    </row>
    <row r="50" spans="1:26">
      <c r="A50" s="1">
        <f>HYPERLINK("https://lsnyc.legalserver.org/matter/dynamic-profile/view/1895306","19-1895306")</f>
        <v>0</v>
      </c>
      <c r="B50" t="s">
        <v>29</v>
      </c>
      <c r="C50" t="s">
        <v>48</v>
      </c>
      <c r="D50" t="s">
        <v>53</v>
      </c>
      <c r="F50" t="s">
        <v>298</v>
      </c>
      <c r="G50" t="s">
        <v>617</v>
      </c>
      <c r="H50" t="s">
        <v>914</v>
      </c>
      <c r="I50" t="s">
        <v>1085</v>
      </c>
      <c r="J50">
        <v>11212</v>
      </c>
      <c r="K50" t="s">
        <v>1265</v>
      </c>
      <c r="L50" t="s">
        <v>1268</v>
      </c>
      <c r="M50" t="s">
        <v>1267</v>
      </c>
      <c r="N50" t="s">
        <v>1267</v>
      </c>
      <c r="O50" t="s">
        <v>1265</v>
      </c>
      <c r="P50" t="s">
        <v>1293</v>
      </c>
      <c r="Q50" t="s">
        <v>1445</v>
      </c>
      <c r="R50" t="s">
        <v>1461</v>
      </c>
      <c r="T50" t="s">
        <v>1470</v>
      </c>
      <c r="U50" t="s">
        <v>1265</v>
      </c>
      <c r="V50" t="s">
        <v>1473</v>
      </c>
      <c r="W50" t="s">
        <v>53</v>
      </c>
      <c r="Y50">
        <v>0</v>
      </c>
      <c r="Z50" t="s">
        <v>1794</v>
      </c>
    </row>
    <row r="51" spans="1:26">
      <c r="A51" s="1">
        <f>HYPERLINK("https://lsnyc.legalserver.org/matter/dynamic-profile/view/1905791","19-1905791")</f>
        <v>0</v>
      </c>
      <c r="B51" t="s">
        <v>29</v>
      </c>
      <c r="C51" t="s">
        <v>48</v>
      </c>
      <c r="D51" t="s">
        <v>67</v>
      </c>
      <c r="F51" t="s">
        <v>286</v>
      </c>
      <c r="G51" t="s">
        <v>606</v>
      </c>
      <c r="H51" t="s">
        <v>914</v>
      </c>
      <c r="I51" t="s">
        <v>1084</v>
      </c>
      <c r="J51">
        <v>11212</v>
      </c>
      <c r="K51" t="s">
        <v>1265</v>
      </c>
      <c r="L51" t="s">
        <v>1268</v>
      </c>
      <c r="M51" t="s">
        <v>1267</v>
      </c>
      <c r="N51" t="s">
        <v>1267</v>
      </c>
      <c r="O51" t="s">
        <v>1267</v>
      </c>
      <c r="P51" t="s">
        <v>1294</v>
      </c>
      <c r="Q51" t="s">
        <v>1446</v>
      </c>
      <c r="R51" t="s">
        <v>1462</v>
      </c>
      <c r="T51" t="s">
        <v>1470</v>
      </c>
      <c r="U51" t="s">
        <v>1265</v>
      </c>
      <c r="V51" t="s">
        <v>1473</v>
      </c>
      <c r="W51" t="s">
        <v>127</v>
      </c>
      <c r="X51" t="s">
        <v>1569</v>
      </c>
      <c r="Y51">
        <v>0</v>
      </c>
      <c r="Z51" t="s">
        <v>1794</v>
      </c>
    </row>
    <row r="52" spans="1:26">
      <c r="A52" s="1">
        <f>HYPERLINK("https://lsnyc.legalserver.org/matter/dynamic-profile/view/1903936","19-1903936")</f>
        <v>0</v>
      </c>
      <c r="B52" t="s">
        <v>29</v>
      </c>
      <c r="C52" t="s">
        <v>48</v>
      </c>
      <c r="D52" t="s">
        <v>62</v>
      </c>
      <c r="F52" t="s">
        <v>288</v>
      </c>
      <c r="G52" t="s">
        <v>608</v>
      </c>
      <c r="H52" t="s">
        <v>914</v>
      </c>
      <c r="I52" t="s">
        <v>1079</v>
      </c>
      <c r="J52">
        <v>11212</v>
      </c>
      <c r="K52" t="s">
        <v>1265</v>
      </c>
      <c r="L52" t="s">
        <v>1268</v>
      </c>
      <c r="M52" t="s">
        <v>1267</v>
      </c>
      <c r="N52" t="s">
        <v>1267</v>
      </c>
      <c r="O52" t="s">
        <v>1267</v>
      </c>
      <c r="P52" t="s">
        <v>1295</v>
      </c>
      <c r="Q52" t="s">
        <v>1446</v>
      </c>
      <c r="R52" t="s">
        <v>1462</v>
      </c>
      <c r="T52" t="s">
        <v>1470</v>
      </c>
      <c r="U52" t="s">
        <v>1266</v>
      </c>
      <c r="V52" t="s">
        <v>1473</v>
      </c>
      <c r="W52" t="s">
        <v>1495</v>
      </c>
      <c r="Y52">
        <v>41.8</v>
      </c>
      <c r="Z52" t="s">
        <v>1794</v>
      </c>
    </row>
    <row r="53" spans="1:26">
      <c r="A53" s="1">
        <f>HYPERLINK("https://lsnyc.legalserver.org/matter/dynamic-profile/view/1896456","19-1896456")</f>
        <v>0</v>
      </c>
      <c r="B53" t="s">
        <v>29</v>
      </c>
      <c r="C53" t="s">
        <v>48</v>
      </c>
      <c r="D53" t="s">
        <v>75</v>
      </c>
      <c r="F53" t="s">
        <v>286</v>
      </c>
      <c r="G53" t="s">
        <v>620</v>
      </c>
      <c r="H53" t="s">
        <v>921</v>
      </c>
      <c r="I53">
        <v>201</v>
      </c>
      <c r="J53">
        <v>10025</v>
      </c>
      <c r="K53" t="s">
        <v>1265</v>
      </c>
      <c r="M53" t="s">
        <v>1267</v>
      </c>
      <c r="N53" t="s">
        <v>1267</v>
      </c>
      <c r="O53" t="s">
        <v>1265</v>
      </c>
      <c r="Q53" t="s">
        <v>1449</v>
      </c>
      <c r="R53" t="s">
        <v>1462</v>
      </c>
      <c r="T53" t="s">
        <v>1470</v>
      </c>
      <c r="U53" t="s">
        <v>1266</v>
      </c>
      <c r="V53" t="s">
        <v>1473</v>
      </c>
      <c r="W53" t="s">
        <v>50</v>
      </c>
      <c r="X53" t="s">
        <v>1580</v>
      </c>
      <c r="Y53">
        <v>0</v>
      </c>
      <c r="Z53" t="s">
        <v>1794</v>
      </c>
    </row>
    <row r="54" spans="1:26">
      <c r="A54" s="1">
        <f>HYPERLINK("https://lsnyc.legalserver.org/matter/dynamic-profile/view/1886583","18-1886583")</f>
        <v>0</v>
      </c>
      <c r="B54" t="s">
        <v>29</v>
      </c>
      <c r="C54" t="s">
        <v>48</v>
      </c>
      <c r="D54" t="s">
        <v>76</v>
      </c>
      <c r="F54" t="s">
        <v>301</v>
      </c>
      <c r="G54" t="s">
        <v>621</v>
      </c>
      <c r="H54" t="s">
        <v>922</v>
      </c>
      <c r="J54">
        <v>10453</v>
      </c>
      <c r="K54" t="s">
        <v>1265</v>
      </c>
      <c r="M54" t="s">
        <v>1267</v>
      </c>
      <c r="N54" t="s">
        <v>1267</v>
      </c>
      <c r="O54" t="s">
        <v>1265</v>
      </c>
      <c r="P54" t="s">
        <v>1296</v>
      </c>
      <c r="Q54" t="s">
        <v>1451</v>
      </c>
      <c r="R54" t="s">
        <v>1462</v>
      </c>
      <c r="T54" t="s">
        <v>1470</v>
      </c>
      <c r="U54" t="s">
        <v>1266</v>
      </c>
      <c r="V54" t="s">
        <v>1473</v>
      </c>
      <c r="W54" t="s">
        <v>89</v>
      </c>
      <c r="Y54">
        <v>16.8</v>
      </c>
      <c r="Z54" t="s">
        <v>1793</v>
      </c>
    </row>
    <row r="55" spans="1:26">
      <c r="A55" s="1">
        <f>HYPERLINK("https://lsnyc.legalserver.org/matter/dynamic-profile/view/1903231","19-1903231")</f>
        <v>0</v>
      </c>
      <c r="B55" t="s">
        <v>29</v>
      </c>
      <c r="C55" t="s">
        <v>48</v>
      </c>
      <c r="D55" t="s">
        <v>77</v>
      </c>
      <c r="F55" t="s">
        <v>302</v>
      </c>
      <c r="G55" t="s">
        <v>622</v>
      </c>
      <c r="H55" t="s">
        <v>923</v>
      </c>
      <c r="I55" t="s">
        <v>1073</v>
      </c>
      <c r="J55">
        <v>11212</v>
      </c>
      <c r="K55" t="s">
        <v>1265</v>
      </c>
      <c r="L55" t="s">
        <v>1268</v>
      </c>
      <c r="M55" t="s">
        <v>1267</v>
      </c>
      <c r="N55" t="s">
        <v>1267</v>
      </c>
      <c r="O55" t="s">
        <v>1267</v>
      </c>
      <c r="P55" t="s">
        <v>1297</v>
      </c>
      <c r="Q55" t="s">
        <v>1446</v>
      </c>
      <c r="R55" t="s">
        <v>1462</v>
      </c>
      <c r="T55" t="s">
        <v>1470</v>
      </c>
      <c r="U55" t="s">
        <v>1265</v>
      </c>
      <c r="V55" t="s">
        <v>1473</v>
      </c>
      <c r="W55" t="s">
        <v>258</v>
      </c>
      <c r="Y55">
        <v>5.2</v>
      </c>
      <c r="Z55" t="s">
        <v>1794</v>
      </c>
    </row>
    <row r="56" spans="1:26">
      <c r="A56" s="1">
        <f>HYPERLINK("https://lsnyc.legalserver.org/matter/dynamic-profile/view/1846478","17-1846478")</f>
        <v>0</v>
      </c>
      <c r="B56" t="s">
        <v>29</v>
      </c>
      <c r="C56" t="s">
        <v>48</v>
      </c>
      <c r="D56" t="s">
        <v>78</v>
      </c>
      <c r="F56" t="s">
        <v>303</v>
      </c>
      <c r="G56" t="s">
        <v>611</v>
      </c>
      <c r="H56" t="s">
        <v>915</v>
      </c>
      <c r="I56" t="s">
        <v>1091</v>
      </c>
      <c r="J56">
        <v>11207</v>
      </c>
      <c r="K56" t="s">
        <v>1265</v>
      </c>
      <c r="M56" t="s">
        <v>1267</v>
      </c>
      <c r="N56" t="s">
        <v>1267</v>
      </c>
      <c r="O56" t="s">
        <v>1267</v>
      </c>
      <c r="R56" t="s">
        <v>1462</v>
      </c>
      <c r="T56" t="s">
        <v>1470</v>
      </c>
      <c r="U56" t="s">
        <v>1265</v>
      </c>
      <c r="V56" t="s">
        <v>1473</v>
      </c>
      <c r="W56" t="s">
        <v>1496</v>
      </c>
      <c r="Y56">
        <v>3.2</v>
      </c>
      <c r="Z56" t="s">
        <v>1794</v>
      </c>
    </row>
    <row r="57" spans="1:26">
      <c r="A57" s="1">
        <f>HYPERLINK("https://lsnyc.legalserver.org/matter/dynamic-profile/view/1905787","19-1905787")</f>
        <v>0</v>
      </c>
      <c r="B57" t="s">
        <v>29</v>
      </c>
      <c r="C57" t="s">
        <v>48</v>
      </c>
      <c r="D57" t="s">
        <v>67</v>
      </c>
      <c r="F57" t="s">
        <v>304</v>
      </c>
      <c r="G57" t="s">
        <v>623</v>
      </c>
      <c r="H57" t="s">
        <v>914</v>
      </c>
      <c r="I57" t="s">
        <v>1094</v>
      </c>
      <c r="J57">
        <v>11212</v>
      </c>
      <c r="K57" t="s">
        <v>1265</v>
      </c>
      <c r="L57" t="s">
        <v>1268</v>
      </c>
      <c r="M57" t="s">
        <v>1267</v>
      </c>
      <c r="N57" t="s">
        <v>1267</v>
      </c>
      <c r="O57" t="s">
        <v>1267</v>
      </c>
      <c r="P57" t="s">
        <v>1289</v>
      </c>
      <c r="Q57" t="s">
        <v>1449</v>
      </c>
      <c r="R57" t="s">
        <v>1462</v>
      </c>
      <c r="T57" t="s">
        <v>1470</v>
      </c>
      <c r="U57" t="s">
        <v>1265</v>
      </c>
      <c r="V57" t="s">
        <v>1475</v>
      </c>
      <c r="W57" t="s">
        <v>127</v>
      </c>
      <c r="X57" t="s">
        <v>1581</v>
      </c>
      <c r="Y57">
        <v>0</v>
      </c>
      <c r="Z57" t="s">
        <v>1794</v>
      </c>
    </row>
    <row r="58" spans="1:26">
      <c r="A58" s="1">
        <f>HYPERLINK("https://lsnyc.legalserver.org/matter/dynamic-profile/view/1905789","19-1905789")</f>
        <v>0</v>
      </c>
      <c r="B58" t="s">
        <v>29</v>
      </c>
      <c r="C58" t="s">
        <v>48</v>
      </c>
      <c r="D58" t="s">
        <v>67</v>
      </c>
      <c r="F58" t="s">
        <v>304</v>
      </c>
      <c r="G58" t="s">
        <v>623</v>
      </c>
      <c r="H58" t="s">
        <v>914</v>
      </c>
      <c r="I58" t="s">
        <v>1094</v>
      </c>
      <c r="J58">
        <v>11212</v>
      </c>
      <c r="K58" t="s">
        <v>1265</v>
      </c>
      <c r="L58" t="s">
        <v>1268</v>
      </c>
      <c r="M58" t="s">
        <v>1267</v>
      </c>
      <c r="N58" t="s">
        <v>1267</v>
      </c>
      <c r="O58" t="s">
        <v>1267</v>
      </c>
      <c r="P58" t="s">
        <v>1298</v>
      </c>
      <c r="Q58" t="s">
        <v>1446</v>
      </c>
      <c r="R58" t="s">
        <v>1462</v>
      </c>
      <c r="T58" t="s">
        <v>1470</v>
      </c>
      <c r="U58" t="s">
        <v>1265</v>
      </c>
      <c r="V58" t="s">
        <v>1473</v>
      </c>
      <c r="W58" t="s">
        <v>127</v>
      </c>
      <c r="X58" t="s">
        <v>1581</v>
      </c>
      <c r="Y58">
        <v>0</v>
      </c>
      <c r="Z58" t="s">
        <v>1794</v>
      </c>
    </row>
    <row r="59" spans="1:26">
      <c r="A59" s="1">
        <f>HYPERLINK("https://lsnyc.legalserver.org/matter/dynamic-profile/view/1905784","19-1905784")</f>
        <v>0</v>
      </c>
      <c r="B59" t="s">
        <v>29</v>
      </c>
      <c r="C59" t="s">
        <v>48</v>
      </c>
      <c r="D59" t="s">
        <v>67</v>
      </c>
      <c r="F59" t="s">
        <v>305</v>
      </c>
      <c r="G59" t="s">
        <v>624</v>
      </c>
      <c r="H59" t="s">
        <v>914</v>
      </c>
      <c r="I59" t="s">
        <v>1083</v>
      </c>
      <c r="J59">
        <v>11212</v>
      </c>
      <c r="K59" t="s">
        <v>1265</v>
      </c>
      <c r="L59" t="s">
        <v>1268</v>
      </c>
      <c r="M59" t="s">
        <v>1267</v>
      </c>
      <c r="N59" t="s">
        <v>1267</v>
      </c>
      <c r="O59" t="s">
        <v>1267</v>
      </c>
      <c r="P59" t="s">
        <v>1299</v>
      </c>
      <c r="Q59" t="s">
        <v>1446</v>
      </c>
      <c r="R59" t="s">
        <v>1462</v>
      </c>
      <c r="T59" t="s">
        <v>1470</v>
      </c>
      <c r="U59" t="s">
        <v>1265</v>
      </c>
      <c r="V59" t="s">
        <v>1473</v>
      </c>
      <c r="W59" t="s">
        <v>127</v>
      </c>
      <c r="X59" t="s">
        <v>1582</v>
      </c>
      <c r="Y59">
        <v>0</v>
      </c>
      <c r="Z59" t="s">
        <v>1794</v>
      </c>
    </row>
    <row r="60" spans="1:26">
      <c r="A60" s="1">
        <f>HYPERLINK("https://lsnyc.legalserver.org/matter/dynamic-profile/view/1905783","19-1905783")</f>
        <v>0</v>
      </c>
      <c r="B60" t="s">
        <v>29</v>
      </c>
      <c r="C60" t="s">
        <v>48</v>
      </c>
      <c r="D60" t="s">
        <v>67</v>
      </c>
      <c r="F60" t="s">
        <v>305</v>
      </c>
      <c r="G60" t="s">
        <v>624</v>
      </c>
      <c r="H60" t="s">
        <v>914</v>
      </c>
      <c r="I60" t="s">
        <v>1083</v>
      </c>
      <c r="J60">
        <v>11212</v>
      </c>
      <c r="K60" t="s">
        <v>1265</v>
      </c>
      <c r="L60" t="s">
        <v>1268</v>
      </c>
      <c r="M60" t="s">
        <v>1267</v>
      </c>
      <c r="N60" t="s">
        <v>1267</v>
      </c>
      <c r="O60" t="s">
        <v>1267</v>
      </c>
      <c r="P60" t="s">
        <v>1287</v>
      </c>
      <c r="Q60" t="s">
        <v>1445</v>
      </c>
      <c r="R60" t="s">
        <v>1462</v>
      </c>
      <c r="T60" t="s">
        <v>1470</v>
      </c>
      <c r="U60" t="s">
        <v>1265</v>
      </c>
      <c r="V60" t="s">
        <v>1474</v>
      </c>
      <c r="W60" t="s">
        <v>53</v>
      </c>
      <c r="X60" t="s">
        <v>1582</v>
      </c>
      <c r="Y60">
        <v>0</v>
      </c>
      <c r="Z60" t="s">
        <v>1794</v>
      </c>
    </row>
    <row r="61" spans="1:26">
      <c r="A61" s="1">
        <f>HYPERLINK("https://lsnyc.legalserver.org/matter/dynamic-profile/view/1892752","19-1892752")</f>
        <v>0</v>
      </c>
      <c r="B61" t="s">
        <v>30</v>
      </c>
      <c r="C61" t="s">
        <v>48</v>
      </c>
      <c r="D61" t="s">
        <v>79</v>
      </c>
      <c r="F61" t="s">
        <v>306</v>
      </c>
      <c r="G61" t="s">
        <v>625</v>
      </c>
      <c r="H61" t="s">
        <v>924</v>
      </c>
      <c r="I61" t="s">
        <v>1095</v>
      </c>
      <c r="J61">
        <v>11207</v>
      </c>
      <c r="K61" t="s">
        <v>1265</v>
      </c>
      <c r="L61" t="s">
        <v>1268</v>
      </c>
      <c r="M61" t="s">
        <v>1266</v>
      </c>
      <c r="N61" t="s">
        <v>1267</v>
      </c>
      <c r="O61" t="s">
        <v>1267</v>
      </c>
      <c r="P61" t="s">
        <v>1300</v>
      </c>
      <c r="Q61" t="s">
        <v>1446</v>
      </c>
      <c r="R61" t="s">
        <v>1459</v>
      </c>
      <c r="T61" t="s">
        <v>1470</v>
      </c>
      <c r="U61" t="s">
        <v>1266</v>
      </c>
      <c r="V61" t="s">
        <v>1473</v>
      </c>
      <c r="W61" t="s">
        <v>138</v>
      </c>
      <c r="Y61">
        <v>2</v>
      </c>
      <c r="Z61" t="s">
        <v>1796</v>
      </c>
    </row>
    <row r="62" spans="1:26">
      <c r="A62" s="1">
        <f>HYPERLINK("https://lsnyc.legalserver.org/matter/dynamic-profile/view/1911428","19-1911428")</f>
        <v>0</v>
      </c>
      <c r="B62" t="s">
        <v>30</v>
      </c>
      <c r="C62" t="s">
        <v>48</v>
      </c>
      <c r="D62" t="s">
        <v>80</v>
      </c>
      <c r="F62" t="s">
        <v>307</v>
      </c>
      <c r="G62" t="s">
        <v>626</v>
      </c>
      <c r="H62" t="s">
        <v>925</v>
      </c>
      <c r="J62">
        <v>11233</v>
      </c>
      <c r="K62" t="s">
        <v>1265</v>
      </c>
      <c r="L62" t="s">
        <v>1268</v>
      </c>
      <c r="M62" t="s">
        <v>1267</v>
      </c>
      <c r="N62" t="s">
        <v>1267</v>
      </c>
      <c r="O62" t="s">
        <v>1267</v>
      </c>
      <c r="P62" t="s">
        <v>1301</v>
      </c>
      <c r="Q62" t="s">
        <v>1443</v>
      </c>
      <c r="R62" t="s">
        <v>1459</v>
      </c>
      <c r="T62" t="s">
        <v>1470</v>
      </c>
      <c r="U62" t="s">
        <v>1266</v>
      </c>
      <c r="V62" t="s">
        <v>1473</v>
      </c>
      <c r="W62" t="s">
        <v>1497</v>
      </c>
      <c r="Y62">
        <v>2</v>
      </c>
      <c r="Z62" t="s">
        <v>1794</v>
      </c>
    </row>
    <row r="63" spans="1:26">
      <c r="A63" s="1">
        <f>HYPERLINK("https://lsnyc.legalserver.org/matter/dynamic-profile/view/1893742","19-1893742")</f>
        <v>0</v>
      </c>
      <c r="B63" t="s">
        <v>30</v>
      </c>
      <c r="C63" t="s">
        <v>49</v>
      </c>
      <c r="D63" t="s">
        <v>81</v>
      </c>
      <c r="E63" t="s">
        <v>244</v>
      </c>
      <c r="F63" t="s">
        <v>308</v>
      </c>
      <c r="G63" t="s">
        <v>627</v>
      </c>
      <c r="H63" t="s">
        <v>926</v>
      </c>
      <c r="I63" t="s">
        <v>1083</v>
      </c>
      <c r="J63">
        <v>11239</v>
      </c>
      <c r="K63" t="s">
        <v>1265</v>
      </c>
      <c r="L63" t="s">
        <v>1268</v>
      </c>
      <c r="M63" t="s">
        <v>1266</v>
      </c>
      <c r="N63" t="s">
        <v>1267</v>
      </c>
      <c r="O63" t="s">
        <v>1266</v>
      </c>
      <c r="P63" t="s">
        <v>1302</v>
      </c>
      <c r="Q63" t="s">
        <v>1443</v>
      </c>
      <c r="R63" t="s">
        <v>1459</v>
      </c>
      <c r="S63" t="s">
        <v>1463</v>
      </c>
      <c r="T63" t="s">
        <v>1470</v>
      </c>
      <c r="U63" t="s">
        <v>1266</v>
      </c>
      <c r="V63" t="s">
        <v>1473</v>
      </c>
      <c r="W63" t="s">
        <v>138</v>
      </c>
      <c r="Y63">
        <v>1.5</v>
      </c>
      <c r="Z63" t="s">
        <v>1793</v>
      </c>
    </row>
    <row r="64" spans="1:26">
      <c r="A64" s="1">
        <f>HYPERLINK("https://lsnyc.legalserver.org/matter/dynamic-profile/view/1907358","19-1907358")</f>
        <v>0</v>
      </c>
      <c r="B64" t="s">
        <v>30</v>
      </c>
      <c r="C64" t="s">
        <v>48</v>
      </c>
      <c r="D64" t="s">
        <v>82</v>
      </c>
      <c r="F64" t="s">
        <v>309</v>
      </c>
      <c r="G64" t="s">
        <v>628</v>
      </c>
      <c r="H64" t="s">
        <v>927</v>
      </c>
      <c r="I64" t="s">
        <v>1096</v>
      </c>
      <c r="J64">
        <v>11233</v>
      </c>
      <c r="K64" t="s">
        <v>1265</v>
      </c>
      <c r="L64" t="s">
        <v>1268</v>
      </c>
      <c r="M64" t="s">
        <v>1267</v>
      </c>
      <c r="N64" t="s">
        <v>1267</v>
      </c>
      <c r="O64" t="s">
        <v>1267</v>
      </c>
      <c r="P64" t="s">
        <v>1303</v>
      </c>
      <c r="Q64" t="s">
        <v>1446</v>
      </c>
      <c r="R64" t="s">
        <v>1462</v>
      </c>
      <c r="T64" t="s">
        <v>1470</v>
      </c>
      <c r="U64" t="s">
        <v>1266</v>
      </c>
      <c r="V64" t="s">
        <v>1473</v>
      </c>
      <c r="W64" t="s">
        <v>105</v>
      </c>
      <c r="Y64">
        <v>8.9</v>
      </c>
      <c r="Z64" t="s">
        <v>1795</v>
      </c>
    </row>
    <row r="65" spans="1:26">
      <c r="A65" s="1">
        <f>HYPERLINK("https://lsnyc.legalserver.org/matter/dynamic-profile/view/1851961","17-1851961")</f>
        <v>0</v>
      </c>
      <c r="B65" t="s">
        <v>30</v>
      </c>
      <c r="C65" t="s">
        <v>48</v>
      </c>
      <c r="D65" t="s">
        <v>83</v>
      </c>
      <c r="F65" t="s">
        <v>310</v>
      </c>
      <c r="G65" t="s">
        <v>629</v>
      </c>
      <c r="H65" t="s">
        <v>928</v>
      </c>
      <c r="I65" t="s">
        <v>1097</v>
      </c>
      <c r="J65">
        <v>11233</v>
      </c>
      <c r="K65" t="s">
        <v>1265</v>
      </c>
      <c r="M65" t="s">
        <v>1267</v>
      </c>
      <c r="N65" t="s">
        <v>1267</v>
      </c>
      <c r="O65" t="s">
        <v>1265</v>
      </c>
      <c r="R65" t="s">
        <v>1462</v>
      </c>
      <c r="T65" t="s">
        <v>1470</v>
      </c>
      <c r="U65" t="s">
        <v>1265</v>
      </c>
      <c r="V65" t="s">
        <v>1473</v>
      </c>
      <c r="W65" t="s">
        <v>1481</v>
      </c>
      <c r="Y65">
        <v>22.2</v>
      </c>
      <c r="Z65" t="s">
        <v>1794</v>
      </c>
    </row>
    <row r="66" spans="1:26">
      <c r="A66" s="1">
        <f>HYPERLINK("https://lsnyc.legalserver.org/matter/dynamic-profile/view/1872177","18-1872177")</f>
        <v>0</v>
      </c>
      <c r="B66" t="s">
        <v>30</v>
      </c>
      <c r="C66" t="s">
        <v>48</v>
      </c>
      <c r="D66" t="s">
        <v>84</v>
      </c>
      <c r="F66" t="s">
        <v>311</v>
      </c>
      <c r="G66" t="s">
        <v>630</v>
      </c>
      <c r="H66" t="s">
        <v>929</v>
      </c>
      <c r="I66" t="s">
        <v>1088</v>
      </c>
      <c r="J66">
        <v>11226</v>
      </c>
      <c r="K66" t="s">
        <v>1265</v>
      </c>
      <c r="M66" t="s">
        <v>1267</v>
      </c>
      <c r="N66" t="s">
        <v>1267</v>
      </c>
      <c r="O66" t="s">
        <v>1265</v>
      </c>
      <c r="P66" t="s">
        <v>1304</v>
      </c>
      <c r="Q66" t="s">
        <v>1446</v>
      </c>
      <c r="R66" t="s">
        <v>1462</v>
      </c>
      <c r="T66" t="s">
        <v>1471</v>
      </c>
      <c r="U66" t="s">
        <v>1266</v>
      </c>
      <c r="V66" t="s">
        <v>1473</v>
      </c>
      <c r="W66" t="s">
        <v>84</v>
      </c>
      <c r="Y66">
        <v>49.5</v>
      </c>
      <c r="Z66" t="s">
        <v>1798</v>
      </c>
    </row>
    <row r="67" spans="1:26">
      <c r="A67" s="1">
        <f>HYPERLINK("https://lsnyc.legalserver.org/matter/dynamic-profile/view/1903031","19-1903031")</f>
        <v>0</v>
      </c>
      <c r="B67" t="s">
        <v>30</v>
      </c>
      <c r="C67" t="s">
        <v>48</v>
      </c>
      <c r="D67" t="s">
        <v>85</v>
      </c>
      <c r="F67" t="s">
        <v>312</v>
      </c>
      <c r="G67" t="s">
        <v>631</v>
      </c>
      <c r="H67" t="s">
        <v>930</v>
      </c>
      <c r="I67">
        <v>318</v>
      </c>
      <c r="J67">
        <v>11208</v>
      </c>
      <c r="K67" t="s">
        <v>1266</v>
      </c>
      <c r="M67" t="s">
        <v>1267</v>
      </c>
      <c r="N67" t="s">
        <v>1267</v>
      </c>
      <c r="O67" t="s">
        <v>1267</v>
      </c>
      <c r="P67" t="s">
        <v>1305</v>
      </c>
      <c r="Q67" t="s">
        <v>1446</v>
      </c>
      <c r="R67" t="s">
        <v>1462</v>
      </c>
      <c r="T67" t="s">
        <v>1470</v>
      </c>
      <c r="U67" t="s">
        <v>1266</v>
      </c>
      <c r="V67" t="s">
        <v>1473</v>
      </c>
      <c r="Y67">
        <v>3.1</v>
      </c>
      <c r="Z67" t="s">
        <v>1793</v>
      </c>
    </row>
    <row r="68" spans="1:26">
      <c r="A68" s="1">
        <f>HYPERLINK("https://lsnyc.legalserver.org/matter/dynamic-profile/view/1869305","18-1869305")</f>
        <v>0</v>
      </c>
      <c r="B68" t="s">
        <v>30</v>
      </c>
      <c r="C68" t="s">
        <v>48</v>
      </c>
      <c r="D68" t="s">
        <v>86</v>
      </c>
      <c r="F68" t="s">
        <v>313</v>
      </c>
      <c r="G68" t="s">
        <v>632</v>
      </c>
      <c r="H68" t="s">
        <v>931</v>
      </c>
      <c r="I68" t="s">
        <v>1088</v>
      </c>
      <c r="J68">
        <v>11207</v>
      </c>
      <c r="K68" t="s">
        <v>1265</v>
      </c>
      <c r="M68" t="s">
        <v>1267</v>
      </c>
      <c r="N68" t="s">
        <v>1267</v>
      </c>
      <c r="O68" t="s">
        <v>1265</v>
      </c>
      <c r="P68" t="s">
        <v>1306</v>
      </c>
      <c r="Q68" t="s">
        <v>1443</v>
      </c>
      <c r="R68" t="s">
        <v>1462</v>
      </c>
      <c r="T68" t="s">
        <v>1470</v>
      </c>
      <c r="U68" t="s">
        <v>1266</v>
      </c>
      <c r="V68" t="s">
        <v>1473</v>
      </c>
      <c r="W68" t="s">
        <v>145</v>
      </c>
      <c r="Y68">
        <v>59.65</v>
      </c>
      <c r="Z68" t="s">
        <v>1794</v>
      </c>
    </row>
    <row r="69" spans="1:26">
      <c r="A69" s="1">
        <f>HYPERLINK("https://lsnyc.legalserver.org/matter/dynamic-profile/view/1896004","19-1896004")</f>
        <v>0</v>
      </c>
      <c r="B69" t="s">
        <v>30</v>
      </c>
      <c r="C69" t="s">
        <v>48</v>
      </c>
      <c r="D69" t="s">
        <v>58</v>
      </c>
      <c r="F69" t="s">
        <v>314</v>
      </c>
      <c r="G69" t="s">
        <v>633</v>
      </c>
      <c r="H69" t="s">
        <v>932</v>
      </c>
      <c r="I69" t="s">
        <v>1098</v>
      </c>
      <c r="J69">
        <v>11208</v>
      </c>
      <c r="K69" t="s">
        <v>1265</v>
      </c>
      <c r="L69" t="s">
        <v>1268</v>
      </c>
      <c r="M69" t="s">
        <v>1267</v>
      </c>
      <c r="N69" t="s">
        <v>1267</v>
      </c>
      <c r="O69" t="s">
        <v>1265</v>
      </c>
      <c r="P69" t="s">
        <v>1307</v>
      </c>
      <c r="Q69" t="s">
        <v>1446</v>
      </c>
      <c r="R69" t="s">
        <v>1462</v>
      </c>
      <c r="T69" t="s">
        <v>1470</v>
      </c>
      <c r="U69" t="s">
        <v>1266</v>
      </c>
      <c r="V69" t="s">
        <v>1473</v>
      </c>
      <c r="W69" t="s">
        <v>1498</v>
      </c>
      <c r="Y69">
        <v>22.4</v>
      </c>
      <c r="Z69" t="s">
        <v>1798</v>
      </c>
    </row>
    <row r="70" spans="1:26">
      <c r="A70" s="1">
        <f>HYPERLINK("https://lsnyc.legalserver.org/matter/dynamic-profile/view/1879864","18-1879864")</f>
        <v>0</v>
      </c>
      <c r="B70" t="s">
        <v>30</v>
      </c>
      <c r="C70" t="s">
        <v>48</v>
      </c>
      <c r="D70" t="s">
        <v>87</v>
      </c>
      <c r="F70" t="s">
        <v>315</v>
      </c>
      <c r="G70" t="s">
        <v>611</v>
      </c>
      <c r="H70" t="s">
        <v>933</v>
      </c>
      <c r="I70" t="s">
        <v>1099</v>
      </c>
      <c r="J70">
        <v>11212</v>
      </c>
      <c r="K70" t="s">
        <v>1265</v>
      </c>
      <c r="M70" t="s">
        <v>1267</v>
      </c>
      <c r="N70" t="s">
        <v>1267</v>
      </c>
      <c r="O70" t="s">
        <v>1265</v>
      </c>
      <c r="P70" t="s">
        <v>1308</v>
      </c>
      <c r="Q70" t="s">
        <v>1446</v>
      </c>
      <c r="R70" t="s">
        <v>1462</v>
      </c>
      <c r="T70" t="s">
        <v>1470</v>
      </c>
      <c r="V70" t="s">
        <v>1473</v>
      </c>
      <c r="W70" t="s">
        <v>122</v>
      </c>
      <c r="Y70">
        <v>7.3</v>
      </c>
      <c r="Z70" t="s">
        <v>1799</v>
      </c>
    </row>
    <row r="71" spans="1:26">
      <c r="A71" s="1">
        <f>HYPERLINK("https://lsnyc.legalserver.org/matter/dynamic-profile/view/1887398","19-1887398")</f>
        <v>0</v>
      </c>
      <c r="B71" t="s">
        <v>30</v>
      </c>
      <c r="C71" t="s">
        <v>49</v>
      </c>
      <c r="D71" t="s">
        <v>88</v>
      </c>
      <c r="E71" t="s">
        <v>245</v>
      </c>
      <c r="F71" t="s">
        <v>316</v>
      </c>
      <c r="G71" t="s">
        <v>603</v>
      </c>
      <c r="H71" t="s">
        <v>934</v>
      </c>
      <c r="I71">
        <v>2</v>
      </c>
      <c r="J71">
        <v>11233</v>
      </c>
      <c r="K71" t="s">
        <v>1265</v>
      </c>
      <c r="M71" t="s">
        <v>1267</v>
      </c>
      <c r="N71" t="s">
        <v>1267</v>
      </c>
      <c r="O71" t="s">
        <v>1265</v>
      </c>
      <c r="P71" t="s">
        <v>1309</v>
      </c>
      <c r="Q71" t="s">
        <v>1443</v>
      </c>
      <c r="R71" t="s">
        <v>1462</v>
      </c>
      <c r="S71" t="s">
        <v>1465</v>
      </c>
      <c r="T71" t="s">
        <v>1470</v>
      </c>
      <c r="U71" t="s">
        <v>1266</v>
      </c>
      <c r="V71" t="s">
        <v>1473</v>
      </c>
      <c r="W71" t="s">
        <v>98</v>
      </c>
      <c r="X71" t="s">
        <v>1583</v>
      </c>
      <c r="Y71">
        <v>30.7</v>
      </c>
      <c r="Z71" t="s">
        <v>1794</v>
      </c>
    </row>
    <row r="72" spans="1:26">
      <c r="A72" s="1">
        <f>HYPERLINK("https://lsnyc.legalserver.org/matter/dynamic-profile/view/1885583","18-1885583")</f>
        <v>0</v>
      </c>
      <c r="B72" t="s">
        <v>30</v>
      </c>
      <c r="C72" t="s">
        <v>48</v>
      </c>
      <c r="D72" t="s">
        <v>89</v>
      </c>
      <c r="F72" t="s">
        <v>317</v>
      </c>
      <c r="G72" t="s">
        <v>634</v>
      </c>
      <c r="H72" t="s">
        <v>935</v>
      </c>
      <c r="I72" t="s">
        <v>1073</v>
      </c>
      <c r="J72">
        <v>11233</v>
      </c>
      <c r="K72" t="s">
        <v>1265</v>
      </c>
      <c r="M72" t="s">
        <v>1267</v>
      </c>
      <c r="N72" t="s">
        <v>1267</v>
      </c>
      <c r="O72" t="s">
        <v>1265</v>
      </c>
      <c r="P72" t="s">
        <v>1310</v>
      </c>
      <c r="Q72" t="s">
        <v>1446</v>
      </c>
      <c r="R72" t="s">
        <v>1462</v>
      </c>
      <c r="T72" t="s">
        <v>1470</v>
      </c>
      <c r="U72" t="s">
        <v>1266</v>
      </c>
      <c r="V72" t="s">
        <v>1473</v>
      </c>
      <c r="W72" t="s">
        <v>1499</v>
      </c>
      <c r="Y72">
        <v>44</v>
      </c>
      <c r="Z72" t="s">
        <v>1793</v>
      </c>
    </row>
    <row r="73" spans="1:26">
      <c r="A73" s="1">
        <f>HYPERLINK("https://lsnyc.legalserver.org/matter/dynamic-profile/view/1851310","17-1851310")</f>
        <v>0</v>
      </c>
      <c r="B73" t="s">
        <v>30</v>
      </c>
      <c r="C73" t="s">
        <v>48</v>
      </c>
      <c r="D73" t="s">
        <v>90</v>
      </c>
      <c r="F73" t="s">
        <v>318</v>
      </c>
      <c r="G73" t="s">
        <v>635</v>
      </c>
      <c r="H73" t="s">
        <v>936</v>
      </c>
      <c r="I73" t="s">
        <v>1095</v>
      </c>
      <c r="J73">
        <v>11233</v>
      </c>
      <c r="K73" t="s">
        <v>1265</v>
      </c>
      <c r="M73" t="s">
        <v>1267</v>
      </c>
      <c r="N73" t="s">
        <v>1267</v>
      </c>
      <c r="O73" t="s">
        <v>1265</v>
      </c>
      <c r="P73" t="s">
        <v>1311</v>
      </c>
      <c r="Q73" t="s">
        <v>1446</v>
      </c>
      <c r="R73" t="s">
        <v>1462</v>
      </c>
      <c r="T73" t="s">
        <v>1470</v>
      </c>
      <c r="U73" t="s">
        <v>1266</v>
      </c>
      <c r="V73" t="s">
        <v>1473</v>
      </c>
      <c r="W73" t="s">
        <v>1500</v>
      </c>
      <c r="Y73">
        <v>27.65</v>
      </c>
      <c r="Z73" t="s">
        <v>1800</v>
      </c>
    </row>
    <row r="74" spans="1:26">
      <c r="A74" s="1">
        <f>HYPERLINK("https://lsnyc.legalserver.org/matter/dynamic-profile/view/1889330","19-1889330")</f>
        <v>0</v>
      </c>
      <c r="B74" t="s">
        <v>30</v>
      </c>
      <c r="C74" t="s">
        <v>48</v>
      </c>
      <c r="D74" t="s">
        <v>91</v>
      </c>
      <c r="F74" t="s">
        <v>319</v>
      </c>
      <c r="G74" t="s">
        <v>636</v>
      </c>
      <c r="H74" t="s">
        <v>937</v>
      </c>
      <c r="I74" t="s">
        <v>1100</v>
      </c>
      <c r="J74">
        <v>11220</v>
      </c>
      <c r="K74" t="s">
        <v>1265</v>
      </c>
      <c r="L74" t="s">
        <v>1268</v>
      </c>
      <c r="M74" t="s">
        <v>1267</v>
      </c>
      <c r="N74" t="s">
        <v>1267</v>
      </c>
      <c r="O74" t="s">
        <v>1265</v>
      </c>
      <c r="P74" t="s">
        <v>1312</v>
      </c>
      <c r="Q74" t="s">
        <v>1443</v>
      </c>
      <c r="R74" t="s">
        <v>1462</v>
      </c>
      <c r="T74" t="s">
        <v>1471</v>
      </c>
      <c r="U74" t="s">
        <v>1266</v>
      </c>
      <c r="V74" t="s">
        <v>1473</v>
      </c>
      <c r="W74" t="s">
        <v>129</v>
      </c>
      <c r="Y74">
        <v>24.5</v>
      </c>
      <c r="Z74" t="s">
        <v>1794</v>
      </c>
    </row>
    <row r="75" spans="1:26">
      <c r="A75" s="1">
        <f>HYPERLINK("https://lsnyc.legalserver.org/matter/dynamic-profile/view/1898897","19-1898897")</f>
        <v>0</v>
      </c>
      <c r="B75" t="s">
        <v>30</v>
      </c>
      <c r="C75" t="s">
        <v>48</v>
      </c>
      <c r="D75" t="s">
        <v>92</v>
      </c>
      <c r="F75" t="s">
        <v>320</v>
      </c>
      <c r="G75" t="s">
        <v>637</v>
      </c>
      <c r="H75" t="s">
        <v>938</v>
      </c>
      <c r="I75" t="s">
        <v>1101</v>
      </c>
      <c r="J75">
        <v>11233</v>
      </c>
      <c r="K75" t="s">
        <v>1265</v>
      </c>
      <c r="L75" t="s">
        <v>1268</v>
      </c>
      <c r="M75" t="s">
        <v>1267</v>
      </c>
      <c r="N75" t="s">
        <v>1267</v>
      </c>
      <c r="O75" t="s">
        <v>1265</v>
      </c>
      <c r="P75" t="s">
        <v>1313</v>
      </c>
      <c r="Q75" t="s">
        <v>1446</v>
      </c>
      <c r="R75" t="s">
        <v>1462</v>
      </c>
      <c r="T75" t="s">
        <v>1470</v>
      </c>
      <c r="U75" t="s">
        <v>1266</v>
      </c>
      <c r="V75" t="s">
        <v>1473</v>
      </c>
      <c r="W75" t="s">
        <v>112</v>
      </c>
      <c r="Y75">
        <v>8.300000000000001</v>
      </c>
      <c r="Z75" t="s">
        <v>1801</v>
      </c>
    </row>
    <row r="76" spans="1:26">
      <c r="A76" s="1">
        <f>HYPERLINK("https://lsnyc.legalserver.org/matter/dynamic-profile/view/1898772","19-1898772")</f>
        <v>0</v>
      </c>
      <c r="B76" t="s">
        <v>30</v>
      </c>
      <c r="C76" t="s">
        <v>48</v>
      </c>
      <c r="D76" t="s">
        <v>92</v>
      </c>
      <c r="F76" t="s">
        <v>321</v>
      </c>
      <c r="G76" t="s">
        <v>638</v>
      </c>
      <c r="H76" t="s">
        <v>939</v>
      </c>
      <c r="I76" t="s">
        <v>1086</v>
      </c>
      <c r="J76">
        <v>11233</v>
      </c>
      <c r="K76" t="s">
        <v>1265</v>
      </c>
      <c r="L76" t="s">
        <v>1268</v>
      </c>
      <c r="M76" t="s">
        <v>1267</v>
      </c>
      <c r="N76" t="s">
        <v>1267</v>
      </c>
      <c r="O76" t="s">
        <v>1266</v>
      </c>
      <c r="P76" t="s">
        <v>1314</v>
      </c>
      <c r="Q76" t="s">
        <v>1446</v>
      </c>
      <c r="R76" t="s">
        <v>1462</v>
      </c>
      <c r="T76" t="s">
        <v>1470</v>
      </c>
      <c r="U76" t="s">
        <v>1265</v>
      </c>
      <c r="V76" t="s">
        <v>1473</v>
      </c>
      <c r="W76" t="s">
        <v>138</v>
      </c>
      <c r="Y76">
        <v>4.25</v>
      </c>
      <c r="Z76" t="s">
        <v>1794</v>
      </c>
    </row>
    <row r="77" spans="1:26">
      <c r="A77" s="1">
        <f>HYPERLINK("https://lsnyc.legalserver.org/matter/dynamic-profile/view/1883253","18-1883253")</f>
        <v>0</v>
      </c>
      <c r="B77" t="s">
        <v>30</v>
      </c>
      <c r="C77" t="s">
        <v>48</v>
      </c>
      <c r="D77" t="s">
        <v>93</v>
      </c>
      <c r="F77" t="s">
        <v>302</v>
      </c>
      <c r="G77" t="s">
        <v>639</v>
      </c>
      <c r="H77" t="s">
        <v>940</v>
      </c>
      <c r="I77" t="s">
        <v>1073</v>
      </c>
      <c r="J77">
        <v>11233</v>
      </c>
      <c r="K77" t="s">
        <v>1265</v>
      </c>
      <c r="M77" t="s">
        <v>1267</v>
      </c>
      <c r="N77" t="s">
        <v>1267</v>
      </c>
      <c r="O77" t="s">
        <v>1265</v>
      </c>
      <c r="P77" t="s">
        <v>1315</v>
      </c>
      <c r="Q77" t="s">
        <v>1446</v>
      </c>
      <c r="R77" t="s">
        <v>1462</v>
      </c>
      <c r="T77" t="s">
        <v>1470</v>
      </c>
      <c r="U77" t="s">
        <v>1266</v>
      </c>
      <c r="V77" t="s">
        <v>1473</v>
      </c>
      <c r="W77" t="s">
        <v>93</v>
      </c>
      <c r="X77" t="s">
        <v>1584</v>
      </c>
      <c r="Y77">
        <v>15.65</v>
      </c>
      <c r="Z77" t="s">
        <v>1802</v>
      </c>
    </row>
    <row r="78" spans="1:26">
      <c r="A78" s="1">
        <f>HYPERLINK("https://lsnyc.legalserver.org/matter/dynamic-profile/view/1894682","19-1894682")</f>
        <v>0</v>
      </c>
      <c r="B78" t="s">
        <v>30</v>
      </c>
      <c r="C78" t="s">
        <v>48</v>
      </c>
      <c r="D78" t="s">
        <v>94</v>
      </c>
      <c r="F78" t="s">
        <v>322</v>
      </c>
      <c r="G78" t="s">
        <v>640</v>
      </c>
      <c r="H78" t="s">
        <v>941</v>
      </c>
      <c r="I78">
        <v>1</v>
      </c>
      <c r="J78">
        <v>11208</v>
      </c>
      <c r="K78" t="s">
        <v>1265</v>
      </c>
      <c r="L78" t="s">
        <v>1268</v>
      </c>
      <c r="M78" t="s">
        <v>1267</v>
      </c>
      <c r="N78" t="s">
        <v>1267</v>
      </c>
      <c r="O78" t="s">
        <v>1265</v>
      </c>
      <c r="P78" t="s">
        <v>1316</v>
      </c>
      <c r="Q78" t="s">
        <v>1443</v>
      </c>
      <c r="R78" t="s">
        <v>1462</v>
      </c>
      <c r="T78" t="s">
        <v>1470</v>
      </c>
      <c r="U78" t="s">
        <v>1266</v>
      </c>
      <c r="V78" t="s">
        <v>1473</v>
      </c>
      <c r="W78" t="s">
        <v>232</v>
      </c>
      <c r="Y78">
        <v>25.5</v>
      </c>
      <c r="Z78" t="s">
        <v>1793</v>
      </c>
    </row>
    <row r="79" spans="1:26">
      <c r="A79" s="1">
        <f>HYPERLINK("https://lsnyc.legalserver.org/matter/dynamic-profile/view/1887657","19-1887657")</f>
        <v>0</v>
      </c>
      <c r="B79" t="s">
        <v>30</v>
      </c>
      <c r="C79" t="s">
        <v>48</v>
      </c>
      <c r="D79" t="s">
        <v>95</v>
      </c>
      <c r="F79" t="s">
        <v>311</v>
      </c>
      <c r="G79" t="s">
        <v>641</v>
      </c>
      <c r="H79" t="s">
        <v>942</v>
      </c>
      <c r="I79" t="s">
        <v>1102</v>
      </c>
      <c r="J79">
        <v>11207</v>
      </c>
      <c r="K79" t="s">
        <v>1266</v>
      </c>
      <c r="L79" t="s">
        <v>1270</v>
      </c>
      <c r="M79" t="s">
        <v>1267</v>
      </c>
      <c r="N79" t="s">
        <v>1267</v>
      </c>
      <c r="O79" t="s">
        <v>1266</v>
      </c>
      <c r="P79" t="s">
        <v>1317</v>
      </c>
      <c r="Q79" t="s">
        <v>1446</v>
      </c>
      <c r="R79" t="s">
        <v>1462</v>
      </c>
      <c r="T79" t="s">
        <v>1470</v>
      </c>
      <c r="U79" t="s">
        <v>1266</v>
      </c>
      <c r="V79" t="s">
        <v>1473</v>
      </c>
      <c r="W79" t="s">
        <v>138</v>
      </c>
      <c r="X79" t="s">
        <v>1585</v>
      </c>
      <c r="Y79">
        <v>16.4</v>
      </c>
      <c r="Z79" t="s">
        <v>1794</v>
      </c>
    </row>
    <row r="80" spans="1:26">
      <c r="A80" s="1">
        <f>HYPERLINK("https://lsnyc.legalserver.org/matter/dynamic-profile/view/1884635","18-1884635")</f>
        <v>0</v>
      </c>
      <c r="B80" t="s">
        <v>30</v>
      </c>
      <c r="C80" t="s">
        <v>48</v>
      </c>
      <c r="D80" t="s">
        <v>96</v>
      </c>
      <c r="F80" t="s">
        <v>323</v>
      </c>
      <c r="G80" t="s">
        <v>607</v>
      </c>
      <c r="H80" t="s">
        <v>943</v>
      </c>
      <c r="I80" t="s">
        <v>1103</v>
      </c>
      <c r="J80">
        <v>11233</v>
      </c>
      <c r="K80" t="s">
        <v>1265</v>
      </c>
      <c r="M80" t="s">
        <v>1267</v>
      </c>
      <c r="N80" t="s">
        <v>1267</v>
      </c>
      <c r="O80" t="s">
        <v>1265</v>
      </c>
      <c r="P80" t="s">
        <v>1318</v>
      </c>
      <c r="Q80" t="s">
        <v>1446</v>
      </c>
      <c r="R80" t="s">
        <v>1462</v>
      </c>
      <c r="T80" t="s">
        <v>1470</v>
      </c>
      <c r="U80" t="s">
        <v>1266</v>
      </c>
      <c r="V80" t="s">
        <v>1473</v>
      </c>
      <c r="W80" t="s">
        <v>98</v>
      </c>
      <c r="Y80">
        <v>38</v>
      </c>
      <c r="Z80" t="s">
        <v>1800</v>
      </c>
    </row>
    <row r="81" spans="1:26">
      <c r="A81" s="1">
        <f>HYPERLINK("https://lsnyc.legalserver.org/matter/dynamic-profile/view/1883471","18-1883471")</f>
        <v>0</v>
      </c>
      <c r="B81" t="s">
        <v>30</v>
      </c>
      <c r="C81" t="s">
        <v>48</v>
      </c>
      <c r="D81" t="s">
        <v>97</v>
      </c>
      <c r="F81" t="s">
        <v>324</v>
      </c>
      <c r="G81" t="s">
        <v>642</v>
      </c>
      <c r="H81" t="s">
        <v>932</v>
      </c>
      <c r="I81" t="s">
        <v>1104</v>
      </c>
      <c r="J81">
        <v>11208</v>
      </c>
      <c r="K81" t="s">
        <v>1265</v>
      </c>
      <c r="M81" t="s">
        <v>1267</v>
      </c>
      <c r="N81" t="s">
        <v>1267</v>
      </c>
      <c r="O81" t="s">
        <v>1265</v>
      </c>
      <c r="P81" t="s">
        <v>1319</v>
      </c>
      <c r="Q81" t="s">
        <v>1446</v>
      </c>
      <c r="R81" t="s">
        <v>1462</v>
      </c>
      <c r="T81" t="s">
        <v>1470</v>
      </c>
      <c r="V81" t="s">
        <v>1473</v>
      </c>
      <c r="W81" t="s">
        <v>193</v>
      </c>
      <c r="X81" t="s">
        <v>1586</v>
      </c>
      <c r="Y81">
        <v>46.4</v>
      </c>
      <c r="Z81" t="s">
        <v>1798</v>
      </c>
    </row>
    <row r="82" spans="1:26">
      <c r="A82" s="1">
        <f>HYPERLINK("https://lsnyc.legalserver.org/matter/dynamic-profile/view/1892359","19-1892359")</f>
        <v>0</v>
      </c>
      <c r="B82" t="s">
        <v>30</v>
      </c>
      <c r="C82" t="s">
        <v>48</v>
      </c>
      <c r="D82" t="s">
        <v>98</v>
      </c>
      <c r="F82" t="s">
        <v>325</v>
      </c>
      <c r="G82" t="s">
        <v>643</v>
      </c>
      <c r="H82" t="s">
        <v>944</v>
      </c>
      <c r="I82">
        <v>1</v>
      </c>
      <c r="J82">
        <v>11208</v>
      </c>
      <c r="K82" t="s">
        <v>1265</v>
      </c>
      <c r="M82" t="s">
        <v>1267</v>
      </c>
      <c r="N82" t="s">
        <v>1267</v>
      </c>
      <c r="O82" t="s">
        <v>1265</v>
      </c>
      <c r="P82" t="s">
        <v>1320</v>
      </c>
      <c r="Q82" t="s">
        <v>1443</v>
      </c>
      <c r="R82" t="s">
        <v>1462</v>
      </c>
      <c r="T82" t="s">
        <v>1470</v>
      </c>
      <c r="U82" t="s">
        <v>1266</v>
      </c>
      <c r="V82" t="s">
        <v>1473</v>
      </c>
      <c r="W82" t="s">
        <v>1501</v>
      </c>
      <c r="Y82">
        <v>42.1</v>
      </c>
      <c r="Z82" t="s">
        <v>1793</v>
      </c>
    </row>
    <row r="83" spans="1:26">
      <c r="A83" s="1">
        <f>HYPERLINK("https://lsnyc.legalserver.org/matter/dynamic-profile/view/1896712","19-1896712")</f>
        <v>0</v>
      </c>
      <c r="B83" t="s">
        <v>30</v>
      </c>
      <c r="C83" t="s">
        <v>48</v>
      </c>
      <c r="D83" t="s">
        <v>99</v>
      </c>
      <c r="F83" t="s">
        <v>322</v>
      </c>
      <c r="G83" t="s">
        <v>640</v>
      </c>
      <c r="H83" t="s">
        <v>941</v>
      </c>
      <c r="I83">
        <v>1</v>
      </c>
      <c r="J83">
        <v>11208</v>
      </c>
      <c r="K83" t="s">
        <v>1265</v>
      </c>
      <c r="L83" t="s">
        <v>1268</v>
      </c>
      <c r="M83" t="s">
        <v>1267</v>
      </c>
      <c r="N83" t="s">
        <v>1267</v>
      </c>
      <c r="O83" t="s">
        <v>1265</v>
      </c>
      <c r="P83" t="s">
        <v>1321</v>
      </c>
      <c r="Q83" t="s">
        <v>1452</v>
      </c>
      <c r="R83" t="s">
        <v>1462</v>
      </c>
      <c r="T83" t="s">
        <v>1470</v>
      </c>
      <c r="U83" t="s">
        <v>1266</v>
      </c>
      <c r="V83" t="s">
        <v>1473</v>
      </c>
      <c r="W83" t="s">
        <v>138</v>
      </c>
      <c r="X83" t="s">
        <v>1587</v>
      </c>
      <c r="Y83">
        <v>27</v>
      </c>
      <c r="Z83" t="s">
        <v>1794</v>
      </c>
    </row>
    <row r="84" spans="1:26">
      <c r="A84" s="1">
        <f>HYPERLINK("https://lsnyc.legalserver.org/matter/dynamic-profile/view/1912104","19-1912104")</f>
        <v>0</v>
      </c>
      <c r="B84" t="s">
        <v>30</v>
      </c>
      <c r="C84" t="s">
        <v>48</v>
      </c>
      <c r="D84" t="s">
        <v>100</v>
      </c>
      <c r="F84" t="s">
        <v>326</v>
      </c>
      <c r="G84" t="s">
        <v>644</v>
      </c>
      <c r="H84" t="s">
        <v>945</v>
      </c>
      <c r="I84" t="s">
        <v>1083</v>
      </c>
      <c r="J84">
        <v>11206</v>
      </c>
      <c r="K84" t="s">
        <v>1265</v>
      </c>
      <c r="L84" t="s">
        <v>1268</v>
      </c>
      <c r="M84" t="s">
        <v>1267</v>
      </c>
      <c r="N84" t="s">
        <v>1267</v>
      </c>
      <c r="O84" t="s">
        <v>1267</v>
      </c>
      <c r="P84" t="s">
        <v>1322</v>
      </c>
      <c r="Q84" t="s">
        <v>1446</v>
      </c>
      <c r="R84" t="s">
        <v>1462</v>
      </c>
      <c r="T84" t="s">
        <v>1470</v>
      </c>
      <c r="U84" t="s">
        <v>1266</v>
      </c>
      <c r="V84" t="s">
        <v>1473</v>
      </c>
      <c r="W84" t="s">
        <v>1502</v>
      </c>
      <c r="Y84">
        <v>2.5</v>
      </c>
      <c r="Z84" t="s">
        <v>1793</v>
      </c>
    </row>
    <row r="85" spans="1:26">
      <c r="A85" s="1">
        <f>HYPERLINK("https://lsnyc.legalserver.org/matter/dynamic-profile/view/1883581","18-1883581")</f>
        <v>0</v>
      </c>
      <c r="B85" t="s">
        <v>30</v>
      </c>
      <c r="C85" t="s">
        <v>48</v>
      </c>
      <c r="D85" t="s">
        <v>101</v>
      </c>
      <c r="F85" t="s">
        <v>327</v>
      </c>
      <c r="G85" t="s">
        <v>645</v>
      </c>
      <c r="H85" t="s">
        <v>946</v>
      </c>
      <c r="I85">
        <v>212</v>
      </c>
      <c r="J85">
        <v>11239</v>
      </c>
      <c r="K85" t="s">
        <v>1265</v>
      </c>
      <c r="L85" t="s">
        <v>1268</v>
      </c>
      <c r="M85" t="s">
        <v>1267</v>
      </c>
      <c r="N85" t="s">
        <v>1267</v>
      </c>
      <c r="O85" t="s">
        <v>1266</v>
      </c>
      <c r="P85" t="s">
        <v>1323</v>
      </c>
      <c r="Q85" t="s">
        <v>1443</v>
      </c>
      <c r="R85" t="s">
        <v>1462</v>
      </c>
      <c r="T85" t="s">
        <v>1470</v>
      </c>
      <c r="U85" t="s">
        <v>1266</v>
      </c>
      <c r="V85" t="s">
        <v>1473</v>
      </c>
      <c r="W85" t="s">
        <v>138</v>
      </c>
      <c r="Y85">
        <v>35.5</v>
      </c>
      <c r="Z85" t="s">
        <v>1794</v>
      </c>
    </row>
    <row r="86" spans="1:26">
      <c r="A86" s="1">
        <f>HYPERLINK("https://lsnyc.legalserver.org/matter/dynamic-profile/view/1887570","19-1887570")</f>
        <v>0</v>
      </c>
      <c r="B86" t="s">
        <v>30</v>
      </c>
      <c r="C86" t="s">
        <v>48</v>
      </c>
      <c r="D86" t="s">
        <v>95</v>
      </c>
      <c r="F86" t="s">
        <v>302</v>
      </c>
      <c r="G86" t="s">
        <v>646</v>
      </c>
      <c r="H86" t="s">
        <v>947</v>
      </c>
      <c r="I86" t="s">
        <v>1105</v>
      </c>
      <c r="J86">
        <v>11207</v>
      </c>
      <c r="K86" t="s">
        <v>1265</v>
      </c>
      <c r="L86" t="s">
        <v>1268</v>
      </c>
      <c r="M86" t="s">
        <v>1267</v>
      </c>
      <c r="N86" t="s">
        <v>1267</v>
      </c>
      <c r="O86" t="s">
        <v>1265</v>
      </c>
      <c r="P86" t="s">
        <v>1324</v>
      </c>
      <c r="Q86" t="s">
        <v>1446</v>
      </c>
      <c r="R86" t="s">
        <v>1462</v>
      </c>
      <c r="T86" t="s">
        <v>1470</v>
      </c>
      <c r="U86" t="s">
        <v>1266</v>
      </c>
      <c r="V86" t="s">
        <v>1473</v>
      </c>
      <c r="W86" t="s">
        <v>98</v>
      </c>
      <c r="Y86">
        <v>13.1</v>
      </c>
      <c r="Z86" t="s">
        <v>1794</v>
      </c>
    </row>
    <row r="87" spans="1:26">
      <c r="A87" s="1">
        <f>HYPERLINK("https://lsnyc.legalserver.org/matter/dynamic-profile/view/1886767","18-1886767")</f>
        <v>0</v>
      </c>
      <c r="B87" t="s">
        <v>30</v>
      </c>
      <c r="C87" t="s">
        <v>48</v>
      </c>
      <c r="D87" t="s">
        <v>102</v>
      </c>
      <c r="F87" t="s">
        <v>328</v>
      </c>
      <c r="G87" t="s">
        <v>647</v>
      </c>
      <c r="H87" t="s">
        <v>948</v>
      </c>
      <c r="I87" t="s">
        <v>1096</v>
      </c>
      <c r="J87">
        <v>11206</v>
      </c>
      <c r="K87" t="s">
        <v>1265</v>
      </c>
      <c r="M87" t="s">
        <v>1267</v>
      </c>
      <c r="N87" t="s">
        <v>1267</v>
      </c>
      <c r="O87" t="s">
        <v>1265</v>
      </c>
      <c r="P87" t="s">
        <v>1325</v>
      </c>
      <c r="Q87" t="s">
        <v>1446</v>
      </c>
      <c r="R87" t="s">
        <v>1462</v>
      </c>
      <c r="T87" t="s">
        <v>1470</v>
      </c>
      <c r="U87" t="s">
        <v>1266</v>
      </c>
      <c r="V87" t="s">
        <v>1473</v>
      </c>
      <c r="W87" t="s">
        <v>102</v>
      </c>
      <c r="X87" t="s">
        <v>1584</v>
      </c>
      <c r="Y87">
        <v>27.3</v>
      </c>
      <c r="Z87" t="s">
        <v>1793</v>
      </c>
    </row>
    <row r="88" spans="1:26">
      <c r="A88" s="1">
        <f>HYPERLINK("https://lsnyc.legalserver.org/matter/dynamic-profile/view/1880305","18-1880305")</f>
        <v>0</v>
      </c>
      <c r="B88" t="s">
        <v>30</v>
      </c>
      <c r="C88" t="s">
        <v>48</v>
      </c>
      <c r="D88" t="s">
        <v>103</v>
      </c>
      <c r="F88" t="s">
        <v>329</v>
      </c>
      <c r="G88" t="s">
        <v>648</v>
      </c>
      <c r="H88" t="s">
        <v>949</v>
      </c>
      <c r="I88" t="s">
        <v>1078</v>
      </c>
      <c r="J88">
        <v>11233</v>
      </c>
      <c r="K88" t="s">
        <v>1265</v>
      </c>
      <c r="M88" t="s">
        <v>1267</v>
      </c>
      <c r="N88" t="s">
        <v>1267</v>
      </c>
      <c r="O88" t="s">
        <v>1265</v>
      </c>
      <c r="P88" t="s">
        <v>1326</v>
      </c>
      <c r="Q88" t="s">
        <v>1443</v>
      </c>
      <c r="R88" t="s">
        <v>1462</v>
      </c>
      <c r="T88" t="s">
        <v>1470</v>
      </c>
      <c r="U88" t="s">
        <v>1266</v>
      </c>
      <c r="V88" t="s">
        <v>1473</v>
      </c>
      <c r="W88" t="s">
        <v>103</v>
      </c>
      <c r="Y88">
        <v>69.3</v>
      </c>
      <c r="Z88" t="s">
        <v>1800</v>
      </c>
    </row>
    <row r="89" spans="1:26">
      <c r="A89" s="1">
        <f>HYPERLINK("https://lsnyc.legalserver.org/matter/dynamic-profile/view/1883131","18-1883131")</f>
        <v>0</v>
      </c>
      <c r="B89" t="s">
        <v>30</v>
      </c>
      <c r="C89" t="s">
        <v>48</v>
      </c>
      <c r="D89" t="s">
        <v>104</v>
      </c>
      <c r="F89" t="s">
        <v>330</v>
      </c>
      <c r="G89" t="s">
        <v>649</v>
      </c>
      <c r="H89" t="s">
        <v>950</v>
      </c>
      <c r="I89">
        <v>7</v>
      </c>
      <c r="J89">
        <v>11233</v>
      </c>
      <c r="K89" t="s">
        <v>1265</v>
      </c>
      <c r="M89" t="s">
        <v>1267</v>
      </c>
      <c r="N89" t="s">
        <v>1267</v>
      </c>
      <c r="O89" t="s">
        <v>1265</v>
      </c>
      <c r="P89" t="s">
        <v>1327</v>
      </c>
      <c r="Q89" t="s">
        <v>1446</v>
      </c>
      <c r="R89" t="s">
        <v>1462</v>
      </c>
      <c r="T89" t="s">
        <v>1470</v>
      </c>
      <c r="U89" t="s">
        <v>1266</v>
      </c>
      <c r="V89" t="s">
        <v>1473</v>
      </c>
      <c r="W89" t="s">
        <v>104</v>
      </c>
      <c r="X89" t="s">
        <v>1588</v>
      </c>
      <c r="Y89">
        <v>23.8</v>
      </c>
      <c r="Z89" t="s">
        <v>1794</v>
      </c>
    </row>
    <row r="90" spans="1:26">
      <c r="A90" s="1">
        <f>HYPERLINK("https://lsnyc.legalserver.org/matter/dynamic-profile/view/1895973","19-1895973")</f>
        <v>0</v>
      </c>
      <c r="B90" t="s">
        <v>30</v>
      </c>
      <c r="C90" t="s">
        <v>48</v>
      </c>
      <c r="D90" t="s">
        <v>58</v>
      </c>
      <c r="F90" t="s">
        <v>331</v>
      </c>
      <c r="G90" t="s">
        <v>650</v>
      </c>
      <c r="H90" t="s">
        <v>951</v>
      </c>
      <c r="I90" t="s">
        <v>1093</v>
      </c>
      <c r="J90">
        <v>11233</v>
      </c>
      <c r="K90" t="s">
        <v>1265</v>
      </c>
      <c r="L90" t="s">
        <v>1268</v>
      </c>
      <c r="M90" t="s">
        <v>1267</v>
      </c>
      <c r="N90" t="s">
        <v>1267</v>
      </c>
      <c r="O90" t="s">
        <v>1265</v>
      </c>
      <c r="P90" t="s">
        <v>1328</v>
      </c>
      <c r="Q90" t="s">
        <v>1446</v>
      </c>
      <c r="R90" t="s">
        <v>1462</v>
      </c>
      <c r="T90" t="s">
        <v>1470</v>
      </c>
      <c r="V90" t="s">
        <v>1473</v>
      </c>
      <c r="W90" t="s">
        <v>58</v>
      </c>
      <c r="Y90">
        <v>8.75</v>
      </c>
      <c r="Z90" t="s">
        <v>1798</v>
      </c>
    </row>
    <row r="91" spans="1:26">
      <c r="A91" s="1">
        <f>HYPERLINK("https://lsnyc.legalserver.org/matter/dynamic-profile/view/1907496","19-1907496")</f>
        <v>0</v>
      </c>
      <c r="B91" t="s">
        <v>30</v>
      </c>
      <c r="C91" t="s">
        <v>48</v>
      </c>
      <c r="D91" t="s">
        <v>105</v>
      </c>
      <c r="F91" t="s">
        <v>332</v>
      </c>
      <c r="G91" t="s">
        <v>651</v>
      </c>
      <c r="H91" t="s">
        <v>952</v>
      </c>
      <c r="I91" t="s">
        <v>1106</v>
      </c>
      <c r="J91">
        <v>11212</v>
      </c>
      <c r="K91" t="s">
        <v>1265</v>
      </c>
      <c r="L91" t="s">
        <v>1268</v>
      </c>
      <c r="M91" t="s">
        <v>1267</v>
      </c>
      <c r="N91" t="s">
        <v>1267</v>
      </c>
      <c r="O91" t="s">
        <v>1267</v>
      </c>
      <c r="P91" t="s">
        <v>1329</v>
      </c>
      <c r="Q91" t="s">
        <v>1446</v>
      </c>
      <c r="R91" t="s">
        <v>1462</v>
      </c>
      <c r="T91" t="s">
        <v>1470</v>
      </c>
      <c r="U91" t="s">
        <v>1266</v>
      </c>
      <c r="V91" t="s">
        <v>1473</v>
      </c>
      <c r="W91" t="s">
        <v>257</v>
      </c>
      <c r="Y91">
        <v>6.5</v>
      </c>
      <c r="Z91" t="s">
        <v>1793</v>
      </c>
    </row>
    <row r="92" spans="1:26">
      <c r="A92" s="1">
        <f>HYPERLINK("https://lsnyc.legalserver.org/matter/dynamic-profile/view/1882511","18-1882511")</f>
        <v>0</v>
      </c>
      <c r="B92" t="s">
        <v>30</v>
      </c>
      <c r="C92" t="s">
        <v>48</v>
      </c>
      <c r="D92" t="s">
        <v>106</v>
      </c>
      <c r="F92" t="s">
        <v>333</v>
      </c>
      <c r="G92" t="s">
        <v>652</v>
      </c>
      <c r="H92" t="s">
        <v>953</v>
      </c>
      <c r="I92">
        <v>2</v>
      </c>
      <c r="J92">
        <v>11233</v>
      </c>
      <c r="K92" t="s">
        <v>1265</v>
      </c>
      <c r="L92" t="s">
        <v>1268</v>
      </c>
      <c r="M92" t="s">
        <v>1267</v>
      </c>
      <c r="N92" t="s">
        <v>1267</v>
      </c>
      <c r="O92" t="s">
        <v>1265</v>
      </c>
      <c r="P92" t="s">
        <v>1330</v>
      </c>
      <c r="Q92" t="s">
        <v>1446</v>
      </c>
      <c r="R92" t="s">
        <v>1462</v>
      </c>
      <c r="T92" t="s">
        <v>1470</v>
      </c>
      <c r="U92" t="s">
        <v>1266</v>
      </c>
      <c r="V92" t="s">
        <v>1473</v>
      </c>
      <c r="W92" t="s">
        <v>98</v>
      </c>
      <c r="Y92">
        <v>30.1</v>
      </c>
      <c r="Z92" t="s">
        <v>1803</v>
      </c>
    </row>
    <row r="93" spans="1:26">
      <c r="A93" s="1">
        <f>HYPERLINK("https://lsnyc.legalserver.org/matter/dynamic-profile/view/1884464","18-1884464")</f>
        <v>0</v>
      </c>
      <c r="B93" t="s">
        <v>30</v>
      </c>
      <c r="C93" t="s">
        <v>48</v>
      </c>
      <c r="D93" t="s">
        <v>107</v>
      </c>
      <c r="F93" t="s">
        <v>334</v>
      </c>
      <c r="G93" t="s">
        <v>653</v>
      </c>
      <c r="H93" t="s">
        <v>954</v>
      </c>
      <c r="I93" t="s">
        <v>1107</v>
      </c>
      <c r="J93">
        <v>11233</v>
      </c>
      <c r="K93" t="s">
        <v>1265</v>
      </c>
      <c r="M93" t="s">
        <v>1267</v>
      </c>
      <c r="N93" t="s">
        <v>1267</v>
      </c>
      <c r="O93" t="s">
        <v>1265</v>
      </c>
      <c r="P93" t="s">
        <v>1331</v>
      </c>
      <c r="Q93" t="s">
        <v>1446</v>
      </c>
      <c r="R93" t="s">
        <v>1462</v>
      </c>
      <c r="T93" t="s">
        <v>1470</v>
      </c>
      <c r="U93" t="s">
        <v>1266</v>
      </c>
      <c r="V93" t="s">
        <v>1473</v>
      </c>
      <c r="W93" t="s">
        <v>107</v>
      </c>
      <c r="X93" t="s">
        <v>1584</v>
      </c>
      <c r="Y93">
        <v>71.40000000000001</v>
      </c>
      <c r="Z93" t="s">
        <v>1804</v>
      </c>
    </row>
    <row r="94" spans="1:26">
      <c r="A94" s="1">
        <f>HYPERLINK("https://lsnyc.legalserver.org/matter/dynamic-profile/view/1891533","19-1891533")</f>
        <v>0</v>
      </c>
      <c r="B94" t="s">
        <v>31</v>
      </c>
      <c r="C94" t="s">
        <v>49</v>
      </c>
      <c r="D94" t="s">
        <v>108</v>
      </c>
      <c r="E94" t="s">
        <v>187</v>
      </c>
      <c r="F94" t="s">
        <v>327</v>
      </c>
      <c r="G94" t="s">
        <v>654</v>
      </c>
      <c r="H94" t="s">
        <v>955</v>
      </c>
      <c r="I94" t="s">
        <v>1091</v>
      </c>
      <c r="J94">
        <v>11233</v>
      </c>
      <c r="K94" t="s">
        <v>1265</v>
      </c>
      <c r="L94" t="s">
        <v>1268</v>
      </c>
      <c r="M94" t="s">
        <v>1266</v>
      </c>
      <c r="N94" t="s">
        <v>1267</v>
      </c>
      <c r="O94" t="s">
        <v>1266</v>
      </c>
      <c r="P94" t="s">
        <v>1332</v>
      </c>
      <c r="Q94" t="s">
        <v>1446</v>
      </c>
      <c r="R94" t="s">
        <v>1459</v>
      </c>
      <c r="S94" t="s">
        <v>1466</v>
      </c>
      <c r="T94" t="s">
        <v>1470</v>
      </c>
      <c r="U94" t="s">
        <v>1266</v>
      </c>
      <c r="V94" t="s">
        <v>1473</v>
      </c>
      <c r="W94" t="s">
        <v>1503</v>
      </c>
      <c r="Y94">
        <v>2.2</v>
      </c>
      <c r="Z94" t="s">
        <v>1805</v>
      </c>
    </row>
    <row r="95" spans="1:26">
      <c r="A95" s="1">
        <f>HYPERLINK("https://lsnyc.legalserver.org/matter/dynamic-profile/view/1906349","19-1906349")</f>
        <v>0</v>
      </c>
      <c r="B95" t="s">
        <v>31</v>
      </c>
      <c r="C95" t="s">
        <v>49</v>
      </c>
      <c r="D95" t="s">
        <v>109</v>
      </c>
      <c r="E95" t="s">
        <v>246</v>
      </c>
      <c r="F95" t="s">
        <v>335</v>
      </c>
      <c r="G95" t="s">
        <v>641</v>
      </c>
      <c r="H95" t="s">
        <v>956</v>
      </c>
      <c r="I95">
        <v>2</v>
      </c>
      <c r="J95">
        <v>11208</v>
      </c>
      <c r="K95" t="s">
        <v>1265</v>
      </c>
      <c r="L95" t="s">
        <v>1268</v>
      </c>
      <c r="M95" t="s">
        <v>1266</v>
      </c>
      <c r="N95" t="s">
        <v>1267</v>
      </c>
      <c r="O95" t="s">
        <v>1267</v>
      </c>
      <c r="P95" t="s">
        <v>1333</v>
      </c>
      <c r="Q95" t="s">
        <v>1446</v>
      </c>
      <c r="R95" t="s">
        <v>1459</v>
      </c>
      <c r="S95" t="s">
        <v>1466</v>
      </c>
      <c r="T95" t="s">
        <v>1470</v>
      </c>
      <c r="U95" t="s">
        <v>1266</v>
      </c>
      <c r="V95" t="s">
        <v>1473</v>
      </c>
      <c r="W95" t="s">
        <v>250</v>
      </c>
      <c r="Y95">
        <v>3</v>
      </c>
      <c r="Z95" t="s">
        <v>1794</v>
      </c>
    </row>
    <row r="96" spans="1:26">
      <c r="A96" s="1">
        <f>HYPERLINK("https://lsnyc.legalserver.org/matter/dynamic-profile/view/1906523","19-1906523")</f>
        <v>0</v>
      </c>
      <c r="B96" t="s">
        <v>31</v>
      </c>
      <c r="C96" t="s">
        <v>49</v>
      </c>
      <c r="D96" t="s">
        <v>110</v>
      </c>
      <c r="E96" t="s">
        <v>245</v>
      </c>
      <c r="F96" t="s">
        <v>336</v>
      </c>
      <c r="G96" t="s">
        <v>655</v>
      </c>
      <c r="H96" t="s">
        <v>957</v>
      </c>
      <c r="I96" t="s">
        <v>1099</v>
      </c>
      <c r="J96">
        <v>11212</v>
      </c>
      <c r="K96" t="s">
        <v>1265</v>
      </c>
      <c r="L96" t="s">
        <v>1268</v>
      </c>
      <c r="M96" t="s">
        <v>1266</v>
      </c>
      <c r="N96" t="s">
        <v>1267</v>
      </c>
      <c r="O96" t="s">
        <v>1267</v>
      </c>
      <c r="P96" t="s">
        <v>1334</v>
      </c>
      <c r="Q96" t="s">
        <v>1446</v>
      </c>
      <c r="R96" t="s">
        <v>1459</v>
      </c>
      <c r="S96" t="s">
        <v>1466</v>
      </c>
      <c r="T96" t="s">
        <v>1470</v>
      </c>
      <c r="U96" t="s">
        <v>1266</v>
      </c>
      <c r="V96" t="s">
        <v>1473</v>
      </c>
      <c r="W96" t="s">
        <v>105</v>
      </c>
      <c r="Y96">
        <v>2</v>
      </c>
      <c r="Z96" t="s">
        <v>1794</v>
      </c>
    </row>
    <row r="97" spans="1:26">
      <c r="A97" s="1">
        <f>HYPERLINK("https://lsnyc.legalserver.org/matter/dynamic-profile/view/1885444","18-1885444")</f>
        <v>0</v>
      </c>
      <c r="B97" t="s">
        <v>31</v>
      </c>
      <c r="C97" t="s">
        <v>49</v>
      </c>
      <c r="D97" t="s">
        <v>111</v>
      </c>
      <c r="E97" t="s">
        <v>138</v>
      </c>
      <c r="F97" t="s">
        <v>337</v>
      </c>
      <c r="G97" t="s">
        <v>656</v>
      </c>
      <c r="H97" t="s">
        <v>958</v>
      </c>
      <c r="I97">
        <v>526</v>
      </c>
      <c r="J97">
        <v>11212</v>
      </c>
      <c r="K97" t="s">
        <v>1265</v>
      </c>
      <c r="L97" t="s">
        <v>1268</v>
      </c>
      <c r="M97" t="s">
        <v>1266</v>
      </c>
      <c r="N97" t="s">
        <v>1267</v>
      </c>
      <c r="O97" t="s">
        <v>1265</v>
      </c>
      <c r="P97" t="s">
        <v>1291</v>
      </c>
      <c r="Q97" t="s">
        <v>1291</v>
      </c>
      <c r="R97" t="s">
        <v>1459</v>
      </c>
      <c r="S97" t="s">
        <v>1466</v>
      </c>
      <c r="T97" t="s">
        <v>1470</v>
      </c>
      <c r="U97" t="s">
        <v>1266</v>
      </c>
      <c r="V97" t="s">
        <v>1473</v>
      </c>
      <c r="W97" t="s">
        <v>121</v>
      </c>
      <c r="Y97">
        <v>1.5</v>
      </c>
      <c r="Z97" t="s">
        <v>1805</v>
      </c>
    </row>
    <row r="98" spans="1:26">
      <c r="A98" s="1">
        <f>HYPERLINK("https://lsnyc.legalserver.org/matter/dynamic-profile/view/1895215","19-1895215")</f>
        <v>0</v>
      </c>
      <c r="B98" t="s">
        <v>31</v>
      </c>
      <c r="C98" t="s">
        <v>49</v>
      </c>
      <c r="D98" t="s">
        <v>70</v>
      </c>
      <c r="E98" t="s">
        <v>247</v>
      </c>
      <c r="F98" t="s">
        <v>338</v>
      </c>
      <c r="G98" t="s">
        <v>450</v>
      </c>
      <c r="H98" t="s">
        <v>959</v>
      </c>
      <c r="I98" t="s">
        <v>1108</v>
      </c>
      <c r="J98">
        <v>11208</v>
      </c>
      <c r="K98" t="s">
        <v>1265</v>
      </c>
      <c r="L98" t="s">
        <v>1268</v>
      </c>
      <c r="M98" t="s">
        <v>1266</v>
      </c>
      <c r="N98" t="s">
        <v>1267</v>
      </c>
      <c r="O98" t="s">
        <v>1267</v>
      </c>
      <c r="P98" t="s">
        <v>1335</v>
      </c>
      <c r="Q98" t="s">
        <v>1443</v>
      </c>
      <c r="R98" t="s">
        <v>1459</v>
      </c>
      <c r="S98" t="s">
        <v>1466</v>
      </c>
      <c r="T98" t="s">
        <v>1470</v>
      </c>
      <c r="U98" t="s">
        <v>1266</v>
      </c>
      <c r="V98" t="s">
        <v>1473</v>
      </c>
      <c r="W98" t="s">
        <v>70</v>
      </c>
      <c r="Y98">
        <v>0.7</v>
      </c>
      <c r="Z98" t="s">
        <v>1798</v>
      </c>
    </row>
    <row r="99" spans="1:26">
      <c r="A99" s="1">
        <f>HYPERLINK("https://lsnyc.legalserver.org/matter/dynamic-profile/view/1898528","19-1898528")</f>
        <v>0</v>
      </c>
      <c r="B99" t="s">
        <v>31</v>
      </c>
      <c r="C99" t="s">
        <v>49</v>
      </c>
      <c r="D99" t="s">
        <v>112</v>
      </c>
      <c r="E99" t="s">
        <v>187</v>
      </c>
      <c r="F99" t="s">
        <v>339</v>
      </c>
      <c r="G99" t="s">
        <v>657</v>
      </c>
      <c r="H99" t="s">
        <v>960</v>
      </c>
      <c r="I99" t="s">
        <v>1109</v>
      </c>
      <c r="J99">
        <v>11208</v>
      </c>
      <c r="K99" t="s">
        <v>1265</v>
      </c>
      <c r="L99" t="s">
        <v>1268</v>
      </c>
      <c r="M99" t="s">
        <v>1266</v>
      </c>
      <c r="N99" t="s">
        <v>1267</v>
      </c>
      <c r="O99" t="s">
        <v>1266</v>
      </c>
      <c r="P99" t="s">
        <v>1336</v>
      </c>
      <c r="Q99" t="s">
        <v>1443</v>
      </c>
      <c r="R99" t="s">
        <v>1459</v>
      </c>
      <c r="S99" t="s">
        <v>1467</v>
      </c>
      <c r="T99" t="s">
        <v>1470</v>
      </c>
      <c r="U99" t="s">
        <v>1266</v>
      </c>
      <c r="V99" t="s">
        <v>1473</v>
      </c>
      <c r="W99" t="s">
        <v>241</v>
      </c>
      <c r="X99" t="s">
        <v>1589</v>
      </c>
      <c r="Y99">
        <v>2</v>
      </c>
      <c r="Z99" t="s">
        <v>1794</v>
      </c>
    </row>
    <row r="100" spans="1:26">
      <c r="A100" s="1">
        <f>HYPERLINK("https://lsnyc.legalserver.org/matter/dynamic-profile/view/1903680","19-1903680")</f>
        <v>0</v>
      </c>
      <c r="B100" t="s">
        <v>31</v>
      </c>
      <c r="C100" t="s">
        <v>49</v>
      </c>
      <c r="D100" t="s">
        <v>113</v>
      </c>
      <c r="E100" t="s">
        <v>248</v>
      </c>
      <c r="F100" t="s">
        <v>340</v>
      </c>
      <c r="G100" t="s">
        <v>658</v>
      </c>
      <c r="H100" t="s">
        <v>961</v>
      </c>
      <c r="I100" t="s">
        <v>1110</v>
      </c>
      <c r="J100">
        <v>11208</v>
      </c>
      <c r="K100" t="s">
        <v>1265</v>
      </c>
      <c r="L100" t="s">
        <v>1268</v>
      </c>
      <c r="M100" t="s">
        <v>1266</v>
      </c>
      <c r="N100" t="s">
        <v>1267</v>
      </c>
      <c r="O100" t="s">
        <v>1267</v>
      </c>
      <c r="P100" t="s">
        <v>1337</v>
      </c>
      <c r="Q100" t="s">
        <v>1446</v>
      </c>
      <c r="R100" t="s">
        <v>1459</v>
      </c>
      <c r="S100" t="s">
        <v>1466</v>
      </c>
      <c r="T100" t="s">
        <v>1470</v>
      </c>
      <c r="U100" t="s">
        <v>1266</v>
      </c>
      <c r="V100" t="s">
        <v>1473</v>
      </c>
      <c r="W100" t="s">
        <v>57</v>
      </c>
      <c r="Y100">
        <v>2.3</v>
      </c>
      <c r="Z100" t="s">
        <v>1794</v>
      </c>
    </row>
    <row r="101" spans="1:26">
      <c r="A101" s="1">
        <f>HYPERLINK("https://lsnyc.legalserver.org/matter/dynamic-profile/view/1878761","18-1878761")</f>
        <v>0</v>
      </c>
      <c r="B101" t="s">
        <v>31</v>
      </c>
      <c r="C101" t="s">
        <v>49</v>
      </c>
      <c r="D101" t="s">
        <v>114</v>
      </c>
      <c r="E101" t="s">
        <v>187</v>
      </c>
      <c r="F101" t="s">
        <v>341</v>
      </c>
      <c r="G101" t="s">
        <v>659</v>
      </c>
      <c r="H101" t="s">
        <v>962</v>
      </c>
      <c r="I101" t="s">
        <v>1093</v>
      </c>
      <c r="J101">
        <v>11233</v>
      </c>
      <c r="K101" t="s">
        <v>1265</v>
      </c>
      <c r="M101" t="s">
        <v>1266</v>
      </c>
      <c r="N101" t="s">
        <v>1267</v>
      </c>
      <c r="O101" t="s">
        <v>1265</v>
      </c>
      <c r="P101" t="s">
        <v>1338</v>
      </c>
      <c r="Q101" t="s">
        <v>1443</v>
      </c>
      <c r="R101" t="s">
        <v>1462</v>
      </c>
      <c r="S101" t="s">
        <v>1465</v>
      </c>
      <c r="T101" t="s">
        <v>1470</v>
      </c>
      <c r="U101" t="s">
        <v>1266</v>
      </c>
      <c r="V101" t="s">
        <v>1473</v>
      </c>
      <c r="W101" t="s">
        <v>114</v>
      </c>
      <c r="X101" t="s">
        <v>1590</v>
      </c>
      <c r="Y101">
        <v>17.15</v>
      </c>
      <c r="Z101" t="s">
        <v>1800</v>
      </c>
    </row>
    <row r="102" spans="1:26">
      <c r="A102" s="1">
        <f>HYPERLINK("https://lsnyc.legalserver.org/matter/dynamic-profile/view/1904189","19-1904189")</f>
        <v>0</v>
      </c>
      <c r="B102" t="s">
        <v>31</v>
      </c>
      <c r="C102" t="s">
        <v>48</v>
      </c>
      <c r="D102" t="s">
        <v>57</v>
      </c>
      <c r="F102" t="s">
        <v>342</v>
      </c>
      <c r="G102" t="s">
        <v>600</v>
      </c>
      <c r="H102" t="s">
        <v>963</v>
      </c>
      <c r="I102" t="s">
        <v>1111</v>
      </c>
      <c r="J102">
        <v>11233</v>
      </c>
      <c r="K102" t="s">
        <v>1265</v>
      </c>
      <c r="L102" t="s">
        <v>1268</v>
      </c>
      <c r="M102" t="s">
        <v>1267</v>
      </c>
      <c r="N102" t="s">
        <v>1267</v>
      </c>
      <c r="O102" t="s">
        <v>1267</v>
      </c>
      <c r="P102" t="s">
        <v>1339</v>
      </c>
      <c r="Q102" t="s">
        <v>1446</v>
      </c>
      <c r="R102" t="s">
        <v>1462</v>
      </c>
      <c r="T102" t="s">
        <v>1470</v>
      </c>
      <c r="U102" t="s">
        <v>1266</v>
      </c>
      <c r="V102" t="s">
        <v>1473</v>
      </c>
      <c r="W102" t="s">
        <v>1504</v>
      </c>
      <c r="Y102">
        <v>12.9</v>
      </c>
      <c r="Z102" t="s">
        <v>1794</v>
      </c>
    </row>
    <row r="103" spans="1:26">
      <c r="A103" s="1">
        <f>HYPERLINK("https://lsnyc.legalserver.org/matter/dynamic-profile/view/1889769","19-1889769")</f>
        <v>0</v>
      </c>
      <c r="B103" t="s">
        <v>31</v>
      </c>
      <c r="C103" t="s">
        <v>48</v>
      </c>
      <c r="D103" t="s">
        <v>115</v>
      </c>
      <c r="F103" t="s">
        <v>343</v>
      </c>
      <c r="G103" t="s">
        <v>660</v>
      </c>
      <c r="H103" t="s">
        <v>964</v>
      </c>
      <c r="I103" t="s">
        <v>1112</v>
      </c>
      <c r="J103">
        <v>11212</v>
      </c>
      <c r="K103" t="s">
        <v>1265</v>
      </c>
      <c r="M103" t="s">
        <v>1267</v>
      </c>
      <c r="N103" t="s">
        <v>1267</v>
      </c>
      <c r="O103" t="s">
        <v>1265</v>
      </c>
      <c r="P103" t="s">
        <v>1340</v>
      </c>
      <c r="Q103" t="s">
        <v>1446</v>
      </c>
      <c r="R103" t="s">
        <v>1462</v>
      </c>
      <c r="T103" t="s">
        <v>1470</v>
      </c>
      <c r="U103" t="s">
        <v>1266</v>
      </c>
      <c r="V103" t="s">
        <v>1473</v>
      </c>
      <c r="W103" t="s">
        <v>1505</v>
      </c>
      <c r="Y103">
        <v>21.95</v>
      </c>
      <c r="Z103" t="s">
        <v>1793</v>
      </c>
    </row>
    <row r="104" spans="1:26">
      <c r="A104" s="1">
        <f>HYPERLINK("https://lsnyc.legalserver.org/matter/dynamic-profile/view/1869015","18-1869015")</f>
        <v>0</v>
      </c>
      <c r="B104" t="s">
        <v>31</v>
      </c>
      <c r="C104" t="s">
        <v>49</v>
      </c>
      <c r="D104" t="s">
        <v>116</v>
      </c>
      <c r="E104" t="s">
        <v>249</v>
      </c>
      <c r="F104" t="s">
        <v>344</v>
      </c>
      <c r="G104" t="s">
        <v>661</v>
      </c>
      <c r="H104" t="s">
        <v>965</v>
      </c>
      <c r="I104" t="s">
        <v>1091</v>
      </c>
      <c r="J104">
        <v>11233</v>
      </c>
      <c r="K104" t="s">
        <v>1265</v>
      </c>
      <c r="M104" t="s">
        <v>1267</v>
      </c>
      <c r="N104" t="s">
        <v>1267</v>
      </c>
      <c r="O104" t="s">
        <v>1265</v>
      </c>
      <c r="P104" t="s">
        <v>1341</v>
      </c>
      <c r="Q104" t="s">
        <v>1446</v>
      </c>
      <c r="R104" t="s">
        <v>1462</v>
      </c>
      <c r="S104" t="s">
        <v>1467</v>
      </c>
      <c r="T104" t="s">
        <v>1470</v>
      </c>
      <c r="U104" t="s">
        <v>1266</v>
      </c>
      <c r="V104" t="s">
        <v>1473</v>
      </c>
      <c r="W104" t="s">
        <v>1506</v>
      </c>
      <c r="Y104">
        <v>25.3</v>
      </c>
      <c r="Z104" t="s">
        <v>1794</v>
      </c>
    </row>
    <row r="105" spans="1:26">
      <c r="A105" s="1">
        <f>HYPERLINK("https://lsnyc.legalserver.org/matter/dynamic-profile/view/1909404","19-1909404")</f>
        <v>0</v>
      </c>
      <c r="B105" t="s">
        <v>31</v>
      </c>
      <c r="C105" t="s">
        <v>48</v>
      </c>
      <c r="D105" t="s">
        <v>117</v>
      </c>
      <c r="F105" t="s">
        <v>345</v>
      </c>
      <c r="G105" t="s">
        <v>662</v>
      </c>
      <c r="H105" t="s">
        <v>966</v>
      </c>
      <c r="I105">
        <v>1</v>
      </c>
      <c r="J105">
        <v>11207</v>
      </c>
      <c r="K105" t="s">
        <v>1265</v>
      </c>
      <c r="L105" t="s">
        <v>1270</v>
      </c>
      <c r="M105" t="s">
        <v>1267</v>
      </c>
      <c r="N105" t="s">
        <v>1267</v>
      </c>
      <c r="O105" t="s">
        <v>1267</v>
      </c>
      <c r="P105" t="s">
        <v>1342</v>
      </c>
      <c r="Q105" t="s">
        <v>1446</v>
      </c>
      <c r="R105" t="s">
        <v>1462</v>
      </c>
      <c r="T105" t="s">
        <v>1470</v>
      </c>
      <c r="U105" t="s">
        <v>1266</v>
      </c>
      <c r="V105" t="s">
        <v>1473</v>
      </c>
      <c r="W105" t="s">
        <v>117</v>
      </c>
      <c r="Y105">
        <v>2.5</v>
      </c>
      <c r="Z105" t="s">
        <v>1806</v>
      </c>
    </row>
    <row r="106" spans="1:26">
      <c r="A106" s="1">
        <f>HYPERLINK("https://lsnyc.legalserver.org/matter/dynamic-profile/view/1881736","18-1881736")</f>
        <v>0</v>
      </c>
      <c r="B106" t="s">
        <v>31</v>
      </c>
      <c r="C106" t="s">
        <v>48</v>
      </c>
      <c r="D106" t="s">
        <v>118</v>
      </c>
      <c r="F106" t="s">
        <v>346</v>
      </c>
      <c r="G106" t="s">
        <v>663</v>
      </c>
      <c r="H106" t="s">
        <v>967</v>
      </c>
      <c r="I106">
        <v>21</v>
      </c>
      <c r="J106">
        <v>11212</v>
      </c>
      <c r="K106" t="s">
        <v>1266</v>
      </c>
      <c r="L106" t="s">
        <v>1270</v>
      </c>
      <c r="M106" t="s">
        <v>1267</v>
      </c>
      <c r="N106" t="s">
        <v>1267</v>
      </c>
      <c r="O106" t="s">
        <v>1266</v>
      </c>
      <c r="P106" t="s">
        <v>1343</v>
      </c>
      <c r="Q106" t="s">
        <v>1446</v>
      </c>
      <c r="R106" t="s">
        <v>1462</v>
      </c>
      <c r="T106" t="s">
        <v>1470</v>
      </c>
      <c r="U106" t="s">
        <v>1266</v>
      </c>
      <c r="V106" t="s">
        <v>1473</v>
      </c>
      <c r="W106" t="s">
        <v>1507</v>
      </c>
      <c r="Y106">
        <v>37.4</v>
      </c>
      <c r="Z106" t="s">
        <v>1794</v>
      </c>
    </row>
    <row r="107" spans="1:26">
      <c r="A107" s="1">
        <f>HYPERLINK("https://lsnyc.legalserver.org/matter/dynamic-profile/view/1911035","19-1911035")</f>
        <v>0</v>
      </c>
      <c r="B107" t="s">
        <v>31</v>
      </c>
      <c r="C107" t="s">
        <v>48</v>
      </c>
      <c r="D107" t="s">
        <v>119</v>
      </c>
      <c r="F107" t="s">
        <v>347</v>
      </c>
      <c r="G107" t="s">
        <v>664</v>
      </c>
      <c r="H107" t="s">
        <v>968</v>
      </c>
      <c r="I107" t="s">
        <v>1083</v>
      </c>
      <c r="J107">
        <v>11207</v>
      </c>
      <c r="K107" t="s">
        <v>1266</v>
      </c>
      <c r="L107" t="s">
        <v>1269</v>
      </c>
      <c r="M107" t="s">
        <v>1266</v>
      </c>
      <c r="N107" t="s">
        <v>1267</v>
      </c>
      <c r="O107" t="s">
        <v>1267</v>
      </c>
      <c r="P107" t="s">
        <v>1344</v>
      </c>
      <c r="Q107" t="s">
        <v>1443</v>
      </c>
      <c r="R107" t="s">
        <v>1462</v>
      </c>
      <c r="T107" t="s">
        <v>1470</v>
      </c>
      <c r="U107" t="s">
        <v>1266</v>
      </c>
      <c r="V107" t="s">
        <v>1473</v>
      </c>
      <c r="W107" t="s">
        <v>259</v>
      </c>
      <c r="Y107">
        <v>3.1</v>
      </c>
      <c r="Z107" t="s">
        <v>1807</v>
      </c>
    </row>
    <row r="108" spans="1:26">
      <c r="A108" s="1">
        <f>HYPERLINK("https://lsnyc.legalserver.org/matter/dynamic-profile/view/1909560","19-1909560")</f>
        <v>0</v>
      </c>
      <c r="B108" t="s">
        <v>31</v>
      </c>
      <c r="C108" t="s">
        <v>48</v>
      </c>
      <c r="D108" t="s">
        <v>120</v>
      </c>
      <c r="F108" t="s">
        <v>348</v>
      </c>
      <c r="G108" t="s">
        <v>665</v>
      </c>
      <c r="H108" t="s">
        <v>969</v>
      </c>
      <c r="I108" t="s">
        <v>1113</v>
      </c>
      <c r="J108">
        <v>11212</v>
      </c>
      <c r="K108" t="s">
        <v>1265</v>
      </c>
      <c r="L108" t="s">
        <v>1268</v>
      </c>
      <c r="M108" t="s">
        <v>1267</v>
      </c>
      <c r="N108" t="s">
        <v>1267</v>
      </c>
      <c r="O108" t="s">
        <v>1267</v>
      </c>
      <c r="P108" t="s">
        <v>1345</v>
      </c>
      <c r="Q108" t="s">
        <v>1443</v>
      </c>
      <c r="R108" t="s">
        <v>1462</v>
      </c>
      <c r="T108" t="s">
        <v>1470</v>
      </c>
      <c r="U108" t="s">
        <v>1266</v>
      </c>
      <c r="V108" t="s">
        <v>1473</v>
      </c>
      <c r="W108" t="s">
        <v>1508</v>
      </c>
      <c r="Y108">
        <v>8.199999999999999</v>
      </c>
      <c r="Z108" t="s">
        <v>1794</v>
      </c>
    </row>
    <row r="109" spans="1:26">
      <c r="A109" s="1">
        <f>HYPERLINK("https://lsnyc.legalserver.org/matter/dynamic-profile/view/1886032","18-1886032")</f>
        <v>0</v>
      </c>
      <c r="B109" t="s">
        <v>31</v>
      </c>
      <c r="C109" t="s">
        <v>48</v>
      </c>
      <c r="D109" t="s">
        <v>121</v>
      </c>
      <c r="F109" t="s">
        <v>349</v>
      </c>
      <c r="G109" t="s">
        <v>666</v>
      </c>
      <c r="H109" t="s">
        <v>970</v>
      </c>
      <c r="J109">
        <v>11213</v>
      </c>
      <c r="K109" t="s">
        <v>1265</v>
      </c>
      <c r="M109" t="s">
        <v>1267</v>
      </c>
      <c r="N109" t="s">
        <v>1267</v>
      </c>
      <c r="O109" t="s">
        <v>1265</v>
      </c>
      <c r="Q109" t="s">
        <v>1452</v>
      </c>
      <c r="R109" t="s">
        <v>1462</v>
      </c>
      <c r="T109" t="s">
        <v>1470</v>
      </c>
      <c r="U109" t="s">
        <v>1266</v>
      </c>
      <c r="V109" t="s">
        <v>1473</v>
      </c>
      <c r="W109" t="s">
        <v>122</v>
      </c>
      <c r="Y109">
        <v>123.05</v>
      </c>
      <c r="Z109" t="s">
        <v>1793</v>
      </c>
    </row>
    <row r="110" spans="1:26">
      <c r="A110" s="1">
        <f>HYPERLINK("https://lsnyc.legalserver.org/matter/dynamic-profile/view/1889687","19-1889687")</f>
        <v>0</v>
      </c>
      <c r="B110" t="s">
        <v>31</v>
      </c>
      <c r="C110" t="s">
        <v>48</v>
      </c>
      <c r="D110" t="s">
        <v>122</v>
      </c>
      <c r="F110" t="s">
        <v>350</v>
      </c>
      <c r="G110" t="s">
        <v>667</v>
      </c>
      <c r="H110" t="s">
        <v>971</v>
      </c>
      <c r="I110" t="s">
        <v>1114</v>
      </c>
      <c r="J110">
        <v>11233</v>
      </c>
      <c r="K110" t="s">
        <v>1265</v>
      </c>
      <c r="L110" t="s">
        <v>1268</v>
      </c>
      <c r="M110" t="s">
        <v>1267</v>
      </c>
      <c r="N110" t="s">
        <v>1267</v>
      </c>
      <c r="O110" t="s">
        <v>1266</v>
      </c>
      <c r="P110" t="s">
        <v>1346</v>
      </c>
      <c r="Q110" t="s">
        <v>1443</v>
      </c>
      <c r="R110" t="s">
        <v>1462</v>
      </c>
      <c r="T110" t="s">
        <v>1470</v>
      </c>
      <c r="U110" t="s">
        <v>1266</v>
      </c>
      <c r="V110" t="s">
        <v>1473</v>
      </c>
      <c r="W110" t="s">
        <v>1501</v>
      </c>
      <c r="Y110">
        <v>51</v>
      </c>
      <c r="Z110" t="s">
        <v>1795</v>
      </c>
    </row>
    <row r="111" spans="1:26">
      <c r="A111" s="1">
        <f>HYPERLINK("https://lsnyc.legalserver.org/matter/dynamic-profile/view/1893846","19-1893846")</f>
        <v>0</v>
      </c>
      <c r="B111" t="s">
        <v>31</v>
      </c>
      <c r="C111" t="s">
        <v>49</v>
      </c>
      <c r="D111" t="s">
        <v>81</v>
      </c>
      <c r="E111" t="s">
        <v>187</v>
      </c>
      <c r="F111" t="s">
        <v>351</v>
      </c>
      <c r="G111" t="s">
        <v>668</v>
      </c>
      <c r="H111" t="s">
        <v>972</v>
      </c>
      <c r="I111" t="s">
        <v>1115</v>
      </c>
      <c r="J111">
        <v>11212</v>
      </c>
      <c r="K111" t="s">
        <v>1265</v>
      </c>
      <c r="L111" t="s">
        <v>1268</v>
      </c>
      <c r="M111" t="s">
        <v>1266</v>
      </c>
      <c r="N111" t="s">
        <v>1267</v>
      </c>
      <c r="O111" t="s">
        <v>1266</v>
      </c>
      <c r="P111" t="s">
        <v>1347</v>
      </c>
      <c r="Q111" t="s">
        <v>1446</v>
      </c>
      <c r="R111" t="s">
        <v>1462</v>
      </c>
      <c r="S111" t="s">
        <v>1465</v>
      </c>
      <c r="T111" t="s">
        <v>1470</v>
      </c>
      <c r="U111" t="s">
        <v>1266</v>
      </c>
      <c r="V111" t="s">
        <v>1473</v>
      </c>
      <c r="W111" t="s">
        <v>1509</v>
      </c>
      <c r="Y111">
        <v>6.8</v>
      </c>
      <c r="Z111" t="s">
        <v>1793</v>
      </c>
    </row>
    <row r="112" spans="1:26">
      <c r="A112" s="1">
        <f>HYPERLINK("https://lsnyc.legalserver.org/matter/dynamic-profile/view/1902193","19-1902193")</f>
        <v>0</v>
      </c>
      <c r="B112" t="s">
        <v>31</v>
      </c>
      <c r="C112" t="s">
        <v>48</v>
      </c>
      <c r="D112" t="s">
        <v>123</v>
      </c>
      <c r="F112" t="s">
        <v>352</v>
      </c>
      <c r="G112" t="s">
        <v>669</v>
      </c>
      <c r="H112" t="s">
        <v>973</v>
      </c>
      <c r="I112">
        <v>2</v>
      </c>
      <c r="J112">
        <v>11207</v>
      </c>
      <c r="K112" t="s">
        <v>1265</v>
      </c>
      <c r="L112" t="s">
        <v>1268</v>
      </c>
      <c r="M112" t="s">
        <v>1267</v>
      </c>
      <c r="N112" t="s">
        <v>1267</v>
      </c>
      <c r="O112" t="s">
        <v>1267</v>
      </c>
      <c r="P112" t="s">
        <v>1348</v>
      </c>
      <c r="Q112" t="s">
        <v>1443</v>
      </c>
      <c r="R112" t="s">
        <v>1462</v>
      </c>
      <c r="T112" t="s">
        <v>1470</v>
      </c>
      <c r="U112" t="s">
        <v>1266</v>
      </c>
      <c r="V112" t="s">
        <v>1473</v>
      </c>
      <c r="W112" t="s">
        <v>229</v>
      </c>
      <c r="Y112">
        <v>15.7</v>
      </c>
      <c r="Z112" t="s">
        <v>1808</v>
      </c>
    </row>
    <row r="113" spans="1:26">
      <c r="A113" s="1">
        <f>HYPERLINK("https://lsnyc.legalserver.org/matter/dynamic-profile/view/1888079","19-1888079")</f>
        <v>0</v>
      </c>
      <c r="B113" t="s">
        <v>31</v>
      </c>
      <c r="C113" t="s">
        <v>49</v>
      </c>
      <c r="D113" t="s">
        <v>124</v>
      </c>
      <c r="E113" t="s">
        <v>109</v>
      </c>
      <c r="F113" t="s">
        <v>353</v>
      </c>
      <c r="G113" t="s">
        <v>670</v>
      </c>
      <c r="H113" t="s">
        <v>974</v>
      </c>
      <c r="I113">
        <v>2</v>
      </c>
      <c r="J113">
        <v>11212</v>
      </c>
      <c r="K113" t="s">
        <v>1265</v>
      </c>
      <c r="L113" t="s">
        <v>1268</v>
      </c>
      <c r="M113" t="s">
        <v>1267</v>
      </c>
      <c r="N113" t="s">
        <v>1267</v>
      </c>
      <c r="O113" t="s">
        <v>1265</v>
      </c>
      <c r="P113" t="s">
        <v>1349</v>
      </c>
      <c r="Q113" t="s">
        <v>1443</v>
      </c>
      <c r="R113" t="s">
        <v>1462</v>
      </c>
      <c r="S113" t="s">
        <v>1465</v>
      </c>
      <c r="T113" t="s">
        <v>1470</v>
      </c>
      <c r="U113" t="s">
        <v>1266</v>
      </c>
      <c r="V113" t="s">
        <v>1473</v>
      </c>
      <c r="W113" t="s">
        <v>1494</v>
      </c>
      <c r="X113" t="s">
        <v>1591</v>
      </c>
      <c r="Y113">
        <v>8.800000000000001</v>
      </c>
      <c r="Z113" t="s">
        <v>1794</v>
      </c>
    </row>
    <row r="114" spans="1:26">
      <c r="A114" s="1">
        <f>HYPERLINK("https://lsnyc.legalserver.org/matter/dynamic-profile/view/1896514","19-1896514")</f>
        <v>0</v>
      </c>
      <c r="B114" t="s">
        <v>31</v>
      </c>
      <c r="C114" t="s">
        <v>48</v>
      </c>
      <c r="D114" t="s">
        <v>125</v>
      </c>
      <c r="F114" t="s">
        <v>354</v>
      </c>
      <c r="G114" t="s">
        <v>671</v>
      </c>
      <c r="H114" t="s">
        <v>975</v>
      </c>
      <c r="I114" t="s">
        <v>1108</v>
      </c>
      <c r="J114">
        <v>11208</v>
      </c>
      <c r="K114" t="s">
        <v>1265</v>
      </c>
      <c r="L114" t="s">
        <v>1268</v>
      </c>
      <c r="M114" t="s">
        <v>1267</v>
      </c>
      <c r="N114" t="s">
        <v>1267</v>
      </c>
      <c r="O114" t="s">
        <v>1266</v>
      </c>
      <c r="P114" t="s">
        <v>1350</v>
      </c>
      <c r="Q114" t="s">
        <v>1446</v>
      </c>
      <c r="R114" t="s">
        <v>1462</v>
      </c>
      <c r="T114" t="s">
        <v>1470</v>
      </c>
      <c r="U114" t="s">
        <v>1266</v>
      </c>
      <c r="V114" t="s">
        <v>1473</v>
      </c>
      <c r="W114" t="s">
        <v>206</v>
      </c>
      <c r="Y114">
        <v>43.1</v>
      </c>
      <c r="Z114" t="s">
        <v>1793</v>
      </c>
    </row>
    <row r="115" spans="1:26">
      <c r="A115" s="1">
        <f>HYPERLINK("https://lsnyc.legalserver.org/matter/dynamic-profile/view/1906473","19-1906473")</f>
        <v>0</v>
      </c>
      <c r="B115" t="s">
        <v>31</v>
      </c>
      <c r="C115" t="s">
        <v>48</v>
      </c>
      <c r="D115" t="s">
        <v>110</v>
      </c>
      <c r="F115" t="s">
        <v>355</v>
      </c>
      <c r="G115" t="s">
        <v>359</v>
      </c>
      <c r="H115" t="s">
        <v>976</v>
      </c>
      <c r="I115" t="s">
        <v>1089</v>
      </c>
      <c r="J115">
        <v>11208</v>
      </c>
      <c r="K115" t="s">
        <v>1265</v>
      </c>
      <c r="L115" t="s">
        <v>1268</v>
      </c>
      <c r="M115" t="s">
        <v>1267</v>
      </c>
      <c r="N115" t="s">
        <v>1267</v>
      </c>
      <c r="O115" t="s">
        <v>1267</v>
      </c>
      <c r="P115" t="s">
        <v>1351</v>
      </c>
      <c r="Q115" t="s">
        <v>1446</v>
      </c>
      <c r="R115" t="s">
        <v>1462</v>
      </c>
      <c r="T115" t="s">
        <v>1470</v>
      </c>
      <c r="U115" t="s">
        <v>1266</v>
      </c>
      <c r="V115" t="s">
        <v>1473</v>
      </c>
      <c r="W115" t="s">
        <v>109</v>
      </c>
      <c r="Y115">
        <v>5.7</v>
      </c>
      <c r="Z115" t="s">
        <v>1794</v>
      </c>
    </row>
    <row r="116" spans="1:26">
      <c r="A116" s="1">
        <f>HYPERLINK("https://lsnyc.legalserver.org/matter/dynamic-profile/view/1909471","19-1909471")</f>
        <v>0</v>
      </c>
      <c r="B116" t="s">
        <v>31</v>
      </c>
      <c r="C116" t="s">
        <v>48</v>
      </c>
      <c r="D116" t="s">
        <v>120</v>
      </c>
      <c r="F116" t="s">
        <v>356</v>
      </c>
      <c r="G116" t="s">
        <v>672</v>
      </c>
      <c r="H116" t="s">
        <v>977</v>
      </c>
      <c r="I116" t="s">
        <v>1091</v>
      </c>
      <c r="J116">
        <v>11233</v>
      </c>
      <c r="K116" t="s">
        <v>1265</v>
      </c>
      <c r="L116" t="s">
        <v>1268</v>
      </c>
      <c r="M116" t="s">
        <v>1267</v>
      </c>
      <c r="N116" t="s">
        <v>1267</v>
      </c>
      <c r="O116" t="s">
        <v>1267</v>
      </c>
      <c r="P116" t="s">
        <v>1352</v>
      </c>
      <c r="Q116" t="s">
        <v>1446</v>
      </c>
      <c r="R116" t="s">
        <v>1462</v>
      </c>
      <c r="T116" t="s">
        <v>1470</v>
      </c>
      <c r="U116" t="s">
        <v>1266</v>
      </c>
      <c r="V116" t="s">
        <v>1473</v>
      </c>
      <c r="W116" t="s">
        <v>255</v>
      </c>
      <c r="X116" t="s">
        <v>1592</v>
      </c>
      <c r="Y116">
        <v>39.6</v>
      </c>
      <c r="Z116" t="s">
        <v>1794</v>
      </c>
    </row>
    <row r="117" spans="1:26">
      <c r="A117" s="1">
        <f>HYPERLINK("https://lsnyc.legalserver.org/matter/dynamic-profile/view/1873125","18-1873125")</f>
        <v>0</v>
      </c>
      <c r="B117" t="s">
        <v>31</v>
      </c>
      <c r="C117" t="s">
        <v>48</v>
      </c>
      <c r="D117" t="s">
        <v>126</v>
      </c>
      <c r="F117" t="s">
        <v>357</v>
      </c>
      <c r="G117" t="s">
        <v>659</v>
      </c>
      <c r="H117" t="s">
        <v>978</v>
      </c>
      <c r="I117" t="s">
        <v>1116</v>
      </c>
      <c r="J117">
        <v>11233</v>
      </c>
      <c r="K117" t="s">
        <v>1265</v>
      </c>
      <c r="M117" t="s">
        <v>1267</v>
      </c>
      <c r="N117" t="s">
        <v>1267</v>
      </c>
      <c r="O117" t="s">
        <v>1265</v>
      </c>
      <c r="P117" t="s">
        <v>1353</v>
      </c>
      <c r="Q117" t="s">
        <v>1443</v>
      </c>
      <c r="R117" t="s">
        <v>1462</v>
      </c>
      <c r="T117" t="s">
        <v>1470</v>
      </c>
      <c r="U117" t="s">
        <v>1266</v>
      </c>
      <c r="V117" t="s">
        <v>1473</v>
      </c>
      <c r="W117" t="s">
        <v>1510</v>
      </c>
      <c r="Y117">
        <v>50.8</v>
      </c>
      <c r="Z117" t="s">
        <v>1794</v>
      </c>
    </row>
    <row r="118" spans="1:26">
      <c r="A118" s="1">
        <f>HYPERLINK("https://lsnyc.legalserver.org/matter/dynamic-profile/view/1894669","19-1894669")</f>
        <v>0</v>
      </c>
      <c r="B118" t="s">
        <v>32</v>
      </c>
      <c r="C118" t="s">
        <v>49</v>
      </c>
      <c r="D118" t="s">
        <v>94</v>
      </c>
      <c r="E118" t="s">
        <v>110</v>
      </c>
      <c r="F118" t="s">
        <v>358</v>
      </c>
      <c r="G118" t="s">
        <v>600</v>
      </c>
      <c r="H118" t="s">
        <v>979</v>
      </c>
      <c r="I118">
        <v>3</v>
      </c>
      <c r="J118">
        <v>11208</v>
      </c>
      <c r="K118" t="s">
        <v>1265</v>
      </c>
      <c r="M118" t="s">
        <v>1266</v>
      </c>
      <c r="N118" t="s">
        <v>1267</v>
      </c>
      <c r="O118" t="s">
        <v>1265</v>
      </c>
      <c r="P118" t="s">
        <v>1354</v>
      </c>
      <c r="Q118" t="s">
        <v>1443</v>
      </c>
      <c r="R118" t="s">
        <v>1459</v>
      </c>
      <c r="S118" t="s">
        <v>1466</v>
      </c>
      <c r="T118" t="s">
        <v>1470</v>
      </c>
      <c r="U118" t="s">
        <v>1266</v>
      </c>
      <c r="V118" t="s">
        <v>1473</v>
      </c>
      <c r="W118" t="s">
        <v>98</v>
      </c>
      <c r="Y118">
        <v>3.3</v>
      </c>
      <c r="Z118" t="s">
        <v>1794</v>
      </c>
    </row>
    <row r="119" spans="1:26">
      <c r="A119" s="1">
        <f>HYPERLINK("https://lsnyc.legalserver.org/matter/dynamic-profile/view/1895541","19-1895541")</f>
        <v>0</v>
      </c>
      <c r="B119" t="s">
        <v>32</v>
      </c>
      <c r="C119" t="s">
        <v>49</v>
      </c>
      <c r="D119" t="s">
        <v>127</v>
      </c>
      <c r="E119" t="s">
        <v>148</v>
      </c>
      <c r="F119" t="s">
        <v>359</v>
      </c>
      <c r="G119" t="s">
        <v>673</v>
      </c>
      <c r="H119" t="s">
        <v>980</v>
      </c>
      <c r="I119">
        <v>2</v>
      </c>
      <c r="J119">
        <v>11233</v>
      </c>
      <c r="K119" t="s">
        <v>1265</v>
      </c>
      <c r="M119" t="s">
        <v>1266</v>
      </c>
      <c r="N119" t="s">
        <v>1267</v>
      </c>
      <c r="O119" t="s">
        <v>1265</v>
      </c>
      <c r="P119" t="s">
        <v>1355</v>
      </c>
      <c r="Q119" t="s">
        <v>1443</v>
      </c>
      <c r="R119" t="s">
        <v>1459</v>
      </c>
      <c r="S119" t="s">
        <v>1466</v>
      </c>
      <c r="T119" t="s">
        <v>1470</v>
      </c>
      <c r="V119" t="s">
        <v>1473</v>
      </c>
      <c r="W119" t="s">
        <v>205</v>
      </c>
      <c r="Y119">
        <v>4.7</v>
      </c>
      <c r="Z119" t="s">
        <v>1805</v>
      </c>
    </row>
    <row r="120" spans="1:26">
      <c r="A120" s="1">
        <f>HYPERLINK("https://lsnyc.legalserver.org/matter/dynamic-profile/view/1897435","19-1897435")</f>
        <v>0</v>
      </c>
      <c r="B120" t="s">
        <v>32</v>
      </c>
      <c r="C120" t="s">
        <v>48</v>
      </c>
      <c r="D120" t="s">
        <v>128</v>
      </c>
      <c r="F120" t="s">
        <v>360</v>
      </c>
      <c r="G120" t="s">
        <v>674</v>
      </c>
      <c r="H120" t="s">
        <v>981</v>
      </c>
      <c r="I120" t="s">
        <v>1082</v>
      </c>
      <c r="J120">
        <v>11233</v>
      </c>
      <c r="K120" t="s">
        <v>1265</v>
      </c>
      <c r="M120" t="s">
        <v>1267</v>
      </c>
      <c r="N120" t="s">
        <v>1267</v>
      </c>
      <c r="O120" t="s">
        <v>1265</v>
      </c>
      <c r="P120" t="s">
        <v>1356</v>
      </c>
      <c r="Q120" t="s">
        <v>1291</v>
      </c>
      <c r="R120" t="s">
        <v>1459</v>
      </c>
      <c r="T120" t="s">
        <v>1470</v>
      </c>
      <c r="U120" t="s">
        <v>1266</v>
      </c>
      <c r="V120" t="s">
        <v>1473</v>
      </c>
      <c r="W120" t="s">
        <v>128</v>
      </c>
      <c r="X120" t="s">
        <v>1593</v>
      </c>
      <c r="Y120">
        <v>0</v>
      </c>
      <c r="Z120" t="s">
        <v>1794</v>
      </c>
    </row>
    <row r="121" spans="1:26">
      <c r="A121" s="1">
        <f>HYPERLINK("https://lsnyc.legalserver.org/matter/dynamic-profile/view/1897447","19-1897447")</f>
        <v>0</v>
      </c>
      <c r="B121" t="s">
        <v>32</v>
      </c>
      <c r="C121" t="s">
        <v>48</v>
      </c>
      <c r="D121" t="s">
        <v>128</v>
      </c>
      <c r="F121" t="s">
        <v>360</v>
      </c>
      <c r="G121" t="s">
        <v>674</v>
      </c>
      <c r="H121" t="s">
        <v>981</v>
      </c>
      <c r="I121" t="s">
        <v>1082</v>
      </c>
      <c r="J121">
        <v>11233</v>
      </c>
      <c r="K121" t="s">
        <v>1265</v>
      </c>
      <c r="M121" t="s">
        <v>1267</v>
      </c>
      <c r="N121" t="s">
        <v>1267</v>
      </c>
      <c r="O121" t="s">
        <v>1265</v>
      </c>
      <c r="Q121" t="s">
        <v>1453</v>
      </c>
      <c r="R121" t="s">
        <v>1459</v>
      </c>
      <c r="T121" t="s">
        <v>1470</v>
      </c>
      <c r="U121" t="s">
        <v>1266</v>
      </c>
      <c r="V121" t="s">
        <v>1473</v>
      </c>
      <c r="W121" t="s">
        <v>1511</v>
      </c>
      <c r="X121" t="s">
        <v>1593</v>
      </c>
      <c r="Y121">
        <v>1.5</v>
      </c>
      <c r="Z121" t="s">
        <v>1794</v>
      </c>
    </row>
    <row r="122" spans="1:26">
      <c r="A122" s="1">
        <f>HYPERLINK("https://lsnyc.legalserver.org/matter/dynamic-profile/view/1883103","18-1883103")</f>
        <v>0</v>
      </c>
      <c r="B122" t="s">
        <v>32</v>
      </c>
      <c r="C122" t="s">
        <v>48</v>
      </c>
      <c r="D122" t="s">
        <v>104</v>
      </c>
      <c r="F122" t="s">
        <v>361</v>
      </c>
      <c r="G122" t="s">
        <v>675</v>
      </c>
      <c r="H122" t="s">
        <v>982</v>
      </c>
      <c r="I122" t="s">
        <v>1117</v>
      </c>
      <c r="J122">
        <v>11216</v>
      </c>
      <c r="K122" t="s">
        <v>1265</v>
      </c>
      <c r="M122" t="s">
        <v>1267</v>
      </c>
      <c r="N122" t="s">
        <v>1267</v>
      </c>
      <c r="O122" t="s">
        <v>1265</v>
      </c>
      <c r="Q122" t="s">
        <v>1447</v>
      </c>
      <c r="R122" t="s">
        <v>1459</v>
      </c>
      <c r="T122" t="s">
        <v>1470</v>
      </c>
      <c r="U122" t="s">
        <v>1265</v>
      </c>
      <c r="V122" t="s">
        <v>1473</v>
      </c>
      <c r="W122" t="s">
        <v>176</v>
      </c>
      <c r="Y122">
        <v>0</v>
      </c>
      <c r="Z122" t="s">
        <v>1793</v>
      </c>
    </row>
    <row r="123" spans="1:26">
      <c r="A123" s="1">
        <f>HYPERLINK("https://lsnyc.legalserver.org/matter/dynamic-profile/view/1891216","19-1891216")</f>
        <v>0</v>
      </c>
      <c r="B123" t="s">
        <v>32</v>
      </c>
      <c r="C123" t="s">
        <v>49</v>
      </c>
      <c r="D123" t="s">
        <v>129</v>
      </c>
      <c r="E123" t="s">
        <v>67</v>
      </c>
      <c r="F123" t="s">
        <v>362</v>
      </c>
      <c r="G123" t="s">
        <v>676</v>
      </c>
      <c r="H123" t="s">
        <v>983</v>
      </c>
      <c r="J123">
        <v>11208</v>
      </c>
      <c r="K123" t="s">
        <v>1265</v>
      </c>
      <c r="L123" t="s">
        <v>1268</v>
      </c>
      <c r="M123" t="s">
        <v>1266</v>
      </c>
      <c r="N123" t="s">
        <v>1267</v>
      </c>
      <c r="O123" t="s">
        <v>1266</v>
      </c>
      <c r="P123" t="s">
        <v>1357</v>
      </c>
      <c r="Q123" t="s">
        <v>1443</v>
      </c>
      <c r="R123" t="s">
        <v>1459</v>
      </c>
      <c r="S123" t="s">
        <v>1466</v>
      </c>
      <c r="T123" t="s">
        <v>1470</v>
      </c>
      <c r="U123" t="s">
        <v>1266</v>
      </c>
      <c r="V123" t="s">
        <v>1473</v>
      </c>
      <c r="W123" t="s">
        <v>1501</v>
      </c>
      <c r="Y123">
        <v>3.6</v>
      </c>
      <c r="Z123" t="s">
        <v>1793</v>
      </c>
    </row>
    <row r="124" spans="1:26">
      <c r="A124" s="1">
        <f>HYPERLINK("https://lsnyc.legalserver.org/matter/dynamic-profile/view/1903783","19-1903783")</f>
        <v>0</v>
      </c>
      <c r="B124" t="s">
        <v>32</v>
      </c>
      <c r="C124" t="s">
        <v>48</v>
      </c>
      <c r="D124" t="s">
        <v>130</v>
      </c>
      <c r="F124" t="s">
        <v>363</v>
      </c>
      <c r="G124" t="s">
        <v>677</v>
      </c>
      <c r="H124" t="s">
        <v>984</v>
      </c>
      <c r="I124" t="s">
        <v>1118</v>
      </c>
      <c r="J124">
        <v>11208</v>
      </c>
      <c r="K124" t="s">
        <v>1265</v>
      </c>
      <c r="L124" t="s">
        <v>1270</v>
      </c>
      <c r="M124" t="s">
        <v>1267</v>
      </c>
      <c r="N124" t="s">
        <v>1267</v>
      </c>
      <c r="O124" t="s">
        <v>1267</v>
      </c>
      <c r="P124" t="s">
        <v>1358</v>
      </c>
      <c r="Q124" t="s">
        <v>1447</v>
      </c>
      <c r="R124" t="s">
        <v>1459</v>
      </c>
      <c r="T124" t="s">
        <v>1470</v>
      </c>
      <c r="U124" t="s">
        <v>1266</v>
      </c>
      <c r="V124" t="s">
        <v>1473</v>
      </c>
      <c r="W124" t="s">
        <v>130</v>
      </c>
      <c r="Y124">
        <v>0.1</v>
      </c>
      <c r="Z124" t="s">
        <v>1794</v>
      </c>
    </row>
    <row r="125" spans="1:26">
      <c r="A125" s="1">
        <f>HYPERLINK("https://lsnyc.legalserver.org/matter/dynamic-profile/view/1866708","18-1866708")</f>
        <v>0</v>
      </c>
      <c r="B125" t="s">
        <v>32</v>
      </c>
      <c r="C125" t="s">
        <v>48</v>
      </c>
      <c r="D125" t="s">
        <v>131</v>
      </c>
      <c r="F125" t="s">
        <v>364</v>
      </c>
      <c r="G125" t="s">
        <v>678</v>
      </c>
      <c r="H125" t="s">
        <v>985</v>
      </c>
      <c r="I125" t="s">
        <v>1079</v>
      </c>
      <c r="J125">
        <v>11233</v>
      </c>
      <c r="K125" t="s">
        <v>1265</v>
      </c>
      <c r="M125" t="s">
        <v>1267</v>
      </c>
      <c r="N125" t="s">
        <v>1267</v>
      </c>
      <c r="O125" t="s">
        <v>1265</v>
      </c>
      <c r="P125" t="s">
        <v>1269</v>
      </c>
      <c r="Q125" t="s">
        <v>1447</v>
      </c>
      <c r="R125" t="s">
        <v>1459</v>
      </c>
      <c r="T125" t="s">
        <v>1470</v>
      </c>
      <c r="U125" t="s">
        <v>1266</v>
      </c>
      <c r="V125" t="s">
        <v>1473</v>
      </c>
      <c r="W125" t="s">
        <v>1512</v>
      </c>
      <c r="X125" t="s">
        <v>1594</v>
      </c>
      <c r="Y125">
        <v>5.5</v>
      </c>
      <c r="Z125" t="s">
        <v>1809</v>
      </c>
    </row>
    <row r="126" spans="1:26">
      <c r="A126" s="1">
        <f>HYPERLINK("https://lsnyc.legalserver.org/matter/dynamic-profile/view/1906138","19-1906138")</f>
        <v>0</v>
      </c>
      <c r="B126" t="s">
        <v>32</v>
      </c>
      <c r="C126" t="s">
        <v>48</v>
      </c>
      <c r="D126" t="s">
        <v>132</v>
      </c>
      <c r="F126" t="s">
        <v>365</v>
      </c>
      <c r="G126" t="s">
        <v>679</v>
      </c>
      <c r="H126" t="s">
        <v>982</v>
      </c>
      <c r="I126" t="s">
        <v>1119</v>
      </c>
      <c r="J126">
        <v>11216</v>
      </c>
      <c r="K126" t="s">
        <v>1265</v>
      </c>
      <c r="L126" t="s">
        <v>1268</v>
      </c>
      <c r="M126" t="s">
        <v>1267</v>
      </c>
      <c r="N126" t="s">
        <v>1267</v>
      </c>
      <c r="O126" t="s">
        <v>1267</v>
      </c>
      <c r="P126" t="s">
        <v>1291</v>
      </c>
      <c r="Q126" t="s">
        <v>1291</v>
      </c>
      <c r="R126" t="s">
        <v>1459</v>
      </c>
      <c r="T126" t="s">
        <v>1470</v>
      </c>
      <c r="U126" t="s">
        <v>1265</v>
      </c>
      <c r="V126" t="s">
        <v>1473</v>
      </c>
      <c r="W126" t="s">
        <v>132</v>
      </c>
      <c r="Y126">
        <v>0</v>
      </c>
      <c r="Z126" t="s">
        <v>1794</v>
      </c>
    </row>
    <row r="127" spans="1:26">
      <c r="A127" s="1">
        <f>HYPERLINK("https://lsnyc.legalserver.org/matter/dynamic-profile/view/1898336","19-1898336")</f>
        <v>0</v>
      </c>
      <c r="B127" t="s">
        <v>32</v>
      </c>
      <c r="C127" t="s">
        <v>48</v>
      </c>
      <c r="D127" t="s">
        <v>133</v>
      </c>
      <c r="F127" t="s">
        <v>366</v>
      </c>
      <c r="G127" t="s">
        <v>680</v>
      </c>
      <c r="H127" t="s">
        <v>982</v>
      </c>
      <c r="I127" t="s">
        <v>1083</v>
      </c>
      <c r="J127">
        <v>11216</v>
      </c>
      <c r="K127" t="s">
        <v>1265</v>
      </c>
      <c r="M127" t="s">
        <v>1267</v>
      </c>
      <c r="N127" t="s">
        <v>1267</v>
      </c>
      <c r="O127" t="s">
        <v>1265</v>
      </c>
      <c r="Q127" t="s">
        <v>1447</v>
      </c>
      <c r="R127" t="s">
        <v>1459</v>
      </c>
      <c r="T127" t="s">
        <v>1470</v>
      </c>
      <c r="U127" t="s">
        <v>1265</v>
      </c>
      <c r="V127" t="s">
        <v>1473</v>
      </c>
      <c r="W127" t="s">
        <v>133</v>
      </c>
      <c r="X127" t="s">
        <v>1595</v>
      </c>
      <c r="Y127">
        <v>0</v>
      </c>
      <c r="Z127" t="s">
        <v>1794</v>
      </c>
    </row>
    <row r="128" spans="1:26">
      <c r="A128" s="1">
        <f>HYPERLINK("https://lsnyc.legalserver.org/matter/dynamic-profile/view/1898333","19-1898333")</f>
        <v>0</v>
      </c>
      <c r="B128" t="s">
        <v>32</v>
      </c>
      <c r="C128" t="s">
        <v>48</v>
      </c>
      <c r="D128" t="s">
        <v>133</v>
      </c>
      <c r="F128" t="s">
        <v>367</v>
      </c>
      <c r="G128" t="s">
        <v>681</v>
      </c>
      <c r="H128" t="s">
        <v>982</v>
      </c>
      <c r="I128" t="s">
        <v>1120</v>
      </c>
      <c r="J128">
        <v>11216</v>
      </c>
      <c r="K128" t="s">
        <v>1265</v>
      </c>
      <c r="M128" t="s">
        <v>1267</v>
      </c>
      <c r="N128" t="s">
        <v>1267</v>
      </c>
      <c r="O128" t="s">
        <v>1265</v>
      </c>
      <c r="Q128" t="s">
        <v>1447</v>
      </c>
      <c r="R128" t="s">
        <v>1459</v>
      </c>
      <c r="T128" t="s">
        <v>1470</v>
      </c>
      <c r="U128" t="s">
        <v>1265</v>
      </c>
      <c r="V128" t="s">
        <v>1473</v>
      </c>
      <c r="W128" t="s">
        <v>205</v>
      </c>
      <c r="X128" t="s">
        <v>1596</v>
      </c>
      <c r="Y128">
        <v>0</v>
      </c>
      <c r="Z128" t="s">
        <v>1794</v>
      </c>
    </row>
    <row r="129" spans="1:26">
      <c r="A129" s="1">
        <f>HYPERLINK("https://lsnyc.legalserver.org/matter/dynamic-profile/view/1876799","18-1876799")</f>
        <v>0</v>
      </c>
      <c r="B129" t="s">
        <v>32</v>
      </c>
      <c r="C129" t="s">
        <v>48</v>
      </c>
      <c r="D129" t="s">
        <v>134</v>
      </c>
      <c r="F129" t="s">
        <v>368</v>
      </c>
      <c r="G129" t="s">
        <v>682</v>
      </c>
      <c r="H129" t="s">
        <v>982</v>
      </c>
      <c r="I129" t="s">
        <v>1121</v>
      </c>
      <c r="J129">
        <v>11216</v>
      </c>
      <c r="K129" t="s">
        <v>1265</v>
      </c>
      <c r="M129" t="s">
        <v>1267</v>
      </c>
      <c r="N129" t="s">
        <v>1267</v>
      </c>
      <c r="O129" t="s">
        <v>1265</v>
      </c>
      <c r="Q129" t="s">
        <v>1291</v>
      </c>
      <c r="R129" t="s">
        <v>1459</v>
      </c>
      <c r="T129" t="s">
        <v>1470</v>
      </c>
      <c r="U129" t="s">
        <v>1265</v>
      </c>
      <c r="V129" t="s">
        <v>1473</v>
      </c>
      <c r="W129" t="s">
        <v>73</v>
      </c>
      <c r="X129" t="s">
        <v>1590</v>
      </c>
      <c r="Y129">
        <v>0</v>
      </c>
      <c r="Z129" t="s">
        <v>1794</v>
      </c>
    </row>
    <row r="130" spans="1:26">
      <c r="A130" s="1">
        <f>HYPERLINK("https://lsnyc.legalserver.org/matter/dynamic-profile/view/1876828","18-1876828")</f>
        <v>0</v>
      </c>
      <c r="B130" t="s">
        <v>32</v>
      </c>
      <c r="C130" t="s">
        <v>48</v>
      </c>
      <c r="D130" t="s">
        <v>134</v>
      </c>
      <c r="F130" t="s">
        <v>369</v>
      </c>
      <c r="G130" t="s">
        <v>683</v>
      </c>
      <c r="H130" t="s">
        <v>982</v>
      </c>
      <c r="I130" t="s">
        <v>1122</v>
      </c>
      <c r="J130">
        <v>11216</v>
      </c>
      <c r="K130" t="s">
        <v>1265</v>
      </c>
      <c r="M130" t="s">
        <v>1267</v>
      </c>
      <c r="N130" t="s">
        <v>1267</v>
      </c>
      <c r="O130" t="s">
        <v>1265</v>
      </c>
      <c r="P130" t="s">
        <v>1291</v>
      </c>
      <c r="Q130" t="s">
        <v>1291</v>
      </c>
      <c r="R130" t="s">
        <v>1459</v>
      </c>
      <c r="T130" t="s">
        <v>1470</v>
      </c>
      <c r="U130" t="s">
        <v>1265</v>
      </c>
      <c r="V130" t="s">
        <v>1473</v>
      </c>
      <c r="W130" t="s">
        <v>73</v>
      </c>
      <c r="X130" t="s">
        <v>1590</v>
      </c>
      <c r="Y130">
        <v>0</v>
      </c>
      <c r="Z130" t="s">
        <v>1794</v>
      </c>
    </row>
    <row r="131" spans="1:26">
      <c r="A131" s="1">
        <f>HYPERLINK("https://lsnyc.legalserver.org/matter/dynamic-profile/view/1876793","18-1876793")</f>
        <v>0</v>
      </c>
      <c r="B131" t="s">
        <v>32</v>
      </c>
      <c r="C131" t="s">
        <v>48</v>
      </c>
      <c r="D131" t="s">
        <v>134</v>
      </c>
      <c r="F131" t="s">
        <v>370</v>
      </c>
      <c r="G131" t="s">
        <v>684</v>
      </c>
      <c r="H131" t="s">
        <v>982</v>
      </c>
      <c r="I131" t="s">
        <v>1123</v>
      </c>
      <c r="J131">
        <v>11216</v>
      </c>
      <c r="K131" t="s">
        <v>1265</v>
      </c>
      <c r="M131" t="s">
        <v>1267</v>
      </c>
      <c r="N131" t="s">
        <v>1267</v>
      </c>
      <c r="O131" t="s">
        <v>1265</v>
      </c>
      <c r="P131" t="s">
        <v>1291</v>
      </c>
      <c r="Q131" t="s">
        <v>1291</v>
      </c>
      <c r="R131" t="s">
        <v>1459</v>
      </c>
      <c r="T131" t="s">
        <v>1470</v>
      </c>
      <c r="U131" t="s">
        <v>1265</v>
      </c>
      <c r="V131" t="s">
        <v>1473</v>
      </c>
      <c r="W131" t="s">
        <v>73</v>
      </c>
      <c r="X131" t="s">
        <v>1590</v>
      </c>
      <c r="Y131">
        <v>0</v>
      </c>
      <c r="Z131" t="s">
        <v>1794</v>
      </c>
    </row>
    <row r="132" spans="1:26">
      <c r="A132" s="1">
        <f>HYPERLINK("https://lsnyc.legalserver.org/matter/dynamic-profile/view/1897637","19-1897637")</f>
        <v>0</v>
      </c>
      <c r="B132" t="s">
        <v>32</v>
      </c>
      <c r="C132" t="s">
        <v>48</v>
      </c>
      <c r="D132" t="s">
        <v>135</v>
      </c>
      <c r="F132" t="s">
        <v>360</v>
      </c>
      <c r="G132" t="s">
        <v>674</v>
      </c>
      <c r="H132" t="s">
        <v>981</v>
      </c>
      <c r="I132" t="s">
        <v>1082</v>
      </c>
      <c r="J132">
        <v>11233</v>
      </c>
      <c r="K132" t="s">
        <v>1265</v>
      </c>
      <c r="M132" t="s">
        <v>1267</v>
      </c>
      <c r="N132" t="s">
        <v>1267</v>
      </c>
      <c r="O132" t="s">
        <v>1265</v>
      </c>
      <c r="Q132" t="s">
        <v>1448</v>
      </c>
      <c r="R132" t="s">
        <v>1460</v>
      </c>
      <c r="T132" t="s">
        <v>1470</v>
      </c>
      <c r="U132" t="s">
        <v>1266</v>
      </c>
      <c r="V132" t="s">
        <v>1473</v>
      </c>
      <c r="W132" t="s">
        <v>135</v>
      </c>
      <c r="Y132">
        <v>0.7</v>
      </c>
      <c r="Z132" t="s">
        <v>32</v>
      </c>
    </row>
    <row r="133" spans="1:26">
      <c r="A133" s="1">
        <f>HYPERLINK("https://lsnyc.legalserver.org/matter/dynamic-profile/view/1845306","17-1845306")</f>
        <v>0</v>
      </c>
      <c r="B133" t="s">
        <v>32</v>
      </c>
      <c r="C133" t="s">
        <v>48</v>
      </c>
      <c r="D133" t="s">
        <v>136</v>
      </c>
      <c r="F133" t="s">
        <v>371</v>
      </c>
      <c r="G133" t="s">
        <v>685</v>
      </c>
      <c r="H133" t="s">
        <v>986</v>
      </c>
      <c r="I133">
        <v>21</v>
      </c>
      <c r="J133">
        <v>11201</v>
      </c>
      <c r="K133" t="s">
        <v>1265</v>
      </c>
      <c r="M133" t="s">
        <v>1267</v>
      </c>
      <c r="N133" t="s">
        <v>1267</v>
      </c>
      <c r="O133" t="s">
        <v>1267</v>
      </c>
      <c r="P133" t="s">
        <v>1359</v>
      </c>
      <c r="Q133" t="s">
        <v>1446</v>
      </c>
      <c r="R133" t="s">
        <v>1462</v>
      </c>
      <c r="T133" t="s">
        <v>1470</v>
      </c>
      <c r="U133" t="s">
        <v>1266</v>
      </c>
      <c r="V133" t="s">
        <v>1473</v>
      </c>
      <c r="W133" t="s">
        <v>1513</v>
      </c>
      <c r="Y133">
        <v>46</v>
      </c>
      <c r="Z133" t="s">
        <v>1794</v>
      </c>
    </row>
    <row r="134" spans="1:26">
      <c r="A134" s="1">
        <f>HYPERLINK("https://lsnyc.legalserver.org/matter/dynamic-profile/view/1896502","19-1896502")</f>
        <v>0</v>
      </c>
      <c r="B134" t="s">
        <v>32</v>
      </c>
      <c r="C134" t="s">
        <v>48</v>
      </c>
      <c r="D134" t="s">
        <v>125</v>
      </c>
      <c r="F134" t="s">
        <v>372</v>
      </c>
      <c r="G134" t="s">
        <v>686</v>
      </c>
      <c r="H134" t="s">
        <v>987</v>
      </c>
      <c r="I134">
        <v>7</v>
      </c>
      <c r="J134">
        <v>11233</v>
      </c>
      <c r="K134" t="s">
        <v>1265</v>
      </c>
      <c r="M134" t="s">
        <v>1267</v>
      </c>
      <c r="N134" t="s">
        <v>1267</v>
      </c>
      <c r="O134" t="s">
        <v>1265</v>
      </c>
      <c r="P134" t="s">
        <v>1360</v>
      </c>
      <c r="Q134" t="s">
        <v>1452</v>
      </c>
      <c r="R134" t="s">
        <v>1462</v>
      </c>
      <c r="T134" t="s">
        <v>1470</v>
      </c>
      <c r="U134" t="s">
        <v>1266</v>
      </c>
      <c r="V134" t="s">
        <v>1473</v>
      </c>
      <c r="W134" t="s">
        <v>128</v>
      </c>
      <c r="Y134">
        <v>88.90000000000001</v>
      </c>
      <c r="Z134" t="s">
        <v>35</v>
      </c>
    </row>
    <row r="135" spans="1:26">
      <c r="A135" s="1">
        <f>HYPERLINK("https://lsnyc.legalserver.org/matter/dynamic-profile/view/1883130","18-1883130")</f>
        <v>0</v>
      </c>
      <c r="B135" t="s">
        <v>32</v>
      </c>
      <c r="C135" t="s">
        <v>48</v>
      </c>
      <c r="D135" t="s">
        <v>104</v>
      </c>
      <c r="F135" t="s">
        <v>361</v>
      </c>
      <c r="G135" t="s">
        <v>675</v>
      </c>
      <c r="H135" t="s">
        <v>982</v>
      </c>
      <c r="I135" t="s">
        <v>1117</v>
      </c>
      <c r="J135">
        <v>11216</v>
      </c>
      <c r="K135" t="s">
        <v>1265</v>
      </c>
      <c r="M135" t="s">
        <v>1267</v>
      </c>
      <c r="N135" t="s">
        <v>1267</v>
      </c>
      <c r="O135" t="s">
        <v>1265</v>
      </c>
      <c r="P135" t="s">
        <v>1361</v>
      </c>
      <c r="Q135" t="s">
        <v>1452</v>
      </c>
      <c r="R135" t="s">
        <v>1462</v>
      </c>
      <c r="T135" t="s">
        <v>1470</v>
      </c>
      <c r="U135" t="s">
        <v>1266</v>
      </c>
      <c r="V135" t="s">
        <v>1473</v>
      </c>
      <c r="W135" t="s">
        <v>176</v>
      </c>
      <c r="Y135">
        <v>102.6</v>
      </c>
      <c r="Z135" t="s">
        <v>1793</v>
      </c>
    </row>
    <row r="136" spans="1:26">
      <c r="A136" s="1">
        <f>HYPERLINK("https://lsnyc.legalserver.org/matter/dynamic-profile/view/1901391","19-1901391")</f>
        <v>0</v>
      </c>
      <c r="B136" t="s">
        <v>32</v>
      </c>
      <c r="C136" t="s">
        <v>48</v>
      </c>
      <c r="D136" t="s">
        <v>137</v>
      </c>
      <c r="F136" t="s">
        <v>373</v>
      </c>
      <c r="G136" t="s">
        <v>687</v>
      </c>
      <c r="H136" t="s">
        <v>988</v>
      </c>
      <c r="I136" t="s">
        <v>1094</v>
      </c>
      <c r="J136">
        <v>11212</v>
      </c>
      <c r="K136" t="s">
        <v>1265</v>
      </c>
      <c r="L136" t="s">
        <v>1268</v>
      </c>
      <c r="M136" t="s">
        <v>1267</v>
      </c>
      <c r="N136" t="s">
        <v>1267</v>
      </c>
      <c r="O136" t="s">
        <v>1267</v>
      </c>
      <c r="P136" t="s">
        <v>1362</v>
      </c>
      <c r="Q136" t="s">
        <v>1446</v>
      </c>
      <c r="R136" t="s">
        <v>1462</v>
      </c>
      <c r="T136" t="s">
        <v>1470</v>
      </c>
      <c r="U136" t="s">
        <v>1266</v>
      </c>
      <c r="V136" t="s">
        <v>1473</v>
      </c>
      <c r="W136" t="s">
        <v>137</v>
      </c>
      <c r="X136" t="s">
        <v>1597</v>
      </c>
      <c r="Y136">
        <v>11.3</v>
      </c>
      <c r="Z136" t="s">
        <v>1794</v>
      </c>
    </row>
    <row r="137" spans="1:26">
      <c r="A137" s="1">
        <f>HYPERLINK("https://lsnyc.legalserver.org/matter/dynamic-profile/view/1901083","19-1901083")</f>
        <v>0</v>
      </c>
      <c r="B137" t="s">
        <v>32</v>
      </c>
      <c r="C137" t="s">
        <v>48</v>
      </c>
      <c r="D137" t="s">
        <v>138</v>
      </c>
      <c r="F137" t="s">
        <v>374</v>
      </c>
      <c r="G137" t="s">
        <v>688</v>
      </c>
      <c r="H137" t="s">
        <v>988</v>
      </c>
      <c r="I137" t="s">
        <v>1075</v>
      </c>
      <c r="J137">
        <v>11212</v>
      </c>
      <c r="K137" t="s">
        <v>1265</v>
      </c>
      <c r="L137" t="s">
        <v>1268</v>
      </c>
      <c r="M137" t="s">
        <v>1267</v>
      </c>
      <c r="N137" t="s">
        <v>1267</v>
      </c>
      <c r="O137" t="s">
        <v>1267</v>
      </c>
      <c r="P137" t="s">
        <v>1363</v>
      </c>
      <c r="Q137" t="s">
        <v>1446</v>
      </c>
      <c r="R137" t="s">
        <v>1462</v>
      </c>
      <c r="T137" t="s">
        <v>1470</v>
      </c>
      <c r="U137" t="s">
        <v>1266</v>
      </c>
      <c r="V137" t="s">
        <v>1473</v>
      </c>
      <c r="W137" t="s">
        <v>138</v>
      </c>
      <c r="X137" t="s">
        <v>1598</v>
      </c>
      <c r="Y137">
        <v>13</v>
      </c>
      <c r="Z137" t="s">
        <v>1794</v>
      </c>
    </row>
    <row r="138" spans="1:26">
      <c r="A138" s="1">
        <f>HYPERLINK("https://lsnyc.legalserver.org/matter/dynamic-profile/view/1879577","18-1879577")</f>
        <v>0</v>
      </c>
      <c r="B138" t="s">
        <v>32</v>
      </c>
      <c r="C138" t="s">
        <v>48</v>
      </c>
      <c r="D138" t="s">
        <v>139</v>
      </c>
      <c r="F138" t="s">
        <v>375</v>
      </c>
      <c r="G138" t="s">
        <v>689</v>
      </c>
      <c r="H138" t="s">
        <v>989</v>
      </c>
      <c r="I138" t="s">
        <v>1077</v>
      </c>
      <c r="J138">
        <v>11212</v>
      </c>
      <c r="K138" t="s">
        <v>1265</v>
      </c>
      <c r="M138" t="s">
        <v>1267</v>
      </c>
      <c r="N138" t="s">
        <v>1267</v>
      </c>
      <c r="O138" t="s">
        <v>1265</v>
      </c>
      <c r="Q138" t="s">
        <v>1449</v>
      </c>
      <c r="R138" t="s">
        <v>1462</v>
      </c>
      <c r="T138" t="s">
        <v>1470</v>
      </c>
      <c r="V138" t="s">
        <v>1473</v>
      </c>
      <c r="W138" t="s">
        <v>1514</v>
      </c>
      <c r="Y138">
        <v>0.7</v>
      </c>
      <c r="Z138" t="s">
        <v>1794</v>
      </c>
    </row>
    <row r="139" spans="1:26">
      <c r="A139" s="1">
        <f>HYPERLINK("https://lsnyc.legalserver.org/matter/dynamic-profile/view/1871418","18-1871418")</f>
        <v>0</v>
      </c>
      <c r="B139" t="s">
        <v>32</v>
      </c>
      <c r="C139" t="s">
        <v>48</v>
      </c>
      <c r="D139" t="s">
        <v>140</v>
      </c>
      <c r="F139" t="s">
        <v>375</v>
      </c>
      <c r="G139" t="s">
        <v>689</v>
      </c>
      <c r="H139" t="s">
        <v>989</v>
      </c>
      <c r="I139" t="s">
        <v>1077</v>
      </c>
      <c r="J139">
        <v>11212</v>
      </c>
      <c r="K139" t="s">
        <v>1265</v>
      </c>
      <c r="L139" t="s">
        <v>1268</v>
      </c>
      <c r="M139" t="s">
        <v>1267</v>
      </c>
      <c r="N139" t="s">
        <v>1267</v>
      </c>
      <c r="O139" t="s">
        <v>1267</v>
      </c>
      <c r="P139" t="s">
        <v>1364</v>
      </c>
      <c r="Q139" t="s">
        <v>1452</v>
      </c>
      <c r="R139" t="s">
        <v>1462</v>
      </c>
      <c r="T139" t="s">
        <v>1470</v>
      </c>
      <c r="U139" t="s">
        <v>1265</v>
      </c>
      <c r="V139" t="s">
        <v>1473</v>
      </c>
      <c r="W139" t="s">
        <v>1514</v>
      </c>
      <c r="Y139">
        <v>98.59999999999999</v>
      </c>
      <c r="Z139" t="s">
        <v>32</v>
      </c>
    </row>
    <row r="140" spans="1:26">
      <c r="A140" s="1">
        <f>HYPERLINK("https://lsnyc.legalserver.org/matter/dynamic-profile/view/1906136","19-1906136")</f>
        <v>0</v>
      </c>
      <c r="B140" t="s">
        <v>32</v>
      </c>
      <c r="C140" t="s">
        <v>48</v>
      </c>
      <c r="D140" t="s">
        <v>132</v>
      </c>
      <c r="F140" t="s">
        <v>365</v>
      </c>
      <c r="G140" t="s">
        <v>679</v>
      </c>
      <c r="H140" t="s">
        <v>982</v>
      </c>
      <c r="I140" t="s">
        <v>1119</v>
      </c>
      <c r="J140">
        <v>11216</v>
      </c>
      <c r="K140" t="s">
        <v>1265</v>
      </c>
      <c r="L140" t="s">
        <v>1268</v>
      </c>
      <c r="M140" t="s">
        <v>1267</v>
      </c>
      <c r="N140" t="s">
        <v>1267</v>
      </c>
      <c r="O140" t="s">
        <v>1267</v>
      </c>
      <c r="P140" t="s">
        <v>1365</v>
      </c>
      <c r="Q140" t="s">
        <v>1449</v>
      </c>
      <c r="R140" t="s">
        <v>1462</v>
      </c>
      <c r="T140" t="s">
        <v>1470</v>
      </c>
      <c r="U140" t="s">
        <v>1265</v>
      </c>
      <c r="V140" t="s">
        <v>1473</v>
      </c>
      <c r="W140" t="s">
        <v>132</v>
      </c>
      <c r="Y140">
        <v>0</v>
      </c>
      <c r="Z140" t="s">
        <v>1794</v>
      </c>
    </row>
    <row r="141" spans="1:26">
      <c r="A141" s="1">
        <f>HYPERLINK("https://lsnyc.legalserver.org/matter/dynamic-profile/view/1898334","19-1898334")</f>
        <v>0</v>
      </c>
      <c r="B141" t="s">
        <v>32</v>
      </c>
      <c r="C141" t="s">
        <v>48</v>
      </c>
      <c r="D141" t="s">
        <v>133</v>
      </c>
      <c r="F141" t="s">
        <v>366</v>
      </c>
      <c r="G141" t="s">
        <v>680</v>
      </c>
      <c r="H141" t="s">
        <v>982</v>
      </c>
      <c r="I141" t="s">
        <v>1083</v>
      </c>
      <c r="J141">
        <v>11216</v>
      </c>
      <c r="K141" t="s">
        <v>1265</v>
      </c>
      <c r="L141" t="s">
        <v>1268</v>
      </c>
      <c r="M141" t="s">
        <v>1267</v>
      </c>
      <c r="N141" t="s">
        <v>1267</v>
      </c>
      <c r="O141" t="s">
        <v>1265</v>
      </c>
      <c r="P141" t="s">
        <v>1365</v>
      </c>
      <c r="Q141" t="s">
        <v>1449</v>
      </c>
      <c r="R141" t="s">
        <v>1462</v>
      </c>
      <c r="T141" t="s">
        <v>1470</v>
      </c>
      <c r="U141" t="s">
        <v>1265</v>
      </c>
      <c r="V141" t="s">
        <v>1473</v>
      </c>
      <c r="W141" t="s">
        <v>112</v>
      </c>
      <c r="X141" t="s">
        <v>1599</v>
      </c>
      <c r="Y141">
        <v>0</v>
      </c>
      <c r="Z141" t="s">
        <v>1794</v>
      </c>
    </row>
    <row r="142" spans="1:26">
      <c r="A142" s="1">
        <f>HYPERLINK("https://lsnyc.legalserver.org/matter/dynamic-profile/view/1902101","19-1902101")</f>
        <v>0</v>
      </c>
      <c r="B142" t="s">
        <v>32</v>
      </c>
      <c r="C142" t="s">
        <v>48</v>
      </c>
      <c r="D142" t="s">
        <v>141</v>
      </c>
      <c r="F142" t="s">
        <v>376</v>
      </c>
      <c r="G142" t="s">
        <v>690</v>
      </c>
      <c r="H142" t="s">
        <v>982</v>
      </c>
      <c r="I142" t="s">
        <v>1124</v>
      </c>
      <c r="J142">
        <v>11216</v>
      </c>
      <c r="K142" t="s">
        <v>1265</v>
      </c>
      <c r="L142" t="s">
        <v>1268</v>
      </c>
      <c r="M142" t="s">
        <v>1267</v>
      </c>
      <c r="N142" t="s">
        <v>1267</v>
      </c>
      <c r="O142" t="s">
        <v>1267</v>
      </c>
      <c r="P142" t="s">
        <v>1366</v>
      </c>
      <c r="Q142" t="s">
        <v>1449</v>
      </c>
      <c r="R142" t="s">
        <v>1462</v>
      </c>
      <c r="T142" t="s">
        <v>1470</v>
      </c>
      <c r="U142" t="s">
        <v>1265</v>
      </c>
      <c r="V142" t="s">
        <v>1473</v>
      </c>
      <c r="W142" t="s">
        <v>141</v>
      </c>
      <c r="X142" t="s">
        <v>1600</v>
      </c>
      <c r="Y142">
        <v>1</v>
      </c>
      <c r="Z142" t="s">
        <v>1794</v>
      </c>
    </row>
    <row r="143" spans="1:26">
      <c r="A143" s="1">
        <f>HYPERLINK("https://lsnyc.legalserver.org/matter/dynamic-profile/view/1899643","19-1899643")</f>
        <v>0</v>
      </c>
      <c r="B143" t="s">
        <v>32</v>
      </c>
      <c r="C143" t="s">
        <v>48</v>
      </c>
      <c r="D143" t="s">
        <v>142</v>
      </c>
      <c r="F143" t="s">
        <v>377</v>
      </c>
      <c r="G143" t="s">
        <v>691</v>
      </c>
      <c r="H143" t="s">
        <v>988</v>
      </c>
      <c r="I143" t="s">
        <v>1073</v>
      </c>
      <c r="J143">
        <v>11212</v>
      </c>
      <c r="K143" t="s">
        <v>1265</v>
      </c>
      <c r="L143" t="s">
        <v>1268</v>
      </c>
      <c r="M143" t="s">
        <v>1267</v>
      </c>
      <c r="N143" t="s">
        <v>1267</v>
      </c>
      <c r="O143" t="s">
        <v>1267</v>
      </c>
      <c r="P143" t="s">
        <v>1367</v>
      </c>
      <c r="Q143" t="s">
        <v>1446</v>
      </c>
      <c r="R143" t="s">
        <v>1462</v>
      </c>
      <c r="T143" t="s">
        <v>1470</v>
      </c>
      <c r="U143" t="s">
        <v>1266</v>
      </c>
      <c r="V143" t="s">
        <v>1473</v>
      </c>
      <c r="W143" t="s">
        <v>239</v>
      </c>
      <c r="Y143">
        <v>64.40000000000001</v>
      </c>
      <c r="Z143" t="s">
        <v>1794</v>
      </c>
    </row>
    <row r="144" spans="1:26">
      <c r="A144" s="1">
        <f>HYPERLINK("https://lsnyc.legalserver.org/matter/dynamic-profile/view/1876803","18-1876803")</f>
        <v>0</v>
      </c>
      <c r="B144" t="s">
        <v>32</v>
      </c>
      <c r="C144" t="s">
        <v>48</v>
      </c>
      <c r="D144" t="s">
        <v>134</v>
      </c>
      <c r="F144" t="s">
        <v>368</v>
      </c>
      <c r="G144" t="s">
        <v>682</v>
      </c>
      <c r="H144" t="s">
        <v>982</v>
      </c>
      <c r="I144" t="s">
        <v>1121</v>
      </c>
      <c r="J144">
        <v>11216</v>
      </c>
      <c r="K144" t="s">
        <v>1265</v>
      </c>
      <c r="M144" t="s">
        <v>1267</v>
      </c>
      <c r="N144" t="s">
        <v>1267</v>
      </c>
      <c r="O144" t="s">
        <v>1265</v>
      </c>
      <c r="P144" t="s">
        <v>1365</v>
      </c>
      <c r="Q144" t="s">
        <v>1449</v>
      </c>
      <c r="R144" t="s">
        <v>1462</v>
      </c>
      <c r="T144" t="s">
        <v>1470</v>
      </c>
      <c r="U144" t="s">
        <v>1265</v>
      </c>
      <c r="V144" t="s">
        <v>1473</v>
      </c>
      <c r="W144" t="s">
        <v>73</v>
      </c>
      <c r="X144" t="s">
        <v>1601</v>
      </c>
      <c r="Y144">
        <v>0</v>
      </c>
      <c r="Z144" t="s">
        <v>1794</v>
      </c>
    </row>
    <row r="145" spans="1:26">
      <c r="A145" s="1">
        <f>HYPERLINK("https://lsnyc.legalserver.org/matter/dynamic-profile/view/1876833","18-1876833")</f>
        <v>0</v>
      </c>
      <c r="B145" t="s">
        <v>32</v>
      </c>
      <c r="C145" t="s">
        <v>48</v>
      </c>
      <c r="D145" t="s">
        <v>134</v>
      </c>
      <c r="F145" t="s">
        <v>369</v>
      </c>
      <c r="G145" t="s">
        <v>683</v>
      </c>
      <c r="H145" t="s">
        <v>982</v>
      </c>
      <c r="I145" t="s">
        <v>1122</v>
      </c>
      <c r="J145">
        <v>11216</v>
      </c>
      <c r="K145" t="s">
        <v>1265</v>
      </c>
      <c r="M145" t="s">
        <v>1267</v>
      </c>
      <c r="N145" t="s">
        <v>1267</v>
      </c>
      <c r="O145" t="s">
        <v>1265</v>
      </c>
      <c r="P145" t="s">
        <v>1365</v>
      </c>
      <c r="Q145" t="s">
        <v>1449</v>
      </c>
      <c r="R145" t="s">
        <v>1462</v>
      </c>
      <c r="T145" t="s">
        <v>1470</v>
      </c>
      <c r="U145" t="s">
        <v>1265</v>
      </c>
      <c r="V145" t="s">
        <v>1473</v>
      </c>
      <c r="W145" t="s">
        <v>1515</v>
      </c>
      <c r="X145" t="s">
        <v>1602</v>
      </c>
      <c r="Y145">
        <v>0</v>
      </c>
      <c r="Z145" t="s">
        <v>1794</v>
      </c>
    </row>
    <row r="146" spans="1:26">
      <c r="A146" s="1">
        <f>HYPERLINK("https://lsnyc.legalserver.org/matter/dynamic-profile/view/1876797","18-1876797")</f>
        <v>0</v>
      </c>
      <c r="B146" t="s">
        <v>32</v>
      </c>
      <c r="C146" t="s">
        <v>48</v>
      </c>
      <c r="D146" t="s">
        <v>134</v>
      </c>
      <c r="F146" t="s">
        <v>370</v>
      </c>
      <c r="G146" t="s">
        <v>684</v>
      </c>
      <c r="H146" t="s">
        <v>982</v>
      </c>
      <c r="I146" t="s">
        <v>1123</v>
      </c>
      <c r="J146">
        <v>11216</v>
      </c>
      <c r="K146" t="s">
        <v>1265</v>
      </c>
      <c r="M146" t="s">
        <v>1267</v>
      </c>
      <c r="N146" t="s">
        <v>1267</v>
      </c>
      <c r="O146" t="s">
        <v>1265</v>
      </c>
      <c r="P146" t="s">
        <v>1365</v>
      </c>
      <c r="Q146" t="s">
        <v>1449</v>
      </c>
      <c r="R146" t="s">
        <v>1462</v>
      </c>
      <c r="T146" t="s">
        <v>1470</v>
      </c>
      <c r="U146" t="s">
        <v>1265</v>
      </c>
      <c r="V146" t="s">
        <v>1473</v>
      </c>
      <c r="W146" t="s">
        <v>1515</v>
      </c>
      <c r="X146" t="s">
        <v>1603</v>
      </c>
      <c r="Y146">
        <v>0</v>
      </c>
      <c r="Z146" t="s">
        <v>1794</v>
      </c>
    </row>
    <row r="147" spans="1:26">
      <c r="A147" s="1">
        <f>HYPERLINK("https://lsnyc.legalserver.org/matter/dynamic-profile/view/1876016","18-1876016")</f>
        <v>0</v>
      </c>
      <c r="B147" t="s">
        <v>33</v>
      </c>
      <c r="C147" t="s">
        <v>48</v>
      </c>
      <c r="D147" t="s">
        <v>143</v>
      </c>
      <c r="F147" t="s">
        <v>378</v>
      </c>
      <c r="G147" t="s">
        <v>610</v>
      </c>
      <c r="H147" t="s">
        <v>990</v>
      </c>
      <c r="I147" t="s">
        <v>1125</v>
      </c>
      <c r="J147">
        <v>11225</v>
      </c>
      <c r="K147" t="s">
        <v>1265</v>
      </c>
      <c r="M147" t="s">
        <v>1267</v>
      </c>
      <c r="N147" t="s">
        <v>1267</v>
      </c>
      <c r="O147" t="s">
        <v>1265</v>
      </c>
      <c r="P147" t="s">
        <v>1291</v>
      </c>
      <c r="Q147" t="s">
        <v>1291</v>
      </c>
      <c r="R147" t="s">
        <v>1459</v>
      </c>
      <c r="T147" t="s">
        <v>1470</v>
      </c>
      <c r="U147" t="s">
        <v>1266</v>
      </c>
      <c r="V147" t="s">
        <v>1473</v>
      </c>
      <c r="X147" t="s">
        <v>1590</v>
      </c>
      <c r="Y147">
        <v>0</v>
      </c>
      <c r="Z147" t="s">
        <v>1794</v>
      </c>
    </row>
    <row r="148" spans="1:26">
      <c r="A148" s="1">
        <f>HYPERLINK("https://lsnyc.legalserver.org/matter/dynamic-profile/view/1871569","18-1871569")</f>
        <v>0</v>
      </c>
      <c r="B148" t="s">
        <v>33</v>
      </c>
      <c r="C148" t="s">
        <v>48</v>
      </c>
      <c r="D148" t="s">
        <v>144</v>
      </c>
      <c r="F148" t="s">
        <v>379</v>
      </c>
      <c r="G148" t="s">
        <v>692</v>
      </c>
      <c r="H148" t="s">
        <v>991</v>
      </c>
      <c r="I148" t="s">
        <v>1126</v>
      </c>
      <c r="J148">
        <v>11212</v>
      </c>
      <c r="K148" t="s">
        <v>1265</v>
      </c>
      <c r="M148" t="s">
        <v>1267</v>
      </c>
      <c r="N148" t="s">
        <v>1267</v>
      </c>
      <c r="O148" t="s">
        <v>1267</v>
      </c>
      <c r="Q148" t="s">
        <v>1291</v>
      </c>
      <c r="R148" t="s">
        <v>1459</v>
      </c>
      <c r="T148" t="s">
        <v>1470</v>
      </c>
      <c r="U148" t="s">
        <v>1265</v>
      </c>
      <c r="V148" t="s">
        <v>1473</v>
      </c>
      <c r="W148" t="s">
        <v>1516</v>
      </c>
      <c r="Y148">
        <v>0</v>
      </c>
      <c r="Z148" t="s">
        <v>1810</v>
      </c>
    </row>
    <row r="149" spans="1:26">
      <c r="A149" s="1">
        <f>HYPERLINK("https://lsnyc.legalserver.org/matter/dynamic-profile/view/1871632","18-1871632")</f>
        <v>0</v>
      </c>
      <c r="B149" t="s">
        <v>33</v>
      </c>
      <c r="C149" t="s">
        <v>48</v>
      </c>
      <c r="D149" t="s">
        <v>145</v>
      </c>
      <c r="F149" t="s">
        <v>380</v>
      </c>
      <c r="G149" t="s">
        <v>672</v>
      </c>
      <c r="H149" t="s">
        <v>991</v>
      </c>
      <c r="I149" t="s">
        <v>1127</v>
      </c>
      <c r="J149">
        <v>11212</v>
      </c>
      <c r="K149" t="s">
        <v>1265</v>
      </c>
      <c r="M149" t="s">
        <v>1267</v>
      </c>
      <c r="N149" t="s">
        <v>1267</v>
      </c>
      <c r="O149" t="s">
        <v>1267</v>
      </c>
      <c r="Q149" t="s">
        <v>1291</v>
      </c>
      <c r="R149" t="s">
        <v>1459</v>
      </c>
      <c r="T149" t="s">
        <v>1470</v>
      </c>
      <c r="U149" t="s">
        <v>1265</v>
      </c>
      <c r="V149" t="s">
        <v>1473</v>
      </c>
      <c r="W149" t="s">
        <v>1516</v>
      </c>
      <c r="Y149">
        <v>0</v>
      </c>
      <c r="Z149" t="s">
        <v>1810</v>
      </c>
    </row>
    <row r="150" spans="1:26">
      <c r="A150" s="1">
        <f>HYPERLINK("https://lsnyc.legalserver.org/matter/dynamic-profile/view/1905827","19-1905827")</f>
        <v>0</v>
      </c>
      <c r="B150" t="s">
        <v>33</v>
      </c>
      <c r="C150" t="s">
        <v>48</v>
      </c>
      <c r="D150" t="s">
        <v>69</v>
      </c>
      <c r="F150" t="s">
        <v>381</v>
      </c>
      <c r="G150" t="s">
        <v>693</v>
      </c>
      <c r="H150" t="s">
        <v>992</v>
      </c>
      <c r="I150" t="s">
        <v>1076</v>
      </c>
      <c r="J150">
        <v>11233</v>
      </c>
      <c r="K150" t="s">
        <v>1265</v>
      </c>
      <c r="L150" t="s">
        <v>1268</v>
      </c>
      <c r="M150" t="s">
        <v>1267</v>
      </c>
      <c r="N150" t="s">
        <v>1267</v>
      </c>
      <c r="O150" t="s">
        <v>1267</v>
      </c>
      <c r="P150" t="s">
        <v>1289</v>
      </c>
      <c r="Q150" t="s">
        <v>1449</v>
      </c>
      <c r="R150" t="s">
        <v>1459</v>
      </c>
      <c r="T150" t="s">
        <v>1470</v>
      </c>
      <c r="U150" t="s">
        <v>1265</v>
      </c>
      <c r="V150" t="s">
        <v>1475</v>
      </c>
      <c r="W150" t="s">
        <v>127</v>
      </c>
      <c r="X150" t="s">
        <v>1604</v>
      </c>
      <c r="Y150">
        <v>0</v>
      </c>
      <c r="Z150" t="s">
        <v>1793</v>
      </c>
    </row>
    <row r="151" spans="1:26">
      <c r="A151" s="1">
        <f>HYPERLINK("https://lsnyc.legalserver.org/matter/dynamic-profile/view/1871564","18-1871564")</f>
        <v>0</v>
      </c>
      <c r="B151" t="s">
        <v>33</v>
      </c>
      <c r="C151" t="s">
        <v>48</v>
      </c>
      <c r="D151" t="s">
        <v>144</v>
      </c>
      <c r="F151" t="s">
        <v>382</v>
      </c>
      <c r="G151" t="s">
        <v>694</v>
      </c>
      <c r="H151" t="s">
        <v>991</v>
      </c>
      <c r="I151" t="s">
        <v>1128</v>
      </c>
      <c r="J151">
        <v>11212</v>
      </c>
      <c r="K151" t="s">
        <v>1265</v>
      </c>
      <c r="M151" t="s">
        <v>1267</v>
      </c>
      <c r="N151" t="s">
        <v>1267</v>
      </c>
      <c r="O151" t="s">
        <v>1267</v>
      </c>
      <c r="Q151" t="s">
        <v>1291</v>
      </c>
      <c r="R151" t="s">
        <v>1459</v>
      </c>
      <c r="T151" t="s">
        <v>1470</v>
      </c>
      <c r="U151" t="s">
        <v>1265</v>
      </c>
      <c r="V151" t="s">
        <v>1473</v>
      </c>
      <c r="W151" t="s">
        <v>1516</v>
      </c>
      <c r="Y151">
        <v>0</v>
      </c>
      <c r="Z151" t="s">
        <v>1810</v>
      </c>
    </row>
    <row r="152" spans="1:26">
      <c r="A152" s="1">
        <f>HYPERLINK("https://lsnyc.legalserver.org/matter/dynamic-profile/view/1904004","19-1904004")</f>
        <v>0</v>
      </c>
      <c r="B152" t="s">
        <v>33</v>
      </c>
      <c r="C152" t="s">
        <v>48</v>
      </c>
      <c r="D152" t="s">
        <v>74</v>
      </c>
      <c r="F152" t="s">
        <v>383</v>
      </c>
      <c r="G152" t="s">
        <v>695</v>
      </c>
      <c r="H152" t="s">
        <v>993</v>
      </c>
      <c r="I152" t="s">
        <v>1078</v>
      </c>
      <c r="J152">
        <v>11213</v>
      </c>
      <c r="K152" t="s">
        <v>1265</v>
      </c>
      <c r="L152" t="s">
        <v>1268</v>
      </c>
      <c r="M152" t="s">
        <v>1267</v>
      </c>
      <c r="N152" t="s">
        <v>1267</v>
      </c>
      <c r="O152" t="s">
        <v>1267</v>
      </c>
      <c r="P152" t="s">
        <v>1269</v>
      </c>
      <c r="Q152" t="s">
        <v>1447</v>
      </c>
      <c r="R152" t="s">
        <v>1459</v>
      </c>
      <c r="T152" t="s">
        <v>1470</v>
      </c>
      <c r="U152" t="s">
        <v>1265</v>
      </c>
      <c r="V152" t="s">
        <v>1475</v>
      </c>
      <c r="W152" t="s">
        <v>98</v>
      </c>
      <c r="X152" t="s">
        <v>1605</v>
      </c>
      <c r="Y152">
        <v>0</v>
      </c>
      <c r="Z152" t="s">
        <v>1793</v>
      </c>
    </row>
    <row r="153" spans="1:26">
      <c r="A153" s="1">
        <f>HYPERLINK("https://lsnyc.legalserver.org/matter/dynamic-profile/view/1896742","19-1896742")</f>
        <v>0</v>
      </c>
      <c r="B153" t="s">
        <v>33</v>
      </c>
      <c r="C153" t="s">
        <v>48</v>
      </c>
      <c r="D153" t="s">
        <v>146</v>
      </c>
      <c r="F153" t="s">
        <v>349</v>
      </c>
      <c r="G153" t="s">
        <v>666</v>
      </c>
      <c r="H153" t="s">
        <v>970</v>
      </c>
      <c r="I153" t="s">
        <v>1091</v>
      </c>
      <c r="J153">
        <v>11213</v>
      </c>
      <c r="K153" t="s">
        <v>1265</v>
      </c>
      <c r="L153" t="s">
        <v>1268</v>
      </c>
      <c r="M153" t="s">
        <v>1267</v>
      </c>
      <c r="N153" t="s">
        <v>1267</v>
      </c>
      <c r="O153" t="s">
        <v>1265</v>
      </c>
      <c r="P153" t="s">
        <v>1358</v>
      </c>
      <c r="Q153" t="s">
        <v>1447</v>
      </c>
      <c r="R153" t="s">
        <v>1459</v>
      </c>
      <c r="T153" t="s">
        <v>1470</v>
      </c>
      <c r="U153" t="s">
        <v>1265</v>
      </c>
      <c r="V153" t="s">
        <v>1473</v>
      </c>
      <c r="W153" t="s">
        <v>70</v>
      </c>
      <c r="X153" t="s">
        <v>1606</v>
      </c>
      <c r="Y153">
        <v>1.5</v>
      </c>
      <c r="Z153" t="s">
        <v>1793</v>
      </c>
    </row>
    <row r="154" spans="1:26">
      <c r="A154" s="1">
        <f>HYPERLINK("https://lsnyc.legalserver.org/matter/dynamic-profile/view/1905891","19-1905891")</f>
        <v>0</v>
      </c>
      <c r="B154" t="s">
        <v>33</v>
      </c>
      <c r="C154" t="s">
        <v>48</v>
      </c>
      <c r="D154" t="s">
        <v>69</v>
      </c>
      <c r="F154" t="s">
        <v>349</v>
      </c>
      <c r="G154" t="s">
        <v>666</v>
      </c>
      <c r="H154" t="s">
        <v>970</v>
      </c>
      <c r="I154" t="s">
        <v>1091</v>
      </c>
      <c r="J154">
        <v>11213</v>
      </c>
      <c r="K154" t="s">
        <v>1265</v>
      </c>
      <c r="L154" t="s">
        <v>1268</v>
      </c>
      <c r="M154" t="s">
        <v>1267</v>
      </c>
      <c r="N154" t="s">
        <v>1267</v>
      </c>
      <c r="O154" t="s">
        <v>1267</v>
      </c>
      <c r="P154" t="s">
        <v>1368</v>
      </c>
      <c r="Q154" t="s">
        <v>1447</v>
      </c>
      <c r="R154" t="s">
        <v>1459</v>
      </c>
      <c r="T154" t="s">
        <v>1470</v>
      </c>
      <c r="U154" t="s">
        <v>1265</v>
      </c>
      <c r="V154" t="s">
        <v>1473</v>
      </c>
      <c r="W154" t="s">
        <v>127</v>
      </c>
      <c r="X154" t="s">
        <v>1607</v>
      </c>
      <c r="Y154">
        <v>0</v>
      </c>
      <c r="Z154" t="s">
        <v>1794</v>
      </c>
    </row>
    <row r="155" spans="1:26">
      <c r="A155" s="1">
        <f>HYPERLINK("https://lsnyc.legalserver.org/matter/dynamic-profile/view/1896791","19-1896791")</f>
        <v>0</v>
      </c>
      <c r="B155" t="s">
        <v>33</v>
      </c>
      <c r="C155" t="s">
        <v>48</v>
      </c>
      <c r="D155" t="s">
        <v>146</v>
      </c>
      <c r="F155" t="s">
        <v>384</v>
      </c>
      <c r="G155" t="s">
        <v>696</v>
      </c>
      <c r="H155" t="s">
        <v>970</v>
      </c>
      <c r="I155" t="s">
        <v>1129</v>
      </c>
      <c r="J155">
        <v>11213</v>
      </c>
      <c r="K155" t="s">
        <v>1265</v>
      </c>
      <c r="L155" t="s">
        <v>1268</v>
      </c>
      <c r="M155" t="s">
        <v>1267</v>
      </c>
      <c r="N155" t="s">
        <v>1267</v>
      </c>
      <c r="O155" t="s">
        <v>1265</v>
      </c>
      <c r="P155" t="s">
        <v>1291</v>
      </c>
      <c r="Q155" t="s">
        <v>1447</v>
      </c>
      <c r="R155" t="s">
        <v>1459</v>
      </c>
      <c r="T155" t="s">
        <v>1470</v>
      </c>
      <c r="U155" t="s">
        <v>1265</v>
      </c>
      <c r="V155" t="s">
        <v>1473</v>
      </c>
      <c r="W155" t="s">
        <v>70</v>
      </c>
      <c r="X155" t="s">
        <v>1608</v>
      </c>
      <c r="Y155">
        <v>0</v>
      </c>
      <c r="Z155" t="s">
        <v>1793</v>
      </c>
    </row>
    <row r="156" spans="1:26">
      <c r="A156" s="1">
        <f>HYPERLINK("https://lsnyc.legalserver.org/matter/dynamic-profile/view/1903997","19-1903997")</f>
        <v>0</v>
      </c>
      <c r="B156" t="s">
        <v>33</v>
      </c>
      <c r="C156" t="s">
        <v>48</v>
      </c>
      <c r="D156" t="s">
        <v>74</v>
      </c>
      <c r="F156" t="s">
        <v>385</v>
      </c>
      <c r="G156" t="s">
        <v>697</v>
      </c>
      <c r="H156" t="s">
        <v>993</v>
      </c>
      <c r="I156" t="s">
        <v>1104</v>
      </c>
      <c r="J156">
        <v>11213</v>
      </c>
      <c r="K156" t="s">
        <v>1265</v>
      </c>
      <c r="L156" t="s">
        <v>1268</v>
      </c>
      <c r="M156" t="s">
        <v>1267</v>
      </c>
      <c r="N156" t="s">
        <v>1267</v>
      </c>
      <c r="O156" t="s">
        <v>1267</v>
      </c>
      <c r="P156" t="s">
        <v>1269</v>
      </c>
      <c r="Q156" t="s">
        <v>1447</v>
      </c>
      <c r="R156" t="s">
        <v>1459</v>
      </c>
      <c r="T156" t="s">
        <v>1470</v>
      </c>
      <c r="U156" t="s">
        <v>1265</v>
      </c>
      <c r="V156" t="s">
        <v>1475</v>
      </c>
      <c r="W156" t="s">
        <v>98</v>
      </c>
      <c r="Y156">
        <v>0</v>
      </c>
      <c r="Z156" t="s">
        <v>1794</v>
      </c>
    </row>
    <row r="157" spans="1:26">
      <c r="A157" s="1">
        <f>HYPERLINK("https://lsnyc.legalserver.org/matter/dynamic-profile/view/1851832","17-1851832")</f>
        <v>0</v>
      </c>
      <c r="B157" t="s">
        <v>33</v>
      </c>
      <c r="C157" t="s">
        <v>48</v>
      </c>
      <c r="D157" t="s">
        <v>147</v>
      </c>
      <c r="F157" t="s">
        <v>378</v>
      </c>
      <c r="G157" t="s">
        <v>698</v>
      </c>
      <c r="H157" t="s">
        <v>994</v>
      </c>
      <c r="I157" t="s">
        <v>1118</v>
      </c>
      <c r="J157">
        <v>11206</v>
      </c>
      <c r="K157" t="s">
        <v>1265</v>
      </c>
      <c r="M157" t="s">
        <v>1267</v>
      </c>
      <c r="N157" t="s">
        <v>1267</v>
      </c>
      <c r="O157" t="s">
        <v>1267</v>
      </c>
      <c r="Q157" t="s">
        <v>1447</v>
      </c>
      <c r="R157" t="s">
        <v>1459</v>
      </c>
      <c r="T157" t="s">
        <v>1470</v>
      </c>
      <c r="U157" t="s">
        <v>1265</v>
      </c>
      <c r="V157" t="s">
        <v>1473</v>
      </c>
      <c r="W157" t="s">
        <v>177</v>
      </c>
      <c r="Y157">
        <v>0</v>
      </c>
      <c r="Z157" t="s">
        <v>1811</v>
      </c>
    </row>
    <row r="158" spans="1:26">
      <c r="A158" s="1">
        <f>HYPERLINK("https://lsnyc.legalserver.org/matter/dynamic-profile/view/1905815","19-1905815")</f>
        <v>0</v>
      </c>
      <c r="B158" t="s">
        <v>33</v>
      </c>
      <c r="C158" t="s">
        <v>48</v>
      </c>
      <c r="D158" t="s">
        <v>69</v>
      </c>
      <c r="F158" t="s">
        <v>386</v>
      </c>
      <c r="G158" t="s">
        <v>699</v>
      </c>
      <c r="H158" t="s">
        <v>923</v>
      </c>
      <c r="I158" t="s">
        <v>1094</v>
      </c>
      <c r="J158">
        <v>11212</v>
      </c>
      <c r="K158" t="s">
        <v>1265</v>
      </c>
      <c r="L158" t="s">
        <v>1268</v>
      </c>
      <c r="M158" t="s">
        <v>1267</v>
      </c>
      <c r="N158" t="s">
        <v>1267</v>
      </c>
      <c r="O158" t="s">
        <v>1267</v>
      </c>
      <c r="P158" t="s">
        <v>1289</v>
      </c>
      <c r="Q158" t="s">
        <v>1449</v>
      </c>
      <c r="R158" t="s">
        <v>1459</v>
      </c>
      <c r="T158" t="s">
        <v>1470</v>
      </c>
      <c r="U158" t="s">
        <v>1265</v>
      </c>
      <c r="V158" t="s">
        <v>1475</v>
      </c>
      <c r="W158" t="s">
        <v>127</v>
      </c>
      <c r="X158" t="s">
        <v>1609</v>
      </c>
      <c r="Y158">
        <v>0</v>
      </c>
      <c r="Z158" t="s">
        <v>1793</v>
      </c>
    </row>
    <row r="159" spans="1:26">
      <c r="A159" s="1">
        <f>HYPERLINK("https://lsnyc.legalserver.org/matter/dynamic-profile/view/1905757","19-1905757")</f>
        <v>0</v>
      </c>
      <c r="B159" t="s">
        <v>33</v>
      </c>
      <c r="C159" t="s">
        <v>48</v>
      </c>
      <c r="D159" t="s">
        <v>67</v>
      </c>
      <c r="F159" t="s">
        <v>283</v>
      </c>
      <c r="G159" t="s">
        <v>603</v>
      </c>
      <c r="H159" t="s">
        <v>900</v>
      </c>
      <c r="I159" t="s">
        <v>1086</v>
      </c>
      <c r="J159">
        <v>11221</v>
      </c>
      <c r="K159" t="s">
        <v>1265</v>
      </c>
      <c r="L159" t="s">
        <v>1268</v>
      </c>
      <c r="M159" t="s">
        <v>1267</v>
      </c>
      <c r="N159" t="s">
        <v>1267</v>
      </c>
      <c r="O159" t="s">
        <v>1267</v>
      </c>
      <c r="P159" t="s">
        <v>1291</v>
      </c>
      <c r="Q159" t="s">
        <v>1291</v>
      </c>
      <c r="R159" t="s">
        <v>1459</v>
      </c>
      <c r="T159" t="s">
        <v>1470</v>
      </c>
      <c r="U159" t="s">
        <v>1265</v>
      </c>
      <c r="V159" t="s">
        <v>1473</v>
      </c>
      <c r="W159" t="s">
        <v>127</v>
      </c>
      <c r="X159" t="s">
        <v>1610</v>
      </c>
      <c r="Y159">
        <v>0</v>
      </c>
      <c r="Z159" t="s">
        <v>1793</v>
      </c>
    </row>
    <row r="160" spans="1:26">
      <c r="A160" s="1">
        <f>HYPERLINK("https://lsnyc.legalserver.org/matter/dynamic-profile/view/1904273","19-1904273")</f>
        <v>0</v>
      </c>
      <c r="B160" t="s">
        <v>33</v>
      </c>
      <c r="C160" t="s">
        <v>48</v>
      </c>
      <c r="D160" t="s">
        <v>148</v>
      </c>
      <c r="F160" t="s">
        <v>283</v>
      </c>
      <c r="G160" t="s">
        <v>603</v>
      </c>
      <c r="H160" t="s">
        <v>900</v>
      </c>
      <c r="I160" t="s">
        <v>1086</v>
      </c>
      <c r="J160">
        <v>11221</v>
      </c>
      <c r="K160" t="s">
        <v>1265</v>
      </c>
      <c r="L160" t="s">
        <v>1268</v>
      </c>
      <c r="M160" t="s">
        <v>1267</v>
      </c>
      <c r="N160" t="s">
        <v>1267</v>
      </c>
      <c r="O160" t="s">
        <v>1267</v>
      </c>
      <c r="P160" t="s">
        <v>1358</v>
      </c>
      <c r="Q160" t="s">
        <v>1447</v>
      </c>
      <c r="R160" t="s">
        <v>1459</v>
      </c>
      <c r="T160" t="s">
        <v>1470</v>
      </c>
      <c r="U160" t="s">
        <v>1265</v>
      </c>
      <c r="V160" t="s">
        <v>1475</v>
      </c>
      <c r="W160" t="s">
        <v>98</v>
      </c>
      <c r="X160" t="s">
        <v>1568</v>
      </c>
      <c r="Y160">
        <v>0</v>
      </c>
      <c r="Z160" t="s">
        <v>1794</v>
      </c>
    </row>
    <row r="161" spans="1:26">
      <c r="A161" s="1">
        <f>HYPERLINK("https://lsnyc.legalserver.org/matter/dynamic-profile/view/1905785","19-1905785")</f>
        <v>0</v>
      </c>
      <c r="B161" t="s">
        <v>33</v>
      </c>
      <c r="C161" t="s">
        <v>48</v>
      </c>
      <c r="D161" t="s">
        <v>67</v>
      </c>
      <c r="F161" t="s">
        <v>387</v>
      </c>
      <c r="G161" t="s">
        <v>700</v>
      </c>
      <c r="H161" t="s">
        <v>900</v>
      </c>
      <c r="I161" t="s">
        <v>1094</v>
      </c>
      <c r="J161">
        <v>11221</v>
      </c>
      <c r="K161" t="s">
        <v>1265</v>
      </c>
      <c r="L161" t="s">
        <v>1268</v>
      </c>
      <c r="M161" t="s">
        <v>1267</v>
      </c>
      <c r="N161" t="s">
        <v>1267</v>
      </c>
      <c r="O161" t="s">
        <v>1267</v>
      </c>
      <c r="P161" t="s">
        <v>1358</v>
      </c>
      <c r="Q161" t="s">
        <v>1291</v>
      </c>
      <c r="R161" t="s">
        <v>1459</v>
      </c>
      <c r="T161" t="s">
        <v>1470</v>
      </c>
      <c r="U161" t="s">
        <v>1265</v>
      </c>
      <c r="V161" t="s">
        <v>1473</v>
      </c>
      <c r="W161" t="s">
        <v>127</v>
      </c>
      <c r="X161" t="s">
        <v>1611</v>
      </c>
      <c r="Y161">
        <v>0</v>
      </c>
      <c r="Z161" t="s">
        <v>1793</v>
      </c>
    </row>
    <row r="162" spans="1:26">
      <c r="A162" s="1">
        <f>HYPERLINK("https://lsnyc.legalserver.org/matter/dynamic-profile/view/1904262","19-1904262")</f>
        <v>0</v>
      </c>
      <c r="B162" t="s">
        <v>33</v>
      </c>
      <c r="C162" t="s">
        <v>48</v>
      </c>
      <c r="D162" t="s">
        <v>148</v>
      </c>
      <c r="F162" t="s">
        <v>387</v>
      </c>
      <c r="G162" t="s">
        <v>700</v>
      </c>
      <c r="H162" t="s">
        <v>900</v>
      </c>
      <c r="I162" t="s">
        <v>1094</v>
      </c>
      <c r="J162">
        <v>11221</v>
      </c>
      <c r="K162" t="s">
        <v>1265</v>
      </c>
      <c r="L162" t="s">
        <v>1268</v>
      </c>
      <c r="M162" t="s">
        <v>1267</v>
      </c>
      <c r="N162" t="s">
        <v>1267</v>
      </c>
      <c r="O162" t="s">
        <v>1267</v>
      </c>
      <c r="P162" t="s">
        <v>1358</v>
      </c>
      <c r="Q162" t="s">
        <v>1447</v>
      </c>
      <c r="R162" t="s">
        <v>1459</v>
      </c>
      <c r="T162" t="s">
        <v>1470</v>
      </c>
      <c r="U162" t="s">
        <v>1265</v>
      </c>
      <c r="V162" t="s">
        <v>1475</v>
      </c>
      <c r="W162" t="s">
        <v>98</v>
      </c>
      <c r="X162" t="s">
        <v>1612</v>
      </c>
      <c r="Y162">
        <v>0</v>
      </c>
      <c r="Z162" t="s">
        <v>1794</v>
      </c>
    </row>
    <row r="163" spans="1:26">
      <c r="A163" s="1">
        <f>HYPERLINK("https://lsnyc.legalserver.org/matter/dynamic-profile/view/1904000","19-1904000")</f>
        <v>0</v>
      </c>
      <c r="B163" t="s">
        <v>33</v>
      </c>
      <c r="C163" t="s">
        <v>48</v>
      </c>
      <c r="D163" t="s">
        <v>74</v>
      </c>
      <c r="F163" t="s">
        <v>388</v>
      </c>
      <c r="G163" t="s">
        <v>701</v>
      </c>
      <c r="H163" t="s">
        <v>993</v>
      </c>
      <c r="I163" t="s">
        <v>1115</v>
      </c>
      <c r="J163">
        <v>11213</v>
      </c>
      <c r="K163" t="s">
        <v>1265</v>
      </c>
      <c r="L163" t="s">
        <v>1268</v>
      </c>
      <c r="M163" t="s">
        <v>1267</v>
      </c>
      <c r="N163" t="s">
        <v>1267</v>
      </c>
      <c r="O163" t="s">
        <v>1267</v>
      </c>
      <c r="P163" t="s">
        <v>1269</v>
      </c>
      <c r="Q163" t="s">
        <v>1447</v>
      </c>
      <c r="R163" t="s">
        <v>1459</v>
      </c>
      <c r="T163" t="s">
        <v>1470</v>
      </c>
      <c r="U163" t="s">
        <v>1265</v>
      </c>
      <c r="V163" t="s">
        <v>1475</v>
      </c>
      <c r="W163" t="s">
        <v>98</v>
      </c>
      <c r="Y163">
        <v>0</v>
      </c>
      <c r="Z163" t="s">
        <v>1794</v>
      </c>
    </row>
    <row r="164" spans="1:26">
      <c r="A164" s="1">
        <f>HYPERLINK("https://lsnyc.legalserver.org/matter/dynamic-profile/view/1905718","19-1905718")</f>
        <v>0</v>
      </c>
      <c r="B164" t="s">
        <v>33</v>
      </c>
      <c r="C164" t="s">
        <v>48</v>
      </c>
      <c r="D164" t="s">
        <v>67</v>
      </c>
      <c r="F164" t="s">
        <v>373</v>
      </c>
      <c r="G164" t="s">
        <v>687</v>
      </c>
      <c r="H164" t="s">
        <v>988</v>
      </c>
      <c r="I164" t="s">
        <v>1094</v>
      </c>
      <c r="J164">
        <v>11212</v>
      </c>
      <c r="K164" t="s">
        <v>1265</v>
      </c>
      <c r="L164" t="s">
        <v>1268</v>
      </c>
      <c r="M164" t="s">
        <v>1267</v>
      </c>
      <c r="N164" t="s">
        <v>1267</v>
      </c>
      <c r="O164" t="s">
        <v>1267</v>
      </c>
      <c r="P164" t="s">
        <v>1289</v>
      </c>
      <c r="Q164" t="s">
        <v>1449</v>
      </c>
      <c r="R164" t="s">
        <v>1459</v>
      </c>
      <c r="T164" t="s">
        <v>1470</v>
      </c>
      <c r="U164" t="s">
        <v>1265</v>
      </c>
      <c r="V164" t="s">
        <v>1475</v>
      </c>
      <c r="W164" t="s">
        <v>127</v>
      </c>
      <c r="X164" t="s">
        <v>1613</v>
      </c>
      <c r="Y164">
        <v>0</v>
      </c>
      <c r="Z164" t="s">
        <v>1793</v>
      </c>
    </row>
    <row r="165" spans="1:26">
      <c r="A165" s="1">
        <f>HYPERLINK("https://lsnyc.legalserver.org/matter/dynamic-profile/view/1871554","18-1871554")</f>
        <v>0</v>
      </c>
      <c r="B165" t="s">
        <v>33</v>
      </c>
      <c r="C165" t="s">
        <v>48</v>
      </c>
      <c r="D165" t="s">
        <v>144</v>
      </c>
      <c r="F165" t="s">
        <v>389</v>
      </c>
      <c r="G165" t="s">
        <v>702</v>
      </c>
      <c r="H165" t="s">
        <v>991</v>
      </c>
      <c r="I165" t="s">
        <v>1105</v>
      </c>
      <c r="J165">
        <v>11212</v>
      </c>
      <c r="K165" t="s">
        <v>1265</v>
      </c>
      <c r="M165" t="s">
        <v>1267</v>
      </c>
      <c r="N165" t="s">
        <v>1267</v>
      </c>
      <c r="O165" t="s">
        <v>1267</v>
      </c>
      <c r="Q165" t="s">
        <v>1291</v>
      </c>
      <c r="R165" t="s">
        <v>1459</v>
      </c>
      <c r="T165" t="s">
        <v>1470</v>
      </c>
      <c r="U165" t="s">
        <v>1265</v>
      </c>
      <c r="V165" t="s">
        <v>1473</v>
      </c>
      <c r="W165" t="s">
        <v>1516</v>
      </c>
      <c r="Y165">
        <v>0</v>
      </c>
      <c r="Z165" t="s">
        <v>1810</v>
      </c>
    </row>
    <row r="166" spans="1:26">
      <c r="A166" s="1">
        <f>HYPERLINK("https://lsnyc.legalserver.org/matter/dynamic-profile/view/1867069","18-1867069")</f>
        <v>0</v>
      </c>
      <c r="B166" t="s">
        <v>33</v>
      </c>
      <c r="C166" t="s">
        <v>48</v>
      </c>
      <c r="D166" t="s">
        <v>149</v>
      </c>
      <c r="F166" t="s">
        <v>390</v>
      </c>
      <c r="G166" t="s">
        <v>594</v>
      </c>
      <c r="H166" t="s">
        <v>991</v>
      </c>
      <c r="I166" t="s">
        <v>1104</v>
      </c>
      <c r="J166">
        <v>11212</v>
      </c>
      <c r="K166" t="s">
        <v>1265</v>
      </c>
      <c r="M166" t="s">
        <v>1267</v>
      </c>
      <c r="N166" t="s">
        <v>1267</v>
      </c>
      <c r="O166" t="s">
        <v>1267</v>
      </c>
      <c r="R166" t="s">
        <v>1459</v>
      </c>
      <c r="T166" t="s">
        <v>1470</v>
      </c>
      <c r="U166" t="s">
        <v>1265</v>
      </c>
      <c r="V166" t="s">
        <v>1473</v>
      </c>
      <c r="W166" t="s">
        <v>1480</v>
      </c>
      <c r="Y166">
        <v>0</v>
      </c>
      <c r="Z166" t="s">
        <v>1794</v>
      </c>
    </row>
    <row r="167" spans="1:26">
      <c r="A167" s="1">
        <f>HYPERLINK("https://lsnyc.legalserver.org/matter/dynamic-profile/view/1905795","19-1905795")</f>
        <v>0</v>
      </c>
      <c r="B167" t="s">
        <v>33</v>
      </c>
      <c r="C167" t="s">
        <v>48</v>
      </c>
      <c r="D167" t="s">
        <v>67</v>
      </c>
      <c r="F167" t="s">
        <v>302</v>
      </c>
      <c r="G167" t="s">
        <v>622</v>
      </c>
      <c r="H167" t="s">
        <v>923</v>
      </c>
      <c r="I167" t="s">
        <v>1073</v>
      </c>
      <c r="J167">
        <v>11212</v>
      </c>
      <c r="K167" t="s">
        <v>1265</v>
      </c>
      <c r="L167" t="s">
        <v>1268</v>
      </c>
      <c r="M167" t="s">
        <v>1267</v>
      </c>
      <c r="N167" t="s">
        <v>1267</v>
      </c>
      <c r="O167" t="s">
        <v>1267</v>
      </c>
      <c r="P167" t="s">
        <v>1289</v>
      </c>
      <c r="Q167" t="s">
        <v>1449</v>
      </c>
      <c r="R167" t="s">
        <v>1459</v>
      </c>
      <c r="T167" t="s">
        <v>1470</v>
      </c>
      <c r="U167" t="s">
        <v>1265</v>
      </c>
      <c r="V167" t="s">
        <v>1475</v>
      </c>
      <c r="W167" t="s">
        <v>127</v>
      </c>
      <c r="X167" t="s">
        <v>1614</v>
      </c>
      <c r="Y167">
        <v>0</v>
      </c>
      <c r="Z167" t="s">
        <v>1793</v>
      </c>
    </row>
    <row r="168" spans="1:26">
      <c r="A168" s="1">
        <f>HYPERLINK("https://lsnyc.legalserver.org/matter/dynamic-profile/view/1905724","19-1905724")</f>
        <v>0</v>
      </c>
      <c r="B168" t="s">
        <v>33</v>
      </c>
      <c r="C168" t="s">
        <v>48</v>
      </c>
      <c r="D168" t="s">
        <v>67</v>
      </c>
      <c r="F168" t="s">
        <v>271</v>
      </c>
      <c r="G168" t="s">
        <v>703</v>
      </c>
      <c r="H168" t="s">
        <v>993</v>
      </c>
      <c r="I168" t="s">
        <v>1118</v>
      </c>
      <c r="J168">
        <v>11213</v>
      </c>
      <c r="K168" t="s">
        <v>1265</v>
      </c>
      <c r="L168" t="s">
        <v>1268</v>
      </c>
      <c r="M168" t="s">
        <v>1267</v>
      </c>
      <c r="N168" t="s">
        <v>1267</v>
      </c>
      <c r="O168" t="s">
        <v>1267</v>
      </c>
      <c r="P168" t="s">
        <v>1291</v>
      </c>
      <c r="Q168" t="s">
        <v>1291</v>
      </c>
      <c r="R168" t="s">
        <v>1459</v>
      </c>
      <c r="T168" t="s">
        <v>1470</v>
      </c>
      <c r="U168" t="s">
        <v>1265</v>
      </c>
      <c r="V168" t="s">
        <v>1473</v>
      </c>
      <c r="W168" t="s">
        <v>127</v>
      </c>
      <c r="X168" t="s">
        <v>1615</v>
      </c>
      <c r="Y168">
        <v>0</v>
      </c>
      <c r="Z168" t="s">
        <v>1793</v>
      </c>
    </row>
    <row r="169" spans="1:26">
      <c r="A169" s="1">
        <f>HYPERLINK("https://lsnyc.legalserver.org/matter/dynamic-profile/view/1904006","19-1904006")</f>
        <v>0</v>
      </c>
      <c r="B169" t="s">
        <v>33</v>
      </c>
      <c r="C169" t="s">
        <v>48</v>
      </c>
      <c r="D169" t="s">
        <v>74</v>
      </c>
      <c r="F169" t="s">
        <v>271</v>
      </c>
      <c r="G169" t="s">
        <v>703</v>
      </c>
      <c r="H169" t="s">
        <v>993</v>
      </c>
      <c r="I169" t="s">
        <v>1118</v>
      </c>
      <c r="J169">
        <v>11213</v>
      </c>
      <c r="K169" t="s">
        <v>1265</v>
      </c>
      <c r="M169" t="s">
        <v>1267</v>
      </c>
      <c r="N169" t="s">
        <v>1267</v>
      </c>
      <c r="O169" t="s">
        <v>1267</v>
      </c>
      <c r="P169" t="s">
        <v>1269</v>
      </c>
      <c r="Q169" t="s">
        <v>1447</v>
      </c>
      <c r="R169" t="s">
        <v>1459</v>
      </c>
      <c r="T169" t="s">
        <v>1470</v>
      </c>
      <c r="U169" t="s">
        <v>1265</v>
      </c>
      <c r="V169" t="s">
        <v>1475</v>
      </c>
      <c r="W169" t="s">
        <v>98</v>
      </c>
      <c r="X169" t="s">
        <v>1616</v>
      </c>
      <c r="Y169">
        <v>0</v>
      </c>
      <c r="Z169" t="s">
        <v>1793</v>
      </c>
    </row>
    <row r="170" spans="1:26">
      <c r="A170" s="1">
        <f>HYPERLINK("https://lsnyc.legalserver.org/matter/dynamic-profile/view/1871625","18-1871625")</f>
        <v>0</v>
      </c>
      <c r="B170" t="s">
        <v>33</v>
      </c>
      <c r="C170" t="s">
        <v>48</v>
      </c>
      <c r="D170" t="s">
        <v>145</v>
      </c>
      <c r="F170" t="s">
        <v>274</v>
      </c>
      <c r="G170" t="s">
        <v>610</v>
      </c>
      <c r="H170" t="s">
        <v>991</v>
      </c>
      <c r="I170" t="s">
        <v>1083</v>
      </c>
      <c r="J170">
        <v>11212</v>
      </c>
      <c r="K170" t="s">
        <v>1265</v>
      </c>
      <c r="M170" t="s">
        <v>1267</v>
      </c>
      <c r="N170" t="s">
        <v>1267</v>
      </c>
      <c r="O170" t="s">
        <v>1267</v>
      </c>
      <c r="Q170" t="s">
        <v>1291</v>
      </c>
      <c r="R170" t="s">
        <v>1459</v>
      </c>
      <c r="T170" t="s">
        <v>1470</v>
      </c>
      <c r="U170" t="s">
        <v>1265</v>
      </c>
      <c r="V170" t="s">
        <v>1473</v>
      </c>
      <c r="W170" t="s">
        <v>1516</v>
      </c>
      <c r="Y170">
        <v>0</v>
      </c>
      <c r="Z170" t="s">
        <v>1810</v>
      </c>
    </row>
    <row r="171" spans="1:26">
      <c r="A171" s="1">
        <f>HYPERLINK("https://lsnyc.legalserver.org/matter/dynamic-profile/view/1896757","19-1896757")</f>
        <v>0</v>
      </c>
      <c r="B171" t="s">
        <v>33</v>
      </c>
      <c r="C171" t="s">
        <v>48</v>
      </c>
      <c r="D171" t="s">
        <v>146</v>
      </c>
      <c r="F171" t="s">
        <v>391</v>
      </c>
      <c r="G171" t="s">
        <v>704</v>
      </c>
      <c r="H171" t="s">
        <v>970</v>
      </c>
      <c r="I171" t="s">
        <v>1082</v>
      </c>
      <c r="J171">
        <v>11213</v>
      </c>
      <c r="K171" t="s">
        <v>1265</v>
      </c>
      <c r="L171" t="s">
        <v>1268</v>
      </c>
      <c r="M171" t="s">
        <v>1267</v>
      </c>
      <c r="N171" t="s">
        <v>1267</v>
      </c>
      <c r="O171" t="s">
        <v>1266</v>
      </c>
      <c r="P171" t="s">
        <v>1291</v>
      </c>
      <c r="Q171" t="s">
        <v>1447</v>
      </c>
      <c r="R171" t="s">
        <v>1459</v>
      </c>
      <c r="T171" t="s">
        <v>1470</v>
      </c>
      <c r="U171" t="s">
        <v>1265</v>
      </c>
      <c r="V171" t="s">
        <v>1473</v>
      </c>
      <c r="W171" t="s">
        <v>70</v>
      </c>
      <c r="X171" t="s">
        <v>1617</v>
      </c>
      <c r="Y171">
        <v>0</v>
      </c>
      <c r="Z171" t="s">
        <v>1793</v>
      </c>
    </row>
    <row r="172" spans="1:26">
      <c r="A172" s="1">
        <f>HYPERLINK("https://lsnyc.legalserver.org/matter/dynamic-profile/view/1905907","19-1905907")</f>
        <v>0</v>
      </c>
      <c r="B172" t="s">
        <v>33</v>
      </c>
      <c r="C172" t="s">
        <v>48</v>
      </c>
      <c r="D172" t="s">
        <v>69</v>
      </c>
      <c r="F172" t="s">
        <v>391</v>
      </c>
      <c r="G172" t="s">
        <v>704</v>
      </c>
      <c r="H172" t="s">
        <v>970</v>
      </c>
      <c r="I172" t="s">
        <v>1082</v>
      </c>
      <c r="J172">
        <v>11213</v>
      </c>
      <c r="K172" t="s">
        <v>1265</v>
      </c>
      <c r="L172" t="s">
        <v>1268</v>
      </c>
      <c r="M172" t="s">
        <v>1267</v>
      </c>
      <c r="N172" t="s">
        <v>1267</v>
      </c>
      <c r="O172" t="s">
        <v>1267</v>
      </c>
      <c r="P172" t="s">
        <v>1358</v>
      </c>
      <c r="Q172" t="s">
        <v>1447</v>
      </c>
      <c r="R172" t="s">
        <v>1459</v>
      </c>
      <c r="T172" t="s">
        <v>1470</v>
      </c>
      <c r="U172" t="s">
        <v>1265</v>
      </c>
      <c r="V172" t="s">
        <v>1473</v>
      </c>
      <c r="W172" t="s">
        <v>127</v>
      </c>
      <c r="X172" t="s">
        <v>1618</v>
      </c>
      <c r="Y172">
        <v>0</v>
      </c>
      <c r="Z172" t="s">
        <v>1794</v>
      </c>
    </row>
    <row r="173" spans="1:26">
      <c r="A173" s="1">
        <f>HYPERLINK("https://lsnyc.legalserver.org/matter/dynamic-profile/view/1871558","18-1871558")</f>
        <v>0</v>
      </c>
      <c r="B173" t="s">
        <v>33</v>
      </c>
      <c r="C173" t="s">
        <v>48</v>
      </c>
      <c r="D173" t="s">
        <v>144</v>
      </c>
      <c r="F173" t="s">
        <v>392</v>
      </c>
      <c r="G173" t="s">
        <v>705</v>
      </c>
      <c r="H173" t="s">
        <v>991</v>
      </c>
      <c r="I173" t="s">
        <v>1130</v>
      </c>
      <c r="J173">
        <v>11212</v>
      </c>
      <c r="K173" t="s">
        <v>1265</v>
      </c>
      <c r="M173" t="s">
        <v>1267</v>
      </c>
      <c r="N173" t="s">
        <v>1267</v>
      </c>
      <c r="O173" t="s">
        <v>1267</v>
      </c>
      <c r="Q173" t="s">
        <v>1291</v>
      </c>
      <c r="R173" t="s">
        <v>1459</v>
      </c>
      <c r="T173" t="s">
        <v>1470</v>
      </c>
      <c r="U173" t="s">
        <v>1265</v>
      </c>
      <c r="V173" t="s">
        <v>1473</v>
      </c>
      <c r="W173" t="s">
        <v>1516</v>
      </c>
      <c r="Y173">
        <v>0</v>
      </c>
      <c r="Z173" t="s">
        <v>1810</v>
      </c>
    </row>
    <row r="174" spans="1:26">
      <c r="A174" s="1">
        <f>HYPERLINK("https://lsnyc.legalserver.org/matter/dynamic-profile/view/1871628","18-1871628")</f>
        <v>0</v>
      </c>
      <c r="B174" t="s">
        <v>33</v>
      </c>
      <c r="C174" t="s">
        <v>48</v>
      </c>
      <c r="D174" t="s">
        <v>145</v>
      </c>
      <c r="F174" t="s">
        <v>390</v>
      </c>
      <c r="G174" t="s">
        <v>594</v>
      </c>
      <c r="H174" t="s">
        <v>991</v>
      </c>
      <c r="I174" t="s">
        <v>1104</v>
      </c>
      <c r="J174">
        <v>11212</v>
      </c>
      <c r="K174" t="s">
        <v>1265</v>
      </c>
      <c r="M174" t="s">
        <v>1267</v>
      </c>
      <c r="N174" t="s">
        <v>1267</v>
      </c>
      <c r="O174" t="s">
        <v>1267</v>
      </c>
      <c r="Q174" t="s">
        <v>1291</v>
      </c>
      <c r="R174" t="s">
        <v>1459</v>
      </c>
      <c r="T174" t="s">
        <v>1470</v>
      </c>
      <c r="U174" t="s">
        <v>1265</v>
      </c>
      <c r="V174" t="s">
        <v>1473</v>
      </c>
      <c r="W174" t="s">
        <v>1516</v>
      </c>
      <c r="Y174">
        <v>0</v>
      </c>
      <c r="Z174" t="s">
        <v>1810</v>
      </c>
    </row>
    <row r="175" spans="1:26">
      <c r="A175" s="1">
        <f>HYPERLINK("https://lsnyc.legalserver.org/matter/dynamic-profile/view/1904242","19-1904242")</f>
        <v>0</v>
      </c>
      <c r="B175" t="s">
        <v>33</v>
      </c>
      <c r="C175" t="s">
        <v>48</v>
      </c>
      <c r="D175" t="s">
        <v>57</v>
      </c>
      <c r="F175" t="s">
        <v>266</v>
      </c>
      <c r="G175" t="s">
        <v>586</v>
      </c>
      <c r="H175" t="s">
        <v>900</v>
      </c>
      <c r="I175" t="s">
        <v>1075</v>
      </c>
      <c r="J175">
        <v>11221</v>
      </c>
      <c r="K175" t="s">
        <v>1265</v>
      </c>
      <c r="L175" t="s">
        <v>1268</v>
      </c>
      <c r="M175" t="s">
        <v>1267</v>
      </c>
      <c r="N175" t="s">
        <v>1267</v>
      </c>
      <c r="O175" t="s">
        <v>1267</v>
      </c>
      <c r="P175" t="s">
        <v>1289</v>
      </c>
      <c r="Q175" t="s">
        <v>1447</v>
      </c>
      <c r="R175" t="s">
        <v>1459</v>
      </c>
      <c r="T175" t="s">
        <v>1470</v>
      </c>
      <c r="U175" t="s">
        <v>1265</v>
      </c>
      <c r="V175" t="s">
        <v>1475</v>
      </c>
      <c r="W175" t="s">
        <v>98</v>
      </c>
      <c r="X175" t="s">
        <v>1559</v>
      </c>
      <c r="Y175">
        <v>0</v>
      </c>
      <c r="Z175" t="s">
        <v>1794</v>
      </c>
    </row>
    <row r="176" spans="1:26">
      <c r="A176" s="1">
        <f>HYPERLINK("https://lsnyc.legalserver.org/matter/dynamic-profile/view/1904276","19-1904276")</f>
        <v>0</v>
      </c>
      <c r="B176" t="s">
        <v>33</v>
      </c>
      <c r="C176" t="s">
        <v>48</v>
      </c>
      <c r="D176" t="s">
        <v>148</v>
      </c>
      <c r="F176" t="s">
        <v>393</v>
      </c>
      <c r="G176" t="s">
        <v>697</v>
      </c>
      <c r="H176" t="s">
        <v>900</v>
      </c>
      <c r="I176" t="s">
        <v>1078</v>
      </c>
      <c r="J176">
        <v>11221</v>
      </c>
      <c r="K176" t="s">
        <v>1265</v>
      </c>
      <c r="L176" t="s">
        <v>1268</v>
      </c>
      <c r="M176" t="s">
        <v>1267</v>
      </c>
      <c r="N176" t="s">
        <v>1267</v>
      </c>
      <c r="O176" t="s">
        <v>1267</v>
      </c>
      <c r="P176" t="s">
        <v>1269</v>
      </c>
      <c r="Q176" t="s">
        <v>1447</v>
      </c>
      <c r="R176" t="s">
        <v>1459</v>
      </c>
      <c r="T176" t="s">
        <v>1470</v>
      </c>
      <c r="U176" t="s">
        <v>1265</v>
      </c>
      <c r="V176" t="s">
        <v>1475</v>
      </c>
      <c r="W176" t="s">
        <v>98</v>
      </c>
      <c r="Y176">
        <v>0</v>
      </c>
      <c r="Z176" t="s">
        <v>1794</v>
      </c>
    </row>
    <row r="177" spans="1:26">
      <c r="A177" s="1">
        <f>HYPERLINK("https://lsnyc.legalserver.org/matter/dynamic-profile/view/1904257","19-1904257")</f>
        <v>0</v>
      </c>
      <c r="B177" t="s">
        <v>33</v>
      </c>
      <c r="C177" t="s">
        <v>48</v>
      </c>
      <c r="D177" t="s">
        <v>148</v>
      </c>
      <c r="F177" t="s">
        <v>267</v>
      </c>
      <c r="G177" t="s">
        <v>587</v>
      </c>
      <c r="H177" t="s">
        <v>901</v>
      </c>
      <c r="I177" t="s">
        <v>1075</v>
      </c>
      <c r="J177">
        <v>11221</v>
      </c>
      <c r="K177" t="s">
        <v>1266</v>
      </c>
      <c r="L177" t="s">
        <v>1269</v>
      </c>
      <c r="M177" t="s">
        <v>1267</v>
      </c>
      <c r="N177" t="s">
        <v>1267</v>
      </c>
      <c r="O177" t="s">
        <v>1267</v>
      </c>
      <c r="P177" t="s">
        <v>1269</v>
      </c>
      <c r="Q177" t="s">
        <v>1447</v>
      </c>
      <c r="R177" t="s">
        <v>1459</v>
      </c>
      <c r="T177" t="s">
        <v>1470</v>
      </c>
      <c r="U177" t="s">
        <v>1265</v>
      </c>
      <c r="V177" t="s">
        <v>1475</v>
      </c>
      <c r="W177" t="s">
        <v>98</v>
      </c>
      <c r="Y177">
        <v>0</v>
      </c>
      <c r="Z177" t="s">
        <v>1794</v>
      </c>
    </row>
    <row r="178" spans="1:26">
      <c r="A178" s="1">
        <f>HYPERLINK("https://lsnyc.legalserver.org/matter/dynamic-profile/view/1871618","18-1871618")</f>
        <v>0</v>
      </c>
      <c r="B178" t="s">
        <v>33</v>
      </c>
      <c r="C178" t="s">
        <v>48</v>
      </c>
      <c r="D178" t="s">
        <v>145</v>
      </c>
      <c r="F178" t="s">
        <v>394</v>
      </c>
      <c r="G178" t="s">
        <v>706</v>
      </c>
      <c r="H178" t="s">
        <v>991</v>
      </c>
      <c r="I178" t="s">
        <v>1086</v>
      </c>
      <c r="J178">
        <v>11212</v>
      </c>
      <c r="K178" t="s">
        <v>1265</v>
      </c>
      <c r="M178" t="s">
        <v>1267</v>
      </c>
      <c r="N178" t="s">
        <v>1267</v>
      </c>
      <c r="O178" t="s">
        <v>1267</v>
      </c>
      <c r="Q178" t="s">
        <v>1291</v>
      </c>
      <c r="R178" t="s">
        <v>1459</v>
      </c>
      <c r="T178" t="s">
        <v>1470</v>
      </c>
      <c r="U178" t="s">
        <v>1265</v>
      </c>
      <c r="V178" t="s">
        <v>1473</v>
      </c>
      <c r="W178" t="s">
        <v>1516</v>
      </c>
      <c r="Y178">
        <v>0</v>
      </c>
      <c r="Z178" t="s">
        <v>1810</v>
      </c>
    </row>
    <row r="179" spans="1:26">
      <c r="A179" s="1">
        <f>HYPERLINK("https://lsnyc.legalserver.org/matter/dynamic-profile/view/1904239","19-1904239")</f>
        <v>0</v>
      </c>
      <c r="B179" t="s">
        <v>33</v>
      </c>
      <c r="C179" t="s">
        <v>48</v>
      </c>
      <c r="D179" t="s">
        <v>57</v>
      </c>
      <c r="F179" t="s">
        <v>268</v>
      </c>
      <c r="G179" t="s">
        <v>588</v>
      </c>
      <c r="H179" t="s">
        <v>900</v>
      </c>
      <c r="I179" t="s">
        <v>1076</v>
      </c>
      <c r="J179">
        <v>11221</v>
      </c>
      <c r="K179" t="s">
        <v>1265</v>
      </c>
      <c r="L179" t="s">
        <v>1268</v>
      </c>
      <c r="M179" t="s">
        <v>1267</v>
      </c>
      <c r="N179" t="s">
        <v>1267</v>
      </c>
      <c r="O179" t="s">
        <v>1267</v>
      </c>
      <c r="P179" t="s">
        <v>1289</v>
      </c>
      <c r="Q179" t="s">
        <v>1447</v>
      </c>
      <c r="R179" t="s">
        <v>1459</v>
      </c>
      <c r="T179" t="s">
        <v>1470</v>
      </c>
      <c r="U179" t="s">
        <v>1265</v>
      </c>
      <c r="V179" t="s">
        <v>1475</v>
      </c>
      <c r="W179" t="s">
        <v>98</v>
      </c>
      <c r="X179" t="s">
        <v>1619</v>
      </c>
      <c r="Y179">
        <v>2</v>
      </c>
      <c r="Z179" t="s">
        <v>1794</v>
      </c>
    </row>
    <row r="180" spans="1:26">
      <c r="A180" s="1">
        <f>HYPERLINK("https://lsnyc.legalserver.org/matter/dynamic-profile/view/1903999","19-1903999")</f>
        <v>0</v>
      </c>
      <c r="B180" t="s">
        <v>33</v>
      </c>
      <c r="C180" t="s">
        <v>48</v>
      </c>
      <c r="D180" t="s">
        <v>74</v>
      </c>
      <c r="F180" t="s">
        <v>395</v>
      </c>
      <c r="G180" t="s">
        <v>707</v>
      </c>
      <c r="H180" t="s">
        <v>993</v>
      </c>
      <c r="I180" t="s">
        <v>1075</v>
      </c>
      <c r="J180">
        <v>11213</v>
      </c>
      <c r="K180" t="s">
        <v>1265</v>
      </c>
      <c r="L180" t="s">
        <v>1268</v>
      </c>
      <c r="M180" t="s">
        <v>1267</v>
      </c>
      <c r="N180" t="s">
        <v>1267</v>
      </c>
      <c r="O180" t="s">
        <v>1267</v>
      </c>
      <c r="P180" t="s">
        <v>1289</v>
      </c>
      <c r="Q180" t="s">
        <v>1449</v>
      </c>
      <c r="R180" t="s">
        <v>1459</v>
      </c>
      <c r="T180" t="s">
        <v>1470</v>
      </c>
      <c r="U180" t="s">
        <v>1265</v>
      </c>
      <c r="V180" t="s">
        <v>1475</v>
      </c>
      <c r="W180" t="s">
        <v>127</v>
      </c>
      <c r="X180" t="s">
        <v>1620</v>
      </c>
      <c r="Y180">
        <v>0</v>
      </c>
      <c r="Z180" t="s">
        <v>1793</v>
      </c>
    </row>
    <row r="181" spans="1:26">
      <c r="A181" s="1">
        <f>HYPERLINK("https://lsnyc.legalserver.org/matter/dynamic-profile/view/1871549","18-1871549")</f>
        <v>0</v>
      </c>
      <c r="B181" t="s">
        <v>33</v>
      </c>
      <c r="C181" t="s">
        <v>48</v>
      </c>
      <c r="D181" t="s">
        <v>144</v>
      </c>
      <c r="F181" t="s">
        <v>396</v>
      </c>
      <c r="G181" t="s">
        <v>708</v>
      </c>
      <c r="H181" t="s">
        <v>991</v>
      </c>
      <c r="I181" t="s">
        <v>1131</v>
      </c>
      <c r="J181">
        <v>11212</v>
      </c>
      <c r="K181" t="s">
        <v>1265</v>
      </c>
      <c r="M181" t="s">
        <v>1267</v>
      </c>
      <c r="N181" t="s">
        <v>1267</v>
      </c>
      <c r="O181" t="s">
        <v>1265</v>
      </c>
      <c r="Q181" t="s">
        <v>1291</v>
      </c>
      <c r="R181" t="s">
        <v>1459</v>
      </c>
      <c r="T181" t="s">
        <v>1470</v>
      </c>
      <c r="U181" t="s">
        <v>1265</v>
      </c>
      <c r="V181" t="s">
        <v>1473</v>
      </c>
      <c r="W181" t="s">
        <v>1516</v>
      </c>
      <c r="X181" t="s">
        <v>1621</v>
      </c>
      <c r="Y181">
        <v>0</v>
      </c>
      <c r="Z181" t="s">
        <v>1810</v>
      </c>
    </row>
    <row r="182" spans="1:26">
      <c r="A182" s="1">
        <f>HYPERLINK("https://lsnyc.legalserver.org/matter/dynamic-profile/view/1871695","18-1871695")</f>
        <v>0</v>
      </c>
      <c r="B182" t="s">
        <v>33</v>
      </c>
      <c r="C182" t="s">
        <v>48</v>
      </c>
      <c r="D182" t="s">
        <v>150</v>
      </c>
      <c r="F182" t="s">
        <v>397</v>
      </c>
      <c r="G182" t="s">
        <v>659</v>
      </c>
      <c r="H182" t="s">
        <v>995</v>
      </c>
      <c r="I182" t="s">
        <v>1076</v>
      </c>
      <c r="J182">
        <v>11206</v>
      </c>
      <c r="K182" t="s">
        <v>1265</v>
      </c>
      <c r="M182" t="s">
        <v>1267</v>
      </c>
      <c r="N182" t="s">
        <v>1267</v>
      </c>
      <c r="O182" t="s">
        <v>1267</v>
      </c>
      <c r="R182" t="s">
        <v>1459</v>
      </c>
      <c r="T182" t="s">
        <v>1470</v>
      </c>
      <c r="U182" t="s">
        <v>1265</v>
      </c>
      <c r="V182" t="s">
        <v>1473</v>
      </c>
      <c r="W182" t="s">
        <v>1517</v>
      </c>
      <c r="Y182">
        <v>0</v>
      </c>
      <c r="Z182" t="s">
        <v>1810</v>
      </c>
    </row>
    <row r="183" spans="1:26">
      <c r="A183" s="1">
        <f>HYPERLINK("https://lsnyc.legalserver.org/matter/dynamic-profile/view/1905830","19-1905830")</f>
        <v>0</v>
      </c>
      <c r="B183" t="s">
        <v>33</v>
      </c>
      <c r="C183" t="s">
        <v>48</v>
      </c>
      <c r="D183" t="s">
        <v>69</v>
      </c>
      <c r="F183" t="s">
        <v>277</v>
      </c>
      <c r="G183" t="s">
        <v>597</v>
      </c>
      <c r="H183" t="s">
        <v>907</v>
      </c>
      <c r="I183" t="s">
        <v>1084</v>
      </c>
      <c r="J183">
        <v>11221</v>
      </c>
      <c r="K183" t="s">
        <v>1265</v>
      </c>
      <c r="L183" t="s">
        <v>1268</v>
      </c>
      <c r="M183" t="s">
        <v>1267</v>
      </c>
      <c r="N183" t="s">
        <v>1267</v>
      </c>
      <c r="O183" t="s">
        <v>1267</v>
      </c>
      <c r="P183" t="s">
        <v>1289</v>
      </c>
      <c r="Q183" t="s">
        <v>1449</v>
      </c>
      <c r="R183" t="s">
        <v>1459</v>
      </c>
      <c r="T183" t="s">
        <v>1470</v>
      </c>
      <c r="U183" t="s">
        <v>1265</v>
      </c>
      <c r="V183" t="s">
        <v>1475</v>
      </c>
      <c r="W183" t="s">
        <v>127</v>
      </c>
      <c r="X183" t="s">
        <v>1622</v>
      </c>
      <c r="Y183">
        <v>3</v>
      </c>
      <c r="Z183" t="s">
        <v>1793</v>
      </c>
    </row>
    <row r="184" spans="1:26">
      <c r="A184" s="1">
        <f>HYPERLINK("https://lsnyc.legalserver.org/matter/dynamic-profile/view/1905774","19-1905774")</f>
        <v>0</v>
      </c>
      <c r="B184" t="s">
        <v>33</v>
      </c>
      <c r="C184" t="s">
        <v>48</v>
      </c>
      <c r="D184" t="s">
        <v>67</v>
      </c>
      <c r="F184" t="s">
        <v>398</v>
      </c>
      <c r="G184" t="s">
        <v>604</v>
      </c>
      <c r="H184" t="s">
        <v>901</v>
      </c>
      <c r="I184" t="s">
        <v>1079</v>
      </c>
      <c r="J184">
        <v>11221</v>
      </c>
      <c r="K184" t="s">
        <v>1265</v>
      </c>
      <c r="L184" t="s">
        <v>1268</v>
      </c>
      <c r="M184" t="s">
        <v>1267</v>
      </c>
      <c r="N184" t="s">
        <v>1267</v>
      </c>
      <c r="O184" t="s">
        <v>1267</v>
      </c>
      <c r="P184" t="s">
        <v>1356</v>
      </c>
      <c r="Q184" t="s">
        <v>1447</v>
      </c>
      <c r="R184" t="s">
        <v>1459</v>
      </c>
      <c r="T184" t="s">
        <v>1470</v>
      </c>
      <c r="U184" t="s">
        <v>1265</v>
      </c>
      <c r="V184" t="s">
        <v>1475</v>
      </c>
      <c r="W184" t="s">
        <v>127</v>
      </c>
      <c r="X184" t="s">
        <v>1623</v>
      </c>
      <c r="Y184">
        <v>0</v>
      </c>
      <c r="Z184" t="s">
        <v>1794</v>
      </c>
    </row>
    <row r="185" spans="1:26">
      <c r="A185" s="1">
        <f>HYPERLINK("https://lsnyc.legalserver.org/matter/dynamic-profile/view/1871573","18-1871573")</f>
        <v>0</v>
      </c>
      <c r="B185" t="s">
        <v>33</v>
      </c>
      <c r="C185" t="s">
        <v>48</v>
      </c>
      <c r="D185" t="s">
        <v>144</v>
      </c>
      <c r="F185" t="s">
        <v>343</v>
      </c>
      <c r="G185" t="s">
        <v>709</v>
      </c>
      <c r="H185" t="s">
        <v>991</v>
      </c>
      <c r="I185" t="s">
        <v>1088</v>
      </c>
      <c r="J185">
        <v>11212</v>
      </c>
      <c r="K185" t="s">
        <v>1265</v>
      </c>
      <c r="M185" t="s">
        <v>1267</v>
      </c>
      <c r="N185" t="s">
        <v>1267</v>
      </c>
      <c r="O185" t="s">
        <v>1267</v>
      </c>
      <c r="Q185" t="s">
        <v>1291</v>
      </c>
      <c r="R185" t="s">
        <v>1459</v>
      </c>
      <c r="T185" t="s">
        <v>1470</v>
      </c>
      <c r="U185" t="s">
        <v>1265</v>
      </c>
      <c r="V185" t="s">
        <v>1473</v>
      </c>
      <c r="W185" t="s">
        <v>1516</v>
      </c>
      <c r="Y185">
        <v>0</v>
      </c>
      <c r="Z185" t="s">
        <v>1810</v>
      </c>
    </row>
    <row r="186" spans="1:26">
      <c r="A186" s="1">
        <f>HYPERLINK("https://lsnyc.legalserver.org/matter/dynamic-profile/view/1905764","19-1905764")</f>
        <v>0</v>
      </c>
      <c r="B186" t="s">
        <v>33</v>
      </c>
      <c r="C186" t="s">
        <v>48</v>
      </c>
      <c r="D186" t="s">
        <v>67</v>
      </c>
      <c r="F186" t="s">
        <v>280</v>
      </c>
      <c r="G186" t="s">
        <v>600</v>
      </c>
      <c r="H186" t="s">
        <v>910</v>
      </c>
      <c r="I186" t="s">
        <v>1084</v>
      </c>
      <c r="J186">
        <v>11221</v>
      </c>
      <c r="K186" t="s">
        <v>1265</v>
      </c>
      <c r="L186" t="s">
        <v>1268</v>
      </c>
      <c r="M186" t="s">
        <v>1267</v>
      </c>
      <c r="N186" t="s">
        <v>1267</v>
      </c>
      <c r="O186" t="s">
        <v>1267</v>
      </c>
      <c r="P186" t="s">
        <v>1291</v>
      </c>
      <c r="Q186" t="s">
        <v>1291</v>
      </c>
      <c r="R186" t="s">
        <v>1459</v>
      </c>
      <c r="T186" t="s">
        <v>1470</v>
      </c>
      <c r="U186" t="s">
        <v>1265</v>
      </c>
      <c r="V186" t="s">
        <v>1473</v>
      </c>
      <c r="W186" t="s">
        <v>127</v>
      </c>
      <c r="X186" t="s">
        <v>1624</v>
      </c>
      <c r="Y186">
        <v>0</v>
      </c>
      <c r="Z186" t="s">
        <v>1793</v>
      </c>
    </row>
    <row r="187" spans="1:26">
      <c r="A187" s="1">
        <f>HYPERLINK("https://lsnyc.legalserver.org/matter/dynamic-profile/view/1905705","19-1905705")</f>
        <v>0</v>
      </c>
      <c r="B187" t="s">
        <v>33</v>
      </c>
      <c r="C187" t="s">
        <v>48</v>
      </c>
      <c r="D187" t="s">
        <v>67</v>
      </c>
      <c r="F187" t="s">
        <v>312</v>
      </c>
      <c r="G187" t="s">
        <v>710</v>
      </c>
      <c r="H187" t="s">
        <v>993</v>
      </c>
      <c r="I187" t="s">
        <v>1131</v>
      </c>
      <c r="J187">
        <v>11213</v>
      </c>
      <c r="K187" t="s">
        <v>1265</v>
      </c>
      <c r="L187" t="s">
        <v>1268</v>
      </c>
      <c r="M187" t="s">
        <v>1267</v>
      </c>
      <c r="N187" t="s">
        <v>1267</v>
      </c>
      <c r="O187" t="s">
        <v>1267</v>
      </c>
      <c r="P187" t="s">
        <v>1289</v>
      </c>
      <c r="Q187" t="s">
        <v>1449</v>
      </c>
      <c r="R187" t="s">
        <v>1459</v>
      </c>
      <c r="T187" t="s">
        <v>1470</v>
      </c>
      <c r="U187" t="s">
        <v>1265</v>
      </c>
      <c r="V187" t="s">
        <v>1475</v>
      </c>
      <c r="W187" t="s">
        <v>127</v>
      </c>
      <c r="X187" t="s">
        <v>1625</v>
      </c>
      <c r="Y187">
        <v>0</v>
      </c>
      <c r="Z187" t="s">
        <v>1793</v>
      </c>
    </row>
    <row r="188" spans="1:26">
      <c r="A188" s="1">
        <f>HYPERLINK("https://lsnyc.legalserver.org/matter/dynamic-profile/view/1904240","19-1904240")</f>
        <v>0</v>
      </c>
      <c r="B188" t="s">
        <v>33</v>
      </c>
      <c r="C188" t="s">
        <v>48</v>
      </c>
      <c r="D188" t="s">
        <v>57</v>
      </c>
      <c r="F188" t="s">
        <v>269</v>
      </c>
      <c r="G188" t="s">
        <v>589</v>
      </c>
      <c r="H188" t="s">
        <v>900</v>
      </c>
      <c r="I188" t="s">
        <v>1077</v>
      </c>
      <c r="J188">
        <v>11221</v>
      </c>
      <c r="K188" t="s">
        <v>1265</v>
      </c>
      <c r="L188" t="s">
        <v>1268</v>
      </c>
      <c r="M188" t="s">
        <v>1267</v>
      </c>
      <c r="N188" t="s">
        <v>1267</v>
      </c>
      <c r="O188" t="s">
        <v>1267</v>
      </c>
      <c r="P188" t="s">
        <v>1269</v>
      </c>
      <c r="Q188" t="s">
        <v>1447</v>
      </c>
      <c r="R188" t="s">
        <v>1459</v>
      </c>
      <c r="T188" t="s">
        <v>1470</v>
      </c>
      <c r="U188" t="s">
        <v>1265</v>
      </c>
      <c r="V188" t="s">
        <v>1475</v>
      </c>
      <c r="W188" t="s">
        <v>98</v>
      </c>
      <c r="X188" t="s">
        <v>1626</v>
      </c>
      <c r="Y188">
        <v>0</v>
      </c>
      <c r="Z188" t="s">
        <v>1794</v>
      </c>
    </row>
    <row r="189" spans="1:26">
      <c r="A189" s="1">
        <f>HYPERLINK("https://lsnyc.legalserver.org/matter/dynamic-profile/view/1904256","19-1904256")</f>
        <v>0</v>
      </c>
      <c r="B189" t="s">
        <v>33</v>
      </c>
      <c r="C189" t="s">
        <v>48</v>
      </c>
      <c r="D189" t="s">
        <v>148</v>
      </c>
      <c r="F189" t="s">
        <v>270</v>
      </c>
      <c r="G189" t="s">
        <v>590</v>
      </c>
      <c r="H189" t="s">
        <v>901</v>
      </c>
      <c r="I189" t="s">
        <v>1078</v>
      </c>
      <c r="J189">
        <v>11221</v>
      </c>
      <c r="K189" t="s">
        <v>1266</v>
      </c>
      <c r="L189" t="s">
        <v>1269</v>
      </c>
      <c r="M189" t="s">
        <v>1267</v>
      </c>
      <c r="N189" t="s">
        <v>1267</v>
      </c>
      <c r="O189" t="s">
        <v>1267</v>
      </c>
      <c r="P189" t="s">
        <v>1358</v>
      </c>
      <c r="Q189" t="s">
        <v>1447</v>
      </c>
      <c r="R189" t="s">
        <v>1459</v>
      </c>
      <c r="T189" t="s">
        <v>1470</v>
      </c>
      <c r="U189" t="s">
        <v>1265</v>
      </c>
      <c r="V189" t="s">
        <v>1475</v>
      </c>
      <c r="W189" t="s">
        <v>98</v>
      </c>
      <c r="Y189">
        <v>0</v>
      </c>
      <c r="Z189" t="s">
        <v>1794</v>
      </c>
    </row>
    <row r="190" spans="1:26">
      <c r="A190" s="1">
        <f>HYPERLINK("https://lsnyc.legalserver.org/matter/dynamic-profile/view/1905794","19-1905794")</f>
        <v>0</v>
      </c>
      <c r="B190" t="s">
        <v>33</v>
      </c>
      <c r="C190" t="s">
        <v>48</v>
      </c>
      <c r="D190" t="s">
        <v>67</v>
      </c>
      <c r="F190" t="s">
        <v>281</v>
      </c>
      <c r="G190" t="s">
        <v>601</v>
      </c>
      <c r="H190" t="s">
        <v>901</v>
      </c>
      <c r="I190" t="s">
        <v>1086</v>
      </c>
      <c r="J190">
        <v>11221</v>
      </c>
      <c r="K190" t="s">
        <v>1265</v>
      </c>
      <c r="L190" t="s">
        <v>1268</v>
      </c>
      <c r="M190" t="s">
        <v>1267</v>
      </c>
      <c r="N190" t="s">
        <v>1267</v>
      </c>
      <c r="O190" t="s">
        <v>1267</v>
      </c>
      <c r="P190" t="s">
        <v>1291</v>
      </c>
      <c r="Q190" t="s">
        <v>1291</v>
      </c>
      <c r="R190" t="s">
        <v>1459</v>
      </c>
      <c r="T190" t="s">
        <v>1470</v>
      </c>
      <c r="U190" t="s">
        <v>1265</v>
      </c>
      <c r="V190" t="s">
        <v>1473</v>
      </c>
      <c r="W190" t="s">
        <v>127</v>
      </c>
      <c r="X190" t="s">
        <v>1627</v>
      </c>
      <c r="Y190">
        <v>0</v>
      </c>
      <c r="Z190" t="s">
        <v>1793</v>
      </c>
    </row>
    <row r="191" spans="1:26">
      <c r="A191" s="1">
        <f>HYPERLINK("https://lsnyc.legalserver.org/matter/dynamic-profile/view/1871539","18-1871539")</f>
        <v>0</v>
      </c>
      <c r="B191" t="s">
        <v>33</v>
      </c>
      <c r="C191" t="s">
        <v>48</v>
      </c>
      <c r="D191" t="s">
        <v>144</v>
      </c>
      <c r="F191" t="s">
        <v>311</v>
      </c>
      <c r="G191" t="s">
        <v>711</v>
      </c>
      <c r="H191" t="s">
        <v>991</v>
      </c>
      <c r="I191" t="s">
        <v>1132</v>
      </c>
      <c r="J191">
        <v>11212</v>
      </c>
      <c r="K191" t="s">
        <v>1265</v>
      </c>
      <c r="M191" t="s">
        <v>1267</v>
      </c>
      <c r="N191" t="s">
        <v>1267</v>
      </c>
      <c r="O191" t="s">
        <v>1265</v>
      </c>
      <c r="Q191" t="s">
        <v>1291</v>
      </c>
      <c r="R191" t="s">
        <v>1459</v>
      </c>
      <c r="T191" t="s">
        <v>1470</v>
      </c>
      <c r="U191" t="s">
        <v>1265</v>
      </c>
      <c r="V191" t="s">
        <v>1473</v>
      </c>
      <c r="W191" t="s">
        <v>1516</v>
      </c>
      <c r="X191" t="s">
        <v>1628</v>
      </c>
      <c r="Y191">
        <v>0</v>
      </c>
      <c r="Z191" t="s">
        <v>1810</v>
      </c>
    </row>
    <row r="192" spans="1:26">
      <c r="A192" s="1">
        <f>HYPERLINK("https://lsnyc.legalserver.org/matter/dynamic-profile/view/1904268","19-1904268")</f>
        <v>0</v>
      </c>
      <c r="B192" t="s">
        <v>33</v>
      </c>
      <c r="C192" t="s">
        <v>48</v>
      </c>
      <c r="D192" t="s">
        <v>148</v>
      </c>
      <c r="F192" t="s">
        <v>271</v>
      </c>
      <c r="G192" t="s">
        <v>591</v>
      </c>
      <c r="H192" t="s">
        <v>900</v>
      </c>
      <c r="I192" t="s">
        <v>1079</v>
      </c>
      <c r="J192">
        <v>11221</v>
      </c>
      <c r="K192" t="s">
        <v>1265</v>
      </c>
      <c r="L192" t="s">
        <v>1269</v>
      </c>
      <c r="M192" t="s">
        <v>1267</v>
      </c>
      <c r="N192" t="s">
        <v>1267</v>
      </c>
      <c r="O192" t="s">
        <v>1267</v>
      </c>
      <c r="P192" t="s">
        <v>1291</v>
      </c>
      <c r="Q192" t="s">
        <v>1447</v>
      </c>
      <c r="R192" t="s">
        <v>1459</v>
      </c>
      <c r="T192" t="s">
        <v>1470</v>
      </c>
      <c r="U192" t="s">
        <v>1265</v>
      </c>
      <c r="V192" t="s">
        <v>1475</v>
      </c>
      <c r="W192" t="s">
        <v>98</v>
      </c>
      <c r="Y192">
        <v>0</v>
      </c>
      <c r="Z192" t="s">
        <v>1794</v>
      </c>
    </row>
    <row r="193" spans="1:26">
      <c r="A193" s="1">
        <f>HYPERLINK("https://lsnyc.legalserver.org/matter/dynamic-profile/view/1905733","19-1905733")</f>
        <v>0</v>
      </c>
      <c r="B193" t="s">
        <v>33</v>
      </c>
      <c r="C193" t="s">
        <v>48</v>
      </c>
      <c r="D193" t="s">
        <v>67</v>
      </c>
      <c r="F193" t="s">
        <v>399</v>
      </c>
      <c r="G193" t="s">
        <v>712</v>
      </c>
      <c r="H193" t="s">
        <v>900</v>
      </c>
      <c r="I193" t="s">
        <v>1083</v>
      </c>
      <c r="J193">
        <v>11221</v>
      </c>
      <c r="K193" t="s">
        <v>1265</v>
      </c>
      <c r="L193" t="s">
        <v>1268</v>
      </c>
      <c r="M193" t="s">
        <v>1267</v>
      </c>
      <c r="N193" t="s">
        <v>1267</v>
      </c>
      <c r="O193" t="s">
        <v>1267</v>
      </c>
      <c r="P193" t="s">
        <v>1291</v>
      </c>
      <c r="Q193" t="s">
        <v>1291</v>
      </c>
      <c r="R193" t="s">
        <v>1459</v>
      </c>
      <c r="T193" t="s">
        <v>1470</v>
      </c>
      <c r="U193" t="s">
        <v>1265</v>
      </c>
      <c r="V193" t="s">
        <v>1473</v>
      </c>
      <c r="W193" t="s">
        <v>127</v>
      </c>
      <c r="X193" t="s">
        <v>1629</v>
      </c>
      <c r="Y193">
        <v>0</v>
      </c>
      <c r="Z193" t="s">
        <v>1793</v>
      </c>
    </row>
    <row r="194" spans="1:26">
      <c r="A194" s="1">
        <f>HYPERLINK("https://lsnyc.legalserver.org/matter/dynamic-profile/view/1904260","19-1904260")</f>
        <v>0</v>
      </c>
      <c r="B194" t="s">
        <v>33</v>
      </c>
      <c r="C194" t="s">
        <v>48</v>
      </c>
      <c r="D194" t="s">
        <v>148</v>
      </c>
      <c r="F194" t="s">
        <v>399</v>
      </c>
      <c r="G194" t="s">
        <v>712</v>
      </c>
      <c r="H194" t="s">
        <v>900</v>
      </c>
      <c r="I194" t="s">
        <v>1083</v>
      </c>
      <c r="J194">
        <v>11221</v>
      </c>
      <c r="K194" t="s">
        <v>1265</v>
      </c>
      <c r="L194" t="s">
        <v>1268</v>
      </c>
      <c r="M194" t="s">
        <v>1267</v>
      </c>
      <c r="N194" t="s">
        <v>1267</v>
      </c>
      <c r="O194" t="s">
        <v>1267</v>
      </c>
      <c r="P194" t="s">
        <v>1289</v>
      </c>
      <c r="Q194" t="s">
        <v>1447</v>
      </c>
      <c r="R194" t="s">
        <v>1459</v>
      </c>
      <c r="T194" t="s">
        <v>1470</v>
      </c>
      <c r="U194" t="s">
        <v>1265</v>
      </c>
      <c r="V194" t="s">
        <v>1475</v>
      </c>
      <c r="W194" t="s">
        <v>98</v>
      </c>
      <c r="X194" t="s">
        <v>1630</v>
      </c>
      <c r="Y194">
        <v>0</v>
      </c>
      <c r="Z194" t="s">
        <v>1794</v>
      </c>
    </row>
    <row r="195" spans="1:26">
      <c r="A195" s="1">
        <f>HYPERLINK("https://lsnyc.legalserver.org/matter/dynamic-profile/view/1905727","19-1905727")</f>
        <v>0</v>
      </c>
      <c r="B195" t="s">
        <v>33</v>
      </c>
      <c r="C195" t="s">
        <v>48</v>
      </c>
      <c r="D195" t="s">
        <v>67</v>
      </c>
      <c r="F195" t="s">
        <v>400</v>
      </c>
      <c r="G195" t="s">
        <v>713</v>
      </c>
      <c r="H195" t="s">
        <v>901</v>
      </c>
      <c r="I195" t="s">
        <v>1084</v>
      </c>
      <c r="J195">
        <v>11221</v>
      </c>
      <c r="K195" t="s">
        <v>1265</v>
      </c>
      <c r="L195" t="s">
        <v>1268</v>
      </c>
      <c r="M195" t="s">
        <v>1267</v>
      </c>
      <c r="N195" t="s">
        <v>1267</v>
      </c>
      <c r="O195" t="s">
        <v>1267</v>
      </c>
      <c r="P195" t="s">
        <v>1358</v>
      </c>
      <c r="Q195" t="s">
        <v>1291</v>
      </c>
      <c r="R195" t="s">
        <v>1459</v>
      </c>
      <c r="T195" t="s">
        <v>1470</v>
      </c>
      <c r="U195" t="s">
        <v>1265</v>
      </c>
      <c r="V195" t="s">
        <v>1473</v>
      </c>
      <c r="W195" t="s">
        <v>127</v>
      </c>
      <c r="X195" t="s">
        <v>1631</v>
      </c>
      <c r="Y195">
        <v>0</v>
      </c>
      <c r="Z195" t="s">
        <v>1793</v>
      </c>
    </row>
    <row r="196" spans="1:26">
      <c r="A196" s="1">
        <f>HYPERLINK("https://lsnyc.legalserver.org/matter/dynamic-profile/view/1905711","19-1905711")</f>
        <v>0</v>
      </c>
      <c r="B196" t="s">
        <v>33</v>
      </c>
      <c r="C196" t="s">
        <v>48</v>
      </c>
      <c r="D196" t="s">
        <v>67</v>
      </c>
      <c r="F196" t="s">
        <v>377</v>
      </c>
      <c r="G196" t="s">
        <v>691</v>
      </c>
      <c r="H196" t="s">
        <v>988</v>
      </c>
      <c r="I196" t="s">
        <v>1073</v>
      </c>
      <c r="J196">
        <v>11212</v>
      </c>
      <c r="K196" t="s">
        <v>1265</v>
      </c>
      <c r="L196" t="s">
        <v>1268</v>
      </c>
      <c r="M196" t="s">
        <v>1267</v>
      </c>
      <c r="N196" t="s">
        <v>1267</v>
      </c>
      <c r="O196" t="s">
        <v>1267</v>
      </c>
      <c r="P196" t="s">
        <v>1289</v>
      </c>
      <c r="Q196" t="s">
        <v>1449</v>
      </c>
      <c r="R196" t="s">
        <v>1459</v>
      </c>
      <c r="T196" t="s">
        <v>1470</v>
      </c>
      <c r="U196" t="s">
        <v>1265</v>
      </c>
      <c r="V196" t="s">
        <v>1475</v>
      </c>
      <c r="W196" t="s">
        <v>127</v>
      </c>
      <c r="X196" t="s">
        <v>1632</v>
      </c>
      <c r="Y196">
        <v>1</v>
      </c>
      <c r="Z196" t="s">
        <v>1793</v>
      </c>
    </row>
    <row r="197" spans="1:26">
      <c r="A197" s="1">
        <f>HYPERLINK("https://lsnyc.legalserver.org/matter/dynamic-profile/view/1896648","19-1896648")</f>
        <v>0</v>
      </c>
      <c r="B197" t="s">
        <v>33</v>
      </c>
      <c r="C197" t="s">
        <v>48</v>
      </c>
      <c r="D197" t="s">
        <v>99</v>
      </c>
      <c r="F197" t="s">
        <v>401</v>
      </c>
      <c r="G197" t="s">
        <v>714</v>
      </c>
      <c r="H197" t="s">
        <v>970</v>
      </c>
      <c r="I197" t="s">
        <v>1133</v>
      </c>
      <c r="J197">
        <v>11213</v>
      </c>
      <c r="K197" t="s">
        <v>1265</v>
      </c>
      <c r="L197" t="s">
        <v>1268</v>
      </c>
      <c r="M197" t="s">
        <v>1267</v>
      </c>
      <c r="N197" t="s">
        <v>1267</v>
      </c>
      <c r="O197" t="s">
        <v>1265</v>
      </c>
      <c r="P197" t="s">
        <v>1291</v>
      </c>
      <c r="Q197" t="s">
        <v>1447</v>
      </c>
      <c r="R197" t="s">
        <v>1459</v>
      </c>
      <c r="T197" t="s">
        <v>1470</v>
      </c>
      <c r="U197" t="s">
        <v>1265</v>
      </c>
      <c r="V197" t="s">
        <v>1473</v>
      </c>
      <c r="W197" t="s">
        <v>70</v>
      </c>
      <c r="X197" t="s">
        <v>1633</v>
      </c>
      <c r="Y197">
        <v>0</v>
      </c>
      <c r="Z197" t="s">
        <v>1793</v>
      </c>
    </row>
    <row r="198" spans="1:26">
      <c r="A198" s="1">
        <f>HYPERLINK("https://lsnyc.legalserver.org/matter/dynamic-profile/view/1905902","19-1905902")</f>
        <v>0</v>
      </c>
      <c r="B198" t="s">
        <v>33</v>
      </c>
      <c r="C198" t="s">
        <v>48</v>
      </c>
      <c r="D198" t="s">
        <v>69</v>
      </c>
      <c r="F198" t="s">
        <v>401</v>
      </c>
      <c r="G198" t="s">
        <v>714</v>
      </c>
      <c r="H198" t="s">
        <v>970</v>
      </c>
      <c r="I198" t="s">
        <v>1133</v>
      </c>
      <c r="J198">
        <v>11213</v>
      </c>
      <c r="K198" t="s">
        <v>1265</v>
      </c>
      <c r="L198" t="s">
        <v>1268</v>
      </c>
      <c r="M198" t="s">
        <v>1267</v>
      </c>
      <c r="N198" t="s">
        <v>1267</v>
      </c>
      <c r="O198" t="s">
        <v>1267</v>
      </c>
      <c r="P198" t="s">
        <v>1356</v>
      </c>
      <c r="Q198" t="s">
        <v>1447</v>
      </c>
      <c r="R198" t="s">
        <v>1459</v>
      </c>
      <c r="T198" t="s">
        <v>1470</v>
      </c>
      <c r="U198" t="s">
        <v>1265</v>
      </c>
      <c r="V198" t="s">
        <v>1473</v>
      </c>
      <c r="W198" t="s">
        <v>1518</v>
      </c>
      <c r="X198" t="s">
        <v>1634</v>
      </c>
      <c r="Y198">
        <v>0</v>
      </c>
      <c r="Z198" t="s">
        <v>1794</v>
      </c>
    </row>
    <row r="199" spans="1:26">
      <c r="A199" s="1">
        <f>HYPERLINK("https://lsnyc.legalserver.org/matter/dynamic-profile/view/1887811","19-1887811")</f>
        <v>0</v>
      </c>
      <c r="B199" t="s">
        <v>33</v>
      </c>
      <c r="C199" t="s">
        <v>48</v>
      </c>
      <c r="D199" t="s">
        <v>88</v>
      </c>
      <c r="F199" t="s">
        <v>402</v>
      </c>
      <c r="G199" t="s">
        <v>715</v>
      </c>
      <c r="H199" t="s">
        <v>990</v>
      </c>
      <c r="I199" t="s">
        <v>1134</v>
      </c>
      <c r="J199">
        <v>11225</v>
      </c>
      <c r="K199" t="s">
        <v>1265</v>
      </c>
      <c r="M199" t="s">
        <v>1267</v>
      </c>
      <c r="N199" t="s">
        <v>1267</v>
      </c>
      <c r="O199" t="s">
        <v>1265</v>
      </c>
      <c r="Q199" t="s">
        <v>1448</v>
      </c>
      <c r="R199" t="s">
        <v>1460</v>
      </c>
      <c r="T199" t="s">
        <v>1470</v>
      </c>
      <c r="U199" t="s">
        <v>1265</v>
      </c>
      <c r="V199" t="s">
        <v>1473</v>
      </c>
      <c r="W199" t="s">
        <v>1519</v>
      </c>
      <c r="Y199">
        <v>0</v>
      </c>
      <c r="Z199" t="s">
        <v>1793</v>
      </c>
    </row>
    <row r="200" spans="1:26">
      <c r="A200" s="1">
        <f>HYPERLINK("https://lsnyc.legalserver.org/matter/dynamic-profile/view/1887833","19-1887833")</f>
        <v>0</v>
      </c>
      <c r="B200" t="s">
        <v>33</v>
      </c>
      <c r="C200" t="s">
        <v>48</v>
      </c>
      <c r="D200" t="s">
        <v>88</v>
      </c>
      <c r="F200" t="s">
        <v>403</v>
      </c>
      <c r="G200" t="s">
        <v>716</v>
      </c>
      <c r="H200" t="s">
        <v>990</v>
      </c>
      <c r="I200" t="s">
        <v>1135</v>
      </c>
      <c r="J200">
        <v>11225</v>
      </c>
      <c r="K200" t="s">
        <v>1265</v>
      </c>
      <c r="M200" t="s">
        <v>1267</v>
      </c>
      <c r="N200" t="s">
        <v>1267</v>
      </c>
      <c r="O200" t="s">
        <v>1267</v>
      </c>
      <c r="Q200" t="s">
        <v>1448</v>
      </c>
      <c r="R200" t="s">
        <v>1460</v>
      </c>
      <c r="T200" t="s">
        <v>1470</v>
      </c>
      <c r="U200" t="s">
        <v>1265</v>
      </c>
      <c r="V200" t="s">
        <v>1473</v>
      </c>
      <c r="W200" t="s">
        <v>1519</v>
      </c>
      <c r="Y200">
        <v>0</v>
      </c>
      <c r="Z200" t="s">
        <v>1793</v>
      </c>
    </row>
    <row r="201" spans="1:26">
      <c r="A201" s="1">
        <f>HYPERLINK("https://lsnyc.legalserver.org/matter/dynamic-profile/view/1887838","19-1887838")</f>
        <v>0</v>
      </c>
      <c r="B201" t="s">
        <v>33</v>
      </c>
      <c r="C201" t="s">
        <v>48</v>
      </c>
      <c r="D201" t="s">
        <v>88</v>
      </c>
      <c r="F201" t="s">
        <v>378</v>
      </c>
      <c r="G201" t="s">
        <v>610</v>
      </c>
      <c r="H201" t="s">
        <v>990</v>
      </c>
      <c r="I201" t="s">
        <v>1125</v>
      </c>
      <c r="J201">
        <v>11225</v>
      </c>
      <c r="K201" t="s">
        <v>1265</v>
      </c>
      <c r="M201" t="s">
        <v>1267</v>
      </c>
      <c r="N201" t="s">
        <v>1267</v>
      </c>
      <c r="O201" t="s">
        <v>1265</v>
      </c>
      <c r="P201" t="s">
        <v>1369</v>
      </c>
      <c r="Q201" t="s">
        <v>1448</v>
      </c>
      <c r="R201" t="s">
        <v>1460</v>
      </c>
      <c r="T201" t="s">
        <v>1470</v>
      </c>
      <c r="U201" t="s">
        <v>1265</v>
      </c>
      <c r="V201" t="s">
        <v>1473</v>
      </c>
      <c r="W201" t="s">
        <v>1520</v>
      </c>
      <c r="Y201">
        <v>2</v>
      </c>
      <c r="Z201" t="s">
        <v>1793</v>
      </c>
    </row>
    <row r="202" spans="1:26">
      <c r="A202" s="1">
        <f>HYPERLINK("https://lsnyc.legalserver.org/matter/dynamic-profile/view/1871738","18-1871738")</f>
        <v>0</v>
      </c>
      <c r="B202" t="s">
        <v>33</v>
      </c>
      <c r="C202" t="s">
        <v>48</v>
      </c>
      <c r="D202" t="s">
        <v>150</v>
      </c>
      <c r="F202" t="s">
        <v>404</v>
      </c>
      <c r="G202" t="s">
        <v>717</v>
      </c>
      <c r="H202" t="s">
        <v>996</v>
      </c>
      <c r="I202" t="s">
        <v>1084</v>
      </c>
      <c r="J202">
        <v>11206</v>
      </c>
      <c r="K202" t="s">
        <v>1265</v>
      </c>
      <c r="M202" t="s">
        <v>1267</v>
      </c>
      <c r="N202" t="s">
        <v>1267</v>
      </c>
      <c r="O202" t="s">
        <v>1265</v>
      </c>
      <c r="P202" t="s">
        <v>1370</v>
      </c>
      <c r="Q202" t="s">
        <v>1448</v>
      </c>
      <c r="R202" t="s">
        <v>1460</v>
      </c>
      <c r="T202" t="s">
        <v>1470</v>
      </c>
      <c r="U202" t="s">
        <v>1265</v>
      </c>
      <c r="V202" t="s">
        <v>1473</v>
      </c>
      <c r="W202" t="s">
        <v>150</v>
      </c>
      <c r="X202" t="s">
        <v>1635</v>
      </c>
      <c r="Y202">
        <v>11.45</v>
      </c>
      <c r="Z202" t="s">
        <v>1810</v>
      </c>
    </row>
    <row r="203" spans="1:26">
      <c r="A203" s="1">
        <f>HYPERLINK("https://lsnyc.legalserver.org/matter/dynamic-profile/view/1896744","19-1896744")</f>
        <v>0</v>
      </c>
      <c r="B203" t="s">
        <v>33</v>
      </c>
      <c r="C203" t="s">
        <v>48</v>
      </c>
      <c r="D203" t="s">
        <v>146</v>
      </c>
      <c r="F203" t="s">
        <v>349</v>
      </c>
      <c r="G203" t="s">
        <v>666</v>
      </c>
      <c r="H203" t="s">
        <v>970</v>
      </c>
      <c r="I203" t="s">
        <v>1091</v>
      </c>
      <c r="J203">
        <v>11213</v>
      </c>
      <c r="K203" t="s">
        <v>1265</v>
      </c>
      <c r="L203" t="s">
        <v>1268</v>
      </c>
      <c r="M203" t="s">
        <v>1267</v>
      </c>
      <c r="N203" t="s">
        <v>1267</v>
      </c>
      <c r="O203" t="s">
        <v>1265</v>
      </c>
      <c r="P203" t="s">
        <v>1371</v>
      </c>
      <c r="Q203" t="s">
        <v>1448</v>
      </c>
      <c r="R203" t="s">
        <v>1460</v>
      </c>
      <c r="T203" t="s">
        <v>1470</v>
      </c>
      <c r="U203" t="s">
        <v>1265</v>
      </c>
      <c r="V203" t="s">
        <v>1473</v>
      </c>
      <c r="W203" t="s">
        <v>1501</v>
      </c>
      <c r="X203" t="s">
        <v>1606</v>
      </c>
      <c r="Y203">
        <v>2</v>
      </c>
      <c r="Z203" t="s">
        <v>1793</v>
      </c>
    </row>
    <row r="204" spans="1:26">
      <c r="A204" s="1">
        <f>HYPERLINK("https://lsnyc.legalserver.org/matter/dynamic-profile/view/1896749","19-1896749")</f>
        <v>0</v>
      </c>
      <c r="B204" t="s">
        <v>33</v>
      </c>
      <c r="C204" t="s">
        <v>48</v>
      </c>
      <c r="D204" t="s">
        <v>146</v>
      </c>
      <c r="F204" t="s">
        <v>349</v>
      </c>
      <c r="G204" t="s">
        <v>666</v>
      </c>
      <c r="H204" t="s">
        <v>970</v>
      </c>
      <c r="I204" t="s">
        <v>1091</v>
      </c>
      <c r="J204">
        <v>11213</v>
      </c>
      <c r="K204" t="s">
        <v>1265</v>
      </c>
      <c r="L204" t="s">
        <v>1268</v>
      </c>
      <c r="M204" t="s">
        <v>1267</v>
      </c>
      <c r="N204" t="s">
        <v>1267</v>
      </c>
      <c r="O204" t="s">
        <v>1265</v>
      </c>
      <c r="P204" t="s">
        <v>1269</v>
      </c>
      <c r="Q204" t="s">
        <v>1448</v>
      </c>
      <c r="R204" t="s">
        <v>1460</v>
      </c>
      <c r="T204" t="s">
        <v>1470</v>
      </c>
      <c r="U204" t="s">
        <v>1265</v>
      </c>
      <c r="V204" t="s">
        <v>1473</v>
      </c>
      <c r="W204" t="s">
        <v>1511</v>
      </c>
      <c r="X204" t="s">
        <v>1636</v>
      </c>
      <c r="Y204">
        <v>2</v>
      </c>
      <c r="Z204" t="s">
        <v>1793</v>
      </c>
    </row>
    <row r="205" spans="1:26">
      <c r="A205" s="1">
        <f>HYPERLINK("https://lsnyc.legalserver.org/matter/dynamic-profile/view/1885048","18-1885048")</f>
        <v>0</v>
      </c>
      <c r="B205" t="s">
        <v>33</v>
      </c>
      <c r="C205" t="s">
        <v>48</v>
      </c>
      <c r="D205" t="s">
        <v>151</v>
      </c>
      <c r="F205" t="s">
        <v>383</v>
      </c>
      <c r="G205" t="s">
        <v>695</v>
      </c>
      <c r="H205" t="s">
        <v>993</v>
      </c>
      <c r="I205" t="s">
        <v>1078</v>
      </c>
      <c r="J205">
        <v>11213</v>
      </c>
      <c r="K205" t="s">
        <v>1265</v>
      </c>
      <c r="M205" t="s">
        <v>1267</v>
      </c>
      <c r="N205" t="s">
        <v>1267</v>
      </c>
      <c r="O205" t="s">
        <v>1265</v>
      </c>
      <c r="P205" t="s">
        <v>1269</v>
      </c>
      <c r="Q205" t="s">
        <v>1448</v>
      </c>
      <c r="R205" t="s">
        <v>1460</v>
      </c>
      <c r="T205" t="s">
        <v>1470</v>
      </c>
      <c r="U205" t="s">
        <v>1265</v>
      </c>
      <c r="V205" t="s">
        <v>1473</v>
      </c>
      <c r="W205" t="s">
        <v>1521</v>
      </c>
      <c r="Y205">
        <v>0</v>
      </c>
      <c r="Z205" t="s">
        <v>1793</v>
      </c>
    </row>
    <row r="206" spans="1:26">
      <c r="A206" s="1">
        <f>HYPERLINK("https://lsnyc.legalserver.org/matter/dynamic-profile/view/1896793","19-1896793")</f>
        <v>0</v>
      </c>
      <c r="B206" t="s">
        <v>33</v>
      </c>
      <c r="C206" t="s">
        <v>48</v>
      </c>
      <c r="D206" t="s">
        <v>146</v>
      </c>
      <c r="F206" t="s">
        <v>384</v>
      </c>
      <c r="G206" t="s">
        <v>696</v>
      </c>
      <c r="H206" t="s">
        <v>970</v>
      </c>
      <c r="I206" t="s">
        <v>1129</v>
      </c>
      <c r="J206">
        <v>11213</v>
      </c>
      <c r="K206" t="s">
        <v>1265</v>
      </c>
      <c r="L206" t="s">
        <v>1268</v>
      </c>
      <c r="M206" t="s">
        <v>1267</v>
      </c>
      <c r="N206" t="s">
        <v>1267</v>
      </c>
      <c r="O206" t="s">
        <v>1265</v>
      </c>
      <c r="P206" t="s">
        <v>1372</v>
      </c>
      <c r="Q206" t="s">
        <v>1448</v>
      </c>
      <c r="R206" t="s">
        <v>1460</v>
      </c>
      <c r="T206" t="s">
        <v>1470</v>
      </c>
      <c r="U206" t="s">
        <v>1265</v>
      </c>
      <c r="V206" t="s">
        <v>1473</v>
      </c>
      <c r="W206" t="s">
        <v>1501</v>
      </c>
      <c r="X206" t="s">
        <v>1637</v>
      </c>
      <c r="Y206">
        <v>4</v>
      </c>
      <c r="Z206" t="s">
        <v>1793</v>
      </c>
    </row>
    <row r="207" spans="1:26">
      <c r="A207" s="1">
        <f>HYPERLINK("https://lsnyc.legalserver.org/matter/dynamic-profile/view/1885176","18-1885176")</f>
        <v>0</v>
      </c>
      <c r="B207" t="s">
        <v>33</v>
      </c>
      <c r="C207" t="s">
        <v>48</v>
      </c>
      <c r="D207" t="s">
        <v>151</v>
      </c>
      <c r="F207" t="s">
        <v>385</v>
      </c>
      <c r="G207" t="s">
        <v>697</v>
      </c>
      <c r="H207" t="s">
        <v>993</v>
      </c>
      <c r="I207" t="s">
        <v>1104</v>
      </c>
      <c r="J207">
        <v>11213</v>
      </c>
      <c r="K207" t="s">
        <v>1265</v>
      </c>
      <c r="M207" t="s">
        <v>1267</v>
      </c>
      <c r="N207" t="s">
        <v>1267</v>
      </c>
      <c r="O207" t="s">
        <v>1265</v>
      </c>
      <c r="P207" t="s">
        <v>1291</v>
      </c>
      <c r="Q207" t="s">
        <v>1448</v>
      </c>
      <c r="R207" t="s">
        <v>1460</v>
      </c>
      <c r="T207" t="s">
        <v>1470</v>
      </c>
      <c r="U207" t="s">
        <v>1265</v>
      </c>
      <c r="V207" t="s">
        <v>1473</v>
      </c>
      <c r="W207" t="s">
        <v>1522</v>
      </c>
      <c r="X207" t="s">
        <v>1638</v>
      </c>
      <c r="Y207">
        <v>0</v>
      </c>
      <c r="Z207" t="s">
        <v>1794</v>
      </c>
    </row>
    <row r="208" spans="1:26">
      <c r="A208" s="1">
        <f>HYPERLINK("https://lsnyc.legalserver.org/matter/dynamic-profile/view/1885163","18-1885163")</f>
        <v>0</v>
      </c>
      <c r="B208" t="s">
        <v>33</v>
      </c>
      <c r="C208" t="s">
        <v>48</v>
      </c>
      <c r="D208" t="s">
        <v>151</v>
      </c>
      <c r="F208" t="s">
        <v>405</v>
      </c>
      <c r="G208" t="s">
        <v>718</v>
      </c>
      <c r="H208" t="s">
        <v>993</v>
      </c>
      <c r="I208" t="s">
        <v>1086</v>
      </c>
      <c r="J208">
        <v>11213</v>
      </c>
      <c r="K208" t="s">
        <v>1265</v>
      </c>
      <c r="M208" t="s">
        <v>1267</v>
      </c>
      <c r="N208" t="s">
        <v>1267</v>
      </c>
      <c r="O208" t="s">
        <v>1265</v>
      </c>
      <c r="P208" t="s">
        <v>1291</v>
      </c>
      <c r="Q208" t="s">
        <v>1448</v>
      </c>
      <c r="R208" t="s">
        <v>1460</v>
      </c>
      <c r="T208" t="s">
        <v>1470</v>
      </c>
      <c r="U208" t="s">
        <v>1265</v>
      </c>
      <c r="V208" t="s">
        <v>1473</v>
      </c>
      <c r="W208" t="s">
        <v>1523</v>
      </c>
      <c r="X208" t="s">
        <v>1639</v>
      </c>
      <c r="Y208">
        <v>0</v>
      </c>
      <c r="Z208" t="s">
        <v>1794</v>
      </c>
    </row>
    <row r="209" spans="1:26">
      <c r="A209" s="1">
        <f>HYPERLINK("https://lsnyc.legalserver.org/matter/dynamic-profile/view/1887831","19-1887831")</f>
        <v>0</v>
      </c>
      <c r="B209" t="s">
        <v>33</v>
      </c>
      <c r="C209" t="s">
        <v>48</v>
      </c>
      <c r="D209" t="s">
        <v>88</v>
      </c>
      <c r="F209" t="s">
        <v>406</v>
      </c>
      <c r="G209" t="s">
        <v>719</v>
      </c>
      <c r="H209" t="s">
        <v>990</v>
      </c>
      <c r="I209" t="s">
        <v>1136</v>
      </c>
      <c r="J209">
        <v>11225</v>
      </c>
      <c r="K209" t="s">
        <v>1265</v>
      </c>
      <c r="M209" t="s">
        <v>1267</v>
      </c>
      <c r="N209" t="s">
        <v>1267</v>
      </c>
      <c r="O209" t="s">
        <v>1265</v>
      </c>
      <c r="P209" t="s">
        <v>1369</v>
      </c>
      <c r="Q209" t="s">
        <v>1448</v>
      </c>
      <c r="R209" t="s">
        <v>1460</v>
      </c>
      <c r="T209" t="s">
        <v>1470</v>
      </c>
      <c r="U209" t="s">
        <v>1265</v>
      </c>
      <c r="V209" t="s">
        <v>1473</v>
      </c>
      <c r="W209" t="s">
        <v>1520</v>
      </c>
      <c r="Y209">
        <v>0</v>
      </c>
      <c r="Z209" t="s">
        <v>1793</v>
      </c>
    </row>
    <row r="210" spans="1:26">
      <c r="A210" s="1">
        <f>HYPERLINK("https://lsnyc.legalserver.org/matter/dynamic-profile/view/1867088","18-1867088")</f>
        <v>0</v>
      </c>
      <c r="B210" t="s">
        <v>33</v>
      </c>
      <c r="C210" t="s">
        <v>48</v>
      </c>
      <c r="D210" t="s">
        <v>149</v>
      </c>
      <c r="F210" t="s">
        <v>389</v>
      </c>
      <c r="G210" t="s">
        <v>702</v>
      </c>
      <c r="H210" t="s">
        <v>991</v>
      </c>
      <c r="I210" t="s">
        <v>1105</v>
      </c>
      <c r="J210">
        <v>11212</v>
      </c>
      <c r="K210" t="s">
        <v>1265</v>
      </c>
      <c r="M210" t="s">
        <v>1267</v>
      </c>
      <c r="N210" t="s">
        <v>1267</v>
      </c>
      <c r="O210" t="s">
        <v>1267</v>
      </c>
      <c r="Q210" t="s">
        <v>1448</v>
      </c>
      <c r="R210" t="s">
        <v>1460</v>
      </c>
      <c r="T210" t="s">
        <v>1470</v>
      </c>
      <c r="U210" t="s">
        <v>1265</v>
      </c>
      <c r="V210" t="s">
        <v>1473</v>
      </c>
      <c r="W210" t="s">
        <v>1480</v>
      </c>
      <c r="Y210">
        <v>0</v>
      </c>
      <c r="Z210" t="s">
        <v>1794</v>
      </c>
    </row>
    <row r="211" spans="1:26">
      <c r="A211" s="1">
        <f>HYPERLINK("https://lsnyc.legalserver.org/matter/dynamic-profile/view/1871730","18-1871730")</f>
        <v>0</v>
      </c>
      <c r="B211" t="s">
        <v>33</v>
      </c>
      <c r="C211" t="s">
        <v>48</v>
      </c>
      <c r="D211" t="s">
        <v>150</v>
      </c>
      <c r="F211" t="s">
        <v>407</v>
      </c>
      <c r="G211" t="s">
        <v>664</v>
      </c>
      <c r="H211" t="s">
        <v>996</v>
      </c>
      <c r="I211" t="s">
        <v>1094</v>
      </c>
      <c r="J211">
        <v>11206</v>
      </c>
      <c r="K211" t="s">
        <v>1265</v>
      </c>
      <c r="M211" t="s">
        <v>1267</v>
      </c>
      <c r="N211" t="s">
        <v>1267</v>
      </c>
      <c r="O211" t="s">
        <v>1265</v>
      </c>
      <c r="P211" t="s">
        <v>1370</v>
      </c>
      <c r="Q211" t="s">
        <v>1448</v>
      </c>
      <c r="R211" t="s">
        <v>1460</v>
      </c>
      <c r="T211" t="s">
        <v>1470</v>
      </c>
      <c r="U211" t="s">
        <v>1265</v>
      </c>
      <c r="V211" t="s">
        <v>1473</v>
      </c>
      <c r="W211" t="s">
        <v>1517</v>
      </c>
      <c r="X211" t="s">
        <v>1590</v>
      </c>
      <c r="Y211">
        <v>0</v>
      </c>
      <c r="Z211" t="s">
        <v>1810</v>
      </c>
    </row>
    <row r="212" spans="1:26">
      <c r="A212" s="1">
        <f>HYPERLINK("https://lsnyc.legalserver.org/matter/dynamic-profile/view/1887830","19-1887830")</f>
        <v>0</v>
      </c>
      <c r="B212" t="s">
        <v>33</v>
      </c>
      <c r="C212" t="s">
        <v>48</v>
      </c>
      <c r="D212" t="s">
        <v>88</v>
      </c>
      <c r="F212" t="s">
        <v>408</v>
      </c>
      <c r="G212" t="s">
        <v>720</v>
      </c>
      <c r="H212" t="s">
        <v>990</v>
      </c>
      <c r="I212" t="s">
        <v>1137</v>
      </c>
      <c r="J212">
        <v>11225</v>
      </c>
      <c r="K212" t="s">
        <v>1265</v>
      </c>
      <c r="M212" t="s">
        <v>1267</v>
      </c>
      <c r="N212" t="s">
        <v>1267</v>
      </c>
      <c r="O212" t="s">
        <v>1267</v>
      </c>
      <c r="Q212" t="s">
        <v>1448</v>
      </c>
      <c r="R212" t="s">
        <v>1460</v>
      </c>
      <c r="T212" t="s">
        <v>1470</v>
      </c>
      <c r="U212" t="s">
        <v>1265</v>
      </c>
      <c r="V212" t="s">
        <v>1473</v>
      </c>
      <c r="W212" t="s">
        <v>1519</v>
      </c>
      <c r="Y212">
        <v>0</v>
      </c>
      <c r="Z212" t="s">
        <v>1793</v>
      </c>
    </row>
    <row r="213" spans="1:26">
      <c r="A213" s="1">
        <f>HYPERLINK("https://lsnyc.legalserver.org/matter/dynamic-profile/view/1887824","19-1887824")</f>
        <v>0</v>
      </c>
      <c r="B213" t="s">
        <v>33</v>
      </c>
      <c r="C213" t="s">
        <v>48</v>
      </c>
      <c r="D213" t="s">
        <v>88</v>
      </c>
      <c r="F213" t="s">
        <v>409</v>
      </c>
      <c r="G213" t="s">
        <v>721</v>
      </c>
      <c r="H213" t="s">
        <v>990</v>
      </c>
      <c r="I213" t="s">
        <v>1138</v>
      </c>
      <c r="J213">
        <v>11225</v>
      </c>
      <c r="K213" t="s">
        <v>1265</v>
      </c>
      <c r="M213" t="s">
        <v>1267</v>
      </c>
      <c r="N213" t="s">
        <v>1267</v>
      </c>
      <c r="O213" t="s">
        <v>1267</v>
      </c>
      <c r="Q213" t="s">
        <v>1448</v>
      </c>
      <c r="R213" t="s">
        <v>1460</v>
      </c>
      <c r="T213" t="s">
        <v>1470</v>
      </c>
      <c r="U213" t="s">
        <v>1265</v>
      </c>
      <c r="V213" t="s">
        <v>1473</v>
      </c>
      <c r="W213" t="s">
        <v>1519</v>
      </c>
      <c r="Y213">
        <v>0</v>
      </c>
      <c r="Z213" t="s">
        <v>1793</v>
      </c>
    </row>
    <row r="214" spans="1:26">
      <c r="A214" s="1">
        <f>HYPERLINK("https://lsnyc.legalserver.org/matter/dynamic-profile/view/1878656","18-1878656")</f>
        <v>0</v>
      </c>
      <c r="B214" t="s">
        <v>33</v>
      </c>
      <c r="C214" t="s">
        <v>48</v>
      </c>
      <c r="D214" t="s">
        <v>152</v>
      </c>
      <c r="F214" t="s">
        <v>283</v>
      </c>
      <c r="G214" t="s">
        <v>603</v>
      </c>
      <c r="H214" t="s">
        <v>900</v>
      </c>
      <c r="I214" t="s">
        <v>1086</v>
      </c>
      <c r="J214">
        <v>11221</v>
      </c>
      <c r="K214" t="s">
        <v>1265</v>
      </c>
      <c r="M214" t="s">
        <v>1267</v>
      </c>
      <c r="N214" t="s">
        <v>1267</v>
      </c>
      <c r="O214" t="s">
        <v>1265</v>
      </c>
      <c r="Q214" t="s">
        <v>1448</v>
      </c>
      <c r="R214" t="s">
        <v>1460</v>
      </c>
      <c r="T214" t="s">
        <v>1470</v>
      </c>
      <c r="U214" t="s">
        <v>1265</v>
      </c>
      <c r="V214" t="s">
        <v>1473</v>
      </c>
      <c r="W214" t="s">
        <v>76</v>
      </c>
      <c r="X214" t="s">
        <v>1640</v>
      </c>
      <c r="Y214">
        <v>0</v>
      </c>
      <c r="Z214" t="s">
        <v>1794</v>
      </c>
    </row>
    <row r="215" spans="1:26">
      <c r="A215" s="1">
        <f>HYPERLINK("https://lsnyc.legalserver.org/matter/dynamic-profile/view/1887836","19-1887836")</f>
        <v>0</v>
      </c>
      <c r="B215" t="s">
        <v>33</v>
      </c>
      <c r="C215" t="s">
        <v>48</v>
      </c>
      <c r="D215" t="s">
        <v>88</v>
      </c>
      <c r="F215" t="s">
        <v>410</v>
      </c>
      <c r="G215" t="s">
        <v>722</v>
      </c>
      <c r="H215" t="s">
        <v>990</v>
      </c>
      <c r="I215" t="s">
        <v>1139</v>
      </c>
      <c r="J215">
        <v>11225</v>
      </c>
      <c r="K215" t="s">
        <v>1265</v>
      </c>
      <c r="M215" t="s">
        <v>1267</v>
      </c>
      <c r="N215" t="s">
        <v>1267</v>
      </c>
      <c r="O215" t="s">
        <v>1267</v>
      </c>
      <c r="Q215" t="s">
        <v>1448</v>
      </c>
      <c r="R215" t="s">
        <v>1460</v>
      </c>
      <c r="T215" t="s">
        <v>1470</v>
      </c>
      <c r="U215" t="s">
        <v>1265</v>
      </c>
      <c r="V215" t="s">
        <v>1473</v>
      </c>
      <c r="W215" t="s">
        <v>1519</v>
      </c>
      <c r="Y215">
        <v>0</v>
      </c>
      <c r="Z215" t="s">
        <v>1793</v>
      </c>
    </row>
    <row r="216" spans="1:26">
      <c r="A216" s="1">
        <f>HYPERLINK("https://lsnyc.legalserver.org/matter/dynamic-profile/view/1867114","18-1867114")</f>
        <v>0</v>
      </c>
      <c r="B216" t="s">
        <v>33</v>
      </c>
      <c r="C216" t="s">
        <v>48</v>
      </c>
      <c r="D216" t="s">
        <v>153</v>
      </c>
      <c r="F216" t="s">
        <v>380</v>
      </c>
      <c r="G216" t="s">
        <v>672</v>
      </c>
      <c r="H216" t="s">
        <v>991</v>
      </c>
      <c r="I216" t="s">
        <v>1127</v>
      </c>
      <c r="J216">
        <v>11212</v>
      </c>
      <c r="K216" t="s">
        <v>1265</v>
      </c>
      <c r="M216" t="s">
        <v>1267</v>
      </c>
      <c r="N216" t="s">
        <v>1267</v>
      </c>
      <c r="O216" t="s">
        <v>1267</v>
      </c>
      <c r="Q216" t="s">
        <v>1447</v>
      </c>
      <c r="R216" t="s">
        <v>1460</v>
      </c>
      <c r="T216" t="s">
        <v>1470</v>
      </c>
      <c r="U216" t="s">
        <v>1265</v>
      </c>
      <c r="V216" t="s">
        <v>1473</v>
      </c>
      <c r="W216" t="s">
        <v>1480</v>
      </c>
      <c r="Y216">
        <v>0</v>
      </c>
      <c r="Z216" t="s">
        <v>1794</v>
      </c>
    </row>
    <row r="217" spans="1:26">
      <c r="A217" s="1">
        <f>HYPERLINK("https://lsnyc.legalserver.org/matter/dynamic-profile/view/1896760","19-1896760")</f>
        <v>0</v>
      </c>
      <c r="B217" t="s">
        <v>33</v>
      </c>
      <c r="C217" t="s">
        <v>48</v>
      </c>
      <c r="D217" t="s">
        <v>146</v>
      </c>
      <c r="F217" t="s">
        <v>391</v>
      </c>
      <c r="G217" t="s">
        <v>704</v>
      </c>
      <c r="H217" t="s">
        <v>970</v>
      </c>
      <c r="I217" t="s">
        <v>1082</v>
      </c>
      <c r="J217">
        <v>11213</v>
      </c>
      <c r="K217" t="s">
        <v>1265</v>
      </c>
      <c r="L217" t="s">
        <v>1268</v>
      </c>
      <c r="M217" t="s">
        <v>1267</v>
      </c>
      <c r="N217" t="s">
        <v>1267</v>
      </c>
      <c r="O217" t="s">
        <v>1266</v>
      </c>
      <c r="P217" t="s">
        <v>1372</v>
      </c>
      <c r="Q217" t="s">
        <v>1448</v>
      </c>
      <c r="R217" t="s">
        <v>1460</v>
      </c>
      <c r="T217" t="s">
        <v>1470</v>
      </c>
      <c r="U217" t="s">
        <v>1265</v>
      </c>
      <c r="V217" t="s">
        <v>1473</v>
      </c>
      <c r="W217" t="s">
        <v>1501</v>
      </c>
      <c r="X217" t="s">
        <v>1641</v>
      </c>
      <c r="Y217">
        <v>0</v>
      </c>
      <c r="Z217" t="s">
        <v>1793</v>
      </c>
    </row>
    <row r="218" spans="1:26">
      <c r="A218" s="1">
        <f>HYPERLINK("https://lsnyc.legalserver.org/matter/dynamic-profile/view/1896769","19-1896769")</f>
        <v>0</v>
      </c>
      <c r="B218" t="s">
        <v>33</v>
      </c>
      <c r="C218" t="s">
        <v>48</v>
      </c>
      <c r="D218" t="s">
        <v>146</v>
      </c>
      <c r="F218" t="s">
        <v>391</v>
      </c>
      <c r="G218" t="s">
        <v>704</v>
      </c>
      <c r="H218" t="s">
        <v>970</v>
      </c>
      <c r="I218" t="s">
        <v>1082</v>
      </c>
      <c r="J218">
        <v>11213</v>
      </c>
      <c r="K218" t="s">
        <v>1265</v>
      </c>
      <c r="L218" t="s">
        <v>1268</v>
      </c>
      <c r="M218" t="s">
        <v>1267</v>
      </c>
      <c r="N218" t="s">
        <v>1267</v>
      </c>
      <c r="O218" t="s">
        <v>1266</v>
      </c>
      <c r="P218" t="s">
        <v>1269</v>
      </c>
      <c r="Q218" t="s">
        <v>1448</v>
      </c>
      <c r="R218" t="s">
        <v>1460</v>
      </c>
      <c r="T218" t="s">
        <v>1470</v>
      </c>
      <c r="U218" t="s">
        <v>1265</v>
      </c>
      <c r="V218" t="s">
        <v>1473</v>
      </c>
      <c r="W218" t="s">
        <v>1511</v>
      </c>
      <c r="X218" t="s">
        <v>1617</v>
      </c>
      <c r="Y218">
        <v>0</v>
      </c>
      <c r="Z218" t="s">
        <v>1793</v>
      </c>
    </row>
    <row r="219" spans="1:26">
      <c r="A219" s="1">
        <f>HYPERLINK("https://lsnyc.legalserver.org/matter/dynamic-profile/view/1867107","18-1867107")</f>
        <v>0</v>
      </c>
      <c r="B219" t="s">
        <v>33</v>
      </c>
      <c r="C219" t="s">
        <v>48</v>
      </c>
      <c r="D219" t="s">
        <v>153</v>
      </c>
      <c r="F219" t="s">
        <v>382</v>
      </c>
      <c r="G219" t="s">
        <v>694</v>
      </c>
      <c r="H219" t="s">
        <v>991</v>
      </c>
      <c r="I219" t="s">
        <v>1128</v>
      </c>
      <c r="J219">
        <v>11212</v>
      </c>
      <c r="K219" t="s">
        <v>1265</v>
      </c>
      <c r="M219" t="s">
        <v>1267</v>
      </c>
      <c r="N219" t="s">
        <v>1267</v>
      </c>
      <c r="O219" t="s">
        <v>1267</v>
      </c>
      <c r="Q219" t="s">
        <v>1447</v>
      </c>
      <c r="R219" t="s">
        <v>1460</v>
      </c>
      <c r="T219" t="s">
        <v>1470</v>
      </c>
      <c r="U219" t="s">
        <v>1265</v>
      </c>
      <c r="V219" t="s">
        <v>1473</v>
      </c>
      <c r="W219" t="s">
        <v>1480</v>
      </c>
      <c r="Y219">
        <v>0</v>
      </c>
      <c r="Z219" t="s">
        <v>1794</v>
      </c>
    </row>
    <row r="220" spans="1:26">
      <c r="A220" s="1">
        <f>HYPERLINK("https://lsnyc.legalserver.org/matter/dynamic-profile/view/1871759","18-1871759")</f>
        <v>0</v>
      </c>
      <c r="B220" t="s">
        <v>33</v>
      </c>
      <c r="C220" t="s">
        <v>48</v>
      </c>
      <c r="D220" t="s">
        <v>150</v>
      </c>
      <c r="F220" t="s">
        <v>411</v>
      </c>
      <c r="G220" t="s">
        <v>723</v>
      </c>
      <c r="H220" t="s">
        <v>994</v>
      </c>
      <c r="I220" t="s">
        <v>1140</v>
      </c>
      <c r="J220">
        <v>11206</v>
      </c>
      <c r="K220" t="s">
        <v>1265</v>
      </c>
      <c r="M220" t="s">
        <v>1267</v>
      </c>
      <c r="N220" t="s">
        <v>1267</v>
      </c>
      <c r="O220" t="s">
        <v>1267</v>
      </c>
      <c r="P220" t="s">
        <v>1373</v>
      </c>
      <c r="Q220" t="s">
        <v>1448</v>
      </c>
      <c r="R220" t="s">
        <v>1460</v>
      </c>
      <c r="T220" t="s">
        <v>1470</v>
      </c>
      <c r="U220" t="s">
        <v>1265</v>
      </c>
      <c r="V220" t="s">
        <v>1473</v>
      </c>
      <c r="W220" t="s">
        <v>1517</v>
      </c>
      <c r="Y220">
        <v>0</v>
      </c>
      <c r="Z220" t="s">
        <v>1810</v>
      </c>
    </row>
    <row r="221" spans="1:26">
      <c r="A221" s="1">
        <f>HYPERLINK("https://lsnyc.legalserver.org/matter/dynamic-profile/view/1878647","18-1878647")</f>
        <v>0</v>
      </c>
      <c r="B221" t="s">
        <v>33</v>
      </c>
      <c r="C221" t="s">
        <v>48</v>
      </c>
      <c r="D221" t="s">
        <v>152</v>
      </c>
      <c r="F221" t="s">
        <v>393</v>
      </c>
      <c r="G221" t="s">
        <v>697</v>
      </c>
      <c r="H221" t="s">
        <v>900</v>
      </c>
      <c r="I221" t="s">
        <v>1078</v>
      </c>
      <c r="J221">
        <v>11221</v>
      </c>
      <c r="K221" t="s">
        <v>1265</v>
      </c>
      <c r="M221" t="s">
        <v>1267</v>
      </c>
      <c r="N221" t="s">
        <v>1267</v>
      </c>
      <c r="O221" t="s">
        <v>1265</v>
      </c>
      <c r="Q221" t="s">
        <v>1448</v>
      </c>
      <c r="R221" t="s">
        <v>1460</v>
      </c>
      <c r="T221" t="s">
        <v>1470</v>
      </c>
      <c r="U221" t="s">
        <v>1265</v>
      </c>
      <c r="V221" t="s">
        <v>1473</v>
      </c>
      <c r="W221" t="s">
        <v>89</v>
      </c>
      <c r="X221" t="s">
        <v>1642</v>
      </c>
      <c r="Y221">
        <v>0</v>
      </c>
      <c r="Z221" t="s">
        <v>1794</v>
      </c>
    </row>
    <row r="222" spans="1:26">
      <c r="A222" s="1">
        <f>HYPERLINK("https://lsnyc.legalserver.org/matter/dynamic-profile/view/1879051","18-1879051")</f>
        <v>0</v>
      </c>
      <c r="B222" t="s">
        <v>33</v>
      </c>
      <c r="C222" t="s">
        <v>48</v>
      </c>
      <c r="D222" t="s">
        <v>154</v>
      </c>
      <c r="F222" t="s">
        <v>267</v>
      </c>
      <c r="G222" t="s">
        <v>587</v>
      </c>
      <c r="H222" t="s">
        <v>901</v>
      </c>
      <c r="I222" t="s">
        <v>1075</v>
      </c>
      <c r="J222">
        <v>11221</v>
      </c>
      <c r="K222" t="s">
        <v>1265</v>
      </c>
      <c r="M222" t="s">
        <v>1267</v>
      </c>
      <c r="N222" t="s">
        <v>1267</v>
      </c>
      <c r="O222" t="s">
        <v>1265</v>
      </c>
      <c r="Q222" t="s">
        <v>1448</v>
      </c>
      <c r="R222" t="s">
        <v>1460</v>
      </c>
      <c r="T222" t="s">
        <v>1470</v>
      </c>
      <c r="U222" t="s">
        <v>1265</v>
      </c>
      <c r="V222" t="s">
        <v>1473</v>
      </c>
      <c r="W222" t="s">
        <v>1524</v>
      </c>
      <c r="Y222">
        <v>0</v>
      </c>
      <c r="Z222" t="s">
        <v>1794</v>
      </c>
    </row>
    <row r="223" spans="1:26">
      <c r="A223" s="1">
        <f>HYPERLINK("https://lsnyc.legalserver.org/matter/dynamic-profile/view/1871808","18-1871808")</f>
        <v>0</v>
      </c>
      <c r="B223" t="s">
        <v>33</v>
      </c>
      <c r="C223" t="s">
        <v>48</v>
      </c>
      <c r="D223" t="s">
        <v>155</v>
      </c>
      <c r="F223" t="s">
        <v>412</v>
      </c>
      <c r="G223" t="s">
        <v>724</v>
      </c>
      <c r="H223" t="s">
        <v>996</v>
      </c>
      <c r="I223" t="s">
        <v>1073</v>
      </c>
      <c r="J223">
        <v>11206</v>
      </c>
      <c r="K223" t="s">
        <v>1265</v>
      </c>
      <c r="M223" t="s">
        <v>1267</v>
      </c>
      <c r="N223" t="s">
        <v>1267</v>
      </c>
      <c r="O223" t="s">
        <v>1265</v>
      </c>
      <c r="P223" t="s">
        <v>1370</v>
      </c>
      <c r="Q223" t="s">
        <v>1448</v>
      </c>
      <c r="R223" t="s">
        <v>1460</v>
      </c>
      <c r="T223" t="s">
        <v>1470</v>
      </c>
      <c r="U223" t="s">
        <v>1265</v>
      </c>
      <c r="V223" t="s">
        <v>1473</v>
      </c>
      <c r="W223" t="s">
        <v>155</v>
      </c>
      <c r="X223" t="s">
        <v>1590</v>
      </c>
      <c r="Y223">
        <v>0</v>
      </c>
      <c r="Z223" t="s">
        <v>1810</v>
      </c>
    </row>
    <row r="224" spans="1:26">
      <c r="A224" s="1">
        <f>HYPERLINK("https://lsnyc.legalserver.org/matter/dynamic-profile/view/1867073","18-1867073")</f>
        <v>0</v>
      </c>
      <c r="B224" t="s">
        <v>33</v>
      </c>
      <c r="C224" t="s">
        <v>48</v>
      </c>
      <c r="D224" t="s">
        <v>149</v>
      </c>
      <c r="F224" t="s">
        <v>394</v>
      </c>
      <c r="G224" t="s">
        <v>706</v>
      </c>
      <c r="H224" t="s">
        <v>991</v>
      </c>
      <c r="I224" t="s">
        <v>1086</v>
      </c>
      <c r="J224">
        <v>11212</v>
      </c>
      <c r="K224" t="s">
        <v>1265</v>
      </c>
      <c r="M224" t="s">
        <v>1267</v>
      </c>
      <c r="N224" t="s">
        <v>1267</v>
      </c>
      <c r="O224" t="s">
        <v>1267</v>
      </c>
      <c r="Q224" t="s">
        <v>1447</v>
      </c>
      <c r="R224" t="s">
        <v>1460</v>
      </c>
      <c r="T224" t="s">
        <v>1470</v>
      </c>
      <c r="U224" t="s">
        <v>1265</v>
      </c>
      <c r="V224" t="s">
        <v>1473</v>
      </c>
      <c r="W224" t="s">
        <v>1480</v>
      </c>
      <c r="Y224">
        <v>0</v>
      </c>
      <c r="Z224" t="s">
        <v>1794</v>
      </c>
    </row>
    <row r="225" spans="1:26">
      <c r="A225" s="1">
        <f>HYPERLINK("https://lsnyc.legalserver.org/matter/dynamic-profile/view/1867079","18-1867079")</f>
        <v>0</v>
      </c>
      <c r="B225" t="s">
        <v>33</v>
      </c>
      <c r="C225" t="s">
        <v>48</v>
      </c>
      <c r="D225" t="s">
        <v>149</v>
      </c>
      <c r="F225" t="s">
        <v>396</v>
      </c>
      <c r="G225" t="s">
        <v>708</v>
      </c>
      <c r="H225" t="s">
        <v>991</v>
      </c>
      <c r="I225" t="s">
        <v>1131</v>
      </c>
      <c r="J225">
        <v>11212</v>
      </c>
      <c r="K225" t="s">
        <v>1265</v>
      </c>
      <c r="M225" t="s">
        <v>1267</v>
      </c>
      <c r="N225" t="s">
        <v>1267</v>
      </c>
      <c r="O225" t="s">
        <v>1267</v>
      </c>
      <c r="Q225" t="s">
        <v>1447</v>
      </c>
      <c r="R225" t="s">
        <v>1460</v>
      </c>
      <c r="T225" t="s">
        <v>1470</v>
      </c>
      <c r="U225" t="s">
        <v>1265</v>
      </c>
      <c r="V225" t="s">
        <v>1473</v>
      </c>
      <c r="W225" t="s">
        <v>1525</v>
      </c>
      <c r="Y225">
        <v>0</v>
      </c>
      <c r="Z225" t="s">
        <v>1794</v>
      </c>
    </row>
    <row r="226" spans="1:26">
      <c r="A226" s="1">
        <f>HYPERLINK("https://lsnyc.legalserver.org/matter/dynamic-profile/view/1867103","18-1867103")</f>
        <v>0</v>
      </c>
      <c r="B226" t="s">
        <v>33</v>
      </c>
      <c r="C226" t="s">
        <v>48</v>
      </c>
      <c r="D226" t="s">
        <v>153</v>
      </c>
      <c r="F226" t="s">
        <v>413</v>
      </c>
      <c r="G226" t="s">
        <v>725</v>
      </c>
      <c r="H226" t="s">
        <v>991</v>
      </c>
      <c r="I226" t="s">
        <v>1141</v>
      </c>
      <c r="J226">
        <v>11212</v>
      </c>
      <c r="K226" t="s">
        <v>1265</v>
      </c>
      <c r="M226" t="s">
        <v>1267</v>
      </c>
      <c r="N226" t="s">
        <v>1267</v>
      </c>
      <c r="O226" t="s">
        <v>1267</v>
      </c>
      <c r="Q226" t="s">
        <v>1447</v>
      </c>
      <c r="R226" t="s">
        <v>1460</v>
      </c>
      <c r="T226" t="s">
        <v>1470</v>
      </c>
      <c r="U226" t="s">
        <v>1265</v>
      </c>
      <c r="V226" t="s">
        <v>1473</v>
      </c>
      <c r="W226" t="s">
        <v>1480</v>
      </c>
      <c r="Y226">
        <v>0</v>
      </c>
      <c r="Z226" t="s">
        <v>1794</v>
      </c>
    </row>
    <row r="227" spans="1:26">
      <c r="A227" s="1">
        <f>HYPERLINK("https://lsnyc.legalserver.org/matter/dynamic-profile/view/1872376","18-1872376")</f>
        <v>0</v>
      </c>
      <c r="B227" t="s">
        <v>33</v>
      </c>
      <c r="C227" t="s">
        <v>48</v>
      </c>
      <c r="D227" t="s">
        <v>156</v>
      </c>
      <c r="F227" t="s">
        <v>286</v>
      </c>
      <c r="G227" t="s">
        <v>726</v>
      </c>
      <c r="H227" t="s">
        <v>994</v>
      </c>
      <c r="I227" t="s">
        <v>1131</v>
      </c>
      <c r="J227">
        <v>11206</v>
      </c>
      <c r="K227" t="s">
        <v>1265</v>
      </c>
      <c r="M227" t="s">
        <v>1267</v>
      </c>
      <c r="N227" t="s">
        <v>1267</v>
      </c>
      <c r="O227" t="s">
        <v>1267</v>
      </c>
      <c r="P227" t="s">
        <v>1373</v>
      </c>
      <c r="Q227" t="s">
        <v>1448</v>
      </c>
      <c r="R227" t="s">
        <v>1460</v>
      </c>
      <c r="T227" t="s">
        <v>1470</v>
      </c>
      <c r="U227" t="s">
        <v>1265</v>
      </c>
      <c r="V227" t="s">
        <v>1473</v>
      </c>
      <c r="W227" t="s">
        <v>1517</v>
      </c>
      <c r="Y227">
        <v>7.5</v>
      </c>
      <c r="Z227" t="s">
        <v>1810</v>
      </c>
    </row>
    <row r="228" spans="1:26">
      <c r="A228" s="1">
        <f>HYPERLINK("https://lsnyc.legalserver.org/matter/dynamic-profile/view/1870548","18-1870548")</f>
        <v>0</v>
      </c>
      <c r="B228" t="s">
        <v>33</v>
      </c>
      <c r="C228" t="s">
        <v>48</v>
      </c>
      <c r="D228" t="s">
        <v>157</v>
      </c>
      <c r="F228" t="s">
        <v>343</v>
      </c>
      <c r="G228" t="s">
        <v>709</v>
      </c>
      <c r="H228" t="s">
        <v>991</v>
      </c>
      <c r="I228" t="s">
        <v>1088</v>
      </c>
      <c r="J228">
        <v>11212</v>
      </c>
      <c r="K228" t="s">
        <v>1265</v>
      </c>
      <c r="M228" t="s">
        <v>1267</v>
      </c>
      <c r="N228" t="s">
        <v>1267</v>
      </c>
      <c r="O228" t="s">
        <v>1267</v>
      </c>
      <c r="R228" t="s">
        <v>1460</v>
      </c>
      <c r="T228" t="s">
        <v>1470</v>
      </c>
      <c r="U228" t="s">
        <v>1265</v>
      </c>
      <c r="V228" t="s">
        <v>1473</v>
      </c>
      <c r="W228" t="s">
        <v>1526</v>
      </c>
      <c r="Y228">
        <v>0</v>
      </c>
      <c r="Z228" t="s">
        <v>1794</v>
      </c>
    </row>
    <row r="229" spans="1:26">
      <c r="A229" s="1">
        <f>HYPERLINK("https://lsnyc.legalserver.org/matter/dynamic-profile/view/1885019","18-1885019")</f>
        <v>0</v>
      </c>
      <c r="B229" t="s">
        <v>33</v>
      </c>
      <c r="C229" t="s">
        <v>48</v>
      </c>
      <c r="D229" t="s">
        <v>158</v>
      </c>
      <c r="F229" t="s">
        <v>312</v>
      </c>
      <c r="G229" t="s">
        <v>710</v>
      </c>
      <c r="H229" t="s">
        <v>993</v>
      </c>
      <c r="I229" t="s">
        <v>1131</v>
      </c>
      <c r="J229">
        <v>11213</v>
      </c>
      <c r="K229" t="s">
        <v>1265</v>
      </c>
      <c r="M229" t="s">
        <v>1267</v>
      </c>
      <c r="N229" t="s">
        <v>1267</v>
      </c>
      <c r="O229" t="s">
        <v>1265</v>
      </c>
      <c r="Q229" t="s">
        <v>1448</v>
      </c>
      <c r="R229" t="s">
        <v>1460</v>
      </c>
      <c r="T229" t="s">
        <v>1470</v>
      </c>
      <c r="U229" t="s">
        <v>1265</v>
      </c>
      <c r="V229" t="s">
        <v>1473</v>
      </c>
      <c r="W229" t="s">
        <v>1522</v>
      </c>
      <c r="Y229">
        <v>0</v>
      </c>
      <c r="Z229" t="s">
        <v>1793</v>
      </c>
    </row>
    <row r="230" spans="1:26">
      <c r="A230" s="1">
        <f>HYPERLINK("https://lsnyc.legalserver.org/matter/dynamic-profile/view/1887835","19-1887835")</f>
        <v>0</v>
      </c>
      <c r="B230" t="s">
        <v>33</v>
      </c>
      <c r="C230" t="s">
        <v>48</v>
      </c>
      <c r="D230" t="s">
        <v>88</v>
      </c>
      <c r="F230" t="s">
        <v>414</v>
      </c>
      <c r="G230" t="s">
        <v>727</v>
      </c>
      <c r="H230" t="s">
        <v>990</v>
      </c>
      <c r="I230" t="s">
        <v>1142</v>
      </c>
      <c r="J230">
        <v>11225</v>
      </c>
      <c r="K230" t="s">
        <v>1265</v>
      </c>
      <c r="M230" t="s">
        <v>1267</v>
      </c>
      <c r="N230" t="s">
        <v>1267</v>
      </c>
      <c r="O230" t="s">
        <v>1267</v>
      </c>
      <c r="Q230" t="s">
        <v>1448</v>
      </c>
      <c r="R230" t="s">
        <v>1460</v>
      </c>
      <c r="T230" t="s">
        <v>1470</v>
      </c>
      <c r="U230" t="s">
        <v>1265</v>
      </c>
      <c r="V230" t="s">
        <v>1473</v>
      </c>
      <c r="W230" t="s">
        <v>1519</v>
      </c>
      <c r="Y230">
        <v>0</v>
      </c>
      <c r="Z230" t="s">
        <v>1793</v>
      </c>
    </row>
    <row r="231" spans="1:26">
      <c r="A231" s="1">
        <f>HYPERLINK("https://lsnyc.legalserver.org/matter/dynamic-profile/view/1887817","19-1887817")</f>
        <v>0</v>
      </c>
      <c r="B231" t="s">
        <v>33</v>
      </c>
      <c r="C231" t="s">
        <v>48</v>
      </c>
      <c r="D231" t="s">
        <v>88</v>
      </c>
      <c r="F231" t="s">
        <v>415</v>
      </c>
      <c r="G231" t="s">
        <v>728</v>
      </c>
      <c r="H231" t="s">
        <v>990</v>
      </c>
      <c r="I231" t="s">
        <v>1143</v>
      </c>
      <c r="J231">
        <v>11225</v>
      </c>
      <c r="K231" t="s">
        <v>1265</v>
      </c>
      <c r="M231" t="s">
        <v>1267</v>
      </c>
      <c r="N231" t="s">
        <v>1267</v>
      </c>
      <c r="O231" t="s">
        <v>1265</v>
      </c>
      <c r="Q231" t="s">
        <v>1448</v>
      </c>
      <c r="R231" t="s">
        <v>1460</v>
      </c>
      <c r="T231" t="s">
        <v>1470</v>
      </c>
      <c r="U231" t="s">
        <v>1265</v>
      </c>
      <c r="V231" t="s">
        <v>1473</v>
      </c>
      <c r="W231" t="s">
        <v>1519</v>
      </c>
      <c r="X231" t="s">
        <v>1643</v>
      </c>
      <c r="Y231">
        <v>0</v>
      </c>
      <c r="Z231" t="s">
        <v>1793</v>
      </c>
    </row>
    <row r="232" spans="1:26">
      <c r="A232" s="1">
        <f>HYPERLINK("https://lsnyc.legalserver.org/matter/dynamic-profile/view/1887825","19-1887825")</f>
        <v>0</v>
      </c>
      <c r="B232" t="s">
        <v>33</v>
      </c>
      <c r="C232" t="s">
        <v>48</v>
      </c>
      <c r="D232" t="s">
        <v>88</v>
      </c>
      <c r="F232" t="s">
        <v>416</v>
      </c>
      <c r="G232" t="s">
        <v>729</v>
      </c>
      <c r="H232" t="s">
        <v>990</v>
      </c>
      <c r="I232" t="s">
        <v>1144</v>
      </c>
      <c r="J232">
        <v>11225</v>
      </c>
      <c r="K232" t="s">
        <v>1265</v>
      </c>
      <c r="M232" t="s">
        <v>1267</v>
      </c>
      <c r="N232" t="s">
        <v>1267</v>
      </c>
      <c r="O232" t="s">
        <v>1267</v>
      </c>
      <c r="Q232" t="s">
        <v>1448</v>
      </c>
      <c r="R232" t="s">
        <v>1460</v>
      </c>
      <c r="T232" t="s">
        <v>1470</v>
      </c>
      <c r="U232" t="s">
        <v>1265</v>
      </c>
      <c r="V232" t="s">
        <v>1473</v>
      </c>
      <c r="W232" t="s">
        <v>1519</v>
      </c>
      <c r="Y232">
        <v>0</v>
      </c>
      <c r="Z232" t="s">
        <v>1793</v>
      </c>
    </row>
    <row r="233" spans="1:26">
      <c r="A233" s="1">
        <f>HYPERLINK("https://lsnyc.legalserver.org/matter/dynamic-profile/view/1879059","18-1879059")</f>
        <v>0</v>
      </c>
      <c r="B233" t="s">
        <v>33</v>
      </c>
      <c r="C233" t="s">
        <v>48</v>
      </c>
      <c r="D233" t="s">
        <v>154</v>
      </c>
      <c r="F233" t="s">
        <v>270</v>
      </c>
      <c r="G233" t="s">
        <v>590</v>
      </c>
      <c r="H233" t="s">
        <v>901</v>
      </c>
      <c r="I233" t="s">
        <v>1078</v>
      </c>
      <c r="J233">
        <v>11221</v>
      </c>
      <c r="K233" t="s">
        <v>1265</v>
      </c>
      <c r="M233" t="s">
        <v>1267</v>
      </c>
      <c r="N233" t="s">
        <v>1267</v>
      </c>
      <c r="O233" t="s">
        <v>1265</v>
      </c>
      <c r="Q233" t="s">
        <v>1448</v>
      </c>
      <c r="R233" t="s">
        <v>1460</v>
      </c>
      <c r="T233" t="s">
        <v>1470</v>
      </c>
      <c r="U233" t="s">
        <v>1265</v>
      </c>
      <c r="V233" t="s">
        <v>1473</v>
      </c>
      <c r="W233" t="s">
        <v>1527</v>
      </c>
      <c r="X233" t="s">
        <v>1644</v>
      </c>
      <c r="Y233">
        <v>0</v>
      </c>
      <c r="Z233" t="s">
        <v>1794</v>
      </c>
    </row>
    <row r="234" spans="1:26">
      <c r="A234" s="1">
        <f>HYPERLINK("https://lsnyc.legalserver.org/matter/dynamic-profile/view/1871756","18-1871756")</f>
        <v>0</v>
      </c>
      <c r="B234" t="s">
        <v>33</v>
      </c>
      <c r="C234" t="s">
        <v>48</v>
      </c>
      <c r="D234" t="s">
        <v>150</v>
      </c>
      <c r="F234" t="s">
        <v>417</v>
      </c>
      <c r="G234" t="s">
        <v>688</v>
      </c>
      <c r="H234" t="s">
        <v>994</v>
      </c>
      <c r="I234" t="s">
        <v>1145</v>
      </c>
      <c r="J234">
        <v>11206</v>
      </c>
      <c r="K234" t="s">
        <v>1265</v>
      </c>
      <c r="M234" t="s">
        <v>1267</v>
      </c>
      <c r="N234" t="s">
        <v>1267</v>
      </c>
      <c r="O234" t="s">
        <v>1267</v>
      </c>
      <c r="P234" t="s">
        <v>1373</v>
      </c>
      <c r="Q234" t="s">
        <v>1448</v>
      </c>
      <c r="R234" t="s">
        <v>1460</v>
      </c>
      <c r="T234" t="s">
        <v>1470</v>
      </c>
      <c r="U234" t="s">
        <v>1265</v>
      </c>
      <c r="V234" t="s">
        <v>1473</v>
      </c>
      <c r="W234" t="s">
        <v>1517</v>
      </c>
      <c r="Y234">
        <v>0</v>
      </c>
      <c r="Z234" t="s">
        <v>1810</v>
      </c>
    </row>
    <row r="235" spans="1:26">
      <c r="A235" s="1">
        <f>HYPERLINK("https://lsnyc.legalserver.org/matter/dynamic-profile/view/1887829","19-1887829")</f>
        <v>0</v>
      </c>
      <c r="B235" t="s">
        <v>33</v>
      </c>
      <c r="C235" t="s">
        <v>48</v>
      </c>
      <c r="D235" t="s">
        <v>88</v>
      </c>
      <c r="F235" t="s">
        <v>343</v>
      </c>
      <c r="G235" t="s">
        <v>730</v>
      </c>
      <c r="H235" t="s">
        <v>990</v>
      </c>
      <c r="I235" t="s">
        <v>1146</v>
      </c>
      <c r="J235">
        <v>11225</v>
      </c>
      <c r="K235" t="s">
        <v>1265</v>
      </c>
      <c r="M235" t="s">
        <v>1267</v>
      </c>
      <c r="N235" t="s">
        <v>1267</v>
      </c>
      <c r="O235" t="s">
        <v>1267</v>
      </c>
      <c r="Q235" t="s">
        <v>1448</v>
      </c>
      <c r="R235" t="s">
        <v>1460</v>
      </c>
      <c r="T235" t="s">
        <v>1470</v>
      </c>
      <c r="U235" t="s">
        <v>1265</v>
      </c>
      <c r="V235" t="s">
        <v>1473</v>
      </c>
      <c r="W235" t="s">
        <v>1519</v>
      </c>
      <c r="Y235">
        <v>0</v>
      </c>
      <c r="Z235" t="s">
        <v>1793</v>
      </c>
    </row>
    <row r="236" spans="1:26">
      <c r="A236" s="1">
        <f>HYPERLINK("https://lsnyc.legalserver.org/matter/dynamic-profile/view/1887834","19-1887834")</f>
        <v>0</v>
      </c>
      <c r="B236" t="s">
        <v>33</v>
      </c>
      <c r="C236" t="s">
        <v>48</v>
      </c>
      <c r="D236" t="s">
        <v>88</v>
      </c>
      <c r="F236" t="s">
        <v>311</v>
      </c>
      <c r="G236" t="s">
        <v>647</v>
      </c>
      <c r="H236" t="s">
        <v>990</v>
      </c>
      <c r="I236" t="s">
        <v>1147</v>
      </c>
      <c r="J236">
        <v>11225</v>
      </c>
      <c r="K236" t="s">
        <v>1265</v>
      </c>
      <c r="M236" t="s">
        <v>1267</v>
      </c>
      <c r="N236" t="s">
        <v>1267</v>
      </c>
      <c r="O236" t="s">
        <v>1267</v>
      </c>
      <c r="Q236" t="s">
        <v>1448</v>
      </c>
      <c r="R236" t="s">
        <v>1460</v>
      </c>
      <c r="T236" t="s">
        <v>1470</v>
      </c>
      <c r="U236" t="s">
        <v>1265</v>
      </c>
      <c r="V236" t="s">
        <v>1473</v>
      </c>
      <c r="W236" t="s">
        <v>1519</v>
      </c>
      <c r="Y236">
        <v>0</v>
      </c>
      <c r="Z236" t="s">
        <v>1793</v>
      </c>
    </row>
    <row r="237" spans="1:26">
      <c r="A237" s="1">
        <f>HYPERLINK("https://lsnyc.legalserver.org/matter/dynamic-profile/view/1870547","18-1870547")</f>
        <v>0</v>
      </c>
      <c r="B237" t="s">
        <v>33</v>
      </c>
      <c r="C237" t="s">
        <v>48</v>
      </c>
      <c r="D237" t="s">
        <v>157</v>
      </c>
      <c r="F237" t="s">
        <v>418</v>
      </c>
      <c r="G237" t="s">
        <v>703</v>
      </c>
      <c r="H237" t="s">
        <v>991</v>
      </c>
      <c r="I237" t="s">
        <v>1134</v>
      </c>
      <c r="J237">
        <v>11212</v>
      </c>
      <c r="K237" t="s">
        <v>1265</v>
      </c>
      <c r="M237" t="s">
        <v>1267</v>
      </c>
      <c r="N237" t="s">
        <v>1267</v>
      </c>
      <c r="O237" t="s">
        <v>1267</v>
      </c>
      <c r="R237" t="s">
        <v>1460</v>
      </c>
      <c r="T237" t="s">
        <v>1470</v>
      </c>
      <c r="U237" t="s">
        <v>1265</v>
      </c>
      <c r="V237" t="s">
        <v>1473</v>
      </c>
      <c r="W237" t="s">
        <v>1528</v>
      </c>
      <c r="X237" t="s">
        <v>1645</v>
      </c>
      <c r="Y237">
        <v>0</v>
      </c>
      <c r="Z237" t="s">
        <v>1794</v>
      </c>
    </row>
    <row r="238" spans="1:26">
      <c r="A238" s="1">
        <f>HYPERLINK("https://lsnyc.legalserver.org/matter/dynamic-profile/view/1878950","18-1878950")</f>
        <v>0</v>
      </c>
      <c r="B238" t="s">
        <v>33</v>
      </c>
      <c r="C238" t="s">
        <v>48</v>
      </c>
      <c r="D238" t="s">
        <v>159</v>
      </c>
      <c r="F238" t="s">
        <v>399</v>
      </c>
      <c r="G238" t="s">
        <v>712</v>
      </c>
      <c r="H238" t="s">
        <v>900</v>
      </c>
      <c r="I238" t="s">
        <v>1083</v>
      </c>
      <c r="J238">
        <v>11221</v>
      </c>
      <c r="K238" t="s">
        <v>1265</v>
      </c>
      <c r="M238" t="s">
        <v>1267</v>
      </c>
      <c r="N238" t="s">
        <v>1267</v>
      </c>
      <c r="O238" t="s">
        <v>1265</v>
      </c>
      <c r="Q238" t="s">
        <v>1448</v>
      </c>
      <c r="R238" t="s">
        <v>1460</v>
      </c>
      <c r="T238" t="s">
        <v>1470</v>
      </c>
      <c r="U238" t="s">
        <v>1265</v>
      </c>
      <c r="V238" t="s">
        <v>1473</v>
      </c>
      <c r="W238" t="s">
        <v>1527</v>
      </c>
      <c r="Y238">
        <v>0</v>
      </c>
      <c r="Z238" t="s">
        <v>1794</v>
      </c>
    </row>
    <row r="239" spans="1:26">
      <c r="A239" s="1">
        <f>HYPERLINK("https://lsnyc.legalserver.org/matter/dynamic-profile/view/1887822","19-1887822")</f>
        <v>0</v>
      </c>
      <c r="B239" t="s">
        <v>33</v>
      </c>
      <c r="C239" t="s">
        <v>48</v>
      </c>
      <c r="D239" t="s">
        <v>88</v>
      </c>
      <c r="F239" t="s">
        <v>419</v>
      </c>
      <c r="G239" t="s">
        <v>688</v>
      </c>
      <c r="H239" t="s">
        <v>990</v>
      </c>
      <c r="I239" t="s">
        <v>1148</v>
      </c>
      <c r="J239">
        <v>11225</v>
      </c>
      <c r="K239" t="s">
        <v>1265</v>
      </c>
      <c r="M239" t="s">
        <v>1267</v>
      </c>
      <c r="N239" t="s">
        <v>1267</v>
      </c>
      <c r="O239" t="s">
        <v>1267</v>
      </c>
      <c r="Q239" t="s">
        <v>1448</v>
      </c>
      <c r="R239" t="s">
        <v>1460</v>
      </c>
      <c r="T239" t="s">
        <v>1470</v>
      </c>
      <c r="U239" t="s">
        <v>1265</v>
      </c>
      <c r="V239" t="s">
        <v>1473</v>
      </c>
      <c r="W239" t="s">
        <v>1519</v>
      </c>
      <c r="Y239">
        <v>0</v>
      </c>
      <c r="Z239" t="s">
        <v>1793</v>
      </c>
    </row>
    <row r="240" spans="1:26">
      <c r="A240" s="1">
        <f>HYPERLINK("https://lsnyc.legalserver.org/matter/dynamic-profile/view/1887820","19-1887820")</f>
        <v>0</v>
      </c>
      <c r="B240" t="s">
        <v>33</v>
      </c>
      <c r="C240" t="s">
        <v>48</v>
      </c>
      <c r="D240" t="s">
        <v>88</v>
      </c>
      <c r="F240" t="s">
        <v>305</v>
      </c>
      <c r="G240" t="s">
        <v>731</v>
      </c>
      <c r="H240" t="s">
        <v>990</v>
      </c>
      <c r="I240" t="s">
        <v>1149</v>
      </c>
      <c r="J240">
        <v>11225</v>
      </c>
      <c r="K240" t="s">
        <v>1265</v>
      </c>
      <c r="M240" t="s">
        <v>1267</v>
      </c>
      <c r="N240" t="s">
        <v>1267</v>
      </c>
      <c r="O240" t="s">
        <v>1267</v>
      </c>
      <c r="Q240" t="s">
        <v>1448</v>
      </c>
      <c r="R240" t="s">
        <v>1460</v>
      </c>
      <c r="T240" t="s">
        <v>1470</v>
      </c>
      <c r="U240" t="s">
        <v>1265</v>
      </c>
      <c r="V240" t="s">
        <v>1473</v>
      </c>
      <c r="W240" t="s">
        <v>1519</v>
      </c>
      <c r="Y240">
        <v>0</v>
      </c>
      <c r="Z240" t="s">
        <v>1793</v>
      </c>
    </row>
    <row r="241" spans="1:26">
      <c r="A241" s="1">
        <f>HYPERLINK("https://lsnyc.legalserver.org/matter/dynamic-profile/view/1896653","19-1896653")</f>
        <v>0</v>
      </c>
      <c r="B241" t="s">
        <v>33</v>
      </c>
      <c r="C241" t="s">
        <v>48</v>
      </c>
      <c r="D241" t="s">
        <v>99</v>
      </c>
      <c r="F241" t="s">
        <v>401</v>
      </c>
      <c r="G241" t="s">
        <v>714</v>
      </c>
      <c r="H241" t="s">
        <v>970</v>
      </c>
      <c r="I241" t="s">
        <v>1133</v>
      </c>
      <c r="J241">
        <v>11213</v>
      </c>
      <c r="K241" t="s">
        <v>1265</v>
      </c>
      <c r="L241" t="s">
        <v>1268</v>
      </c>
      <c r="M241" t="s">
        <v>1267</v>
      </c>
      <c r="N241" t="s">
        <v>1267</v>
      </c>
      <c r="O241" t="s">
        <v>1265</v>
      </c>
      <c r="P241" t="s">
        <v>1374</v>
      </c>
      <c r="Q241" t="s">
        <v>1448</v>
      </c>
      <c r="R241" t="s">
        <v>1460</v>
      </c>
      <c r="T241" t="s">
        <v>1470</v>
      </c>
      <c r="U241" t="s">
        <v>1265</v>
      </c>
      <c r="V241" t="s">
        <v>1473</v>
      </c>
      <c r="W241" t="s">
        <v>1501</v>
      </c>
      <c r="X241" t="s">
        <v>1646</v>
      </c>
      <c r="Y241">
        <v>0</v>
      </c>
      <c r="Z241" t="s">
        <v>1793</v>
      </c>
    </row>
    <row r="242" spans="1:26">
      <c r="A242" s="1">
        <f>HYPERLINK("https://lsnyc.legalserver.org/matter/dynamic-profile/view/1896659","19-1896659")</f>
        <v>0</v>
      </c>
      <c r="B242" t="s">
        <v>33</v>
      </c>
      <c r="C242" t="s">
        <v>48</v>
      </c>
      <c r="D242" t="s">
        <v>99</v>
      </c>
      <c r="F242" t="s">
        <v>401</v>
      </c>
      <c r="G242" t="s">
        <v>714</v>
      </c>
      <c r="H242" t="s">
        <v>970</v>
      </c>
      <c r="I242" t="s">
        <v>1133</v>
      </c>
      <c r="J242">
        <v>11213</v>
      </c>
      <c r="K242" t="s">
        <v>1265</v>
      </c>
      <c r="L242" t="s">
        <v>1268</v>
      </c>
      <c r="M242" t="s">
        <v>1267</v>
      </c>
      <c r="N242" t="s">
        <v>1267</v>
      </c>
      <c r="O242" t="s">
        <v>1265</v>
      </c>
      <c r="P242" t="s">
        <v>1269</v>
      </c>
      <c r="Q242" t="s">
        <v>1448</v>
      </c>
      <c r="R242" t="s">
        <v>1460</v>
      </c>
      <c r="T242" t="s">
        <v>1470</v>
      </c>
      <c r="U242" t="s">
        <v>1265</v>
      </c>
      <c r="V242" t="s">
        <v>1473</v>
      </c>
      <c r="W242" t="s">
        <v>1511</v>
      </c>
      <c r="X242" t="s">
        <v>1647</v>
      </c>
      <c r="Y242">
        <v>0</v>
      </c>
      <c r="Z242" t="s">
        <v>1793</v>
      </c>
    </row>
    <row r="243" spans="1:26">
      <c r="A243" s="1">
        <f>HYPERLINK("https://lsnyc.legalserver.org/matter/dynamic-profile/view/1887827","19-1887827")</f>
        <v>0</v>
      </c>
      <c r="B243" t="s">
        <v>33</v>
      </c>
      <c r="C243" t="s">
        <v>48</v>
      </c>
      <c r="D243" t="s">
        <v>88</v>
      </c>
      <c r="F243" t="s">
        <v>420</v>
      </c>
      <c r="G243" t="s">
        <v>732</v>
      </c>
      <c r="H243" t="s">
        <v>990</v>
      </c>
      <c r="I243" t="s">
        <v>1150</v>
      </c>
      <c r="J243">
        <v>11225</v>
      </c>
      <c r="K243" t="s">
        <v>1265</v>
      </c>
      <c r="M243" t="s">
        <v>1267</v>
      </c>
      <c r="N243" t="s">
        <v>1267</v>
      </c>
      <c r="O243" t="s">
        <v>1267</v>
      </c>
      <c r="Q243" t="s">
        <v>1448</v>
      </c>
      <c r="R243" t="s">
        <v>1460</v>
      </c>
      <c r="T243" t="s">
        <v>1470</v>
      </c>
      <c r="U243" t="s">
        <v>1265</v>
      </c>
      <c r="V243" t="s">
        <v>1473</v>
      </c>
      <c r="W243" t="s">
        <v>1519</v>
      </c>
      <c r="Y243">
        <v>0</v>
      </c>
      <c r="Z243" t="s">
        <v>1793</v>
      </c>
    </row>
    <row r="244" spans="1:26">
      <c r="A244" s="1">
        <f>HYPERLINK("https://lsnyc.legalserver.org/matter/dynamic-profile/view/1905820","19-1905820")</f>
        <v>0</v>
      </c>
      <c r="B244" t="s">
        <v>33</v>
      </c>
      <c r="C244" t="s">
        <v>48</v>
      </c>
      <c r="D244" t="s">
        <v>69</v>
      </c>
      <c r="F244" t="s">
        <v>386</v>
      </c>
      <c r="G244" t="s">
        <v>699</v>
      </c>
      <c r="H244" t="s">
        <v>923</v>
      </c>
      <c r="I244" t="s">
        <v>1094</v>
      </c>
      <c r="J244">
        <v>11212</v>
      </c>
      <c r="K244" t="s">
        <v>1265</v>
      </c>
      <c r="L244" t="s">
        <v>1268</v>
      </c>
      <c r="M244" t="s">
        <v>1267</v>
      </c>
      <c r="N244" t="s">
        <v>1267</v>
      </c>
      <c r="O244" t="s">
        <v>1267</v>
      </c>
      <c r="P244" t="s">
        <v>1293</v>
      </c>
      <c r="Q244" t="s">
        <v>1445</v>
      </c>
      <c r="R244" t="s">
        <v>1461</v>
      </c>
      <c r="T244" t="s">
        <v>1470</v>
      </c>
      <c r="U244" t="s">
        <v>1265</v>
      </c>
      <c r="V244" t="s">
        <v>1474</v>
      </c>
      <c r="W244" t="s">
        <v>1529</v>
      </c>
      <c r="X244" t="s">
        <v>1609</v>
      </c>
      <c r="Y244">
        <v>0</v>
      </c>
      <c r="Z244" t="s">
        <v>1793</v>
      </c>
    </row>
    <row r="245" spans="1:26">
      <c r="A245" s="1">
        <f>HYPERLINK("https://lsnyc.legalserver.org/matter/dynamic-profile/view/1905812","19-1905812")</f>
        <v>0</v>
      </c>
      <c r="B245" t="s">
        <v>33</v>
      </c>
      <c r="C245" t="s">
        <v>48</v>
      </c>
      <c r="D245" t="s">
        <v>69</v>
      </c>
      <c r="F245" t="s">
        <v>302</v>
      </c>
      <c r="G245" t="s">
        <v>622</v>
      </c>
      <c r="H245" t="s">
        <v>923</v>
      </c>
      <c r="I245" t="s">
        <v>1073</v>
      </c>
      <c r="J245">
        <v>11212</v>
      </c>
      <c r="K245" t="s">
        <v>1265</v>
      </c>
      <c r="L245" t="s">
        <v>1268</v>
      </c>
      <c r="M245" t="s">
        <v>1267</v>
      </c>
      <c r="N245" t="s">
        <v>1267</v>
      </c>
      <c r="O245" t="s">
        <v>1267</v>
      </c>
      <c r="P245" t="s">
        <v>1293</v>
      </c>
      <c r="Q245" t="s">
        <v>1445</v>
      </c>
      <c r="R245" t="s">
        <v>1461</v>
      </c>
      <c r="T245" t="s">
        <v>1470</v>
      </c>
      <c r="U245" t="s">
        <v>1265</v>
      </c>
      <c r="V245" t="s">
        <v>1474</v>
      </c>
      <c r="W245" t="s">
        <v>1529</v>
      </c>
      <c r="X245" t="s">
        <v>1614</v>
      </c>
      <c r="Y245">
        <v>0</v>
      </c>
      <c r="Z245" t="s">
        <v>1793</v>
      </c>
    </row>
    <row r="246" spans="1:26">
      <c r="A246" s="1">
        <f>HYPERLINK("https://lsnyc.legalserver.org/matter/dynamic-profile/view/1857233","18-1857233")</f>
        <v>0</v>
      </c>
      <c r="B246" t="s">
        <v>33</v>
      </c>
      <c r="C246" t="s">
        <v>48</v>
      </c>
      <c r="D246" t="s">
        <v>160</v>
      </c>
      <c r="F246" t="s">
        <v>404</v>
      </c>
      <c r="G246" t="s">
        <v>717</v>
      </c>
      <c r="H246" t="s">
        <v>996</v>
      </c>
      <c r="I246" t="s">
        <v>1084</v>
      </c>
      <c r="J246">
        <v>11206</v>
      </c>
      <c r="K246" t="s">
        <v>1265</v>
      </c>
      <c r="M246" t="s">
        <v>1267</v>
      </c>
      <c r="N246" t="s">
        <v>1267</v>
      </c>
      <c r="O246" t="s">
        <v>1265</v>
      </c>
      <c r="Q246" t="s">
        <v>1452</v>
      </c>
      <c r="R246" t="s">
        <v>1462</v>
      </c>
      <c r="T246" t="s">
        <v>1470</v>
      </c>
      <c r="U246" t="s">
        <v>1265</v>
      </c>
      <c r="V246" t="s">
        <v>1473</v>
      </c>
      <c r="W246" t="s">
        <v>1530</v>
      </c>
      <c r="X246" t="s">
        <v>1635</v>
      </c>
      <c r="Y246">
        <v>15.25</v>
      </c>
      <c r="Z246" t="s">
        <v>1794</v>
      </c>
    </row>
    <row r="247" spans="1:26">
      <c r="A247" s="1">
        <f>HYPERLINK("https://lsnyc.legalserver.org/matter/dynamic-profile/view/1896748","19-1896748")</f>
        <v>0</v>
      </c>
      <c r="B247" t="s">
        <v>33</v>
      </c>
      <c r="C247" t="s">
        <v>48</v>
      </c>
      <c r="D247" t="s">
        <v>146</v>
      </c>
      <c r="F247" t="s">
        <v>349</v>
      </c>
      <c r="G247" t="s">
        <v>666</v>
      </c>
      <c r="H247" t="s">
        <v>970</v>
      </c>
      <c r="I247" t="s">
        <v>1091</v>
      </c>
      <c r="J247">
        <v>11213</v>
      </c>
      <c r="K247" t="s">
        <v>1265</v>
      </c>
      <c r="L247" t="s">
        <v>1268</v>
      </c>
      <c r="M247" t="s">
        <v>1267</v>
      </c>
      <c r="N247" t="s">
        <v>1267</v>
      </c>
      <c r="O247" t="s">
        <v>1265</v>
      </c>
      <c r="P247" t="s">
        <v>1375</v>
      </c>
      <c r="Q247" t="s">
        <v>1452</v>
      </c>
      <c r="R247" t="s">
        <v>1462</v>
      </c>
      <c r="T247" t="s">
        <v>1470</v>
      </c>
      <c r="U247" t="s">
        <v>1265</v>
      </c>
      <c r="V247" t="s">
        <v>1473</v>
      </c>
      <c r="W247" t="s">
        <v>98</v>
      </c>
      <c r="X247" t="s">
        <v>1606</v>
      </c>
      <c r="Y247">
        <v>21</v>
      </c>
      <c r="Z247" t="s">
        <v>1793</v>
      </c>
    </row>
    <row r="248" spans="1:26">
      <c r="A248" s="1">
        <f>HYPERLINK("https://lsnyc.legalserver.org/matter/dynamic-profile/view/1885024","18-1885024")</f>
        <v>0</v>
      </c>
      <c r="B248" t="s">
        <v>33</v>
      </c>
      <c r="C248" t="s">
        <v>48</v>
      </c>
      <c r="D248" t="s">
        <v>158</v>
      </c>
      <c r="F248" t="s">
        <v>383</v>
      </c>
      <c r="G248" t="s">
        <v>695</v>
      </c>
      <c r="H248" t="s">
        <v>993</v>
      </c>
      <c r="I248" t="s">
        <v>1078</v>
      </c>
      <c r="J248">
        <v>11213</v>
      </c>
      <c r="K248" t="s">
        <v>1265</v>
      </c>
      <c r="M248" t="s">
        <v>1267</v>
      </c>
      <c r="N248" t="s">
        <v>1267</v>
      </c>
      <c r="O248" t="s">
        <v>1265</v>
      </c>
      <c r="P248" t="s">
        <v>1376</v>
      </c>
      <c r="Q248" t="s">
        <v>1452</v>
      </c>
      <c r="R248" t="s">
        <v>1462</v>
      </c>
      <c r="T248" t="s">
        <v>1470</v>
      </c>
      <c r="U248" t="s">
        <v>1265</v>
      </c>
      <c r="V248" t="s">
        <v>1473</v>
      </c>
      <c r="W248" t="s">
        <v>72</v>
      </c>
      <c r="Y248">
        <v>0.5</v>
      </c>
      <c r="Z248" t="s">
        <v>1793</v>
      </c>
    </row>
    <row r="249" spans="1:26">
      <c r="A249" s="1">
        <f>HYPERLINK("https://lsnyc.legalserver.org/matter/dynamic-profile/view/1896797","19-1896797")</f>
        <v>0</v>
      </c>
      <c r="B249" t="s">
        <v>33</v>
      </c>
      <c r="C249" t="s">
        <v>48</v>
      </c>
      <c r="D249" t="s">
        <v>146</v>
      </c>
      <c r="F249" t="s">
        <v>384</v>
      </c>
      <c r="G249" t="s">
        <v>696</v>
      </c>
      <c r="H249" t="s">
        <v>970</v>
      </c>
      <c r="I249" t="s">
        <v>1129</v>
      </c>
      <c r="J249">
        <v>11213</v>
      </c>
      <c r="K249" t="s">
        <v>1265</v>
      </c>
      <c r="L249" t="s">
        <v>1268</v>
      </c>
      <c r="M249" t="s">
        <v>1267</v>
      </c>
      <c r="N249" t="s">
        <v>1267</v>
      </c>
      <c r="O249" t="s">
        <v>1265</v>
      </c>
      <c r="P249" t="s">
        <v>1375</v>
      </c>
      <c r="Q249" t="s">
        <v>1452</v>
      </c>
      <c r="R249" t="s">
        <v>1462</v>
      </c>
      <c r="T249" t="s">
        <v>1470</v>
      </c>
      <c r="U249" t="s">
        <v>1265</v>
      </c>
      <c r="V249" t="s">
        <v>1473</v>
      </c>
      <c r="W249" t="s">
        <v>98</v>
      </c>
      <c r="X249" t="s">
        <v>1637</v>
      </c>
      <c r="Y249">
        <v>5</v>
      </c>
      <c r="Z249" t="s">
        <v>1793</v>
      </c>
    </row>
    <row r="250" spans="1:26">
      <c r="A250" s="1">
        <f>HYPERLINK("https://lsnyc.legalserver.org/matter/dynamic-profile/view/1885174","18-1885174")</f>
        <v>0</v>
      </c>
      <c r="B250" t="s">
        <v>33</v>
      </c>
      <c r="C250" t="s">
        <v>48</v>
      </c>
      <c r="D250" t="s">
        <v>151</v>
      </c>
      <c r="F250" t="s">
        <v>385</v>
      </c>
      <c r="G250" t="s">
        <v>697</v>
      </c>
      <c r="H250" t="s">
        <v>993</v>
      </c>
      <c r="I250" t="s">
        <v>1104</v>
      </c>
      <c r="J250">
        <v>11213</v>
      </c>
      <c r="K250" t="s">
        <v>1265</v>
      </c>
      <c r="M250" t="s">
        <v>1267</v>
      </c>
      <c r="N250" t="s">
        <v>1267</v>
      </c>
      <c r="O250" t="s">
        <v>1265</v>
      </c>
      <c r="P250" t="s">
        <v>1376</v>
      </c>
      <c r="Q250" t="s">
        <v>1452</v>
      </c>
      <c r="R250" t="s">
        <v>1462</v>
      </c>
      <c r="T250" t="s">
        <v>1470</v>
      </c>
      <c r="U250" t="s">
        <v>1265</v>
      </c>
      <c r="V250" t="s">
        <v>1473</v>
      </c>
      <c r="W250" t="s">
        <v>1531</v>
      </c>
      <c r="X250" t="s">
        <v>1648</v>
      </c>
      <c r="Y250">
        <v>0</v>
      </c>
      <c r="Z250" t="s">
        <v>1794</v>
      </c>
    </row>
    <row r="251" spans="1:26">
      <c r="A251" s="1">
        <f>HYPERLINK("https://lsnyc.legalserver.org/matter/dynamic-profile/view/1885151","18-1885151")</f>
        <v>0</v>
      </c>
      <c r="B251" t="s">
        <v>33</v>
      </c>
      <c r="C251" t="s">
        <v>48</v>
      </c>
      <c r="D251" t="s">
        <v>151</v>
      </c>
      <c r="F251" t="s">
        <v>405</v>
      </c>
      <c r="G251" t="s">
        <v>718</v>
      </c>
      <c r="H251" t="s">
        <v>993</v>
      </c>
      <c r="I251" t="s">
        <v>1086</v>
      </c>
      <c r="J251">
        <v>11213</v>
      </c>
      <c r="K251" t="s">
        <v>1265</v>
      </c>
      <c r="M251" t="s">
        <v>1267</v>
      </c>
      <c r="N251" t="s">
        <v>1267</v>
      </c>
      <c r="O251" t="s">
        <v>1265</v>
      </c>
      <c r="Q251" t="s">
        <v>1452</v>
      </c>
      <c r="R251" t="s">
        <v>1462</v>
      </c>
      <c r="T251" t="s">
        <v>1470</v>
      </c>
      <c r="U251" t="s">
        <v>1265</v>
      </c>
      <c r="V251" t="s">
        <v>1473</v>
      </c>
      <c r="W251" t="s">
        <v>1521</v>
      </c>
      <c r="X251" t="s">
        <v>1649</v>
      </c>
      <c r="Y251">
        <v>0</v>
      </c>
      <c r="Z251" t="s">
        <v>1794</v>
      </c>
    </row>
    <row r="252" spans="1:26">
      <c r="A252" s="1">
        <f>HYPERLINK("https://lsnyc.legalserver.org/matter/dynamic-profile/view/1857222","18-1857222")</f>
        <v>0</v>
      </c>
      <c r="B252" t="s">
        <v>33</v>
      </c>
      <c r="C252" t="s">
        <v>48</v>
      </c>
      <c r="D252" t="s">
        <v>160</v>
      </c>
      <c r="F252" t="s">
        <v>407</v>
      </c>
      <c r="G252" t="s">
        <v>664</v>
      </c>
      <c r="H252" t="s">
        <v>996</v>
      </c>
      <c r="I252" t="s">
        <v>1094</v>
      </c>
      <c r="J252">
        <v>11206</v>
      </c>
      <c r="K252" t="s">
        <v>1265</v>
      </c>
      <c r="M252" t="s">
        <v>1267</v>
      </c>
      <c r="N252" t="s">
        <v>1267</v>
      </c>
      <c r="O252" t="s">
        <v>1265</v>
      </c>
      <c r="Q252" t="s">
        <v>1452</v>
      </c>
      <c r="R252" t="s">
        <v>1462</v>
      </c>
      <c r="T252" t="s">
        <v>1470</v>
      </c>
      <c r="U252" t="s">
        <v>1265</v>
      </c>
      <c r="V252" t="s">
        <v>1473</v>
      </c>
      <c r="W252" t="s">
        <v>56</v>
      </c>
      <c r="X252" t="s">
        <v>1650</v>
      </c>
      <c r="Y252">
        <v>0</v>
      </c>
      <c r="Z252" t="s">
        <v>1794</v>
      </c>
    </row>
    <row r="253" spans="1:26">
      <c r="A253" s="1">
        <f>HYPERLINK("https://lsnyc.legalserver.org/matter/dynamic-profile/view/1878659","18-1878659")</f>
        <v>0</v>
      </c>
      <c r="B253" t="s">
        <v>33</v>
      </c>
      <c r="C253" t="s">
        <v>48</v>
      </c>
      <c r="D253" t="s">
        <v>152</v>
      </c>
      <c r="F253" t="s">
        <v>283</v>
      </c>
      <c r="G253" t="s">
        <v>603</v>
      </c>
      <c r="H253" t="s">
        <v>900</v>
      </c>
      <c r="I253" t="s">
        <v>1086</v>
      </c>
      <c r="J253">
        <v>11221</v>
      </c>
      <c r="K253" t="s">
        <v>1265</v>
      </c>
      <c r="M253" t="s">
        <v>1267</v>
      </c>
      <c r="N253" t="s">
        <v>1267</v>
      </c>
      <c r="O253" t="s">
        <v>1265</v>
      </c>
      <c r="Q253" t="s">
        <v>1452</v>
      </c>
      <c r="R253" t="s">
        <v>1462</v>
      </c>
      <c r="T253" t="s">
        <v>1470</v>
      </c>
      <c r="U253" t="s">
        <v>1265</v>
      </c>
      <c r="V253" t="s">
        <v>1473</v>
      </c>
      <c r="W253" t="s">
        <v>198</v>
      </c>
      <c r="X253" t="s">
        <v>1640</v>
      </c>
      <c r="Y253">
        <v>0</v>
      </c>
      <c r="Z253" t="s">
        <v>1794</v>
      </c>
    </row>
    <row r="254" spans="1:26">
      <c r="A254" s="1">
        <f>HYPERLINK("https://lsnyc.legalserver.org/matter/dynamic-profile/view/1857194","18-1857194")</f>
        <v>0</v>
      </c>
      <c r="B254" t="s">
        <v>33</v>
      </c>
      <c r="C254" t="s">
        <v>48</v>
      </c>
      <c r="D254" t="s">
        <v>160</v>
      </c>
      <c r="F254" t="s">
        <v>421</v>
      </c>
      <c r="G254" t="s">
        <v>733</v>
      </c>
      <c r="H254" t="s">
        <v>994</v>
      </c>
      <c r="I254" t="s">
        <v>1151</v>
      </c>
      <c r="J254">
        <v>11206</v>
      </c>
      <c r="K254" t="s">
        <v>1265</v>
      </c>
      <c r="M254" t="s">
        <v>1267</v>
      </c>
      <c r="N254" t="s">
        <v>1267</v>
      </c>
      <c r="O254" t="s">
        <v>1267</v>
      </c>
      <c r="Q254" t="s">
        <v>1452</v>
      </c>
      <c r="R254" t="s">
        <v>1462</v>
      </c>
      <c r="T254" t="s">
        <v>1470</v>
      </c>
      <c r="U254" t="s">
        <v>1265</v>
      </c>
      <c r="V254" t="s">
        <v>1473</v>
      </c>
      <c r="W254" t="s">
        <v>56</v>
      </c>
      <c r="Y254">
        <v>0</v>
      </c>
      <c r="Z254" t="s">
        <v>1794</v>
      </c>
    </row>
    <row r="255" spans="1:26">
      <c r="A255" s="1">
        <f>HYPERLINK("https://lsnyc.legalserver.org/matter/dynamic-profile/view/1857188","18-1857188")</f>
        <v>0</v>
      </c>
      <c r="B255" t="s">
        <v>33</v>
      </c>
      <c r="C255" t="s">
        <v>48</v>
      </c>
      <c r="D255" t="s">
        <v>160</v>
      </c>
      <c r="F255" t="s">
        <v>391</v>
      </c>
      <c r="G255" t="s">
        <v>734</v>
      </c>
      <c r="H255" t="s">
        <v>994</v>
      </c>
      <c r="I255" t="s">
        <v>1152</v>
      </c>
      <c r="J255">
        <v>11206</v>
      </c>
      <c r="K255" t="s">
        <v>1265</v>
      </c>
      <c r="M255" t="s">
        <v>1267</v>
      </c>
      <c r="N255" t="s">
        <v>1267</v>
      </c>
      <c r="O255" t="s">
        <v>1265</v>
      </c>
      <c r="Q255" t="s">
        <v>1452</v>
      </c>
      <c r="R255" t="s">
        <v>1462</v>
      </c>
      <c r="T255" t="s">
        <v>1470</v>
      </c>
      <c r="U255" t="s">
        <v>1265</v>
      </c>
      <c r="V255" t="s">
        <v>1473</v>
      </c>
      <c r="W255" t="s">
        <v>56</v>
      </c>
      <c r="X255" t="s">
        <v>1651</v>
      </c>
      <c r="Y255">
        <v>0</v>
      </c>
      <c r="Z255" t="s">
        <v>1794</v>
      </c>
    </row>
    <row r="256" spans="1:26">
      <c r="A256" s="1">
        <f>HYPERLINK("https://lsnyc.legalserver.org/matter/dynamic-profile/view/1857530","18-1857530")</f>
        <v>0</v>
      </c>
      <c r="B256" t="s">
        <v>33</v>
      </c>
      <c r="C256" t="s">
        <v>48</v>
      </c>
      <c r="D256" t="s">
        <v>161</v>
      </c>
      <c r="F256" t="s">
        <v>422</v>
      </c>
      <c r="G256" t="s">
        <v>735</v>
      </c>
      <c r="H256" t="s">
        <v>994</v>
      </c>
      <c r="I256" t="s">
        <v>1104</v>
      </c>
      <c r="J256">
        <v>11206</v>
      </c>
      <c r="K256" t="s">
        <v>1265</v>
      </c>
      <c r="M256" t="s">
        <v>1267</v>
      </c>
      <c r="N256" t="s">
        <v>1267</v>
      </c>
      <c r="O256" t="s">
        <v>1265</v>
      </c>
      <c r="Q256" t="s">
        <v>1452</v>
      </c>
      <c r="R256" t="s">
        <v>1462</v>
      </c>
      <c r="T256" t="s">
        <v>1470</v>
      </c>
      <c r="U256" t="s">
        <v>1265</v>
      </c>
      <c r="V256" t="s">
        <v>1473</v>
      </c>
      <c r="W256" t="s">
        <v>1532</v>
      </c>
      <c r="X256" t="s">
        <v>1652</v>
      </c>
      <c r="Y256">
        <v>0</v>
      </c>
      <c r="Z256" t="s">
        <v>1794</v>
      </c>
    </row>
    <row r="257" spans="1:26">
      <c r="A257" s="1">
        <f>HYPERLINK("https://lsnyc.legalserver.org/matter/dynamic-profile/view/1882906","18-1882906")</f>
        <v>0</v>
      </c>
      <c r="B257" t="s">
        <v>33</v>
      </c>
      <c r="C257" t="s">
        <v>48</v>
      </c>
      <c r="D257" t="s">
        <v>151</v>
      </c>
      <c r="F257" t="s">
        <v>271</v>
      </c>
      <c r="G257" t="s">
        <v>703</v>
      </c>
      <c r="H257" t="s">
        <v>993</v>
      </c>
      <c r="I257" t="s">
        <v>1118</v>
      </c>
      <c r="J257">
        <v>11213</v>
      </c>
      <c r="K257" t="s">
        <v>1265</v>
      </c>
      <c r="M257" t="s">
        <v>1267</v>
      </c>
      <c r="N257" t="s">
        <v>1267</v>
      </c>
      <c r="O257" t="s">
        <v>1265</v>
      </c>
      <c r="P257" t="s">
        <v>1376</v>
      </c>
      <c r="Q257" t="s">
        <v>1452</v>
      </c>
      <c r="R257" t="s">
        <v>1462</v>
      </c>
      <c r="T257" t="s">
        <v>1470</v>
      </c>
      <c r="U257" t="s">
        <v>1265</v>
      </c>
      <c r="V257" t="s">
        <v>1473</v>
      </c>
      <c r="W257" t="s">
        <v>159</v>
      </c>
      <c r="Y257">
        <v>0</v>
      </c>
      <c r="Z257" t="s">
        <v>47</v>
      </c>
    </row>
    <row r="258" spans="1:26">
      <c r="A258" s="1">
        <f>HYPERLINK("https://lsnyc.legalserver.org/matter/dynamic-profile/view/1896764","19-1896764")</f>
        <v>0</v>
      </c>
      <c r="B258" t="s">
        <v>33</v>
      </c>
      <c r="C258" t="s">
        <v>48</v>
      </c>
      <c r="D258" t="s">
        <v>146</v>
      </c>
      <c r="F258" t="s">
        <v>391</v>
      </c>
      <c r="G258" t="s">
        <v>704</v>
      </c>
      <c r="H258" t="s">
        <v>970</v>
      </c>
      <c r="I258" t="s">
        <v>1082</v>
      </c>
      <c r="J258">
        <v>11213</v>
      </c>
      <c r="K258" t="s">
        <v>1265</v>
      </c>
      <c r="L258" t="s">
        <v>1268</v>
      </c>
      <c r="M258" t="s">
        <v>1267</v>
      </c>
      <c r="N258" t="s">
        <v>1267</v>
      </c>
      <c r="O258" t="s">
        <v>1266</v>
      </c>
      <c r="P258" t="s">
        <v>1375</v>
      </c>
      <c r="Q258" t="s">
        <v>1452</v>
      </c>
      <c r="R258" t="s">
        <v>1462</v>
      </c>
      <c r="T258" t="s">
        <v>1470</v>
      </c>
      <c r="U258" t="s">
        <v>1265</v>
      </c>
      <c r="V258" t="s">
        <v>1473</v>
      </c>
      <c r="W258" t="s">
        <v>98</v>
      </c>
      <c r="X258" t="s">
        <v>1653</v>
      </c>
      <c r="Y258">
        <v>1</v>
      </c>
      <c r="Z258" t="s">
        <v>1793</v>
      </c>
    </row>
    <row r="259" spans="1:26">
      <c r="A259" s="1">
        <f>HYPERLINK("https://lsnyc.legalserver.org/matter/dynamic-profile/view/1857558","18-1857558")</f>
        <v>0</v>
      </c>
      <c r="B259" t="s">
        <v>33</v>
      </c>
      <c r="C259" t="s">
        <v>48</v>
      </c>
      <c r="D259" t="s">
        <v>161</v>
      </c>
      <c r="F259" t="s">
        <v>411</v>
      </c>
      <c r="G259" t="s">
        <v>723</v>
      </c>
      <c r="H259" t="s">
        <v>994</v>
      </c>
      <c r="I259" t="s">
        <v>1140</v>
      </c>
      <c r="J259">
        <v>11206</v>
      </c>
      <c r="K259" t="s">
        <v>1265</v>
      </c>
      <c r="M259" t="s">
        <v>1267</v>
      </c>
      <c r="N259" t="s">
        <v>1267</v>
      </c>
      <c r="O259" t="s">
        <v>1267</v>
      </c>
      <c r="Q259" t="s">
        <v>1452</v>
      </c>
      <c r="R259" t="s">
        <v>1462</v>
      </c>
      <c r="T259" t="s">
        <v>1470</v>
      </c>
      <c r="U259" t="s">
        <v>1265</v>
      </c>
      <c r="V259" t="s">
        <v>1473</v>
      </c>
      <c r="W259" t="s">
        <v>56</v>
      </c>
      <c r="Y259">
        <v>0</v>
      </c>
      <c r="Z259" t="s">
        <v>1794</v>
      </c>
    </row>
    <row r="260" spans="1:26">
      <c r="A260" s="1">
        <f>HYPERLINK("https://lsnyc.legalserver.org/matter/dynamic-profile/view/1878651","18-1878651")</f>
        <v>0</v>
      </c>
      <c r="B260" t="s">
        <v>33</v>
      </c>
      <c r="C260" t="s">
        <v>48</v>
      </c>
      <c r="D260" t="s">
        <v>152</v>
      </c>
      <c r="F260" t="s">
        <v>393</v>
      </c>
      <c r="G260" t="s">
        <v>697</v>
      </c>
      <c r="H260" t="s">
        <v>900</v>
      </c>
      <c r="I260" t="s">
        <v>1078</v>
      </c>
      <c r="J260">
        <v>11221</v>
      </c>
      <c r="K260" t="s">
        <v>1265</v>
      </c>
      <c r="M260" t="s">
        <v>1267</v>
      </c>
      <c r="N260" t="s">
        <v>1267</v>
      </c>
      <c r="O260" t="s">
        <v>1265</v>
      </c>
      <c r="P260" t="s">
        <v>1377</v>
      </c>
      <c r="Q260" t="s">
        <v>1452</v>
      </c>
      <c r="R260" t="s">
        <v>1462</v>
      </c>
      <c r="T260" t="s">
        <v>1470</v>
      </c>
      <c r="U260" t="s">
        <v>1265</v>
      </c>
      <c r="V260" t="s">
        <v>1473</v>
      </c>
      <c r="W260" t="s">
        <v>1489</v>
      </c>
      <c r="X260" t="s">
        <v>1642</v>
      </c>
      <c r="Y260">
        <v>0</v>
      </c>
      <c r="Z260" t="s">
        <v>1794</v>
      </c>
    </row>
    <row r="261" spans="1:26">
      <c r="A261" s="1">
        <f>HYPERLINK("https://lsnyc.legalserver.org/matter/dynamic-profile/view/1879052","18-1879052")</f>
        <v>0</v>
      </c>
      <c r="B261" t="s">
        <v>33</v>
      </c>
      <c r="C261" t="s">
        <v>48</v>
      </c>
      <c r="D261" t="s">
        <v>154</v>
      </c>
      <c r="F261" t="s">
        <v>267</v>
      </c>
      <c r="G261" t="s">
        <v>587</v>
      </c>
      <c r="H261" t="s">
        <v>901</v>
      </c>
      <c r="I261" t="s">
        <v>1075</v>
      </c>
      <c r="J261">
        <v>11221</v>
      </c>
      <c r="K261" t="s">
        <v>1265</v>
      </c>
      <c r="M261" t="s">
        <v>1267</v>
      </c>
      <c r="N261" t="s">
        <v>1267</v>
      </c>
      <c r="O261" t="s">
        <v>1265</v>
      </c>
      <c r="P261" t="s">
        <v>1378</v>
      </c>
      <c r="Q261" t="s">
        <v>1452</v>
      </c>
      <c r="R261" t="s">
        <v>1462</v>
      </c>
      <c r="T261" t="s">
        <v>1470</v>
      </c>
      <c r="U261" t="s">
        <v>1265</v>
      </c>
      <c r="V261" t="s">
        <v>1473</v>
      </c>
      <c r="W261" t="s">
        <v>1533</v>
      </c>
      <c r="X261" t="s">
        <v>1654</v>
      </c>
      <c r="Y261">
        <v>0</v>
      </c>
      <c r="Z261" t="s">
        <v>1794</v>
      </c>
    </row>
    <row r="262" spans="1:26">
      <c r="A262" s="1">
        <f>HYPERLINK("https://lsnyc.legalserver.org/matter/dynamic-profile/view/1856573","18-1856573")</f>
        <v>0</v>
      </c>
      <c r="B262" t="s">
        <v>33</v>
      </c>
      <c r="C262" t="s">
        <v>48</v>
      </c>
      <c r="D262" t="s">
        <v>162</v>
      </c>
      <c r="F262" t="s">
        <v>286</v>
      </c>
      <c r="G262" t="s">
        <v>726</v>
      </c>
      <c r="H262" t="s">
        <v>994</v>
      </c>
      <c r="I262" t="s">
        <v>1131</v>
      </c>
      <c r="J262">
        <v>11206</v>
      </c>
      <c r="K262" t="s">
        <v>1265</v>
      </c>
      <c r="M262" t="s">
        <v>1267</v>
      </c>
      <c r="N262" t="s">
        <v>1267</v>
      </c>
      <c r="O262" t="s">
        <v>1267</v>
      </c>
      <c r="P262" t="s">
        <v>1379</v>
      </c>
      <c r="Q262" t="s">
        <v>1452</v>
      </c>
      <c r="R262" t="s">
        <v>1462</v>
      </c>
      <c r="T262" t="s">
        <v>1470</v>
      </c>
      <c r="U262" t="s">
        <v>1265</v>
      </c>
      <c r="V262" t="s">
        <v>1473</v>
      </c>
      <c r="W262" t="s">
        <v>56</v>
      </c>
      <c r="Y262">
        <v>276.45</v>
      </c>
      <c r="Z262" t="s">
        <v>1794</v>
      </c>
    </row>
    <row r="263" spans="1:26">
      <c r="A263" s="1">
        <f>HYPERLINK("https://lsnyc.legalserver.org/matter/dynamic-profile/view/1876080","18-1876080")</f>
        <v>0</v>
      </c>
      <c r="B263" t="s">
        <v>33</v>
      </c>
      <c r="C263" t="s">
        <v>48</v>
      </c>
      <c r="D263" t="s">
        <v>163</v>
      </c>
      <c r="F263" t="s">
        <v>312</v>
      </c>
      <c r="G263" t="s">
        <v>710</v>
      </c>
      <c r="H263" t="s">
        <v>993</v>
      </c>
      <c r="I263" t="s">
        <v>1131</v>
      </c>
      <c r="J263">
        <v>11213</v>
      </c>
      <c r="K263" t="s">
        <v>1265</v>
      </c>
      <c r="M263" t="s">
        <v>1267</v>
      </c>
      <c r="N263" t="s">
        <v>1267</v>
      </c>
      <c r="O263" t="s">
        <v>1265</v>
      </c>
      <c r="P263" t="s">
        <v>1376</v>
      </c>
      <c r="Q263" t="s">
        <v>1452</v>
      </c>
      <c r="R263" t="s">
        <v>1462</v>
      </c>
      <c r="T263" t="s">
        <v>1470</v>
      </c>
      <c r="U263" t="s">
        <v>1265</v>
      </c>
      <c r="V263" t="s">
        <v>1473</v>
      </c>
      <c r="W263" t="s">
        <v>143</v>
      </c>
      <c r="Y263">
        <v>0</v>
      </c>
      <c r="Z263" t="s">
        <v>47</v>
      </c>
    </row>
    <row r="264" spans="1:26">
      <c r="A264" s="1">
        <f>HYPERLINK("https://lsnyc.legalserver.org/matter/dynamic-profile/view/1879060","18-1879060")</f>
        <v>0</v>
      </c>
      <c r="B264" t="s">
        <v>33</v>
      </c>
      <c r="C264" t="s">
        <v>48</v>
      </c>
      <c r="D264" t="s">
        <v>154</v>
      </c>
      <c r="F264" t="s">
        <v>270</v>
      </c>
      <c r="G264" t="s">
        <v>590</v>
      </c>
      <c r="H264" t="s">
        <v>901</v>
      </c>
      <c r="I264" t="s">
        <v>1078</v>
      </c>
      <c r="J264">
        <v>11221</v>
      </c>
      <c r="K264" t="s">
        <v>1265</v>
      </c>
      <c r="M264" t="s">
        <v>1267</v>
      </c>
      <c r="N264" t="s">
        <v>1267</v>
      </c>
      <c r="O264" t="s">
        <v>1265</v>
      </c>
      <c r="P264" t="s">
        <v>1377</v>
      </c>
      <c r="Q264" t="s">
        <v>1452</v>
      </c>
      <c r="R264" t="s">
        <v>1462</v>
      </c>
      <c r="T264" t="s">
        <v>1470</v>
      </c>
      <c r="U264" t="s">
        <v>1265</v>
      </c>
      <c r="V264" t="s">
        <v>1473</v>
      </c>
      <c r="W264" t="s">
        <v>1534</v>
      </c>
      <c r="X264" t="s">
        <v>1644</v>
      </c>
      <c r="Y264">
        <v>0</v>
      </c>
      <c r="Z264" t="s">
        <v>1794</v>
      </c>
    </row>
    <row r="265" spans="1:26">
      <c r="A265" s="1">
        <f>HYPERLINK("https://lsnyc.legalserver.org/matter/dynamic-profile/view/1878953","18-1878953")</f>
        <v>0</v>
      </c>
      <c r="B265" t="s">
        <v>33</v>
      </c>
      <c r="C265" t="s">
        <v>48</v>
      </c>
      <c r="D265" t="s">
        <v>159</v>
      </c>
      <c r="F265" t="s">
        <v>399</v>
      </c>
      <c r="G265" t="s">
        <v>712</v>
      </c>
      <c r="H265" t="s">
        <v>900</v>
      </c>
      <c r="I265" t="s">
        <v>1083</v>
      </c>
      <c r="J265">
        <v>11221</v>
      </c>
      <c r="K265" t="s">
        <v>1265</v>
      </c>
      <c r="M265" t="s">
        <v>1267</v>
      </c>
      <c r="N265" t="s">
        <v>1267</v>
      </c>
      <c r="O265" t="s">
        <v>1265</v>
      </c>
      <c r="Q265" t="s">
        <v>1452</v>
      </c>
      <c r="R265" t="s">
        <v>1462</v>
      </c>
      <c r="T265" t="s">
        <v>1470</v>
      </c>
      <c r="U265" t="s">
        <v>1265</v>
      </c>
      <c r="V265" t="s">
        <v>1473</v>
      </c>
      <c r="W265" t="s">
        <v>143</v>
      </c>
      <c r="X265" t="s">
        <v>1590</v>
      </c>
      <c r="Y265">
        <v>2</v>
      </c>
      <c r="Z265" t="s">
        <v>1794</v>
      </c>
    </row>
    <row r="266" spans="1:26">
      <c r="A266" s="1">
        <f>HYPERLINK("https://lsnyc.legalserver.org/matter/dynamic-profile/view/1896656","19-1896656")</f>
        <v>0</v>
      </c>
      <c r="B266" t="s">
        <v>33</v>
      </c>
      <c r="C266" t="s">
        <v>48</v>
      </c>
      <c r="D266" t="s">
        <v>99</v>
      </c>
      <c r="F266" t="s">
        <v>401</v>
      </c>
      <c r="G266" t="s">
        <v>714</v>
      </c>
      <c r="H266" t="s">
        <v>970</v>
      </c>
      <c r="I266" t="s">
        <v>1133</v>
      </c>
      <c r="J266">
        <v>11213</v>
      </c>
      <c r="K266" t="s">
        <v>1265</v>
      </c>
      <c r="L266" t="s">
        <v>1268</v>
      </c>
      <c r="M266" t="s">
        <v>1267</v>
      </c>
      <c r="N266" t="s">
        <v>1267</v>
      </c>
      <c r="O266" t="s">
        <v>1265</v>
      </c>
      <c r="P266" t="s">
        <v>1375</v>
      </c>
      <c r="Q266" t="s">
        <v>1452</v>
      </c>
      <c r="R266" t="s">
        <v>1462</v>
      </c>
      <c r="T266" t="s">
        <v>1470</v>
      </c>
      <c r="U266" t="s">
        <v>1265</v>
      </c>
      <c r="V266" t="s">
        <v>1473</v>
      </c>
      <c r="W266" t="s">
        <v>98</v>
      </c>
      <c r="X266" t="s">
        <v>1655</v>
      </c>
      <c r="Y266">
        <v>0</v>
      </c>
      <c r="Z266" t="s">
        <v>1793</v>
      </c>
    </row>
    <row r="267" spans="1:26">
      <c r="A267" s="1">
        <f>HYPERLINK("https://lsnyc.legalserver.org/matter/dynamic-profile/view/1875657","18-1875657")</f>
        <v>0</v>
      </c>
      <c r="B267" t="s">
        <v>34</v>
      </c>
      <c r="C267" t="s">
        <v>48</v>
      </c>
      <c r="D267" t="s">
        <v>73</v>
      </c>
      <c r="F267" t="s">
        <v>267</v>
      </c>
      <c r="G267" t="s">
        <v>736</v>
      </c>
      <c r="H267" t="s">
        <v>997</v>
      </c>
      <c r="I267" t="s">
        <v>1129</v>
      </c>
      <c r="J267">
        <v>11233</v>
      </c>
      <c r="K267" t="s">
        <v>1266</v>
      </c>
      <c r="M267" t="s">
        <v>1267</v>
      </c>
      <c r="N267" t="s">
        <v>1267</v>
      </c>
      <c r="O267" t="s">
        <v>1267</v>
      </c>
      <c r="R267" t="s">
        <v>1459</v>
      </c>
      <c r="T267" t="s">
        <v>1470</v>
      </c>
      <c r="V267" t="s">
        <v>1473</v>
      </c>
      <c r="Y267">
        <v>0.25</v>
      </c>
      <c r="Z267" t="s">
        <v>1810</v>
      </c>
    </row>
    <row r="268" spans="1:26">
      <c r="A268" s="1">
        <f>HYPERLINK("https://lsnyc.legalserver.org/matter/dynamic-profile/view/1905826","19-1905826")</f>
        <v>0</v>
      </c>
      <c r="B268" t="s">
        <v>34</v>
      </c>
      <c r="C268" t="s">
        <v>48</v>
      </c>
      <c r="D268" t="s">
        <v>69</v>
      </c>
      <c r="F268" t="s">
        <v>423</v>
      </c>
      <c r="G268" t="s">
        <v>561</v>
      </c>
      <c r="H268" t="s">
        <v>916</v>
      </c>
      <c r="I268" t="s">
        <v>1105</v>
      </c>
      <c r="J268">
        <v>11212</v>
      </c>
      <c r="K268" t="s">
        <v>1265</v>
      </c>
      <c r="L268" t="s">
        <v>1268</v>
      </c>
      <c r="M268" t="s">
        <v>1267</v>
      </c>
      <c r="N268" t="s">
        <v>1267</v>
      </c>
      <c r="O268" t="s">
        <v>1267</v>
      </c>
      <c r="P268" t="s">
        <v>1289</v>
      </c>
      <c r="Q268" t="s">
        <v>1449</v>
      </c>
      <c r="R268" t="s">
        <v>1459</v>
      </c>
      <c r="T268" t="s">
        <v>1470</v>
      </c>
      <c r="U268" t="s">
        <v>1265</v>
      </c>
      <c r="V268" t="s">
        <v>1475</v>
      </c>
      <c r="W268" t="s">
        <v>127</v>
      </c>
      <c r="X268" t="s">
        <v>1656</v>
      </c>
      <c r="Y268">
        <v>0</v>
      </c>
      <c r="Z268" t="s">
        <v>1794</v>
      </c>
    </row>
    <row r="269" spans="1:26">
      <c r="A269" s="1">
        <f>HYPERLINK("https://lsnyc.legalserver.org/matter/dynamic-profile/view/1868852","18-1868852")</f>
        <v>0</v>
      </c>
      <c r="B269" t="s">
        <v>34</v>
      </c>
      <c r="C269" t="s">
        <v>48</v>
      </c>
      <c r="D269" t="s">
        <v>164</v>
      </c>
      <c r="F269" t="s">
        <v>424</v>
      </c>
      <c r="G269" t="s">
        <v>737</v>
      </c>
      <c r="H269" t="s">
        <v>997</v>
      </c>
      <c r="I269" t="s">
        <v>1074</v>
      </c>
      <c r="J269">
        <v>11233</v>
      </c>
      <c r="K269" t="s">
        <v>1266</v>
      </c>
      <c r="M269" t="s">
        <v>1266</v>
      </c>
      <c r="N269" t="s">
        <v>1267</v>
      </c>
      <c r="O269" t="s">
        <v>1267</v>
      </c>
      <c r="P269" t="s">
        <v>1291</v>
      </c>
      <c r="Q269" t="s">
        <v>1447</v>
      </c>
      <c r="R269" t="s">
        <v>1459</v>
      </c>
      <c r="T269" t="s">
        <v>1470</v>
      </c>
      <c r="U269" t="s">
        <v>1265</v>
      </c>
      <c r="V269" t="s">
        <v>1473</v>
      </c>
      <c r="Y269">
        <v>26.6</v>
      </c>
      <c r="Z269" t="s">
        <v>1797</v>
      </c>
    </row>
    <row r="270" spans="1:26">
      <c r="A270" s="1">
        <f>HYPERLINK("https://lsnyc.legalserver.org/matter/dynamic-profile/view/1905809","19-1905809")</f>
        <v>0</v>
      </c>
      <c r="B270" t="s">
        <v>34</v>
      </c>
      <c r="C270" t="s">
        <v>48</v>
      </c>
      <c r="D270" t="s">
        <v>69</v>
      </c>
      <c r="F270" t="s">
        <v>425</v>
      </c>
      <c r="G270" t="s">
        <v>716</v>
      </c>
      <c r="H270" t="s">
        <v>916</v>
      </c>
      <c r="I270" t="s">
        <v>1085</v>
      </c>
      <c r="J270">
        <v>11212</v>
      </c>
      <c r="K270" t="s">
        <v>1265</v>
      </c>
      <c r="L270" t="s">
        <v>1268</v>
      </c>
      <c r="M270" t="s">
        <v>1267</v>
      </c>
      <c r="N270" t="s">
        <v>1267</v>
      </c>
      <c r="O270" t="s">
        <v>1267</v>
      </c>
      <c r="P270" t="s">
        <v>1289</v>
      </c>
      <c r="Q270" t="s">
        <v>1449</v>
      </c>
      <c r="R270" t="s">
        <v>1459</v>
      </c>
      <c r="T270" t="s">
        <v>1470</v>
      </c>
      <c r="U270" t="s">
        <v>1265</v>
      </c>
      <c r="V270" t="s">
        <v>1475</v>
      </c>
      <c r="W270" t="s">
        <v>127</v>
      </c>
      <c r="X270" t="s">
        <v>1657</v>
      </c>
      <c r="Y270">
        <v>0</v>
      </c>
      <c r="Z270" t="s">
        <v>1794</v>
      </c>
    </row>
    <row r="271" spans="1:26">
      <c r="A271" s="1">
        <f>HYPERLINK("https://lsnyc.legalserver.org/matter/dynamic-profile/view/1895273","19-1895273")</f>
        <v>0</v>
      </c>
      <c r="B271" t="s">
        <v>34</v>
      </c>
      <c r="C271" t="s">
        <v>48</v>
      </c>
      <c r="D271" t="s">
        <v>53</v>
      </c>
      <c r="F271" t="s">
        <v>286</v>
      </c>
      <c r="G271" t="s">
        <v>606</v>
      </c>
      <c r="H271" t="s">
        <v>914</v>
      </c>
      <c r="I271" t="s">
        <v>1084</v>
      </c>
      <c r="J271">
        <v>11212</v>
      </c>
      <c r="K271" t="s">
        <v>1265</v>
      </c>
      <c r="M271" t="s">
        <v>1267</v>
      </c>
      <c r="N271" t="s">
        <v>1267</v>
      </c>
      <c r="O271" t="s">
        <v>1266</v>
      </c>
      <c r="P271" t="s">
        <v>1293</v>
      </c>
      <c r="Q271" t="s">
        <v>1450</v>
      </c>
      <c r="R271" t="s">
        <v>1461</v>
      </c>
      <c r="T271" t="s">
        <v>1470</v>
      </c>
      <c r="U271" t="s">
        <v>1265</v>
      </c>
      <c r="V271" t="s">
        <v>1473</v>
      </c>
      <c r="W271" t="s">
        <v>130</v>
      </c>
      <c r="Y271">
        <v>1</v>
      </c>
      <c r="Z271" t="s">
        <v>1794</v>
      </c>
    </row>
    <row r="272" spans="1:26">
      <c r="A272" s="1">
        <f>HYPERLINK("https://lsnyc.legalserver.org/matter/dynamic-profile/view/1895376","19-1895376")</f>
        <v>0</v>
      </c>
      <c r="B272" t="s">
        <v>34</v>
      </c>
      <c r="C272" t="s">
        <v>48</v>
      </c>
      <c r="D272" t="s">
        <v>53</v>
      </c>
      <c r="F272" t="s">
        <v>426</v>
      </c>
      <c r="G272" t="s">
        <v>738</v>
      </c>
      <c r="H272" t="s">
        <v>916</v>
      </c>
      <c r="I272" t="s">
        <v>1104</v>
      </c>
      <c r="J272">
        <v>11212</v>
      </c>
      <c r="K272" t="s">
        <v>1265</v>
      </c>
      <c r="M272" t="s">
        <v>1267</v>
      </c>
      <c r="N272" t="s">
        <v>1267</v>
      </c>
      <c r="O272" t="s">
        <v>1265</v>
      </c>
      <c r="P272" t="s">
        <v>1293</v>
      </c>
      <c r="Q272" t="s">
        <v>1445</v>
      </c>
      <c r="R272" t="s">
        <v>1461</v>
      </c>
      <c r="T272" t="s">
        <v>1470</v>
      </c>
      <c r="U272" t="s">
        <v>1265</v>
      </c>
      <c r="V272" t="s">
        <v>1473</v>
      </c>
      <c r="W272" t="s">
        <v>53</v>
      </c>
      <c r="Y272">
        <v>0</v>
      </c>
      <c r="Z272" t="s">
        <v>1793</v>
      </c>
    </row>
    <row r="273" spans="1:26">
      <c r="A273" s="1">
        <f>HYPERLINK("https://lsnyc.legalserver.org/matter/dynamic-profile/view/1895374","19-1895374")</f>
        <v>0</v>
      </c>
      <c r="B273" t="s">
        <v>34</v>
      </c>
      <c r="C273" t="s">
        <v>48</v>
      </c>
      <c r="D273" t="s">
        <v>53</v>
      </c>
      <c r="F273" t="s">
        <v>425</v>
      </c>
      <c r="G273" t="s">
        <v>716</v>
      </c>
      <c r="H273" t="s">
        <v>916</v>
      </c>
      <c r="I273" t="s">
        <v>1085</v>
      </c>
      <c r="J273">
        <v>11212</v>
      </c>
      <c r="K273" t="s">
        <v>1265</v>
      </c>
      <c r="M273" t="s">
        <v>1267</v>
      </c>
      <c r="N273" t="s">
        <v>1267</v>
      </c>
      <c r="O273" t="s">
        <v>1265</v>
      </c>
      <c r="P273" t="s">
        <v>1293</v>
      </c>
      <c r="Q273" t="s">
        <v>1445</v>
      </c>
      <c r="R273" t="s">
        <v>1461</v>
      </c>
      <c r="T273" t="s">
        <v>1470</v>
      </c>
      <c r="U273" t="s">
        <v>1265</v>
      </c>
      <c r="V273" t="s">
        <v>1473</v>
      </c>
      <c r="W273" t="s">
        <v>53</v>
      </c>
      <c r="Y273">
        <v>0</v>
      </c>
      <c r="Z273" t="s">
        <v>1793</v>
      </c>
    </row>
    <row r="274" spans="1:26">
      <c r="A274" s="1">
        <f>HYPERLINK("https://lsnyc.legalserver.org/matter/dynamic-profile/view/1896730","19-1896730")</f>
        <v>0</v>
      </c>
      <c r="B274" t="s">
        <v>34</v>
      </c>
      <c r="C274" t="s">
        <v>48</v>
      </c>
      <c r="D274" t="s">
        <v>99</v>
      </c>
      <c r="F274" t="s">
        <v>427</v>
      </c>
      <c r="G274" t="s">
        <v>621</v>
      </c>
      <c r="H274" t="s">
        <v>998</v>
      </c>
      <c r="I274" t="s">
        <v>1077</v>
      </c>
      <c r="J274">
        <v>11206</v>
      </c>
      <c r="K274" t="s">
        <v>1265</v>
      </c>
      <c r="L274" t="s">
        <v>1268</v>
      </c>
      <c r="M274" t="s">
        <v>1267</v>
      </c>
      <c r="N274" t="s">
        <v>1267</v>
      </c>
      <c r="O274" t="s">
        <v>1265</v>
      </c>
      <c r="P274" t="s">
        <v>1380</v>
      </c>
      <c r="Q274" t="s">
        <v>1446</v>
      </c>
      <c r="R274" t="s">
        <v>1462</v>
      </c>
      <c r="T274" t="s">
        <v>1470</v>
      </c>
      <c r="U274" t="s">
        <v>1266</v>
      </c>
      <c r="V274" t="s">
        <v>1473</v>
      </c>
      <c r="W274" t="s">
        <v>1498</v>
      </c>
      <c r="X274" t="s">
        <v>1658</v>
      </c>
      <c r="Y274">
        <v>54.8</v>
      </c>
      <c r="Z274" t="s">
        <v>35</v>
      </c>
    </row>
    <row r="275" spans="1:26">
      <c r="A275" s="1">
        <f>HYPERLINK("https://lsnyc.legalserver.org/matter/dynamic-profile/view/1850022","17-1850022")</f>
        <v>0</v>
      </c>
      <c r="B275" t="s">
        <v>34</v>
      </c>
      <c r="C275" t="s">
        <v>48</v>
      </c>
      <c r="D275" t="s">
        <v>165</v>
      </c>
      <c r="F275" t="s">
        <v>379</v>
      </c>
      <c r="G275" t="s">
        <v>692</v>
      </c>
      <c r="H275" t="s">
        <v>991</v>
      </c>
      <c r="I275" t="s">
        <v>1126</v>
      </c>
      <c r="J275">
        <v>11212</v>
      </c>
      <c r="K275" t="s">
        <v>1265</v>
      </c>
      <c r="M275" t="s">
        <v>1267</v>
      </c>
      <c r="N275" t="s">
        <v>1267</v>
      </c>
      <c r="O275" t="s">
        <v>1267</v>
      </c>
      <c r="Q275" t="s">
        <v>1443</v>
      </c>
      <c r="R275" t="s">
        <v>1462</v>
      </c>
      <c r="T275" t="s">
        <v>1470</v>
      </c>
      <c r="V275" t="s">
        <v>1473</v>
      </c>
      <c r="W275" t="s">
        <v>165</v>
      </c>
      <c r="X275" t="s">
        <v>1659</v>
      </c>
      <c r="Y275">
        <v>56.2</v>
      </c>
      <c r="Z275" t="s">
        <v>1794</v>
      </c>
    </row>
    <row r="276" spans="1:26">
      <c r="A276" s="1">
        <f>HYPERLINK("https://lsnyc.legalserver.org/matter/dynamic-profile/view/1861928","18-1861928")</f>
        <v>0</v>
      </c>
      <c r="B276" t="s">
        <v>34</v>
      </c>
      <c r="C276" t="s">
        <v>48</v>
      </c>
      <c r="D276" t="s">
        <v>52</v>
      </c>
      <c r="F276" t="s">
        <v>404</v>
      </c>
      <c r="G276" t="s">
        <v>717</v>
      </c>
      <c r="H276" t="s">
        <v>996</v>
      </c>
      <c r="I276" t="s">
        <v>1084</v>
      </c>
      <c r="J276">
        <v>11206</v>
      </c>
      <c r="K276" t="s">
        <v>1265</v>
      </c>
      <c r="M276" t="s">
        <v>1267</v>
      </c>
      <c r="N276" t="s">
        <v>1267</v>
      </c>
      <c r="O276" t="s">
        <v>1267</v>
      </c>
      <c r="P276" t="s">
        <v>1381</v>
      </c>
      <c r="Q276" t="s">
        <v>1446</v>
      </c>
      <c r="R276" t="s">
        <v>1462</v>
      </c>
      <c r="T276" t="s">
        <v>1470</v>
      </c>
      <c r="V276" t="s">
        <v>1473</v>
      </c>
      <c r="W276" t="s">
        <v>1535</v>
      </c>
      <c r="Y276">
        <v>12.15</v>
      </c>
      <c r="Z276" t="s">
        <v>33</v>
      </c>
    </row>
    <row r="277" spans="1:26">
      <c r="A277" s="1">
        <f>HYPERLINK("https://lsnyc.legalserver.org/matter/dynamic-profile/view/0806286","16-0806286")</f>
        <v>0</v>
      </c>
      <c r="B277" t="s">
        <v>34</v>
      </c>
      <c r="C277" t="s">
        <v>48</v>
      </c>
      <c r="D277" t="s">
        <v>166</v>
      </c>
      <c r="F277" t="s">
        <v>428</v>
      </c>
      <c r="G277" t="s">
        <v>739</v>
      </c>
      <c r="H277" t="s">
        <v>999</v>
      </c>
      <c r="I277" t="s">
        <v>1153</v>
      </c>
      <c r="J277">
        <v>11213</v>
      </c>
      <c r="K277" t="s">
        <v>1265</v>
      </c>
      <c r="M277" t="s">
        <v>1267</v>
      </c>
      <c r="N277" t="s">
        <v>1267</v>
      </c>
      <c r="O277" t="s">
        <v>1267</v>
      </c>
      <c r="P277" t="s">
        <v>1382</v>
      </c>
      <c r="Q277" t="s">
        <v>1443</v>
      </c>
      <c r="R277" t="s">
        <v>1462</v>
      </c>
      <c r="T277" t="s">
        <v>1470</v>
      </c>
      <c r="U277" t="s">
        <v>1265</v>
      </c>
      <c r="V277" t="s">
        <v>1473</v>
      </c>
      <c r="W277" t="s">
        <v>166</v>
      </c>
      <c r="Y277">
        <v>252.95</v>
      </c>
      <c r="Z277" t="s">
        <v>1812</v>
      </c>
    </row>
    <row r="278" spans="1:26">
      <c r="A278" s="1">
        <f>HYPERLINK("https://lsnyc.legalserver.org/matter/dynamic-profile/view/1903853","19-1903853")</f>
        <v>0</v>
      </c>
      <c r="B278" t="s">
        <v>35</v>
      </c>
      <c r="C278" t="s">
        <v>49</v>
      </c>
      <c r="D278" t="s">
        <v>62</v>
      </c>
      <c r="E278" t="s">
        <v>250</v>
      </c>
      <c r="F278" t="s">
        <v>429</v>
      </c>
      <c r="G278" t="s">
        <v>740</v>
      </c>
      <c r="H278" t="s">
        <v>1000</v>
      </c>
      <c r="I278">
        <v>1</v>
      </c>
      <c r="J278">
        <v>11233</v>
      </c>
      <c r="K278" t="s">
        <v>1265</v>
      </c>
      <c r="L278" t="s">
        <v>1268</v>
      </c>
      <c r="M278" t="s">
        <v>1267</v>
      </c>
      <c r="N278" t="s">
        <v>1267</v>
      </c>
      <c r="O278" t="s">
        <v>1267</v>
      </c>
      <c r="P278" t="s">
        <v>1383</v>
      </c>
      <c r="Q278" t="s">
        <v>1443</v>
      </c>
      <c r="R278" t="s">
        <v>1459</v>
      </c>
      <c r="S278" t="s">
        <v>1466</v>
      </c>
      <c r="T278" t="s">
        <v>1470</v>
      </c>
      <c r="U278" t="s">
        <v>1266</v>
      </c>
      <c r="V278" t="s">
        <v>1477</v>
      </c>
      <c r="W278" t="s">
        <v>74</v>
      </c>
      <c r="Y278">
        <v>1.2</v>
      </c>
      <c r="Z278" t="s">
        <v>1813</v>
      </c>
    </row>
    <row r="279" spans="1:26">
      <c r="A279" s="1">
        <f>HYPERLINK("https://lsnyc.legalserver.org/matter/dynamic-profile/view/1843237","17-1843237")</f>
        <v>0</v>
      </c>
      <c r="B279" t="s">
        <v>35</v>
      </c>
      <c r="C279" t="s">
        <v>49</v>
      </c>
      <c r="D279" t="s">
        <v>167</v>
      </c>
      <c r="E279" t="s">
        <v>251</v>
      </c>
      <c r="F279" t="s">
        <v>430</v>
      </c>
      <c r="G279" t="s">
        <v>741</v>
      </c>
      <c r="H279" t="s">
        <v>1001</v>
      </c>
      <c r="I279" t="s">
        <v>1079</v>
      </c>
      <c r="J279">
        <v>11213</v>
      </c>
      <c r="K279" t="s">
        <v>1265</v>
      </c>
      <c r="M279" t="s">
        <v>1266</v>
      </c>
      <c r="N279" t="s">
        <v>1267</v>
      </c>
      <c r="O279" t="s">
        <v>1267</v>
      </c>
      <c r="Q279" t="s">
        <v>1447</v>
      </c>
      <c r="R279" t="s">
        <v>1459</v>
      </c>
      <c r="S279" t="s">
        <v>1466</v>
      </c>
      <c r="T279" t="s">
        <v>1470</v>
      </c>
      <c r="U279" t="s">
        <v>1265</v>
      </c>
      <c r="V279" t="s">
        <v>1473</v>
      </c>
      <c r="W279" t="s">
        <v>167</v>
      </c>
      <c r="Y279">
        <v>139.2</v>
      </c>
      <c r="Z279" t="s">
        <v>1797</v>
      </c>
    </row>
    <row r="280" spans="1:26">
      <c r="A280" s="1">
        <f>HYPERLINK("https://lsnyc.legalserver.org/matter/dynamic-profile/view/1896360","19-1896360")</f>
        <v>0</v>
      </c>
      <c r="B280" t="s">
        <v>35</v>
      </c>
      <c r="C280" t="s">
        <v>49</v>
      </c>
      <c r="D280" t="s">
        <v>75</v>
      </c>
      <c r="E280" t="s">
        <v>67</v>
      </c>
      <c r="F280" t="s">
        <v>431</v>
      </c>
      <c r="G280" t="s">
        <v>742</v>
      </c>
      <c r="H280" t="s">
        <v>1002</v>
      </c>
      <c r="I280" t="s">
        <v>1154</v>
      </c>
      <c r="J280">
        <v>11212</v>
      </c>
      <c r="K280" t="s">
        <v>1265</v>
      </c>
      <c r="L280" t="s">
        <v>1268</v>
      </c>
      <c r="M280" t="s">
        <v>1266</v>
      </c>
      <c r="N280" t="s">
        <v>1267</v>
      </c>
      <c r="O280" t="s">
        <v>1266</v>
      </c>
      <c r="P280" t="s">
        <v>1384</v>
      </c>
      <c r="Q280" t="s">
        <v>1443</v>
      </c>
      <c r="R280" t="s">
        <v>1459</v>
      </c>
      <c r="S280" t="s">
        <v>1466</v>
      </c>
      <c r="T280" t="s">
        <v>1470</v>
      </c>
      <c r="U280" t="s">
        <v>1266</v>
      </c>
      <c r="V280" t="s">
        <v>1473</v>
      </c>
      <c r="W280" t="s">
        <v>113</v>
      </c>
      <c r="X280" t="s">
        <v>1660</v>
      </c>
      <c r="Y280">
        <v>3.2</v>
      </c>
      <c r="Z280" t="s">
        <v>1803</v>
      </c>
    </row>
    <row r="281" spans="1:26">
      <c r="A281" s="1">
        <f>HYPERLINK("https://lsnyc.legalserver.org/matter/dynamic-profile/view/1864972","18-1864972")</f>
        <v>0</v>
      </c>
      <c r="B281" t="s">
        <v>35</v>
      </c>
      <c r="C281" t="s">
        <v>49</v>
      </c>
      <c r="D281" t="s">
        <v>168</v>
      </c>
      <c r="E281" t="s">
        <v>252</v>
      </c>
      <c r="F281" t="s">
        <v>432</v>
      </c>
      <c r="G281" t="s">
        <v>743</v>
      </c>
      <c r="H281" t="s">
        <v>1001</v>
      </c>
      <c r="I281" t="s">
        <v>1117</v>
      </c>
      <c r="J281">
        <v>11213</v>
      </c>
      <c r="K281" t="s">
        <v>1265</v>
      </c>
      <c r="M281" t="s">
        <v>1266</v>
      </c>
      <c r="N281" t="s">
        <v>1267</v>
      </c>
      <c r="O281" t="s">
        <v>1267</v>
      </c>
      <c r="P281" t="s">
        <v>1385</v>
      </c>
      <c r="Q281" t="s">
        <v>1452</v>
      </c>
      <c r="R281" t="s">
        <v>1462</v>
      </c>
      <c r="S281" t="s">
        <v>1463</v>
      </c>
      <c r="T281" t="s">
        <v>1470</v>
      </c>
      <c r="U281" t="s">
        <v>1265</v>
      </c>
      <c r="V281" t="s">
        <v>1473</v>
      </c>
      <c r="W281" t="s">
        <v>1536</v>
      </c>
      <c r="Y281">
        <v>0.95</v>
      </c>
      <c r="Z281" t="s">
        <v>1797</v>
      </c>
    </row>
    <row r="282" spans="1:26">
      <c r="A282" s="1">
        <f>HYPERLINK("https://lsnyc.legalserver.org/matter/dynamic-profile/view/1904281","19-1904281")</f>
        <v>0</v>
      </c>
      <c r="B282" t="s">
        <v>36</v>
      </c>
      <c r="C282" t="s">
        <v>48</v>
      </c>
      <c r="D282" t="s">
        <v>148</v>
      </c>
      <c r="F282" t="s">
        <v>433</v>
      </c>
      <c r="G282" t="s">
        <v>744</v>
      </c>
      <c r="H282" t="s">
        <v>1003</v>
      </c>
      <c r="I282" t="s">
        <v>1095</v>
      </c>
      <c r="J282">
        <v>11212</v>
      </c>
      <c r="K282" t="s">
        <v>1265</v>
      </c>
      <c r="L282" t="s">
        <v>1270</v>
      </c>
      <c r="M282" t="s">
        <v>1267</v>
      </c>
      <c r="N282" t="s">
        <v>1267</v>
      </c>
      <c r="O282" t="s">
        <v>1267</v>
      </c>
      <c r="P282" t="s">
        <v>1386</v>
      </c>
      <c r="Q282" t="s">
        <v>1443</v>
      </c>
      <c r="R282" t="s">
        <v>1459</v>
      </c>
      <c r="T282" t="s">
        <v>1470</v>
      </c>
      <c r="U282" t="s">
        <v>1266</v>
      </c>
      <c r="V282" t="s">
        <v>1473</v>
      </c>
      <c r="W282" t="s">
        <v>69</v>
      </c>
      <c r="Y282">
        <v>1</v>
      </c>
      <c r="Z282" t="s">
        <v>1795</v>
      </c>
    </row>
    <row r="283" spans="1:26">
      <c r="A283" s="1">
        <f>HYPERLINK("https://lsnyc.legalserver.org/matter/dynamic-profile/view/1895307","19-1895307")</f>
        <v>0</v>
      </c>
      <c r="B283" t="s">
        <v>36</v>
      </c>
      <c r="C283" t="s">
        <v>48</v>
      </c>
      <c r="D283" t="s">
        <v>53</v>
      </c>
      <c r="F283" t="s">
        <v>385</v>
      </c>
      <c r="G283" t="s">
        <v>697</v>
      </c>
      <c r="H283" t="s">
        <v>993</v>
      </c>
      <c r="I283" t="s">
        <v>1104</v>
      </c>
      <c r="J283">
        <v>11213</v>
      </c>
      <c r="K283" t="s">
        <v>1265</v>
      </c>
      <c r="M283" t="s">
        <v>1267</v>
      </c>
      <c r="N283" t="s">
        <v>1267</v>
      </c>
      <c r="O283" t="s">
        <v>1265</v>
      </c>
      <c r="P283" t="s">
        <v>1293</v>
      </c>
      <c r="Q283" t="s">
        <v>1445</v>
      </c>
      <c r="R283" t="s">
        <v>1461</v>
      </c>
      <c r="T283" t="s">
        <v>1470</v>
      </c>
      <c r="U283" t="s">
        <v>1265</v>
      </c>
      <c r="V283" t="s">
        <v>1474</v>
      </c>
      <c r="W283" t="s">
        <v>53</v>
      </c>
      <c r="Y283">
        <v>1.6</v>
      </c>
      <c r="Z283" t="s">
        <v>1793</v>
      </c>
    </row>
    <row r="284" spans="1:26">
      <c r="A284" s="1">
        <f>HYPERLINK("https://lsnyc.legalserver.org/matter/dynamic-profile/view/1895329","19-1895329")</f>
        <v>0</v>
      </c>
      <c r="B284" t="s">
        <v>36</v>
      </c>
      <c r="C284" t="s">
        <v>48</v>
      </c>
      <c r="D284" t="s">
        <v>53</v>
      </c>
      <c r="F284" t="s">
        <v>271</v>
      </c>
      <c r="G284" t="s">
        <v>703</v>
      </c>
      <c r="H284" t="s">
        <v>993</v>
      </c>
      <c r="I284" t="s">
        <v>1118</v>
      </c>
      <c r="J284">
        <v>11213</v>
      </c>
      <c r="K284" t="s">
        <v>1265</v>
      </c>
      <c r="L284" t="s">
        <v>1268</v>
      </c>
      <c r="M284" t="s">
        <v>1267</v>
      </c>
      <c r="N284" t="s">
        <v>1267</v>
      </c>
      <c r="O284" t="s">
        <v>1265</v>
      </c>
      <c r="P284" t="s">
        <v>1269</v>
      </c>
      <c r="Q284" t="s">
        <v>1445</v>
      </c>
      <c r="R284" t="s">
        <v>1461</v>
      </c>
      <c r="T284" t="s">
        <v>1470</v>
      </c>
      <c r="U284" t="s">
        <v>1265</v>
      </c>
      <c r="V284" t="s">
        <v>1474</v>
      </c>
      <c r="W284" t="s">
        <v>53</v>
      </c>
      <c r="X284" t="s">
        <v>1615</v>
      </c>
      <c r="Y284">
        <v>4.5</v>
      </c>
      <c r="Z284" t="s">
        <v>1793</v>
      </c>
    </row>
    <row r="285" spans="1:26">
      <c r="A285" s="1">
        <f>HYPERLINK("https://lsnyc.legalserver.org/matter/dynamic-profile/view/1900959","19-1900959")</f>
        <v>0</v>
      </c>
      <c r="B285" t="s">
        <v>36</v>
      </c>
      <c r="C285" t="s">
        <v>48</v>
      </c>
      <c r="D285" t="s">
        <v>169</v>
      </c>
      <c r="F285" t="s">
        <v>434</v>
      </c>
      <c r="G285" t="s">
        <v>617</v>
      </c>
      <c r="H285" t="s">
        <v>993</v>
      </c>
      <c r="I285" t="s">
        <v>1088</v>
      </c>
      <c r="J285">
        <v>11213</v>
      </c>
      <c r="K285" t="s">
        <v>1265</v>
      </c>
      <c r="L285" t="s">
        <v>1268</v>
      </c>
      <c r="M285" t="s">
        <v>1267</v>
      </c>
      <c r="N285" t="s">
        <v>1267</v>
      </c>
      <c r="O285" t="s">
        <v>1267</v>
      </c>
      <c r="P285" t="s">
        <v>1272</v>
      </c>
      <c r="Q285" t="s">
        <v>1445</v>
      </c>
      <c r="R285" t="s">
        <v>1461</v>
      </c>
      <c r="T285" t="s">
        <v>1470</v>
      </c>
      <c r="U285" t="s">
        <v>1265</v>
      </c>
      <c r="V285" t="s">
        <v>1474</v>
      </c>
      <c r="W285" t="s">
        <v>112</v>
      </c>
      <c r="X285" t="s">
        <v>1661</v>
      </c>
      <c r="Y285">
        <v>0.5</v>
      </c>
      <c r="Z285" t="s">
        <v>1794</v>
      </c>
    </row>
    <row r="286" spans="1:26">
      <c r="A286" s="1">
        <f>HYPERLINK("https://lsnyc.legalserver.org/matter/dynamic-profile/view/1895303","19-1895303")</f>
        <v>0</v>
      </c>
      <c r="B286" t="s">
        <v>36</v>
      </c>
      <c r="C286" t="s">
        <v>48</v>
      </c>
      <c r="D286" t="s">
        <v>53</v>
      </c>
      <c r="F286" t="s">
        <v>435</v>
      </c>
      <c r="G286" t="s">
        <v>745</v>
      </c>
      <c r="H286" t="s">
        <v>993</v>
      </c>
      <c r="I286" t="s">
        <v>1103</v>
      </c>
      <c r="J286">
        <v>11213</v>
      </c>
      <c r="K286" t="s">
        <v>1265</v>
      </c>
      <c r="M286" t="s">
        <v>1267</v>
      </c>
      <c r="N286" t="s">
        <v>1267</v>
      </c>
      <c r="O286" t="s">
        <v>1265</v>
      </c>
      <c r="P286" t="s">
        <v>1293</v>
      </c>
      <c r="Q286" t="s">
        <v>1445</v>
      </c>
      <c r="R286" t="s">
        <v>1461</v>
      </c>
      <c r="T286" t="s">
        <v>1470</v>
      </c>
      <c r="U286" t="s">
        <v>1265</v>
      </c>
      <c r="V286" t="s">
        <v>1474</v>
      </c>
      <c r="W286" t="s">
        <v>53</v>
      </c>
      <c r="Y286">
        <v>95.3</v>
      </c>
      <c r="Z286" t="s">
        <v>1793</v>
      </c>
    </row>
    <row r="287" spans="1:26">
      <c r="A287" s="1">
        <f>HYPERLINK("https://lsnyc.legalserver.org/matter/dynamic-profile/view/1895319","19-1895319")</f>
        <v>0</v>
      </c>
      <c r="B287" t="s">
        <v>36</v>
      </c>
      <c r="C287" t="s">
        <v>48</v>
      </c>
      <c r="D287" t="s">
        <v>53</v>
      </c>
      <c r="F287" t="s">
        <v>312</v>
      </c>
      <c r="G287" t="s">
        <v>710</v>
      </c>
      <c r="H287" t="s">
        <v>993</v>
      </c>
      <c r="I287" t="s">
        <v>1131</v>
      </c>
      <c r="J287">
        <v>11213</v>
      </c>
      <c r="K287" t="s">
        <v>1265</v>
      </c>
      <c r="M287" t="s">
        <v>1267</v>
      </c>
      <c r="N287" t="s">
        <v>1267</v>
      </c>
      <c r="O287" t="s">
        <v>1265</v>
      </c>
      <c r="P287" t="s">
        <v>1387</v>
      </c>
      <c r="Q287" t="s">
        <v>1445</v>
      </c>
      <c r="R287" t="s">
        <v>1461</v>
      </c>
      <c r="T287" t="s">
        <v>1470</v>
      </c>
      <c r="U287" t="s">
        <v>1265</v>
      </c>
      <c r="V287" t="s">
        <v>1474</v>
      </c>
      <c r="W287" t="s">
        <v>53</v>
      </c>
      <c r="X287" t="s">
        <v>1625</v>
      </c>
      <c r="Y287">
        <v>1.8</v>
      </c>
      <c r="Z287" t="s">
        <v>1793</v>
      </c>
    </row>
    <row r="288" spans="1:26">
      <c r="A288" s="1">
        <f>HYPERLINK("https://lsnyc.legalserver.org/matter/dynamic-profile/view/1839938","17-1839938")</f>
        <v>0</v>
      </c>
      <c r="B288" t="s">
        <v>37</v>
      </c>
      <c r="C288" t="s">
        <v>48</v>
      </c>
      <c r="D288" t="s">
        <v>170</v>
      </c>
      <c r="F288" t="s">
        <v>341</v>
      </c>
      <c r="G288" t="s">
        <v>746</v>
      </c>
      <c r="H288" t="s">
        <v>1004</v>
      </c>
      <c r="I288" t="s">
        <v>1155</v>
      </c>
      <c r="J288">
        <v>11213</v>
      </c>
      <c r="K288" t="s">
        <v>1265</v>
      </c>
      <c r="M288" t="s">
        <v>1267</v>
      </c>
      <c r="N288" t="s">
        <v>1267</v>
      </c>
      <c r="O288" t="s">
        <v>1267</v>
      </c>
      <c r="Q288" t="s">
        <v>1447</v>
      </c>
      <c r="R288" t="s">
        <v>1459</v>
      </c>
      <c r="T288" t="s">
        <v>1470</v>
      </c>
      <c r="U288" t="s">
        <v>1265</v>
      </c>
      <c r="V288" t="s">
        <v>1473</v>
      </c>
      <c r="W288" t="s">
        <v>1537</v>
      </c>
      <c r="X288" t="s">
        <v>1662</v>
      </c>
      <c r="Y288">
        <v>0</v>
      </c>
      <c r="Z288" t="s">
        <v>1811</v>
      </c>
    </row>
    <row r="289" spans="1:26">
      <c r="A289" s="1">
        <f>HYPERLINK("https://lsnyc.legalserver.org/matter/dynamic-profile/view/1876794","18-1876794")</f>
        <v>0</v>
      </c>
      <c r="B289" t="s">
        <v>37</v>
      </c>
      <c r="C289" t="s">
        <v>48</v>
      </c>
      <c r="D289" t="s">
        <v>134</v>
      </c>
      <c r="F289" t="s">
        <v>436</v>
      </c>
      <c r="G289" t="s">
        <v>747</v>
      </c>
      <c r="H289" t="s">
        <v>1005</v>
      </c>
      <c r="I289" t="s">
        <v>1129</v>
      </c>
      <c r="J289">
        <v>11207</v>
      </c>
      <c r="K289" t="s">
        <v>1265</v>
      </c>
      <c r="M289" t="s">
        <v>1267</v>
      </c>
      <c r="N289" t="s">
        <v>1267</v>
      </c>
      <c r="O289" t="s">
        <v>1265</v>
      </c>
      <c r="P289" t="s">
        <v>1388</v>
      </c>
      <c r="Q289" t="s">
        <v>1454</v>
      </c>
      <c r="R289" t="s">
        <v>1459</v>
      </c>
      <c r="T289" t="s">
        <v>1470</v>
      </c>
      <c r="U289" t="s">
        <v>1266</v>
      </c>
      <c r="V289" t="s">
        <v>1478</v>
      </c>
      <c r="X289" t="s">
        <v>1590</v>
      </c>
      <c r="Y289">
        <v>0</v>
      </c>
      <c r="Z289" t="s">
        <v>1800</v>
      </c>
    </row>
    <row r="290" spans="1:26">
      <c r="A290" s="1">
        <f>HYPERLINK("https://lsnyc.legalserver.org/matter/dynamic-profile/view/1892356","19-1892356")</f>
        <v>0</v>
      </c>
      <c r="B290" t="s">
        <v>37</v>
      </c>
      <c r="C290" t="s">
        <v>48</v>
      </c>
      <c r="D290" t="s">
        <v>98</v>
      </c>
      <c r="F290" t="s">
        <v>351</v>
      </c>
      <c r="G290" t="s">
        <v>748</v>
      </c>
      <c r="H290" t="s">
        <v>1006</v>
      </c>
      <c r="I290" t="s">
        <v>1079</v>
      </c>
      <c r="J290">
        <v>11217</v>
      </c>
      <c r="K290" t="s">
        <v>1265</v>
      </c>
      <c r="M290" t="s">
        <v>1267</v>
      </c>
      <c r="N290" t="s">
        <v>1267</v>
      </c>
      <c r="O290" t="s">
        <v>1265</v>
      </c>
      <c r="P290" t="s">
        <v>1389</v>
      </c>
      <c r="Q290" t="s">
        <v>1446</v>
      </c>
      <c r="R290" t="s">
        <v>1459</v>
      </c>
      <c r="T290" t="s">
        <v>1470</v>
      </c>
      <c r="U290" t="s">
        <v>1266</v>
      </c>
      <c r="V290" t="s">
        <v>1473</v>
      </c>
      <c r="W290" t="s">
        <v>124</v>
      </c>
      <c r="Y290">
        <v>0</v>
      </c>
      <c r="Z290" t="s">
        <v>1794</v>
      </c>
    </row>
    <row r="291" spans="1:26">
      <c r="A291" s="1">
        <f>HYPERLINK("https://lsnyc.legalserver.org/matter/dynamic-profile/view/1892345","19-1892345")</f>
        <v>0</v>
      </c>
      <c r="B291" t="s">
        <v>37</v>
      </c>
      <c r="C291" t="s">
        <v>48</v>
      </c>
      <c r="D291" t="s">
        <v>98</v>
      </c>
      <c r="F291" t="s">
        <v>437</v>
      </c>
      <c r="G291" t="s">
        <v>749</v>
      </c>
      <c r="H291" t="s">
        <v>1007</v>
      </c>
      <c r="I291" t="s">
        <v>1085</v>
      </c>
      <c r="J291">
        <v>11233</v>
      </c>
      <c r="K291" t="s">
        <v>1265</v>
      </c>
      <c r="M291" t="s">
        <v>1267</v>
      </c>
      <c r="N291" t="s">
        <v>1267</v>
      </c>
      <c r="O291" t="s">
        <v>1265</v>
      </c>
      <c r="P291" t="s">
        <v>1269</v>
      </c>
      <c r="Q291" t="s">
        <v>1447</v>
      </c>
      <c r="R291" t="s">
        <v>1459</v>
      </c>
      <c r="T291" t="s">
        <v>1470</v>
      </c>
      <c r="U291" t="s">
        <v>1265</v>
      </c>
      <c r="V291" t="s">
        <v>1473</v>
      </c>
      <c r="W291" t="s">
        <v>124</v>
      </c>
      <c r="X291" t="s">
        <v>1663</v>
      </c>
      <c r="Y291">
        <v>0</v>
      </c>
      <c r="Z291" t="s">
        <v>1794</v>
      </c>
    </row>
    <row r="292" spans="1:26">
      <c r="A292" s="1">
        <f>HYPERLINK("https://lsnyc.legalserver.org/matter/dynamic-profile/view/1832972","17-1832972")</f>
        <v>0</v>
      </c>
      <c r="B292" t="s">
        <v>37</v>
      </c>
      <c r="C292" t="s">
        <v>48</v>
      </c>
      <c r="D292" t="s">
        <v>171</v>
      </c>
      <c r="F292" t="s">
        <v>438</v>
      </c>
      <c r="G292" t="s">
        <v>750</v>
      </c>
      <c r="H292" t="s">
        <v>1004</v>
      </c>
      <c r="J292">
        <v>11213</v>
      </c>
      <c r="K292" t="s">
        <v>1265</v>
      </c>
      <c r="M292" t="s">
        <v>1267</v>
      </c>
      <c r="N292" t="s">
        <v>1267</v>
      </c>
      <c r="O292" t="s">
        <v>1267</v>
      </c>
      <c r="Q292" t="s">
        <v>1447</v>
      </c>
      <c r="R292" t="s">
        <v>1459</v>
      </c>
      <c r="T292" t="s">
        <v>1470</v>
      </c>
      <c r="U292" t="s">
        <v>1265</v>
      </c>
      <c r="V292" t="s">
        <v>1473</v>
      </c>
      <c r="Y292">
        <v>0</v>
      </c>
      <c r="Z292" t="s">
        <v>1811</v>
      </c>
    </row>
    <row r="293" spans="1:26">
      <c r="A293" s="1">
        <f>HYPERLINK("https://lsnyc.legalserver.org/matter/dynamic-profile/view/1840992","17-1840992")</f>
        <v>0</v>
      </c>
      <c r="B293" t="s">
        <v>37</v>
      </c>
      <c r="C293" t="s">
        <v>48</v>
      </c>
      <c r="D293" t="s">
        <v>172</v>
      </c>
      <c r="F293" t="s">
        <v>439</v>
      </c>
      <c r="G293" t="s">
        <v>751</v>
      </c>
      <c r="H293" t="s">
        <v>1008</v>
      </c>
      <c r="I293" t="s">
        <v>1100</v>
      </c>
      <c r="J293">
        <v>11213</v>
      </c>
      <c r="K293" t="s">
        <v>1265</v>
      </c>
      <c r="M293" t="s">
        <v>1267</v>
      </c>
      <c r="N293" t="s">
        <v>1267</v>
      </c>
      <c r="O293" t="s">
        <v>1267</v>
      </c>
      <c r="Q293" t="s">
        <v>1447</v>
      </c>
      <c r="R293" t="s">
        <v>1459</v>
      </c>
      <c r="T293" t="s">
        <v>1470</v>
      </c>
      <c r="U293" t="s">
        <v>1265</v>
      </c>
      <c r="V293" t="s">
        <v>1473</v>
      </c>
      <c r="W293" t="s">
        <v>1537</v>
      </c>
      <c r="Y293">
        <v>0</v>
      </c>
      <c r="Z293" t="s">
        <v>1811</v>
      </c>
    </row>
    <row r="294" spans="1:26">
      <c r="A294" s="1">
        <f>HYPERLINK("https://lsnyc.legalserver.org/matter/dynamic-profile/view/1845615","17-1845615")</f>
        <v>0</v>
      </c>
      <c r="B294" t="s">
        <v>37</v>
      </c>
      <c r="C294" t="s">
        <v>48</v>
      </c>
      <c r="D294" t="s">
        <v>51</v>
      </c>
      <c r="F294" t="s">
        <v>440</v>
      </c>
      <c r="G294" t="s">
        <v>752</v>
      </c>
      <c r="H294" t="s">
        <v>1004</v>
      </c>
      <c r="J294">
        <v>11213</v>
      </c>
      <c r="K294" t="s">
        <v>1265</v>
      </c>
      <c r="M294" t="s">
        <v>1267</v>
      </c>
      <c r="N294" t="s">
        <v>1267</v>
      </c>
      <c r="O294" t="s">
        <v>1267</v>
      </c>
      <c r="Q294" t="s">
        <v>1447</v>
      </c>
      <c r="R294" t="s">
        <v>1459</v>
      </c>
      <c r="T294" t="s">
        <v>1470</v>
      </c>
      <c r="U294" t="s">
        <v>1265</v>
      </c>
      <c r="V294" t="s">
        <v>1473</v>
      </c>
      <c r="W294" t="s">
        <v>1537</v>
      </c>
      <c r="Y294">
        <v>0</v>
      </c>
      <c r="Z294" t="s">
        <v>1811</v>
      </c>
    </row>
    <row r="295" spans="1:26">
      <c r="A295" s="1">
        <f>HYPERLINK("https://lsnyc.legalserver.org/matter/dynamic-profile/view/1845644","17-1845644")</f>
        <v>0</v>
      </c>
      <c r="B295" t="s">
        <v>37</v>
      </c>
      <c r="C295" t="s">
        <v>48</v>
      </c>
      <c r="D295" t="s">
        <v>51</v>
      </c>
      <c r="F295" t="s">
        <v>341</v>
      </c>
      <c r="G295" t="s">
        <v>746</v>
      </c>
      <c r="H295" t="s">
        <v>1004</v>
      </c>
      <c r="I295" t="s">
        <v>1155</v>
      </c>
      <c r="J295">
        <v>11213</v>
      </c>
      <c r="K295" t="s">
        <v>1265</v>
      </c>
      <c r="M295" t="s">
        <v>1267</v>
      </c>
      <c r="N295" t="s">
        <v>1267</v>
      </c>
      <c r="O295" t="s">
        <v>1267</v>
      </c>
      <c r="Q295" t="s">
        <v>1452</v>
      </c>
      <c r="R295" t="s">
        <v>1462</v>
      </c>
      <c r="T295" t="s">
        <v>1470</v>
      </c>
      <c r="U295" t="s">
        <v>1265</v>
      </c>
      <c r="V295" t="s">
        <v>1473</v>
      </c>
      <c r="W295" t="s">
        <v>1537</v>
      </c>
      <c r="Y295">
        <v>0</v>
      </c>
      <c r="Z295" t="s">
        <v>1811</v>
      </c>
    </row>
    <row r="296" spans="1:26">
      <c r="A296" s="1">
        <f>HYPERLINK("https://lsnyc.legalserver.org/matter/dynamic-profile/view/0793591","15-0793591")</f>
        <v>0</v>
      </c>
      <c r="B296" t="s">
        <v>37</v>
      </c>
      <c r="C296" t="s">
        <v>48</v>
      </c>
      <c r="D296" t="s">
        <v>173</v>
      </c>
      <c r="F296" t="s">
        <v>441</v>
      </c>
      <c r="G296" t="s">
        <v>659</v>
      </c>
      <c r="H296" t="s">
        <v>1009</v>
      </c>
      <c r="I296" t="s">
        <v>1156</v>
      </c>
      <c r="J296">
        <v>11208</v>
      </c>
      <c r="K296" t="s">
        <v>1267</v>
      </c>
      <c r="M296" t="s">
        <v>1267</v>
      </c>
      <c r="N296" t="s">
        <v>1267</v>
      </c>
      <c r="O296" t="s">
        <v>1267</v>
      </c>
      <c r="P296" t="s">
        <v>1390</v>
      </c>
      <c r="Q296" t="s">
        <v>1455</v>
      </c>
      <c r="R296" t="s">
        <v>1462</v>
      </c>
      <c r="T296" t="s">
        <v>1470</v>
      </c>
      <c r="V296" t="s">
        <v>1476</v>
      </c>
      <c r="W296" t="s">
        <v>1538</v>
      </c>
      <c r="Y296">
        <v>19.75</v>
      </c>
      <c r="Z296" t="s">
        <v>44</v>
      </c>
    </row>
    <row r="297" spans="1:26">
      <c r="A297" s="1">
        <f>HYPERLINK("https://lsnyc.legalserver.org/matter/dynamic-profile/view/1845335","17-1845335")</f>
        <v>0</v>
      </c>
      <c r="B297" t="s">
        <v>37</v>
      </c>
      <c r="C297" t="s">
        <v>48</v>
      </c>
      <c r="D297" t="s">
        <v>174</v>
      </c>
      <c r="F297" t="s">
        <v>442</v>
      </c>
      <c r="G297" t="s">
        <v>753</v>
      </c>
      <c r="H297" t="s">
        <v>1004</v>
      </c>
      <c r="I297" t="s">
        <v>1112</v>
      </c>
      <c r="J297">
        <v>11213</v>
      </c>
      <c r="K297" t="s">
        <v>1265</v>
      </c>
      <c r="M297" t="s">
        <v>1267</v>
      </c>
      <c r="N297" t="s">
        <v>1267</v>
      </c>
      <c r="O297" t="s">
        <v>1267</v>
      </c>
      <c r="Q297" t="s">
        <v>1452</v>
      </c>
      <c r="R297" t="s">
        <v>1462</v>
      </c>
      <c r="T297" t="s">
        <v>1470</v>
      </c>
      <c r="U297" t="s">
        <v>1265</v>
      </c>
      <c r="V297" t="s">
        <v>1473</v>
      </c>
      <c r="W297" t="s">
        <v>1537</v>
      </c>
      <c r="Y297">
        <v>0</v>
      </c>
      <c r="Z297" t="s">
        <v>1811</v>
      </c>
    </row>
    <row r="298" spans="1:26">
      <c r="A298" s="1">
        <f>HYPERLINK("https://lsnyc.legalserver.org/matter/dynamic-profile/view/1845563","17-1845563")</f>
        <v>0</v>
      </c>
      <c r="B298" t="s">
        <v>37</v>
      </c>
      <c r="C298" t="s">
        <v>48</v>
      </c>
      <c r="D298" t="s">
        <v>51</v>
      </c>
      <c r="F298" t="s">
        <v>327</v>
      </c>
      <c r="G298" t="s">
        <v>672</v>
      </c>
      <c r="H298" t="s">
        <v>1004</v>
      </c>
      <c r="J298">
        <v>11213</v>
      </c>
      <c r="K298" t="s">
        <v>1265</v>
      </c>
      <c r="M298" t="s">
        <v>1267</v>
      </c>
      <c r="N298" t="s">
        <v>1267</v>
      </c>
      <c r="O298" t="s">
        <v>1267</v>
      </c>
      <c r="Q298" t="s">
        <v>1452</v>
      </c>
      <c r="R298" t="s">
        <v>1462</v>
      </c>
      <c r="T298" t="s">
        <v>1470</v>
      </c>
      <c r="U298" t="s">
        <v>1265</v>
      </c>
      <c r="V298" t="s">
        <v>1473</v>
      </c>
      <c r="W298" t="s">
        <v>1537</v>
      </c>
      <c r="Y298">
        <v>0</v>
      </c>
      <c r="Z298" t="s">
        <v>1811</v>
      </c>
    </row>
    <row r="299" spans="1:26">
      <c r="A299" s="1">
        <f>HYPERLINK("https://lsnyc.legalserver.org/matter/dynamic-profile/view/1845445","17-1845445")</f>
        <v>0</v>
      </c>
      <c r="B299" t="s">
        <v>37</v>
      </c>
      <c r="C299" t="s">
        <v>48</v>
      </c>
      <c r="D299" t="s">
        <v>51</v>
      </c>
      <c r="F299" t="s">
        <v>443</v>
      </c>
      <c r="G299" t="s">
        <v>754</v>
      </c>
      <c r="H299" t="s">
        <v>1008</v>
      </c>
      <c r="I299" t="s">
        <v>1157</v>
      </c>
      <c r="J299">
        <v>11213</v>
      </c>
      <c r="K299" t="s">
        <v>1266</v>
      </c>
      <c r="M299" t="s">
        <v>1267</v>
      </c>
      <c r="N299" t="s">
        <v>1267</v>
      </c>
      <c r="O299" t="s">
        <v>1267</v>
      </c>
      <c r="Q299" t="s">
        <v>1452</v>
      </c>
      <c r="R299" t="s">
        <v>1462</v>
      </c>
      <c r="T299" t="s">
        <v>1470</v>
      </c>
      <c r="U299" t="s">
        <v>1265</v>
      </c>
      <c r="V299" t="s">
        <v>1473</v>
      </c>
      <c r="W299" t="s">
        <v>51</v>
      </c>
      <c r="Y299">
        <v>0</v>
      </c>
      <c r="Z299" t="s">
        <v>1811</v>
      </c>
    </row>
    <row r="300" spans="1:26">
      <c r="A300" s="1">
        <f>HYPERLINK("https://lsnyc.legalserver.org/matter/dynamic-profile/view/1845341","17-1845341")</f>
        <v>0</v>
      </c>
      <c r="B300" t="s">
        <v>37</v>
      </c>
      <c r="C300" t="s">
        <v>48</v>
      </c>
      <c r="D300" t="s">
        <v>175</v>
      </c>
      <c r="F300" t="s">
        <v>444</v>
      </c>
      <c r="G300" t="s">
        <v>755</v>
      </c>
      <c r="H300" t="s">
        <v>1008</v>
      </c>
      <c r="I300" t="s">
        <v>1157</v>
      </c>
      <c r="J300">
        <v>11213</v>
      </c>
      <c r="K300" t="s">
        <v>1265</v>
      </c>
      <c r="M300" t="s">
        <v>1267</v>
      </c>
      <c r="N300" t="s">
        <v>1267</v>
      </c>
      <c r="O300" t="s">
        <v>1267</v>
      </c>
      <c r="Q300" t="s">
        <v>1452</v>
      </c>
      <c r="R300" t="s">
        <v>1462</v>
      </c>
      <c r="T300" t="s">
        <v>1470</v>
      </c>
      <c r="U300" t="s">
        <v>1265</v>
      </c>
      <c r="V300" t="s">
        <v>1473</v>
      </c>
      <c r="W300" t="s">
        <v>1537</v>
      </c>
      <c r="Y300">
        <v>0</v>
      </c>
      <c r="Z300" t="s">
        <v>1811</v>
      </c>
    </row>
    <row r="301" spans="1:26">
      <c r="A301" s="1">
        <f>HYPERLINK("https://lsnyc.legalserver.org/matter/dynamic-profile/view/1892349","19-1892349")</f>
        <v>0</v>
      </c>
      <c r="B301" t="s">
        <v>37</v>
      </c>
      <c r="C301" t="s">
        <v>48</v>
      </c>
      <c r="D301" t="s">
        <v>98</v>
      </c>
      <c r="F301" t="s">
        <v>437</v>
      </c>
      <c r="G301" t="s">
        <v>749</v>
      </c>
      <c r="H301" t="s">
        <v>1007</v>
      </c>
      <c r="I301" t="s">
        <v>1085</v>
      </c>
      <c r="J301">
        <v>11233</v>
      </c>
      <c r="K301" t="s">
        <v>1265</v>
      </c>
      <c r="M301" t="s">
        <v>1267</v>
      </c>
      <c r="N301" t="s">
        <v>1267</v>
      </c>
      <c r="O301" t="s">
        <v>1265</v>
      </c>
      <c r="P301" t="s">
        <v>1391</v>
      </c>
      <c r="Q301" t="s">
        <v>1443</v>
      </c>
      <c r="R301" t="s">
        <v>1462</v>
      </c>
      <c r="T301" t="s">
        <v>1470</v>
      </c>
      <c r="U301" t="s">
        <v>1265</v>
      </c>
      <c r="V301" t="s">
        <v>1473</v>
      </c>
      <c r="W301" t="s">
        <v>1539</v>
      </c>
      <c r="X301" t="s">
        <v>1663</v>
      </c>
      <c r="Y301">
        <v>0</v>
      </c>
      <c r="Z301" t="s">
        <v>1794</v>
      </c>
    </row>
    <row r="302" spans="1:26">
      <c r="A302" s="1">
        <f>HYPERLINK("https://lsnyc.legalserver.org/matter/dynamic-profile/view/1845320","17-1845320")</f>
        <v>0</v>
      </c>
      <c r="B302" t="s">
        <v>37</v>
      </c>
      <c r="C302" t="s">
        <v>48</v>
      </c>
      <c r="D302" t="s">
        <v>174</v>
      </c>
      <c r="F302" t="s">
        <v>445</v>
      </c>
      <c r="G302" t="s">
        <v>716</v>
      </c>
      <c r="H302" t="s">
        <v>1004</v>
      </c>
      <c r="I302" t="s">
        <v>1141</v>
      </c>
      <c r="J302">
        <v>11213</v>
      </c>
      <c r="K302" t="s">
        <v>1265</v>
      </c>
      <c r="M302" t="s">
        <v>1267</v>
      </c>
      <c r="N302" t="s">
        <v>1267</v>
      </c>
      <c r="O302" t="s">
        <v>1267</v>
      </c>
      <c r="Q302" t="s">
        <v>1452</v>
      </c>
      <c r="R302" t="s">
        <v>1462</v>
      </c>
      <c r="T302" t="s">
        <v>1470</v>
      </c>
      <c r="U302" t="s">
        <v>1265</v>
      </c>
      <c r="V302" t="s">
        <v>1473</v>
      </c>
      <c r="W302" t="s">
        <v>1537</v>
      </c>
      <c r="Y302">
        <v>0</v>
      </c>
      <c r="Z302" t="s">
        <v>1811</v>
      </c>
    </row>
    <row r="303" spans="1:26">
      <c r="A303" s="1">
        <f>HYPERLINK("https://lsnyc.legalserver.org/matter/dynamic-profile/view/1845301","17-1845301")</f>
        <v>0</v>
      </c>
      <c r="B303" t="s">
        <v>37</v>
      </c>
      <c r="C303" t="s">
        <v>48</v>
      </c>
      <c r="D303" t="s">
        <v>136</v>
      </c>
      <c r="F303" t="s">
        <v>446</v>
      </c>
      <c r="G303" t="s">
        <v>756</v>
      </c>
      <c r="H303" t="s">
        <v>1004</v>
      </c>
      <c r="I303" t="s">
        <v>1158</v>
      </c>
      <c r="J303">
        <v>11213</v>
      </c>
      <c r="K303" t="s">
        <v>1265</v>
      </c>
      <c r="M303" t="s">
        <v>1267</v>
      </c>
      <c r="N303" t="s">
        <v>1267</v>
      </c>
      <c r="O303" t="s">
        <v>1267</v>
      </c>
      <c r="Q303" t="s">
        <v>1452</v>
      </c>
      <c r="R303" t="s">
        <v>1462</v>
      </c>
      <c r="T303" t="s">
        <v>1470</v>
      </c>
      <c r="U303" t="s">
        <v>1265</v>
      </c>
      <c r="V303" t="s">
        <v>1473</v>
      </c>
      <c r="W303" t="s">
        <v>1537</v>
      </c>
      <c r="Y303">
        <v>0</v>
      </c>
      <c r="Z303" t="s">
        <v>1811</v>
      </c>
    </row>
    <row r="304" spans="1:26">
      <c r="A304" s="1">
        <f>HYPERLINK("https://lsnyc.legalserver.org/matter/dynamic-profile/view/1845634","17-1845634")</f>
        <v>0</v>
      </c>
      <c r="B304" t="s">
        <v>37</v>
      </c>
      <c r="C304" t="s">
        <v>48</v>
      </c>
      <c r="D304" t="s">
        <v>51</v>
      </c>
      <c r="F304" t="s">
        <v>438</v>
      </c>
      <c r="G304" t="s">
        <v>750</v>
      </c>
      <c r="H304" t="s">
        <v>1004</v>
      </c>
      <c r="J304">
        <v>11213</v>
      </c>
      <c r="K304" t="s">
        <v>1265</v>
      </c>
      <c r="M304" t="s">
        <v>1267</v>
      </c>
      <c r="N304" t="s">
        <v>1267</v>
      </c>
      <c r="O304" t="s">
        <v>1267</v>
      </c>
      <c r="Q304" t="s">
        <v>1452</v>
      </c>
      <c r="R304" t="s">
        <v>1462</v>
      </c>
      <c r="T304" t="s">
        <v>1470</v>
      </c>
      <c r="U304" t="s">
        <v>1265</v>
      </c>
      <c r="V304" t="s">
        <v>1473</v>
      </c>
      <c r="W304" t="s">
        <v>1537</v>
      </c>
      <c r="Y304">
        <v>0</v>
      </c>
      <c r="Z304" t="s">
        <v>1811</v>
      </c>
    </row>
    <row r="305" spans="1:26">
      <c r="A305" s="1">
        <f>HYPERLINK("https://lsnyc.legalserver.org/matter/dynamic-profile/view/1845640","17-1845640")</f>
        <v>0</v>
      </c>
      <c r="B305" t="s">
        <v>37</v>
      </c>
      <c r="C305" t="s">
        <v>48</v>
      </c>
      <c r="D305" t="s">
        <v>51</v>
      </c>
      <c r="F305" t="s">
        <v>439</v>
      </c>
      <c r="G305" t="s">
        <v>751</v>
      </c>
      <c r="H305" t="s">
        <v>1008</v>
      </c>
      <c r="I305" t="s">
        <v>1100</v>
      </c>
      <c r="J305">
        <v>11213</v>
      </c>
      <c r="K305" t="s">
        <v>1265</v>
      </c>
      <c r="M305" t="s">
        <v>1267</v>
      </c>
      <c r="N305" t="s">
        <v>1267</v>
      </c>
      <c r="O305" t="s">
        <v>1267</v>
      </c>
      <c r="Q305" t="s">
        <v>1452</v>
      </c>
      <c r="R305" t="s">
        <v>1462</v>
      </c>
      <c r="T305" t="s">
        <v>1470</v>
      </c>
      <c r="U305" t="s">
        <v>1265</v>
      </c>
      <c r="V305" t="s">
        <v>1473</v>
      </c>
      <c r="W305" t="s">
        <v>1537</v>
      </c>
      <c r="Y305">
        <v>0</v>
      </c>
      <c r="Z305" t="s">
        <v>1811</v>
      </c>
    </row>
    <row r="306" spans="1:26">
      <c r="A306" s="1">
        <f>HYPERLINK("https://lsnyc.legalserver.org/matter/dynamic-profile/view/1875209","18-1875209")</f>
        <v>0</v>
      </c>
      <c r="B306" t="s">
        <v>38</v>
      </c>
      <c r="C306" t="s">
        <v>49</v>
      </c>
      <c r="D306" t="s">
        <v>176</v>
      </c>
      <c r="E306" t="s">
        <v>249</v>
      </c>
      <c r="F306" t="s">
        <v>307</v>
      </c>
      <c r="G306" t="s">
        <v>757</v>
      </c>
      <c r="H306" t="s">
        <v>1010</v>
      </c>
      <c r="I306" t="s">
        <v>1153</v>
      </c>
      <c r="J306">
        <v>11233</v>
      </c>
      <c r="K306" t="s">
        <v>1265</v>
      </c>
      <c r="M306" t="s">
        <v>1267</v>
      </c>
      <c r="N306" t="s">
        <v>1267</v>
      </c>
      <c r="O306" t="s">
        <v>1265</v>
      </c>
      <c r="P306" t="s">
        <v>1392</v>
      </c>
      <c r="Q306" t="s">
        <v>1443</v>
      </c>
      <c r="R306" t="s">
        <v>1459</v>
      </c>
      <c r="S306" t="s">
        <v>1466</v>
      </c>
      <c r="T306" t="s">
        <v>1470</v>
      </c>
      <c r="U306" t="s">
        <v>1266</v>
      </c>
      <c r="V306" t="s">
        <v>1473</v>
      </c>
      <c r="W306" t="s">
        <v>176</v>
      </c>
      <c r="X306" t="s">
        <v>1664</v>
      </c>
      <c r="Y306">
        <v>7.75</v>
      </c>
      <c r="Z306" t="s">
        <v>1794</v>
      </c>
    </row>
    <row r="307" spans="1:26">
      <c r="A307" s="1">
        <f>HYPERLINK("https://lsnyc.legalserver.org/matter/dynamic-profile/view/1846617","17-1846617")</f>
        <v>0</v>
      </c>
      <c r="B307" t="s">
        <v>38</v>
      </c>
      <c r="C307" t="s">
        <v>49</v>
      </c>
      <c r="D307" t="s">
        <v>177</v>
      </c>
      <c r="E307" t="s">
        <v>249</v>
      </c>
      <c r="F307" t="s">
        <v>447</v>
      </c>
      <c r="G307" t="s">
        <v>611</v>
      </c>
      <c r="H307" t="s">
        <v>1011</v>
      </c>
      <c r="I307" t="s">
        <v>1091</v>
      </c>
      <c r="J307">
        <v>11233</v>
      </c>
      <c r="K307" t="s">
        <v>1265</v>
      </c>
      <c r="M307" t="s">
        <v>1267</v>
      </c>
      <c r="N307" t="s">
        <v>1267</v>
      </c>
      <c r="O307" t="s">
        <v>1267</v>
      </c>
      <c r="P307" t="s">
        <v>1393</v>
      </c>
      <c r="Q307" t="s">
        <v>1446</v>
      </c>
      <c r="R307" t="s">
        <v>1462</v>
      </c>
      <c r="S307" t="s">
        <v>1465</v>
      </c>
      <c r="T307" t="s">
        <v>1470</v>
      </c>
      <c r="U307" t="s">
        <v>1472</v>
      </c>
      <c r="V307" t="s">
        <v>1473</v>
      </c>
      <c r="W307" t="s">
        <v>178</v>
      </c>
      <c r="Y307">
        <v>14.6</v>
      </c>
      <c r="Z307" t="s">
        <v>1814</v>
      </c>
    </row>
    <row r="308" spans="1:26">
      <c r="A308" s="1">
        <f>HYPERLINK("https://lsnyc.legalserver.org/matter/dynamic-profile/view/1844953","17-1844953")</f>
        <v>0</v>
      </c>
      <c r="B308" t="s">
        <v>38</v>
      </c>
      <c r="C308" t="s">
        <v>49</v>
      </c>
      <c r="D308" t="s">
        <v>178</v>
      </c>
      <c r="E308" t="s">
        <v>253</v>
      </c>
      <c r="F308" t="s">
        <v>448</v>
      </c>
      <c r="G308" t="s">
        <v>758</v>
      </c>
      <c r="H308" t="s">
        <v>1012</v>
      </c>
      <c r="I308" t="s">
        <v>1131</v>
      </c>
      <c r="J308">
        <v>11214</v>
      </c>
      <c r="K308" t="s">
        <v>1265</v>
      </c>
      <c r="M308" t="s">
        <v>1267</v>
      </c>
      <c r="N308" t="s">
        <v>1267</v>
      </c>
      <c r="O308" t="s">
        <v>1265</v>
      </c>
      <c r="P308" t="s">
        <v>1394</v>
      </c>
      <c r="Q308" t="s">
        <v>1446</v>
      </c>
      <c r="R308" t="s">
        <v>1462</v>
      </c>
      <c r="S308" t="s">
        <v>1465</v>
      </c>
      <c r="T308" t="s">
        <v>1471</v>
      </c>
      <c r="U308" t="s">
        <v>1266</v>
      </c>
      <c r="V308" t="s">
        <v>1473</v>
      </c>
      <c r="W308" t="s">
        <v>178</v>
      </c>
      <c r="Y308">
        <v>16.5</v>
      </c>
      <c r="Z308" t="s">
        <v>1798</v>
      </c>
    </row>
    <row r="309" spans="1:26">
      <c r="A309" s="1">
        <f>HYPERLINK("https://lsnyc.legalserver.org/matter/dynamic-profile/view/0779699","15-0779699")</f>
        <v>0</v>
      </c>
      <c r="B309" t="s">
        <v>39</v>
      </c>
      <c r="C309" t="s">
        <v>48</v>
      </c>
      <c r="D309" t="s">
        <v>179</v>
      </c>
      <c r="F309" t="s">
        <v>449</v>
      </c>
      <c r="G309" t="s">
        <v>759</v>
      </c>
      <c r="H309" t="s">
        <v>1013</v>
      </c>
      <c r="I309">
        <v>23</v>
      </c>
      <c r="J309">
        <v>11225</v>
      </c>
      <c r="K309" t="s">
        <v>1265</v>
      </c>
      <c r="L309" t="s">
        <v>1270</v>
      </c>
      <c r="M309" t="s">
        <v>1267</v>
      </c>
      <c r="N309" t="s">
        <v>1267</v>
      </c>
      <c r="O309" t="s">
        <v>1267</v>
      </c>
      <c r="P309" t="s">
        <v>1395</v>
      </c>
      <c r="Q309" t="s">
        <v>1443</v>
      </c>
      <c r="R309" t="s">
        <v>1460</v>
      </c>
      <c r="T309" t="s">
        <v>1470</v>
      </c>
      <c r="V309" t="s">
        <v>1473</v>
      </c>
      <c r="W309" t="s">
        <v>179</v>
      </c>
      <c r="X309" t="s">
        <v>1665</v>
      </c>
      <c r="Y309">
        <v>46.9</v>
      </c>
      <c r="Z309" t="s">
        <v>1815</v>
      </c>
    </row>
    <row r="310" spans="1:26">
      <c r="A310" s="1">
        <f>HYPERLINK("https://lsnyc.legalserver.org/matter/dynamic-profile/view/0779614","15-0779614")</f>
        <v>0</v>
      </c>
      <c r="B310" t="s">
        <v>39</v>
      </c>
      <c r="C310" t="s">
        <v>48</v>
      </c>
      <c r="D310" t="s">
        <v>180</v>
      </c>
      <c r="F310" t="s">
        <v>450</v>
      </c>
      <c r="G310" t="s">
        <v>760</v>
      </c>
      <c r="H310" t="s">
        <v>1014</v>
      </c>
      <c r="J310">
        <v>11216</v>
      </c>
      <c r="K310" t="s">
        <v>1266</v>
      </c>
      <c r="M310" t="s">
        <v>1267</v>
      </c>
      <c r="N310" t="s">
        <v>1267</v>
      </c>
      <c r="O310" t="s">
        <v>1267</v>
      </c>
      <c r="P310" t="s">
        <v>1396</v>
      </c>
      <c r="Q310" t="s">
        <v>1443</v>
      </c>
      <c r="R310" t="s">
        <v>1462</v>
      </c>
      <c r="T310" t="s">
        <v>1470</v>
      </c>
      <c r="V310" t="s">
        <v>1473</v>
      </c>
      <c r="X310" t="s">
        <v>1666</v>
      </c>
      <c r="Y310">
        <v>28</v>
      </c>
      <c r="Z310" t="s">
        <v>39</v>
      </c>
    </row>
    <row r="311" spans="1:26">
      <c r="A311" s="1">
        <f>HYPERLINK("https://lsnyc.legalserver.org/matter/dynamic-profile/view/0815801","16-0815801")</f>
        <v>0</v>
      </c>
      <c r="B311" t="s">
        <v>39</v>
      </c>
      <c r="C311" t="s">
        <v>49</v>
      </c>
      <c r="D311" t="s">
        <v>181</v>
      </c>
      <c r="E311" t="s">
        <v>254</v>
      </c>
      <c r="F311" t="s">
        <v>451</v>
      </c>
      <c r="G311" t="s">
        <v>761</v>
      </c>
      <c r="H311" t="s">
        <v>1015</v>
      </c>
      <c r="I311" t="s">
        <v>1093</v>
      </c>
      <c r="J311">
        <v>11233</v>
      </c>
      <c r="K311" t="s">
        <v>1265</v>
      </c>
      <c r="M311" t="s">
        <v>1266</v>
      </c>
      <c r="N311" t="s">
        <v>1267</v>
      </c>
      <c r="O311" t="s">
        <v>1267</v>
      </c>
      <c r="P311" t="s">
        <v>1397</v>
      </c>
      <c r="Q311" t="s">
        <v>1446</v>
      </c>
      <c r="R311" t="s">
        <v>1462</v>
      </c>
      <c r="S311" t="s">
        <v>1465</v>
      </c>
      <c r="T311" t="s">
        <v>1470</v>
      </c>
      <c r="V311" t="s">
        <v>1473</v>
      </c>
      <c r="W311" t="s">
        <v>1487</v>
      </c>
      <c r="Y311">
        <v>40.21</v>
      </c>
      <c r="Z311" t="s">
        <v>1816</v>
      </c>
    </row>
    <row r="312" spans="1:26">
      <c r="A312" s="1">
        <f>HYPERLINK("https://lsnyc.legalserver.org/matter/dynamic-profile/view/0799941","16-0799941")</f>
        <v>0</v>
      </c>
      <c r="B312" t="s">
        <v>39</v>
      </c>
      <c r="C312" t="s">
        <v>48</v>
      </c>
      <c r="D312" t="s">
        <v>182</v>
      </c>
      <c r="F312" t="s">
        <v>452</v>
      </c>
      <c r="G312" t="s">
        <v>762</v>
      </c>
      <c r="H312" t="s">
        <v>1016</v>
      </c>
      <c r="I312" t="s">
        <v>1095</v>
      </c>
      <c r="J312">
        <v>11215</v>
      </c>
      <c r="K312" t="s">
        <v>1265</v>
      </c>
      <c r="M312" t="s">
        <v>1267</v>
      </c>
      <c r="N312" t="s">
        <v>1267</v>
      </c>
      <c r="O312" t="s">
        <v>1267</v>
      </c>
      <c r="R312" t="s">
        <v>1462</v>
      </c>
      <c r="T312" t="s">
        <v>1470</v>
      </c>
      <c r="V312" t="s">
        <v>1473</v>
      </c>
      <c r="W312" t="s">
        <v>1540</v>
      </c>
      <c r="Y312">
        <v>20.25</v>
      </c>
      <c r="Z312" t="s">
        <v>39</v>
      </c>
    </row>
    <row r="313" spans="1:26">
      <c r="A313" s="1">
        <f>HYPERLINK("https://lsnyc.legalserver.org/matter/dynamic-profile/view/1913306","19-1913306")</f>
        <v>0</v>
      </c>
      <c r="B313" t="s">
        <v>40</v>
      </c>
      <c r="C313" t="s">
        <v>48</v>
      </c>
      <c r="D313" t="s">
        <v>183</v>
      </c>
      <c r="F313" t="s">
        <v>271</v>
      </c>
      <c r="G313" t="s">
        <v>763</v>
      </c>
      <c r="H313" t="s">
        <v>1017</v>
      </c>
      <c r="I313">
        <v>47</v>
      </c>
      <c r="J313">
        <v>11213</v>
      </c>
      <c r="K313" t="s">
        <v>1265</v>
      </c>
      <c r="L313" t="s">
        <v>1268</v>
      </c>
      <c r="M313" t="s">
        <v>1267</v>
      </c>
      <c r="N313" t="s">
        <v>1267</v>
      </c>
      <c r="O313" t="s">
        <v>1267</v>
      </c>
      <c r="Q313" t="s">
        <v>1291</v>
      </c>
      <c r="R313" t="s">
        <v>1459</v>
      </c>
      <c r="T313" t="s">
        <v>1470</v>
      </c>
      <c r="U313" t="s">
        <v>1265</v>
      </c>
      <c r="V313" t="s">
        <v>1473</v>
      </c>
      <c r="W313" t="s">
        <v>183</v>
      </c>
      <c r="Y313">
        <v>1.5</v>
      </c>
      <c r="Z313" t="s">
        <v>40</v>
      </c>
    </row>
    <row r="314" spans="1:26">
      <c r="A314" s="1">
        <f>HYPERLINK("https://lsnyc.legalserver.org/matter/dynamic-profile/view/1913104","19-1913104")</f>
        <v>0</v>
      </c>
      <c r="B314" t="s">
        <v>40</v>
      </c>
      <c r="C314" t="s">
        <v>48</v>
      </c>
      <c r="D314" t="s">
        <v>184</v>
      </c>
      <c r="F314" t="s">
        <v>453</v>
      </c>
      <c r="G314" t="s">
        <v>764</v>
      </c>
      <c r="H314" t="s">
        <v>1018</v>
      </c>
      <c r="I314">
        <v>6</v>
      </c>
      <c r="J314">
        <v>11213</v>
      </c>
      <c r="K314" t="s">
        <v>1265</v>
      </c>
      <c r="L314" t="s">
        <v>1268</v>
      </c>
      <c r="M314" t="s">
        <v>1267</v>
      </c>
      <c r="N314" t="s">
        <v>1267</v>
      </c>
      <c r="O314" t="s">
        <v>1267</v>
      </c>
      <c r="P314" t="s">
        <v>1291</v>
      </c>
      <c r="R314" t="s">
        <v>1459</v>
      </c>
      <c r="T314" t="s">
        <v>1470</v>
      </c>
      <c r="U314" t="s">
        <v>1265</v>
      </c>
      <c r="V314" t="s">
        <v>1473</v>
      </c>
      <c r="W314" t="s">
        <v>245</v>
      </c>
      <c r="Y314">
        <v>1.2</v>
      </c>
      <c r="Z314" t="s">
        <v>1793</v>
      </c>
    </row>
    <row r="315" spans="1:26">
      <c r="A315" s="1">
        <f>HYPERLINK("https://lsnyc.legalserver.org/matter/dynamic-profile/view/1850115","17-1850115")</f>
        <v>0</v>
      </c>
      <c r="B315" t="s">
        <v>41</v>
      </c>
      <c r="C315" t="s">
        <v>49</v>
      </c>
      <c r="D315" t="s">
        <v>185</v>
      </c>
      <c r="E315" t="s">
        <v>255</v>
      </c>
      <c r="F315" t="s">
        <v>454</v>
      </c>
      <c r="G315" t="s">
        <v>765</v>
      </c>
      <c r="H315" t="s">
        <v>1019</v>
      </c>
      <c r="I315" t="s">
        <v>1159</v>
      </c>
      <c r="J315">
        <v>11207</v>
      </c>
      <c r="K315" t="s">
        <v>1265</v>
      </c>
      <c r="M315" t="s">
        <v>1267</v>
      </c>
      <c r="N315" t="s">
        <v>1267</v>
      </c>
      <c r="O315" t="s">
        <v>1267</v>
      </c>
      <c r="R315" t="s">
        <v>1459</v>
      </c>
      <c r="S315" t="s">
        <v>1463</v>
      </c>
      <c r="T315" t="s">
        <v>1470</v>
      </c>
      <c r="V315" t="s">
        <v>1473</v>
      </c>
      <c r="W315" t="s">
        <v>1541</v>
      </c>
      <c r="Y315">
        <v>1.2</v>
      </c>
      <c r="Z315" t="s">
        <v>1808</v>
      </c>
    </row>
    <row r="316" spans="1:26">
      <c r="A316" s="1">
        <f>HYPERLINK("https://lsnyc.legalserver.org/matter/dynamic-profile/view/1869960","18-1869960")</f>
        <v>0</v>
      </c>
      <c r="B316" t="s">
        <v>41</v>
      </c>
      <c r="C316" t="s">
        <v>49</v>
      </c>
      <c r="D316" t="s">
        <v>186</v>
      </c>
      <c r="E316" t="s">
        <v>256</v>
      </c>
      <c r="F316" t="s">
        <v>388</v>
      </c>
      <c r="G316" t="s">
        <v>741</v>
      </c>
      <c r="H316" t="s">
        <v>1020</v>
      </c>
      <c r="I316">
        <v>1</v>
      </c>
      <c r="J316">
        <v>11208</v>
      </c>
      <c r="K316" t="s">
        <v>1266</v>
      </c>
      <c r="M316" t="s">
        <v>1267</v>
      </c>
      <c r="N316" t="s">
        <v>1267</v>
      </c>
      <c r="O316" t="s">
        <v>1267</v>
      </c>
      <c r="Q316" t="s">
        <v>1291</v>
      </c>
      <c r="R316" t="s">
        <v>1459</v>
      </c>
      <c r="S316" t="s">
        <v>1466</v>
      </c>
      <c r="T316" t="s">
        <v>1470</v>
      </c>
      <c r="V316" t="s">
        <v>1473</v>
      </c>
      <c r="Y316">
        <v>1.8</v>
      </c>
      <c r="Z316" t="s">
        <v>1803</v>
      </c>
    </row>
    <row r="317" spans="1:26">
      <c r="A317" s="1">
        <f>HYPERLINK("https://lsnyc.legalserver.org/matter/dynamic-profile/view/1862036","18-1862036")</f>
        <v>0</v>
      </c>
      <c r="B317" t="s">
        <v>41</v>
      </c>
      <c r="C317" t="s">
        <v>49</v>
      </c>
      <c r="D317" t="s">
        <v>60</v>
      </c>
      <c r="E317" t="s">
        <v>256</v>
      </c>
      <c r="F317" t="s">
        <v>455</v>
      </c>
      <c r="G317" t="s">
        <v>626</v>
      </c>
      <c r="H317" t="s">
        <v>1021</v>
      </c>
      <c r="I317">
        <v>2</v>
      </c>
      <c r="J317">
        <v>11226</v>
      </c>
      <c r="K317" t="s">
        <v>1266</v>
      </c>
      <c r="M317" t="s">
        <v>1266</v>
      </c>
      <c r="N317" t="s">
        <v>1267</v>
      </c>
      <c r="O317" t="s">
        <v>1267</v>
      </c>
      <c r="R317" t="s">
        <v>1459</v>
      </c>
      <c r="S317" t="s">
        <v>1463</v>
      </c>
      <c r="T317" t="s">
        <v>1470</v>
      </c>
      <c r="V317" t="s">
        <v>1473</v>
      </c>
      <c r="W317" t="s">
        <v>1481</v>
      </c>
      <c r="Y317">
        <v>1.5</v>
      </c>
      <c r="Z317" t="s">
        <v>1817</v>
      </c>
    </row>
    <row r="318" spans="1:26">
      <c r="A318" s="1">
        <f>HYPERLINK("https://lsnyc.legalserver.org/matter/dynamic-profile/view/1898591","19-1898591")</f>
        <v>0</v>
      </c>
      <c r="B318" t="s">
        <v>41</v>
      </c>
      <c r="C318" t="s">
        <v>48</v>
      </c>
      <c r="D318" t="s">
        <v>112</v>
      </c>
      <c r="F318" t="s">
        <v>456</v>
      </c>
      <c r="G318" t="s">
        <v>766</v>
      </c>
      <c r="H318" t="s">
        <v>1022</v>
      </c>
      <c r="I318">
        <v>1</v>
      </c>
      <c r="J318">
        <v>11207</v>
      </c>
      <c r="K318" t="s">
        <v>1265</v>
      </c>
      <c r="L318" t="s">
        <v>1268</v>
      </c>
      <c r="M318" t="s">
        <v>1267</v>
      </c>
      <c r="N318" t="s">
        <v>1267</v>
      </c>
      <c r="O318" t="s">
        <v>1265</v>
      </c>
      <c r="P318" t="s">
        <v>1291</v>
      </c>
      <c r="Q318" t="s">
        <v>1291</v>
      </c>
      <c r="R318" t="s">
        <v>1459</v>
      </c>
      <c r="T318" t="s">
        <v>1470</v>
      </c>
      <c r="U318" t="s">
        <v>1266</v>
      </c>
      <c r="V318" t="s">
        <v>1473</v>
      </c>
      <c r="W318" t="s">
        <v>112</v>
      </c>
      <c r="Y318">
        <v>14</v>
      </c>
      <c r="Z318" t="s">
        <v>1794</v>
      </c>
    </row>
    <row r="319" spans="1:26">
      <c r="A319" s="1">
        <f>HYPERLINK("https://lsnyc.legalserver.org/matter/dynamic-profile/view/1902323","19-1902323")</f>
        <v>0</v>
      </c>
      <c r="B319" t="s">
        <v>41</v>
      </c>
      <c r="C319" t="s">
        <v>49</v>
      </c>
      <c r="D319" t="s">
        <v>187</v>
      </c>
      <c r="E319" t="s">
        <v>117</v>
      </c>
      <c r="F319" t="s">
        <v>457</v>
      </c>
      <c r="G319" t="s">
        <v>767</v>
      </c>
      <c r="H319" t="s">
        <v>1023</v>
      </c>
      <c r="I319" t="s">
        <v>1091</v>
      </c>
      <c r="J319">
        <v>11217</v>
      </c>
      <c r="K319" t="s">
        <v>1265</v>
      </c>
      <c r="L319" t="s">
        <v>1268</v>
      </c>
      <c r="M319" t="s">
        <v>1266</v>
      </c>
      <c r="N319" t="s">
        <v>1267</v>
      </c>
      <c r="O319" t="s">
        <v>1267</v>
      </c>
      <c r="P319" t="s">
        <v>1291</v>
      </c>
      <c r="Q319" t="s">
        <v>1452</v>
      </c>
      <c r="R319" t="s">
        <v>1459</v>
      </c>
      <c r="S319" t="s">
        <v>1466</v>
      </c>
      <c r="T319" t="s">
        <v>1470</v>
      </c>
      <c r="U319" t="s">
        <v>1266</v>
      </c>
      <c r="V319" t="s">
        <v>1473</v>
      </c>
      <c r="W319" t="s">
        <v>130</v>
      </c>
      <c r="Y319">
        <v>2.1</v>
      </c>
      <c r="Z319" t="s">
        <v>1813</v>
      </c>
    </row>
    <row r="320" spans="1:26">
      <c r="A320" s="1">
        <f>HYPERLINK("https://lsnyc.legalserver.org/matter/dynamic-profile/view/1909493","19-1909493")</f>
        <v>0</v>
      </c>
      <c r="B320" t="s">
        <v>41</v>
      </c>
      <c r="C320" t="s">
        <v>48</v>
      </c>
      <c r="D320" t="s">
        <v>120</v>
      </c>
      <c r="F320" t="s">
        <v>458</v>
      </c>
      <c r="G320" t="s">
        <v>768</v>
      </c>
      <c r="H320" t="s">
        <v>1024</v>
      </c>
      <c r="I320" t="s">
        <v>1076</v>
      </c>
      <c r="J320">
        <v>11207</v>
      </c>
      <c r="K320" t="s">
        <v>1265</v>
      </c>
      <c r="L320" t="s">
        <v>1268</v>
      </c>
      <c r="M320" t="s">
        <v>1267</v>
      </c>
      <c r="N320" t="s">
        <v>1267</v>
      </c>
      <c r="O320" t="s">
        <v>1267</v>
      </c>
      <c r="P320" t="s">
        <v>1291</v>
      </c>
      <c r="Q320" t="s">
        <v>1291</v>
      </c>
      <c r="R320" t="s">
        <v>1459</v>
      </c>
      <c r="T320" t="s">
        <v>1470</v>
      </c>
      <c r="U320" t="s">
        <v>1266</v>
      </c>
      <c r="V320" t="s">
        <v>1473</v>
      </c>
      <c r="W320" t="s">
        <v>1542</v>
      </c>
      <c r="Y320">
        <v>3</v>
      </c>
      <c r="Z320" t="s">
        <v>1793</v>
      </c>
    </row>
    <row r="321" spans="1:26">
      <c r="A321" s="1">
        <f>HYPERLINK("https://lsnyc.legalserver.org/matter/dynamic-profile/view/1901332","19-1901332")</f>
        <v>0</v>
      </c>
      <c r="B321" t="s">
        <v>41</v>
      </c>
      <c r="C321" t="s">
        <v>49</v>
      </c>
      <c r="D321" t="s">
        <v>137</v>
      </c>
      <c r="E321" t="s">
        <v>256</v>
      </c>
      <c r="F321" t="s">
        <v>459</v>
      </c>
      <c r="G321" t="s">
        <v>769</v>
      </c>
      <c r="H321" t="s">
        <v>1025</v>
      </c>
      <c r="I321" t="s">
        <v>1082</v>
      </c>
      <c r="J321">
        <v>11207</v>
      </c>
      <c r="K321" t="s">
        <v>1265</v>
      </c>
      <c r="L321" t="s">
        <v>1268</v>
      </c>
      <c r="M321" t="s">
        <v>1266</v>
      </c>
      <c r="N321" t="s">
        <v>1267</v>
      </c>
      <c r="O321" t="s">
        <v>1267</v>
      </c>
      <c r="P321" t="s">
        <v>1291</v>
      </c>
      <c r="Q321" t="s">
        <v>1452</v>
      </c>
      <c r="R321" t="s">
        <v>1459</v>
      </c>
      <c r="S321" t="s">
        <v>1463</v>
      </c>
      <c r="T321" t="s">
        <v>1470</v>
      </c>
      <c r="U321" t="s">
        <v>1266</v>
      </c>
      <c r="V321" t="s">
        <v>1473</v>
      </c>
      <c r="W321" t="s">
        <v>137</v>
      </c>
      <c r="Y321">
        <v>0.8</v>
      </c>
      <c r="Z321" t="s">
        <v>1794</v>
      </c>
    </row>
    <row r="322" spans="1:26">
      <c r="A322" s="1">
        <f>HYPERLINK("https://lsnyc.legalserver.org/matter/dynamic-profile/view/1865133","18-1865133")</f>
        <v>0</v>
      </c>
      <c r="B322" t="s">
        <v>41</v>
      </c>
      <c r="C322" t="s">
        <v>48</v>
      </c>
      <c r="D322" t="s">
        <v>188</v>
      </c>
      <c r="F322" t="s">
        <v>460</v>
      </c>
      <c r="G322" t="s">
        <v>770</v>
      </c>
      <c r="H322" t="s">
        <v>1026</v>
      </c>
      <c r="I322" t="s">
        <v>1082</v>
      </c>
      <c r="J322">
        <v>11233</v>
      </c>
      <c r="K322" t="s">
        <v>1265</v>
      </c>
      <c r="M322" t="s">
        <v>1267</v>
      </c>
      <c r="N322" t="s">
        <v>1267</v>
      </c>
      <c r="O322" t="s">
        <v>1267</v>
      </c>
      <c r="P322" t="s">
        <v>1398</v>
      </c>
      <c r="Q322" t="s">
        <v>1443</v>
      </c>
      <c r="R322" t="s">
        <v>1462</v>
      </c>
      <c r="T322" t="s">
        <v>1470</v>
      </c>
      <c r="V322" t="s">
        <v>1473</v>
      </c>
      <c r="W322" t="s">
        <v>1480</v>
      </c>
      <c r="Y322">
        <v>73.09999999999999</v>
      </c>
      <c r="Z322" t="s">
        <v>1801</v>
      </c>
    </row>
    <row r="323" spans="1:26">
      <c r="A323" s="1">
        <f>HYPERLINK("https://lsnyc.legalserver.org/matter/dynamic-profile/view/1875314","18-1875314")</f>
        <v>0</v>
      </c>
      <c r="B323" t="s">
        <v>41</v>
      </c>
      <c r="C323" t="s">
        <v>49</v>
      </c>
      <c r="D323" t="s">
        <v>189</v>
      </c>
      <c r="E323" t="s">
        <v>257</v>
      </c>
      <c r="F323" t="s">
        <v>461</v>
      </c>
      <c r="G323" t="s">
        <v>771</v>
      </c>
      <c r="H323" t="s">
        <v>1027</v>
      </c>
      <c r="I323">
        <v>2</v>
      </c>
      <c r="J323">
        <v>11208</v>
      </c>
      <c r="K323" t="s">
        <v>1265</v>
      </c>
      <c r="M323" t="s">
        <v>1267</v>
      </c>
      <c r="N323" t="s">
        <v>1267</v>
      </c>
      <c r="O323" t="s">
        <v>1265</v>
      </c>
      <c r="P323" t="s">
        <v>1399</v>
      </c>
      <c r="Q323" t="s">
        <v>1446</v>
      </c>
      <c r="R323" t="s">
        <v>1462</v>
      </c>
      <c r="S323" t="s">
        <v>1465</v>
      </c>
      <c r="T323" t="s">
        <v>1471</v>
      </c>
      <c r="U323" t="s">
        <v>1266</v>
      </c>
      <c r="V323" t="s">
        <v>1473</v>
      </c>
      <c r="W323" t="s">
        <v>189</v>
      </c>
      <c r="X323" t="s">
        <v>1667</v>
      </c>
      <c r="Y323">
        <v>14.55</v>
      </c>
      <c r="Z323" t="s">
        <v>1818</v>
      </c>
    </row>
    <row r="324" spans="1:26">
      <c r="A324" s="1">
        <f>HYPERLINK("https://lsnyc.legalserver.org/matter/dynamic-profile/view/0803557","16-0803557")</f>
        <v>0</v>
      </c>
      <c r="B324" t="s">
        <v>41</v>
      </c>
      <c r="C324" t="s">
        <v>48</v>
      </c>
      <c r="D324" t="s">
        <v>190</v>
      </c>
      <c r="F324" t="s">
        <v>462</v>
      </c>
      <c r="G324" t="s">
        <v>772</v>
      </c>
      <c r="H324" t="s">
        <v>1028</v>
      </c>
      <c r="I324" t="s">
        <v>1094</v>
      </c>
      <c r="J324">
        <v>11207</v>
      </c>
      <c r="K324" t="s">
        <v>1267</v>
      </c>
      <c r="M324" t="s">
        <v>1267</v>
      </c>
      <c r="N324" t="s">
        <v>1267</v>
      </c>
      <c r="O324" t="s">
        <v>1267</v>
      </c>
      <c r="P324" t="s">
        <v>1400</v>
      </c>
      <c r="Q324" t="s">
        <v>1446</v>
      </c>
      <c r="R324" t="s">
        <v>1462</v>
      </c>
      <c r="T324" t="s">
        <v>1470</v>
      </c>
      <c r="V324" t="s">
        <v>1473</v>
      </c>
      <c r="W324" t="s">
        <v>190</v>
      </c>
      <c r="Y324">
        <v>17</v>
      </c>
      <c r="Z324" t="s">
        <v>44</v>
      </c>
    </row>
    <row r="325" spans="1:26">
      <c r="A325" s="1">
        <f>HYPERLINK("https://lsnyc.legalserver.org/matter/dynamic-profile/view/1861859","18-1861859")</f>
        <v>0</v>
      </c>
      <c r="B325" t="s">
        <v>41</v>
      </c>
      <c r="C325" t="s">
        <v>48</v>
      </c>
      <c r="D325" t="s">
        <v>191</v>
      </c>
      <c r="F325" t="s">
        <v>463</v>
      </c>
      <c r="G325" t="s">
        <v>773</v>
      </c>
      <c r="H325" t="s">
        <v>1029</v>
      </c>
      <c r="J325">
        <v>11237</v>
      </c>
      <c r="K325" t="s">
        <v>1266</v>
      </c>
      <c r="M325" t="s">
        <v>1267</v>
      </c>
      <c r="N325" t="s">
        <v>1267</v>
      </c>
      <c r="O325" t="s">
        <v>1267</v>
      </c>
      <c r="P325" t="s">
        <v>1401</v>
      </c>
      <c r="Q325" t="s">
        <v>1443</v>
      </c>
      <c r="R325" t="s">
        <v>1462</v>
      </c>
      <c r="T325" t="s">
        <v>1470</v>
      </c>
      <c r="V325" t="s">
        <v>1473</v>
      </c>
      <c r="W325" t="s">
        <v>1481</v>
      </c>
      <c r="Y325">
        <v>57.1</v>
      </c>
      <c r="Z325" t="s">
        <v>1811</v>
      </c>
    </row>
    <row r="326" spans="1:26">
      <c r="A326" s="1">
        <f>HYPERLINK("https://lsnyc.legalserver.org/matter/dynamic-profile/view/1840563","17-1840563")</f>
        <v>0</v>
      </c>
      <c r="B326" t="s">
        <v>41</v>
      </c>
      <c r="C326" t="s">
        <v>49</v>
      </c>
      <c r="D326" t="s">
        <v>192</v>
      </c>
      <c r="E326" t="s">
        <v>258</v>
      </c>
      <c r="F326" t="s">
        <v>464</v>
      </c>
      <c r="G326" t="s">
        <v>774</v>
      </c>
      <c r="H326" t="s">
        <v>1030</v>
      </c>
      <c r="I326" t="s">
        <v>1160</v>
      </c>
      <c r="J326">
        <v>11212</v>
      </c>
      <c r="K326" t="s">
        <v>1265</v>
      </c>
      <c r="M326" t="s">
        <v>1266</v>
      </c>
      <c r="N326" t="s">
        <v>1267</v>
      </c>
      <c r="O326" t="s">
        <v>1267</v>
      </c>
      <c r="R326" t="s">
        <v>1462</v>
      </c>
      <c r="S326" t="s">
        <v>1463</v>
      </c>
      <c r="T326" t="s">
        <v>1470</v>
      </c>
      <c r="U326" t="s">
        <v>1265</v>
      </c>
      <c r="V326" t="s">
        <v>1473</v>
      </c>
      <c r="W326" t="s">
        <v>1543</v>
      </c>
      <c r="Y326">
        <v>16.4</v>
      </c>
      <c r="Z326" t="s">
        <v>1811</v>
      </c>
    </row>
    <row r="327" spans="1:26">
      <c r="A327" s="1">
        <f>HYPERLINK("https://lsnyc.legalserver.org/matter/dynamic-profile/view/1883701","18-1883701")</f>
        <v>0</v>
      </c>
      <c r="B327" t="s">
        <v>41</v>
      </c>
      <c r="C327" t="s">
        <v>48</v>
      </c>
      <c r="D327" t="s">
        <v>193</v>
      </c>
      <c r="F327" t="s">
        <v>465</v>
      </c>
      <c r="G327" t="s">
        <v>688</v>
      </c>
      <c r="H327" t="s">
        <v>1031</v>
      </c>
      <c r="I327" t="s">
        <v>1075</v>
      </c>
      <c r="J327">
        <v>11233</v>
      </c>
      <c r="K327" t="s">
        <v>1265</v>
      </c>
      <c r="M327" t="s">
        <v>1267</v>
      </c>
      <c r="N327" t="s">
        <v>1267</v>
      </c>
      <c r="O327" t="s">
        <v>1265</v>
      </c>
      <c r="P327" t="s">
        <v>1402</v>
      </c>
      <c r="Q327" t="s">
        <v>1446</v>
      </c>
      <c r="R327" t="s">
        <v>1462</v>
      </c>
      <c r="T327" t="s">
        <v>1470</v>
      </c>
      <c r="U327" t="s">
        <v>1266</v>
      </c>
      <c r="V327" t="s">
        <v>1473</v>
      </c>
      <c r="W327" t="s">
        <v>122</v>
      </c>
      <c r="Y327">
        <v>6.4</v>
      </c>
      <c r="Z327" t="s">
        <v>1794</v>
      </c>
    </row>
    <row r="328" spans="1:26">
      <c r="A328" s="1">
        <f>HYPERLINK("https://lsnyc.legalserver.org/matter/dynamic-profile/view/1895077","19-1895077")</f>
        <v>0</v>
      </c>
      <c r="B328" t="s">
        <v>41</v>
      </c>
      <c r="C328" t="s">
        <v>48</v>
      </c>
      <c r="D328" t="s">
        <v>194</v>
      </c>
      <c r="F328" t="s">
        <v>466</v>
      </c>
      <c r="G328" t="s">
        <v>705</v>
      </c>
      <c r="H328" t="s">
        <v>930</v>
      </c>
      <c r="I328">
        <v>426</v>
      </c>
      <c r="J328">
        <v>11208</v>
      </c>
      <c r="K328" t="s">
        <v>1265</v>
      </c>
      <c r="L328" t="s">
        <v>1268</v>
      </c>
      <c r="M328" t="s">
        <v>1267</v>
      </c>
      <c r="N328" t="s">
        <v>1267</v>
      </c>
      <c r="O328" t="s">
        <v>1267</v>
      </c>
      <c r="P328" t="s">
        <v>1403</v>
      </c>
      <c r="Q328" t="s">
        <v>1446</v>
      </c>
      <c r="R328" t="s">
        <v>1462</v>
      </c>
      <c r="T328" t="s">
        <v>1470</v>
      </c>
      <c r="U328" t="s">
        <v>1266</v>
      </c>
      <c r="V328" t="s">
        <v>1473</v>
      </c>
      <c r="W328" t="s">
        <v>138</v>
      </c>
      <c r="Y328">
        <v>20.7</v>
      </c>
      <c r="Z328" t="s">
        <v>1809</v>
      </c>
    </row>
    <row r="329" spans="1:26">
      <c r="A329" s="1">
        <f>HYPERLINK("https://lsnyc.legalserver.org/matter/dynamic-profile/view/1903654","19-1903654")</f>
        <v>0</v>
      </c>
      <c r="B329" t="s">
        <v>41</v>
      </c>
      <c r="C329" t="s">
        <v>48</v>
      </c>
      <c r="D329" t="s">
        <v>113</v>
      </c>
      <c r="F329" t="s">
        <v>467</v>
      </c>
      <c r="G329" t="s">
        <v>775</v>
      </c>
      <c r="H329" t="s">
        <v>1032</v>
      </c>
      <c r="I329" t="s">
        <v>1075</v>
      </c>
      <c r="J329">
        <v>11225</v>
      </c>
      <c r="K329" t="s">
        <v>1265</v>
      </c>
      <c r="L329" t="s">
        <v>1268</v>
      </c>
      <c r="M329" t="s">
        <v>1267</v>
      </c>
      <c r="N329" t="s">
        <v>1267</v>
      </c>
      <c r="O329" t="s">
        <v>1267</v>
      </c>
      <c r="P329" t="s">
        <v>1404</v>
      </c>
      <c r="Q329" t="s">
        <v>1446</v>
      </c>
      <c r="R329" t="s">
        <v>1462</v>
      </c>
      <c r="T329" t="s">
        <v>1470</v>
      </c>
      <c r="U329" t="s">
        <v>1266</v>
      </c>
      <c r="V329" t="s">
        <v>1473</v>
      </c>
      <c r="W329" t="s">
        <v>260</v>
      </c>
      <c r="Y329">
        <v>2.8</v>
      </c>
      <c r="Z329" t="s">
        <v>1794</v>
      </c>
    </row>
    <row r="330" spans="1:26">
      <c r="A330" s="1">
        <f>HYPERLINK("https://lsnyc.legalserver.org/matter/dynamic-profile/view/1896032","19-1896032")</f>
        <v>0</v>
      </c>
      <c r="B330" t="s">
        <v>41</v>
      </c>
      <c r="C330" t="s">
        <v>48</v>
      </c>
      <c r="D330" t="s">
        <v>195</v>
      </c>
      <c r="F330" t="s">
        <v>468</v>
      </c>
      <c r="G330" t="s">
        <v>776</v>
      </c>
      <c r="H330" t="s">
        <v>1033</v>
      </c>
      <c r="I330" t="s">
        <v>1161</v>
      </c>
      <c r="J330">
        <v>11212</v>
      </c>
      <c r="K330" t="s">
        <v>1265</v>
      </c>
      <c r="L330" t="s">
        <v>1268</v>
      </c>
      <c r="M330" t="s">
        <v>1267</v>
      </c>
      <c r="N330" t="s">
        <v>1267</v>
      </c>
      <c r="O330" t="s">
        <v>1266</v>
      </c>
      <c r="P330" t="s">
        <v>1405</v>
      </c>
      <c r="Q330" t="s">
        <v>1446</v>
      </c>
      <c r="R330" t="s">
        <v>1462</v>
      </c>
      <c r="T330" t="s">
        <v>1470</v>
      </c>
      <c r="U330" t="s">
        <v>1266</v>
      </c>
      <c r="V330" t="s">
        <v>1473</v>
      </c>
      <c r="W330" t="s">
        <v>138</v>
      </c>
      <c r="Y330">
        <v>7</v>
      </c>
      <c r="Z330" t="s">
        <v>1793</v>
      </c>
    </row>
    <row r="331" spans="1:26">
      <c r="A331" s="1">
        <f>HYPERLINK("https://lsnyc.legalserver.org/matter/dynamic-profile/view/0805063","16-0805063")</f>
        <v>0</v>
      </c>
      <c r="B331" t="s">
        <v>41</v>
      </c>
      <c r="C331" t="s">
        <v>48</v>
      </c>
      <c r="D331" t="s">
        <v>196</v>
      </c>
      <c r="F331" t="s">
        <v>469</v>
      </c>
      <c r="G331" t="s">
        <v>777</v>
      </c>
      <c r="H331" t="s">
        <v>1034</v>
      </c>
      <c r="I331" t="s">
        <v>1162</v>
      </c>
      <c r="J331">
        <v>11208</v>
      </c>
      <c r="K331" t="s">
        <v>1267</v>
      </c>
      <c r="M331" t="s">
        <v>1267</v>
      </c>
      <c r="N331" t="s">
        <v>1267</v>
      </c>
      <c r="O331" t="s">
        <v>1267</v>
      </c>
      <c r="P331" t="s">
        <v>1406</v>
      </c>
      <c r="Q331" t="s">
        <v>1446</v>
      </c>
      <c r="R331" t="s">
        <v>1462</v>
      </c>
      <c r="T331" t="s">
        <v>1470</v>
      </c>
      <c r="V331" t="s">
        <v>1473</v>
      </c>
      <c r="W331" t="s">
        <v>1544</v>
      </c>
      <c r="Y331">
        <v>17.7</v>
      </c>
      <c r="Z331" t="s">
        <v>41</v>
      </c>
    </row>
    <row r="332" spans="1:26">
      <c r="A332" s="1">
        <f>HYPERLINK("https://lsnyc.legalserver.org/matter/dynamic-profile/view/1909768","19-1909768")</f>
        <v>0</v>
      </c>
      <c r="B332" t="s">
        <v>41</v>
      </c>
      <c r="C332" t="s">
        <v>48</v>
      </c>
      <c r="D332" t="s">
        <v>197</v>
      </c>
      <c r="F332" t="s">
        <v>470</v>
      </c>
      <c r="G332" t="s">
        <v>778</v>
      </c>
      <c r="H332" t="s">
        <v>1035</v>
      </c>
      <c r="I332" t="s">
        <v>1074</v>
      </c>
      <c r="J332">
        <v>11207</v>
      </c>
      <c r="K332" t="s">
        <v>1266</v>
      </c>
      <c r="L332" t="s">
        <v>1269</v>
      </c>
      <c r="M332" t="s">
        <v>1267</v>
      </c>
      <c r="N332" t="s">
        <v>1267</v>
      </c>
      <c r="O332" t="s">
        <v>1267</v>
      </c>
      <c r="P332" t="s">
        <v>1407</v>
      </c>
      <c r="Q332" t="s">
        <v>1446</v>
      </c>
      <c r="R332" t="s">
        <v>1462</v>
      </c>
      <c r="T332" t="s">
        <v>1470</v>
      </c>
      <c r="U332" t="s">
        <v>1266</v>
      </c>
      <c r="V332" t="s">
        <v>1473</v>
      </c>
      <c r="Y332">
        <v>3.6</v>
      </c>
      <c r="Z332" t="s">
        <v>1794</v>
      </c>
    </row>
    <row r="333" spans="1:26">
      <c r="A333" s="1">
        <f>HYPERLINK("https://lsnyc.legalserver.org/matter/dynamic-profile/view/1875894","18-1875894")</f>
        <v>0</v>
      </c>
      <c r="B333" t="s">
        <v>41</v>
      </c>
      <c r="C333" t="s">
        <v>49</v>
      </c>
      <c r="D333" t="s">
        <v>198</v>
      </c>
      <c r="E333" t="s">
        <v>120</v>
      </c>
      <c r="F333" t="s">
        <v>471</v>
      </c>
      <c r="G333" t="s">
        <v>779</v>
      </c>
      <c r="H333" t="s">
        <v>1036</v>
      </c>
      <c r="I333">
        <v>1</v>
      </c>
      <c r="J333">
        <v>11208</v>
      </c>
      <c r="K333" t="s">
        <v>1266</v>
      </c>
      <c r="M333" t="s">
        <v>1267</v>
      </c>
      <c r="N333" t="s">
        <v>1267</v>
      </c>
      <c r="O333" t="s">
        <v>1267</v>
      </c>
      <c r="P333" t="s">
        <v>1408</v>
      </c>
      <c r="Q333" t="s">
        <v>1446</v>
      </c>
      <c r="R333" t="s">
        <v>1462</v>
      </c>
      <c r="S333" t="s">
        <v>1465</v>
      </c>
      <c r="T333" t="s">
        <v>1470</v>
      </c>
      <c r="U333" t="s">
        <v>1266</v>
      </c>
      <c r="V333" t="s">
        <v>1473</v>
      </c>
      <c r="X333" t="s">
        <v>1667</v>
      </c>
      <c r="Y333">
        <v>14.7</v>
      </c>
      <c r="Z333" t="s">
        <v>1794</v>
      </c>
    </row>
    <row r="334" spans="1:26">
      <c r="A334" s="1">
        <f>HYPERLINK("https://lsnyc.legalserver.org/matter/dynamic-profile/view/1906607","19-1906607")</f>
        <v>0</v>
      </c>
      <c r="B334" t="s">
        <v>42</v>
      </c>
      <c r="C334" t="s">
        <v>49</v>
      </c>
      <c r="D334" t="s">
        <v>199</v>
      </c>
      <c r="E334" t="s">
        <v>259</v>
      </c>
      <c r="F334" t="s">
        <v>472</v>
      </c>
      <c r="G334" t="s">
        <v>780</v>
      </c>
      <c r="H334" t="s">
        <v>1037</v>
      </c>
      <c r="I334" t="s">
        <v>1163</v>
      </c>
      <c r="J334">
        <v>11208</v>
      </c>
      <c r="K334" t="s">
        <v>1265</v>
      </c>
      <c r="L334" t="s">
        <v>1268</v>
      </c>
      <c r="M334" t="s">
        <v>1266</v>
      </c>
      <c r="N334" t="s">
        <v>1267</v>
      </c>
      <c r="O334" t="s">
        <v>1267</v>
      </c>
      <c r="P334" t="s">
        <v>1409</v>
      </c>
      <c r="Q334" t="s">
        <v>1456</v>
      </c>
      <c r="R334" t="s">
        <v>1460</v>
      </c>
      <c r="S334" t="s">
        <v>1464</v>
      </c>
      <c r="T334" t="s">
        <v>1470</v>
      </c>
      <c r="U334" t="s">
        <v>1266</v>
      </c>
      <c r="V334" t="s">
        <v>1478</v>
      </c>
      <c r="W334" t="s">
        <v>110</v>
      </c>
      <c r="Y334">
        <v>4</v>
      </c>
      <c r="Z334" t="s">
        <v>1793</v>
      </c>
    </row>
    <row r="335" spans="1:26">
      <c r="A335" s="1">
        <f>HYPERLINK("https://lsnyc.legalserver.org/matter/dynamic-profile/view/1897598","19-1897598")</f>
        <v>0</v>
      </c>
      <c r="B335" t="s">
        <v>42</v>
      </c>
      <c r="C335" t="s">
        <v>49</v>
      </c>
      <c r="D335" t="s">
        <v>135</v>
      </c>
      <c r="E335" t="s">
        <v>260</v>
      </c>
      <c r="F335" t="s">
        <v>473</v>
      </c>
      <c r="G335" t="s">
        <v>781</v>
      </c>
      <c r="H335" t="s">
        <v>1038</v>
      </c>
      <c r="I335" t="s">
        <v>1164</v>
      </c>
      <c r="J335">
        <v>11212</v>
      </c>
      <c r="K335" t="s">
        <v>1265</v>
      </c>
      <c r="M335" t="s">
        <v>1267</v>
      </c>
      <c r="N335" t="s">
        <v>1267</v>
      </c>
      <c r="O335" t="s">
        <v>1265</v>
      </c>
      <c r="P335" t="s">
        <v>1410</v>
      </c>
      <c r="Q335" t="s">
        <v>1456</v>
      </c>
      <c r="R335" t="s">
        <v>1460</v>
      </c>
      <c r="S335" t="s">
        <v>1468</v>
      </c>
      <c r="T335" t="s">
        <v>1470</v>
      </c>
      <c r="U335" t="s">
        <v>1266</v>
      </c>
      <c r="V335" t="s">
        <v>1478</v>
      </c>
      <c r="W335" t="s">
        <v>99</v>
      </c>
      <c r="Y335">
        <v>2.75</v>
      </c>
      <c r="Z335" t="s">
        <v>1793</v>
      </c>
    </row>
    <row r="336" spans="1:26">
      <c r="A336" s="1">
        <f>HYPERLINK("https://lsnyc.legalserver.org/matter/dynamic-profile/view/1884734","18-1884734")</f>
        <v>0</v>
      </c>
      <c r="B336" t="s">
        <v>42</v>
      </c>
      <c r="C336" t="s">
        <v>49</v>
      </c>
      <c r="D336" t="s">
        <v>96</v>
      </c>
      <c r="E336" t="s">
        <v>259</v>
      </c>
      <c r="F336" t="s">
        <v>341</v>
      </c>
      <c r="G336" t="s">
        <v>782</v>
      </c>
      <c r="H336" t="s">
        <v>1039</v>
      </c>
      <c r="I336" t="s">
        <v>1093</v>
      </c>
      <c r="J336">
        <v>11237</v>
      </c>
      <c r="K336" t="s">
        <v>1265</v>
      </c>
      <c r="M336" t="s">
        <v>1267</v>
      </c>
      <c r="N336" t="s">
        <v>1267</v>
      </c>
      <c r="O336" t="s">
        <v>1265</v>
      </c>
      <c r="P336" t="s">
        <v>1291</v>
      </c>
      <c r="Q336" t="s">
        <v>1456</v>
      </c>
      <c r="R336" t="s">
        <v>1460</v>
      </c>
      <c r="S336" t="s">
        <v>1464</v>
      </c>
      <c r="T336" t="s">
        <v>1470</v>
      </c>
      <c r="U336" t="s">
        <v>1266</v>
      </c>
      <c r="V336" t="s">
        <v>1478</v>
      </c>
      <c r="W336" t="s">
        <v>1481</v>
      </c>
      <c r="X336" t="s">
        <v>1668</v>
      </c>
      <c r="Y336">
        <v>56</v>
      </c>
      <c r="Z336" t="s">
        <v>1794</v>
      </c>
    </row>
    <row r="337" spans="1:26">
      <c r="A337" s="1">
        <f>HYPERLINK("https://lsnyc.legalserver.org/matter/dynamic-profile/view/1901176","19-1901176")</f>
        <v>0</v>
      </c>
      <c r="B337" t="s">
        <v>42</v>
      </c>
      <c r="C337" t="s">
        <v>49</v>
      </c>
      <c r="D337" t="s">
        <v>138</v>
      </c>
      <c r="E337" t="s">
        <v>259</v>
      </c>
      <c r="F337" t="s">
        <v>455</v>
      </c>
      <c r="G337" t="s">
        <v>640</v>
      </c>
      <c r="H337" t="s">
        <v>1040</v>
      </c>
      <c r="I337" t="s">
        <v>1076</v>
      </c>
      <c r="J337">
        <v>11233</v>
      </c>
      <c r="K337" t="s">
        <v>1265</v>
      </c>
      <c r="L337" t="s">
        <v>1268</v>
      </c>
      <c r="M337" t="s">
        <v>1267</v>
      </c>
      <c r="N337" t="s">
        <v>1267</v>
      </c>
      <c r="O337" t="s">
        <v>1267</v>
      </c>
      <c r="Q337" t="s">
        <v>1291</v>
      </c>
      <c r="R337" t="s">
        <v>1460</v>
      </c>
      <c r="S337" t="s">
        <v>1466</v>
      </c>
      <c r="T337" t="s">
        <v>1470</v>
      </c>
      <c r="U337" t="s">
        <v>1266</v>
      </c>
      <c r="V337" t="s">
        <v>1473</v>
      </c>
      <c r="W337" t="s">
        <v>1545</v>
      </c>
      <c r="Y337">
        <v>27.5</v>
      </c>
      <c r="Z337" t="s">
        <v>1794</v>
      </c>
    </row>
    <row r="338" spans="1:26">
      <c r="A338" s="1">
        <f>HYPERLINK("https://lsnyc.legalserver.org/matter/dynamic-profile/view/1891494","19-1891494")</f>
        <v>0</v>
      </c>
      <c r="B338" t="s">
        <v>43</v>
      </c>
      <c r="C338" t="s">
        <v>48</v>
      </c>
      <c r="D338" t="s">
        <v>108</v>
      </c>
      <c r="F338" t="s">
        <v>474</v>
      </c>
      <c r="G338" t="s">
        <v>783</v>
      </c>
      <c r="H338" t="s">
        <v>963</v>
      </c>
      <c r="I338" t="s">
        <v>1165</v>
      </c>
      <c r="J338">
        <v>11233</v>
      </c>
      <c r="K338" t="s">
        <v>1265</v>
      </c>
      <c r="M338" t="s">
        <v>1267</v>
      </c>
      <c r="N338" t="s">
        <v>1267</v>
      </c>
      <c r="O338" t="s">
        <v>1266</v>
      </c>
      <c r="P338" t="s">
        <v>1269</v>
      </c>
      <c r="Q338" t="s">
        <v>1447</v>
      </c>
      <c r="R338" t="s">
        <v>1459</v>
      </c>
      <c r="T338" t="s">
        <v>1470</v>
      </c>
      <c r="U338" t="s">
        <v>1265</v>
      </c>
      <c r="V338" t="s">
        <v>1473</v>
      </c>
      <c r="W338" t="s">
        <v>1546</v>
      </c>
      <c r="X338" t="s">
        <v>1669</v>
      </c>
      <c r="Y338">
        <v>0</v>
      </c>
      <c r="Z338" t="s">
        <v>1794</v>
      </c>
    </row>
    <row r="339" spans="1:26">
      <c r="A339" s="1">
        <f>HYPERLINK("https://lsnyc.legalserver.org/matter/dynamic-profile/view/1891511","19-1891511")</f>
        <v>0</v>
      </c>
      <c r="B339" t="s">
        <v>43</v>
      </c>
      <c r="C339" t="s">
        <v>48</v>
      </c>
      <c r="D339" t="s">
        <v>108</v>
      </c>
      <c r="F339" t="s">
        <v>475</v>
      </c>
      <c r="G339" t="s">
        <v>380</v>
      </c>
      <c r="H339" t="s">
        <v>963</v>
      </c>
      <c r="I339" t="s">
        <v>1117</v>
      </c>
      <c r="J339">
        <v>11233</v>
      </c>
      <c r="K339" t="s">
        <v>1265</v>
      </c>
      <c r="M339" t="s">
        <v>1267</v>
      </c>
      <c r="N339" t="s">
        <v>1267</v>
      </c>
      <c r="O339" t="s">
        <v>1266</v>
      </c>
      <c r="P339" t="s">
        <v>1269</v>
      </c>
      <c r="Q339" t="s">
        <v>1447</v>
      </c>
      <c r="R339" t="s">
        <v>1459</v>
      </c>
      <c r="T339" t="s">
        <v>1470</v>
      </c>
      <c r="U339" t="s">
        <v>1265</v>
      </c>
      <c r="V339" t="s">
        <v>1473</v>
      </c>
      <c r="W339" t="s">
        <v>1546</v>
      </c>
      <c r="X339" t="s">
        <v>1670</v>
      </c>
      <c r="Y339">
        <v>0</v>
      </c>
      <c r="Z339" t="s">
        <v>1794</v>
      </c>
    </row>
    <row r="340" spans="1:26">
      <c r="A340" s="1">
        <f>HYPERLINK("https://lsnyc.legalserver.org/matter/dynamic-profile/view/1897171","19-1897171")</f>
        <v>0</v>
      </c>
      <c r="B340" t="s">
        <v>43</v>
      </c>
      <c r="C340" t="s">
        <v>48</v>
      </c>
      <c r="D340" t="s">
        <v>200</v>
      </c>
      <c r="F340" t="s">
        <v>476</v>
      </c>
      <c r="G340" t="s">
        <v>784</v>
      </c>
      <c r="H340" t="s">
        <v>928</v>
      </c>
      <c r="I340" t="s">
        <v>1166</v>
      </c>
      <c r="J340">
        <v>11233</v>
      </c>
      <c r="K340" t="s">
        <v>1265</v>
      </c>
      <c r="M340" t="s">
        <v>1267</v>
      </c>
      <c r="N340" t="s">
        <v>1267</v>
      </c>
      <c r="O340" t="s">
        <v>1266</v>
      </c>
      <c r="Q340" t="s">
        <v>1447</v>
      </c>
      <c r="R340" t="s">
        <v>1459</v>
      </c>
      <c r="T340" t="s">
        <v>1470</v>
      </c>
      <c r="U340" t="s">
        <v>1265</v>
      </c>
      <c r="V340" t="s">
        <v>1473</v>
      </c>
      <c r="W340" t="s">
        <v>1546</v>
      </c>
      <c r="X340" t="s">
        <v>1671</v>
      </c>
      <c r="Y340">
        <v>0</v>
      </c>
      <c r="Z340" t="s">
        <v>1793</v>
      </c>
    </row>
    <row r="341" spans="1:26">
      <c r="A341" s="1">
        <f>HYPERLINK("https://lsnyc.legalserver.org/matter/dynamic-profile/view/1897201","19-1897201")</f>
        <v>0</v>
      </c>
      <c r="B341" t="s">
        <v>43</v>
      </c>
      <c r="C341" t="s">
        <v>48</v>
      </c>
      <c r="D341" t="s">
        <v>200</v>
      </c>
      <c r="F341" t="s">
        <v>477</v>
      </c>
      <c r="G341" t="s">
        <v>785</v>
      </c>
      <c r="H341" t="s">
        <v>1041</v>
      </c>
      <c r="I341" t="s">
        <v>1167</v>
      </c>
      <c r="J341">
        <v>11233</v>
      </c>
      <c r="K341" t="s">
        <v>1265</v>
      </c>
      <c r="M341" t="s">
        <v>1267</v>
      </c>
      <c r="N341" t="s">
        <v>1267</v>
      </c>
      <c r="O341" t="s">
        <v>1266</v>
      </c>
      <c r="Q341" t="s">
        <v>1447</v>
      </c>
      <c r="R341" t="s">
        <v>1459</v>
      </c>
      <c r="T341" t="s">
        <v>1470</v>
      </c>
      <c r="U341" t="s">
        <v>1265</v>
      </c>
      <c r="V341" t="s">
        <v>1473</v>
      </c>
      <c r="W341" t="s">
        <v>1546</v>
      </c>
      <c r="Y341">
        <v>0</v>
      </c>
      <c r="Z341" t="s">
        <v>1793</v>
      </c>
    </row>
    <row r="342" spans="1:26">
      <c r="A342" s="1">
        <f>HYPERLINK("https://lsnyc.legalserver.org/matter/dynamic-profile/view/1897530","19-1897530")</f>
        <v>0</v>
      </c>
      <c r="B342" t="s">
        <v>43</v>
      </c>
      <c r="C342" t="s">
        <v>48</v>
      </c>
      <c r="D342" t="s">
        <v>128</v>
      </c>
      <c r="F342" t="s">
        <v>274</v>
      </c>
      <c r="G342" t="s">
        <v>731</v>
      </c>
      <c r="H342" t="s">
        <v>928</v>
      </c>
      <c r="I342" t="s">
        <v>1168</v>
      </c>
      <c r="J342">
        <v>11233</v>
      </c>
      <c r="K342" t="s">
        <v>1265</v>
      </c>
      <c r="M342" t="s">
        <v>1267</v>
      </c>
      <c r="N342" t="s">
        <v>1267</v>
      </c>
      <c r="O342" t="s">
        <v>1266</v>
      </c>
      <c r="Q342" t="s">
        <v>1447</v>
      </c>
      <c r="R342" t="s">
        <v>1459</v>
      </c>
      <c r="T342" t="s">
        <v>1470</v>
      </c>
      <c r="U342" t="s">
        <v>1265</v>
      </c>
      <c r="V342" t="s">
        <v>1473</v>
      </c>
      <c r="W342" t="s">
        <v>1546</v>
      </c>
      <c r="X342" t="s">
        <v>1672</v>
      </c>
      <c r="Y342">
        <v>0</v>
      </c>
      <c r="Z342" t="s">
        <v>1794</v>
      </c>
    </row>
    <row r="343" spans="1:26">
      <c r="A343" s="1">
        <f>HYPERLINK("https://lsnyc.legalserver.org/matter/dynamic-profile/view/1901995","19-1901995")</f>
        <v>0</v>
      </c>
      <c r="B343" t="s">
        <v>43</v>
      </c>
      <c r="C343" t="s">
        <v>48</v>
      </c>
      <c r="D343" t="s">
        <v>141</v>
      </c>
      <c r="F343" t="s">
        <v>478</v>
      </c>
      <c r="G343" t="s">
        <v>786</v>
      </c>
      <c r="H343" t="s">
        <v>963</v>
      </c>
      <c r="I343" t="s">
        <v>1169</v>
      </c>
      <c r="J343">
        <v>11233</v>
      </c>
      <c r="K343" t="s">
        <v>1265</v>
      </c>
      <c r="L343" t="s">
        <v>1269</v>
      </c>
      <c r="M343" t="s">
        <v>1267</v>
      </c>
      <c r="N343" t="s">
        <v>1267</v>
      </c>
      <c r="O343" t="s">
        <v>1267</v>
      </c>
      <c r="P343" t="s">
        <v>1291</v>
      </c>
      <c r="Q343" t="s">
        <v>1447</v>
      </c>
      <c r="R343" t="s">
        <v>1459</v>
      </c>
      <c r="T343" t="s">
        <v>1470</v>
      </c>
      <c r="U343" t="s">
        <v>1265</v>
      </c>
      <c r="V343" t="s">
        <v>1473</v>
      </c>
      <c r="W343" t="s">
        <v>1546</v>
      </c>
      <c r="X343" t="s">
        <v>1673</v>
      </c>
      <c r="Y343">
        <v>0</v>
      </c>
      <c r="Z343" t="s">
        <v>1793</v>
      </c>
    </row>
    <row r="344" spans="1:26">
      <c r="A344" s="1">
        <f>HYPERLINK("https://lsnyc.legalserver.org/matter/dynamic-profile/view/1902021","19-1902021")</f>
        <v>0</v>
      </c>
      <c r="B344" t="s">
        <v>43</v>
      </c>
      <c r="C344" t="s">
        <v>48</v>
      </c>
      <c r="D344" t="s">
        <v>141</v>
      </c>
      <c r="F344" t="s">
        <v>479</v>
      </c>
      <c r="G344" t="s">
        <v>787</v>
      </c>
      <c r="H344" t="s">
        <v>963</v>
      </c>
      <c r="I344" t="s">
        <v>1170</v>
      </c>
      <c r="J344">
        <v>11233</v>
      </c>
      <c r="K344" t="s">
        <v>1265</v>
      </c>
      <c r="L344" t="s">
        <v>1269</v>
      </c>
      <c r="M344" t="s">
        <v>1267</v>
      </c>
      <c r="N344" t="s">
        <v>1267</v>
      </c>
      <c r="O344" t="s">
        <v>1267</v>
      </c>
      <c r="P344" t="s">
        <v>1291</v>
      </c>
      <c r="Q344" t="s">
        <v>1447</v>
      </c>
      <c r="R344" t="s">
        <v>1459</v>
      </c>
      <c r="T344" t="s">
        <v>1470</v>
      </c>
      <c r="U344" t="s">
        <v>1265</v>
      </c>
      <c r="V344" t="s">
        <v>1473</v>
      </c>
      <c r="W344" t="s">
        <v>1546</v>
      </c>
      <c r="X344" t="s">
        <v>1674</v>
      </c>
      <c r="Y344">
        <v>0</v>
      </c>
      <c r="Z344" t="s">
        <v>1793</v>
      </c>
    </row>
    <row r="345" spans="1:26">
      <c r="A345" s="1">
        <f>HYPERLINK("https://lsnyc.legalserver.org/matter/dynamic-profile/view/1902163","19-1902163")</f>
        <v>0</v>
      </c>
      <c r="B345" t="s">
        <v>43</v>
      </c>
      <c r="C345" t="s">
        <v>48</v>
      </c>
      <c r="D345" t="s">
        <v>123</v>
      </c>
      <c r="F345" t="s">
        <v>480</v>
      </c>
      <c r="G345" t="s">
        <v>788</v>
      </c>
      <c r="H345" t="s">
        <v>963</v>
      </c>
      <c r="I345" t="s">
        <v>1171</v>
      </c>
      <c r="J345">
        <v>11233</v>
      </c>
      <c r="K345" t="s">
        <v>1265</v>
      </c>
      <c r="L345" t="s">
        <v>1269</v>
      </c>
      <c r="M345" t="s">
        <v>1267</v>
      </c>
      <c r="N345" t="s">
        <v>1267</v>
      </c>
      <c r="O345" t="s">
        <v>1267</v>
      </c>
      <c r="P345" t="s">
        <v>1358</v>
      </c>
      <c r="Q345" t="s">
        <v>1447</v>
      </c>
      <c r="R345" t="s">
        <v>1459</v>
      </c>
      <c r="T345" t="s">
        <v>1470</v>
      </c>
      <c r="U345" t="s">
        <v>1265</v>
      </c>
      <c r="V345" t="s">
        <v>1473</v>
      </c>
      <c r="W345" t="s">
        <v>1546</v>
      </c>
      <c r="X345" t="s">
        <v>1675</v>
      </c>
      <c r="Y345">
        <v>0</v>
      </c>
      <c r="Z345" t="s">
        <v>1793</v>
      </c>
    </row>
    <row r="346" spans="1:26">
      <c r="A346" s="1">
        <f>HYPERLINK("https://lsnyc.legalserver.org/matter/dynamic-profile/view/1912722","19-1912722")</f>
        <v>0</v>
      </c>
      <c r="B346" t="s">
        <v>43</v>
      </c>
      <c r="C346" t="s">
        <v>48</v>
      </c>
      <c r="D346" t="s">
        <v>201</v>
      </c>
      <c r="F346" t="s">
        <v>481</v>
      </c>
      <c r="G346" t="s">
        <v>638</v>
      </c>
      <c r="H346" t="s">
        <v>1042</v>
      </c>
      <c r="I346" t="s">
        <v>1129</v>
      </c>
      <c r="J346">
        <v>11207</v>
      </c>
      <c r="K346" t="s">
        <v>1267</v>
      </c>
      <c r="M346" t="s">
        <v>1267</v>
      </c>
      <c r="N346" t="s">
        <v>1267</v>
      </c>
      <c r="O346" t="s">
        <v>1267</v>
      </c>
      <c r="Q346" t="s">
        <v>1447</v>
      </c>
      <c r="R346" t="s">
        <v>1459</v>
      </c>
      <c r="T346" t="s">
        <v>1470</v>
      </c>
      <c r="V346" t="s">
        <v>1473</v>
      </c>
      <c r="W346" t="s">
        <v>201</v>
      </c>
      <c r="Y346">
        <v>0.1</v>
      </c>
      <c r="Z346" t="s">
        <v>43</v>
      </c>
    </row>
    <row r="347" spans="1:26">
      <c r="A347" s="1">
        <f>HYPERLINK("https://lsnyc.legalserver.org/matter/dynamic-profile/view/1902003","19-1902003")</f>
        <v>0</v>
      </c>
      <c r="B347" t="s">
        <v>43</v>
      </c>
      <c r="C347" t="s">
        <v>48</v>
      </c>
      <c r="D347" t="s">
        <v>141</v>
      </c>
      <c r="F347" t="s">
        <v>332</v>
      </c>
      <c r="G347" t="s">
        <v>789</v>
      </c>
      <c r="H347" t="s">
        <v>928</v>
      </c>
      <c r="I347" t="s">
        <v>1172</v>
      </c>
      <c r="J347">
        <v>11233</v>
      </c>
      <c r="K347" t="s">
        <v>1265</v>
      </c>
      <c r="L347" t="s">
        <v>1269</v>
      </c>
      <c r="M347" t="s">
        <v>1267</v>
      </c>
      <c r="N347" t="s">
        <v>1267</v>
      </c>
      <c r="O347" t="s">
        <v>1267</v>
      </c>
      <c r="P347" t="s">
        <v>1291</v>
      </c>
      <c r="Q347" t="s">
        <v>1447</v>
      </c>
      <c r="R347" t="s">
        <v>1459</v>
      </c>
      <c r="T347" t="s">
        <v>1470</v>
      </c>
      <c r="U347" t="s">
        <v>1265</v>
      </c>
      <c r="V347" t="s">
        <v>1473</v>
      </c>
      <c r="W347" t="s">
        <v>1546</v>
      </c>
      <c r="X347" t="s">
        <v>1676</v>
      </c>
      <c r="Y347">
        <v>0</v>
      </c>
      <c r="Z347" t="s">
        <v>1793</v>
      </c>
    </row>
    <row r="348" spans="1:26">
      <c r="A348" s="1">
        <f>HYPERLINK("https://lsnyc.legalserver.org/matter/dynamic-profile/view/1891478","19-1891478")</f>
        <v>0</v>
      </c>
      <c r="B348" t="s">
        <v>43</v>
      </c>
      <c r="C348" t="s">
        <v>48</v>
      </c>
      <c r="D348" t="s">
        <v>108</v>
      </c>
      <c r="F348" t="s">
        <v>482</v>
      </c>
      <c r="G348" t="s">
        <v>716</v>
      </c>
      <c r="H348" t="s">
        <v>928</v>
      </c>
      <c r="I348" t="s">
        <v>1131</v>
      </c>
      <c r="J348">
        <v>11233</v>
      </c>
      <c r="K348" t="s">
        <v>1265</v>
      </c>
      <c r="M348" t="s">
        <v>1267</v>
      </c>
      <c r="N348" t="s">
        <v>1267</v>
      </c>
      <c r="O348" t="s">
        <v>1266</v>
      </c>
      <c r="Q348" t="s">
        <v>1447</v>
      </c>
      <c r="R348" t="s">
        <v>1459</v>
      </c>
      <c r="T348" t="s">
        <v>1470</v>
      </c>
      <c r="U348" t="s">
        <v>1265</v>
      </c>
      <c r="V348" t="s">
        <v>1473</v>
      </c>
      <c r="W348" t="s">
        <v>1546</v>
      </c>
      <c r="X348" t="s">
        <v>1677</v>
      </c>
      <c r="Y348">
        <v>0</v>
      </c>
      <c r="Z348" t="s">
        <v>1793</v>
      </c>
    </row>
    <row r="349" spans="1:26">
      <c r="A349" s="1">
        <f>HYPERLINK("https://lsnyc.legalserver.org/matter/dynamic-profile/view/1898252","19-1898252")</f>
        <v>0</v>
      </c>
      <c r="B349" t="s">
        <v>43</v>
      </c>
      <c r="C349" t="s">
        <v>48</v>
      </c>
      <c r="D349" t="s">
        <v>133</v>
      </c>
      <c r="F349" t="s">
        <v>391</v>
      </c>
      <c r="G349" t="s">
        <v>741</v>
      </c>
      <c r="H349" t="s">
        <v>1041</v>
      </c>
      <c r="I349" t="s">
        <v>1173</v>
      </c>
      <c r="J349">
        <v>11233</v>
      </c>
      <c r="K349" t="s">
        <v>1265</v>
      </c>
      <c r="M349" t="s">
        <v>1267</v>
      </c>
      <c r="N349" t="s">
        <v>1267</v>
      </c>
      <c r="O349" t="s">
        <v>1266</v>
      </c>
      <c r="Q349" t="s">
        <v>1447</v>
      </c>
      <c r="R349" t="s">
        <v>1459</v>
      </c>
      <c r="T349" t="s">
        <v>1470</v>
      </c>
      <c r="U349" t="s">
        <v>1265</v>
      </c>
      <c r="V349" t="s">
        <v>1473</v>
      </c>
      <c r="W349" t="s">
        <v>1546</v>
      </c>
      <c r="X349" t="s">
        <v>1678</v>
      </c>
      <c r="Y349">
        <v>0</v>
      </c>
      <c r="Z349" t="s">
        <v>1793</v>
      </c>
    </row>
    <row r="350" spans="1:26">
      <c r="A350" s="1">
        <f>HYPERLINK("https://lsnyc.legalserver.org/matter/dynamic-profile/view/1891856","19-1891856")</f>
        <v>0</v>
      </c>
      <c r="B350" t="s">
        <v>43</v>
      </c>
      <c r="C350" t="s">
        <v>48</v>
      </c>
      <c r="D350" t="s">
        <v>202</v>
      </c>
      <c r="F350" t="s">
        <v>351</v>
      </c>
      <c r="G350" t="s">
        <v>790</v>
      </c>
      <c r="H350" t="s">
        <v>963</v>
      </c>
      <c r="I350" t="s">
        <v>1174</v>
      </c>
      <c r="J350">
        <v>11233</v>
      </c>
      <c r="K350" t="s">
        <v>1265</v>
      </c>
      <c r="M350" t="s">
        <v>1267</v>
      </c>
      <c r="N350" t="s">
        <v>1267</v>
      </c>
      <c r="O350" t="s">
        <v>1266</v>
      </c>
      <c r="P350" t="s">
        <v>1269</v>
      </c>
      <c r="Q350" t="s">
        <v>1447</v>
      </c>
      <c r="R350" t="s">
        <v>1459</v>
      </c>
      <c r="T350" t="s">
        <v>1470</v>
      </c>
      <c r="U350" t="s">
        <v>1265</v>
      </c>
      <c r="V350" t="s">
        <v>1473</v>
      </c>
      <c r="W350" t="s">
        <v>1546</v>
      </c>
      <c r="X350" t="s">
        <v>1679</v>
      </c>
      <c r="Y350">
        <v>0</v>
      </c>
      <c r="Z350" t="s">
        <v>1794</v>
      </c>
    </row>
    <row r="351" spans="1:26">
      <c r="A351" s="1">
        <f>HYPERLINK("https://lsnyc.legalserver.org/matter/dynamic-profile/view/1901980","19-1901980")</f>
        <v>0</v>
      </c>
      <c r="B351" t="s">
        <v>43</v>
      </c>
      <c r="C351" t="s">
        <v>48</v>
      </c>
      <c r="D351" t="s">
        <v>141</v>
      </c>
      <c r="F351" t="s">
        <v>483</v>
      </c>
      <c r="G351" t="s">
        <v>791</v>
      </c>
      <c r="H351" t="s">
        <v>928</v>
      </c>
      <c r="I351" t="s">
        <v>1175</v>
      </c>
      <c r="J351">
        <v>11233</v>
      </c>
      <c r="K351" t="s">
        <v>1265</v>
      </c>
      <c r="L351" t="s">
        <v>1269</v>
      </c>
      <c r="M351" t="s">
        <v>1267</v>
      </c>
      <c r="N351" t="s">
        <v>1267</v>
      </c>
      <c r="O351" t="s">
        <v>1267</v>
      </c>
      <c r="P351" t="s">
        <v>1358</v>
      </c>
      <c r="Q351" t="s">
        <v>1447</v>
      </c>
      <c r="R351" t="s">
        <v>1459</v>
      </c>
      <c r="T351" t="s">
        <v>1470</v>
      </c>
      <c r="U351" t="s">
        <v>1265</v>
      </c>
      <c r="V351" t="s">
        <v>1473</v>
      </c>
      <c r="W351" t="s">
        <v>1546</v>
      </c>
      <c r="X351" t="s">
        <v>1680</v>
      </c>
      <c r="Y351">
        <v>0</v>
      </c>
      <c r="Z351" t="s">
        <v>1793</v>
      </c>
    </row>
    <row r="352" spans="1:26">
      <c r="A352" s="1">
        <f>HYPERLINK("https://lsnyc.legalserver.org/matter/dynamic-profile/view/1902045","19-1902045")</f>
        <v>0</v>
      </c>
      <c r="B352" t="s">
        <v>43</v>
      </c>
      <c r="C352" t="s">
        <v>48</v>
      </c>
      <c r="D352" t="s">
        <v>141</v>
      </c>
      <c r="F352" t="s">
        <v>484</v>
      </c>
      <c r="G352" t="s">
        <v>792</v>
      </c>
      <c r="H352" t="s">
        <v>1043</v>
      </c>
      <c r="I352" t="s">
        <v>1176</v>
      </c>
      <c r="J352">
        <v>11233</v>
      </c>
      <c r="K352" t="s">
        <v>1265</v>
      </c>
      <c r="L352" t="s">
        <v>1269</v>
      </c>
      <c r="M352" t="s">
        <v>1267</v>
      </c>
      <c r="N352" t="s">
        <v>1267</v>
      </c>
      <c r="O352" t="s">
        <v>1267</v>
      </c>
      <c r="P352" t="s">
        <v>1291</v>
      </c>
      <c r="Q352" t="s">
        <v>1447</v>
      </c>
      <c r="R352" t="s">
        <v>1459</v>
      </c>
      <c r="T352" t="s">
        <v>1470</v>
      </c>
      <c r="U352" t="s">
        <v>1265</v>
      </c>
      <c r="V352" t="s">
        <v>1473</v>
      </c>
      <c r="W352" t="s">
        <v>1546</v>
      </c>
      <c r="X352" t="s">
        <v>1681</v>
      </c>
      <c r="Y352">
        <v>0</v>
      </c>
      <c r="Z352" t="s">
        <v>1793</v>
      </c>
    </row>
    <row r="353" spans="1:26">
      <c r="A353" s="1">
        <f>HYPERLINK("https://lsnyc.legalserver.org/matter/dynamic-profile/view/1891713","19-1891713")</f>
        <v>0</v>
      </c>
      <c r="B353" t="s">
        <v>43</v>
      </c>
      <c r="C353" t="s">
        <v>48</v>
      </c>
      <c r="D353" t="s">
        <v>203</v>
      </c>
      <c r="F353" t="s">
        <v>485</v>
      </c>
      <c r="G353" t="s">
        <v>744</v>
      </c>
      <c r="H353" t="s">
        <v>963</v>
      </c>
      <c r="I353" t="s">
        <v>1177</v>
      </c>
      <c r="J353">
        <v>11233</v>
      </c>
      <c r="K353" t="s">
        <v>1265</v>
      </c>
      <c r="M353" t="s">
        <v>1267</v>
      </c>
      <c r="N353" t="s">
        <v>1267</v>
      </c>
      <c r="O353" t="s">
        <v>1265</v>
      </c>
      <c r="P353" t="s">
        <v>1290</v>
      </c>
      <c r="Q353" t="s">
        <v>1447</v>
      </c>
      <c r="R353" t="s">
        <v>1459</v>
      </c>
      <c r="T353" t="s">
        <v>1470</v>
      </c>
      <c r="U353" t="s">
        <v>1265</v>
      </c>
      <c r="V353" t="s">
        <v>1473</v>
      </c>
      <c r="W353" t="s">
        <v>1546</v>
      </c>
      <c r="X353" t="s">
        <v>1682</v>
      </c>
      <c r="Y353">
        <v>0</v>
      </c>
      <c r="Z353" t="s">
        <v>1794</v>
      </c>
    </row>
    <row r="354" spans="1:26">
      <c r="A354" s="1">
        <f>HYPERLINK("https://lsnyc.legalserver.org/matter/dynamic-profile/view/1891663","19-1891663")</f>
        <v>0</v>
      </c>
      <c r="B354" t="s">
        <v>43</v>
      </c>
      <c r="C354" t="s">
        <v>48</v>
      </c>
      <c r="D354" t="s">
        <v>203</v>
      </c>
      <c r="F354" t="s">
        <v>486</v>
      </c>
      <c r="G354" t="s">
        <v>793</v>
      </c>
      <c r="H354" t="s">
        <v>928</v>
      </c>
      <c r="I354" t="s">
        <v>1178</v>
      </c>
      <c r="J354">
        <v>11233</v>
      </c>
      <c r="K354" t="s">
        <v>1265</v>
      </c>
      <c r="M354" t="s">
        <v>1267</v>
      </c>
      <c r="N354" t="s">
        <v>1267</v>
      </c>
      <c r="O354" t="s">
        <v>1266</v>
      </c>
      <c r="P354" t="s">
        <v>1269</v>
      </c>
      <c r="Q354" t="s">
        <v>1447</v>
      </c>
      <c r="R354" t="s">
        <v>1459</v>
      </c>
      <c r="T354" t="s">
        <v>1470</v>
      </c>
      <c r="U354" t="s">
        <v>1265</v>
      </c>
      <c r="V354" t="s">
        <v>1473</v>
      </c>
      <c r="W354" t="s">
        <v>1546</v>
      </c>
      <c r="X354" t="s">
        <v>1683</v>
      </c>
      <c r="Y354">
        <v>0</v>
      </c>
      <c r="Z354" t="s">
        <v>1794</v>
      </c>
    </row>
    <row r="355" spans="1:26">
      <c r="A355" s="1">
        <f>HYPERLINK("https://lsnyc.legalserver.org/matter/dynamic-profile/view/1898821","19-1898821")</f>
        <v>0</v>
      </c>
      <c r="B355" t="s">
        <v>43</v>
      </c>
      <c r="C355" t="s">
        <v>48</v>
      </c>
      <c r="D355" t="s">
        <v>92</v>
      </c>
      <c r="F355" t="s">
        <v>487</v>
      </c>
      <c r="G355" t="s">
        <v>794</v>
      </c>
      <c r="H355" t="s">
        <v>1043</v>
      </c>
      <c r="I355" t="s">
        <v>1179</v>
      </c>
      <c r="J355">
        <v>11233</v>
      </c>
      <c r="K355" t="s">
        <v>1265</v>
      </c>
      <c r="M355" t="s">
        <v>1267</v>
      </c>
      <c r="N355" t="s">
        <v>1267</v>
      </c>
      <c r="O355" t="s">
        <v>1266</v>
      </c>
      <c r="Q355" t="s">
        <v>1447</v>
      </c>
      <c r="R355" t="s">
        <v>1459</v>
      </c>
      <c r="T355" t="s">
        <v>1470</v>
      </c>
      <c r="U355" t="s">
        <v>1265</v>
      </c>
      <c r="V355" t="s">
        <v>1473</v>
      </c>
      <c r="W355" t="s">
        <v>1546</v>
      </c>
      <c r="X355" t="s">
        <v>1684</v>
      </c>
      <c r="Y355">
        <v>0</v>
      </c>
      <c r="Z355" t="s">
        <v>1793</v>
      </c>
    </row>
    <row r="356" spans="1:26">
      <c r="A356" s="1">
        <f>HYPERLINK("https://lsnyc.legalserver.org/matter/dynamic-profile/view/1892008","19-1892008")</f>
        <v>0</v>
      </c>
      <c r="B356" t="s">
        <v>43</v>
      </c>
      <c r="C356" t="s">
        <v>48</v>
      </c>
      <c r="D356" t="s">
        <v>204</v>
      </c>
      <c r="F356" t="s">
        <v>488</v>
      </c>
      <c r="G356" t="s">
        <v>795</v>
      </c>
      <c r="H356" t="s">
        <v>963</v>
      </c>
      <c r="I356" t="s">
        <v>1180</v>
      </c>
      <c r="J356">
        <v>11233</v>
      </c>
      <c r="K356" t="s">
        <v>1265</v>
      </c>
      <c r="M356" t="s">
        <v>1267</v>
      </c>
      <c r="N356" t="s">
        <v>1267</v>
      </c>
      <c r="O356" t="s">
        <v>1266</v>
      </c>
      <c r="Q356" t="s">
        <v>1447</v>
      </c>
      <c r="R356" t="s">
        <v>1459</v>
      </c>
      <c r="T356" t="s">
        <v>1470</v>
      </c>
      <c r="U356" t="s">
        <v>1265</v>
      </c>
      <c r="V356" t="s">
        <v>1473</v>
      </c>
      <c r="W356" t="s">
        <v>1546</v>
      </c>
      <c r="X356" t="s">
        <v>1685</v>
      </c>
      <c r="Y356">
        <v>0</v>
      </c>
      <c r="Z356" t="s">
        <v>1793</v>
      </c>
    </row>
    <row r="357" spans="1:26">
      <c r="A357" s="1">
        <f>HYPERLINK("https://lsnyc.legalserver.org/matter/dynamic-profile/view/1891999","19-1891999")</f>
        <v>0</v>
      </c>
      <c r="B357" t="s">
        <v>43</v>
      </c>
      <c r="C357" t="s">
        <v>48</v>
      </c>
      <c r="D357" t="s">
        <v>204</v>
      </c>
      <c r="F357" t="s">
        <v>332</v>
      </c>
      <c r="G357" t="s">
        <v>796</v>
      </c>
      <c r="H357" t="s">
        <v>1041</v>
      </c>
      <c r="I357" t="s">
        <v>1181</v>
      </c>
      <c r="J357">
        <v>11233</v>
      </c>
      <c r="K357" t="s">
        <v>1265</v>
      </c>
      <c r="M357" t="s">
        <v>1267</v>
      </c>
      <c r="N357" t="s">
        <v>1267</v>
      </c>
      <c r="O357" t="s">
        <v>1266</v>
      </c>
      <c r="Q357" t="s">
        <v>1447</v>
      </c>
      <c r="R357" t="s">
        <v>1459</v>
      </c>
      <c r="T357" t="s">
        <v>1470</v>
      </c>
      <c r="U357" t="s">
        <v>1265</v>
      </c>
      <c r="V357" t="s">
        <v>1473</v>
      </c>
      <c r="W357" t="s">
        <v>1546</v>
      </c>
      <c r="X357" t="s">
        <v>1686</v>
      </c>
      <c r="Y357">
        <v>0</v>
      </c>
      <c r="Z357" t="s">
        <v>1793</v>
      </c>
    </row>
    <row r="358" spans="1:26">
      <c r="A358" s="1">
        <f>HYPERLINK("https://lsnyc.legalserver.org/matter/dynamic-profile/view/1901989","19-1901989")</f>
        <v>0</v>
      </c>
      <c r="B358" t="s">
        <v>43</v>
      </c>
      <c r="C358" t="s">
        <v>48</v>
      </c>
      <c r="D358" t="s">
        <v>141</v>
      </c>
      <c r="F358" t="s">
        <v>489</v>
      </c>
      <c r="G358" t="s">
        <v>797</v>
      </c>
      <c r="H358" t="s">
        <v>1043</v>
      </c>
      <c r="I358" t="s">
        <v>1182</v>
      </c>
      <c r="J358">
        <v>11233</v>
      </c>
      <c r="K358" t="s">
        <v>1265</v>
      </c>
      <c r="L358" t="s">
        <v>1269</v>
      </c>
      <c r="M358" t="s">
        <v>1267</v>
      </c>
      <c r="N358" t="s">
        <v>1267</v>
      </c>
      <c r="O358" t="s">
        <v>1267</v>
      </c>
      <c r="P358" t="s">
        <v>1291</v>
      </c>
      <c r="Q358" t="s">
        <v>1447</v>
      </c>
      <c r="R358" t="s">
        <v>1459</v>
      </c>
      <c r="T358" t="s">
        <v>1470</v>
      </c>
      <c r="U358" t="s">
        <v>1265</v>
      </c>
      <c r="V358" t="s">
        <v>1473</v>
      </c>
      <c r="W358" t="s">
        <v>1546</v>
      </c>
      <c r="X358" t="s">
        <v>1687</v>
      </c>
      <c r="Y358">
        <v>0</v>
      </c>
      <c r="Z358" t="s">
        <v>1793</v>
      </c>
    </row>
    <row r="359" spans="1:26">
      <c r="A359" s="1">
        <f>HYPERLINK("https://lsnyc.legalserver.org/matter/dynamic-profile/view/1891702","19-1891702")</f>
        <v>0</v>
      </c>
      <c r="B359" t="s">
        <v>43</v>
      </c>
      <c r="C359" t="s">
        <v>48</v>
      </c>
      <c r="D359" t="s">
        <v>203</v>
      </c>
      <c r="F359" t="s">
        <v>291</v>
      </c>
      <c r="G359" t="s">
        <v>798</v>
      </c>
      <c r="H359" t="s">
        <v>963</v>
      </c>
      <c r="I359" t="s">
        <v>1183</v>
      </c>
      <c r="J359">
        <v>11233</v>
      </c>
      <c r="K359" t="s">
        <v>1265</v>
      </c>
      <c r="M359" t="s">
        <v>1267</v>
      </c>
      <c r="N359" t="s">
        <v>1267</v>
      </c>
      <c r="O359" t="s">
        <v>1265</v>
      </c>
      <c r="P359" t="s">
        <v>1269</v>
      </c>
      <c r="Q359" t="s">
        <v>1447</v>
      </c>
      <c r="R359" t="s">
        <v>1459</v>
      </c>
      <c r="T359" t="s">
        <v>1470</v>
      </c>
      <c r="U359" t="s">
        <v>1265</v>
      </c>
      <c r="V359" t="s">
        <v>1473</v>
      </c>
      <c r="W359" t="s">
        <v>1546</v>
      </c>
      <c r="X359" t="s">
        <v>1688</v>
      </c>
      <c r="Y359">
        <v>127.2</v>
      </c>
      <c r="Z359" t="s">
        <v>1794</v>
      </c>
    </row>
    <row r="360" spans="1:26">
      <c r="A360" s="1">
        <f>HYPERLINK("https://lsnyc.legalserver.org/matter/dynamic-profile/view/1897179","19-1897179")</f>
        <v>0</v>
      </c>
      <c r="B360" t="s">
        <v>43</v>
      </c>
      <c r="C360" t="s">
        <v>48</v>
      </c>
      <c r="D360" t="s">
        <v>200</v>
      </c>
      <c r="F360" t="s">
        <v>465</v>
      </c>
      <c r="G360" t="s">
        <v>770</v>
      </c>
      <c r="H360" t="s">
        <v>928</v>
      </c>
      <c r="I360" t="s">
        <v>1184</v>
      </c>
      <c r="J360">
        <v>11233</v>
      </c>
      <c r="K360" t="s">
        <v>1265</v>
      </c>
      <c r="M360" t="s">
        <v>1267</v>
      </c>
      <c r="N360" t="s">
        <v>1267</v>
      </c>
      <c r="O360" t="s">
        <v>1266</v>
      </c>
      <c r="Q360" t="s">
        <v>1447</v>
      </c>
      <c r="R360" t="s">
        <v>1459</v>
      </c>
      <c r="T360" t="s">
        <v>1470</v>
      </c>
      <c r="U360" t="s">
        <v>1265</v>
      </c>
      <c r="V360" t="s">
        <v>1473</v>
      </c>
      <c r="W360" t="s">
        <v>1546</v>
      </c>
      <c r="X360" t="s">
        <v>1689</v>
      </c>
      <c r="Y360">
        <v>0</v>
      </c>
      <c r="Z360" t="s">
        <v>1793</v>
      </c>
    </row>
    <row r="361" spans="1:26">
      <c r="A361" s="1">
        <f>HYPERLINK("https://lsnyc.legalserver.org/matter/dynamic-profile/view/1892653","19-1892653")</f>
        <v>0</v>
      </c>
      <c r="B361" t="s">
        <v>43</v>
      </c>
      <c r="C361" t="s">
        <v>48</v>
      </c>
      <c r="D361" t="s">
        <v>79</v>
      </c>
      <c r="F361" t="s">
        <v>351</v>
      </c>
      <c r="G361" t="s">
        <v>799</v>
      </c>
      <c r="H361" t="s">
        <v>1041</v>
      </c>
      <c r="I361" t="s">
        <v>1185</v>
      </c>
      <c r="J361">
        <v>11233</v>
      </c>
      <c r="K361" t="s">
        <v>1265</v>
      </c>
      <c r="M361" t="s">
        <v>1267</v>
      </c>
      <c r="N361" t="s">
        <v>1267</v>
      </c>
      <c r="O361" t="s">
        <v>1266</v>
      </c>
      <c r="Q361" t="s">
        <v>1447</v>
      </c>
      <c r="R361" t="s">
        <v>1459</v>
      </c>
      <c r="T361" t="s">
        <v>1470</v>
      </c>
      <c r="U361" t="s">
        <v>1265</v>
      </c>
      <c r="V361" t="s">
        <v>1473</v>
      </c>
      <c r="W361" t="s">
        <v>1546</v>
      </c>
      <c r="X361" t="s">
        <v>1690</v>
      </c>
      <c r="Y361">
        <v>0</v>
      </c>
      <c r="Z361" t="s">
        <v>1793</v>
      </c>
    </row>
    <row r="362" spans="1:26">
      <c r="A362" s="1">
        <f>HYPERLINK("https://lsnyc.legalserver.org/matter/dynamic-profile/view/1897985","19-1897985")</f>
        <v>0</v>
      </c>
      <c r="B362" t="s">
        <v>43</v>
      </c>
      <c r="C362" t="s">
        <v>48</v>
      </c>
      <c r="D362" t="s">
        <v>205</v>
      </c>
      <c r="F362" t="s">
        <v>490</v>
      </c>
      <c r="G362" t="s">
        <v>800</v>
      </c>
      <c r="H362" t="s">
        <v>963</v>
      </c>
      <c r="I362" t="s">
        <v>1186</v>
      </c>
      <c r="J362">
        <v>11233</v>
      </c>
      <c r="K362" t="s">
        <v>1265</v>
      </c>
      <c r="M362" t="s">
        <v>1267</v>
      </c>
      <c r="N362" t="s">
        <v>1267</v>
      </c>
      <c r="O362" t="s">
        <v>1266</v>
      </c>
      <c r="Q362" t="s">
        <v>1447</v>
      </c>
      <c r="R362" t="s">
        <v>1459</v>
      </c>
      <c r="T362" t="s">
        <v>1470</v>
      </c>
      <c r="U362" t="s">
        <v>1265</v>
      </c>
      <c r="V362" t="s">
        <v>1473</v>
      </c>
      <c r="W362" t="s">
        <v>1546</v>
      </c>
      <c r="X362" t="s">
        <v>1691</v>
      </c>
      <c r="Y362">
        <v>0</v>
      </c>
      <c r="Z362" t="s">
        <v>1793</v>
      </c>
    </row>
    <row r="363" spans="1:26">
      <c r="A363" s="1">
        <f>HYPERLINK("https://lsnyc.legalserver.org/matter/dynamic-profile/view/1897159","19-1897159")</f>
        <v>0</v>
      </c>
      <c r="B363" t="s">
        <v>43</v>
      </c>
      <c r="C363" t="s">
        <v>48</v>
      </c>
      <c r="D363" t="s">
        <v>200</v>
      </c>
      <c r="F363" t="s">
        <v>491</v>
      </c>
      <c r="G363" t="s">
        <v>696</v>
      </c>
      <c r="H363" t="s">
        <v>963</v>
      </c>
      <c r="I363" t="s">
        <v>1187</v>
      </c>
      <c r="J363">
        <v>11233</v>
      </c>
      <c r="K363" t="s">
        <v>1265</v>
      </c>
      <c r="M363" t="s">
        <v>1267</v>
      </c>
      <c r="N363" t="s">
        <v>1267</v>
      </c>
      <c r="O363" t="s">
        <v>1266</v>
      </c>
      <c r="Q363" t="s">
        <v>1447</v>
      </c>
      <c r="R363" t="s">
        <v>1459</v>
      </c>
      <c r="T363" t="s">
        <v>1470</v>
      </c>
      <c r="U363" t="s">
        <v>1265</v>
      </c>
      <c r="V363" t="s">
        <v>1473</v>
      </c>
      <c r="W363" t="s">
        <v>1546</v>
      </c>
      <c r="X363" t="s">
        <v>1692</v>
      </c>
      <c r="Y363">
        <v>0</v>
      </c>
      <c r="Z363" t="s">
        <v>1793</v>
      </c>
    </row>
    <row r="364" spans="1:26">
      <c r="A364" s="1">
        <f>HYPERLINK("https://lsnyc.legalserver.org/matter/dynamic-profile/view/1899572","19-1899572")</f>
        <v>0</v>
      </c>
      <c r="B364" t="s">
        <v>43</v>
      </c>
      <c r="C364" t="s">
        <v>49</v>
      </c>
      <c r="D364" t="s">
        <v>142</v>
      </c>
      <c r="E364" t="s">
        <v>187</v>
      </c>
      <c r="F364" t="s">
        <v>492</v>
      </c>
      <c r="G364" t="s">
        <v>801</v>
      </c>
      <c r="H364" t="s">
        <v>1044</v>
      </c>
      <c r="I364" t="s">
        <v>1188</v>
      </c>
      <c r="J364">
        <v>11207</v>
      </c>
      <c r="K364" t="s">
        <v>1265</v>
      </c>
      <c r="L364" t="s">
        <v>1268</v>
      </c>
      <c r="M364" t="s">
        <v>1267</v>
      </c>
      <c r="N364" t="s">
        <v>1267</v>
      </c>
      <c r="O364" t="s">
        <v>1267</v>
      </c>
      <c r="P364" t="s">
        <v>1411</v>
      </c>
      <c r="Q364" t="s">
        <v>1443</v>
      </c>
      <c r="R364" t="s">
        <v>1459</v>
      </c>
      <c r="S364" t="s">
        <v>1466</v>
      </c>
      <c r="T364" t="s">
        <v>1470</v>
      </c>
      <c r="U364" t="s">
        <v>1266</v>
      </c>
      <c r="V364" t="s">
        <v>1473</v>
      </c>
      <c r="W364" t="s">
        <v>241</v>
      </c>
      <c r="Y364">
        <v>3</v>
      </c>
      <c r="Z364" t="s">
        <v>1793</v>
      </c>
    </row>
    <row r="365" spans="1:26">
      <c r="A365" s="1">
        <f>HYPERLINK("https://lsnyc.legalserver.org/matter/dynamic-profile/view/1898960","19-1898960")</f>
        <v>0</v>
      </c>
      <c r="B365" t="s">
        <v>43</v>
      </c>
      <c r="C365" t="s">
        <v>48</v>
      </c>
      <c r="D365" t="s">
        <v>206</v>
      </c>
      <c r="F365" t="s">
        <v>493</v>
      </c>
      <c r="G365" t="s">
        <v>802</v>
      </c>
      <c r="H365" t="s">
        <v>963</v>
      </c>
      <c r="I365" t="s">
        <v>1189</v>
      </c>
      <c r="J365">
        <v>11233</v>
      </c>
      <c r="K365" t="s">
        <v>1265</v>
      </c>
      <c r="L365" t="s">
        <v>1269</v>
      </c>
      <c r="M365" t="s">
        <v>1267</v>
      </c>
      <c r="N365" t="s">
        <v>1267</v>
      </c>
      <c r="O365" t="s">
        <v>1267</v>
      </c>
      <c r="Q365" t="s">
        <v>1447</v>
      </c>
      <c r="R365" t="s">
        <v>1459</v>
      </c>
      <c r="T365" t="s">
        <v>1470</v>
      </c>
      <c r="U365" t="s">
        <v>1265</v>
      </c>
      <c r="V365" t="s">
        <v>1473</v>
      </c>
      <c r="W365" t="s">
        <v>1546</v>
      </c>
      <c r="X365" t="s">
        <v>1693</v>
      </c>
      <c r="Y365">
        <v>0</v>
      </c>
      <c r="Z365" t="s">
        <v>1793</v>
      </c>
    </row>
    <row r="366" spans="1:26">
      <c r="A366" s="1">
        <f>HYPERLINK("https://lsnyc.legalserver.org/matter/dynamic-profile/view/1892085","19-1892085")</f>
        <v>0</v>
      </c>
      <c r="B366" t="s">
        <v>43</v>
      </c>
      <c r="C366" t="s">
        <v>48</v>
      </c>
      <c r="D366" t="s">
        <v>207</v>
      </c>
      <c r="F366" t="s">
        <v>385</v>
      </c>
      <c r="G366" t="s">
        <v>803</v>
      </c>
      <c r="H366" t="s">
        <v>1041</v>
      </c>
      <c r="I366" t="s">
        <v>1190</v>
      </c>
      <c r="J366">
        <v>11233</v>
      </c>
      <c r="K366" t="s">
        <v>1265</v>
      </c>
      <c r="M366" t="s">
        <v>1267</v>
      </c>
      <c r="N366" t="s">
        <v>1267</v>
      </c>
      <c r="O366" t="s">
        <v>1266</v>
      </c>
      <c r="Q366" t="s">
        <v>1447</v>
      </c>
      <c r="R366" t="s">
        <v>1459</v>
      </c>
      <c r="T366" t="s">
        <v>1470</v>
      </c>
      <c r="U366" t="s">
        <v>1265</v>
      </c>
      <c r="V366" t="s">
        <v>1473</v>
      </c>
      <c r="W366" t="s">
        <v>1546</v>
      </c>
      <c r="X366" t="s">
        <v>1694</v>
      </c>
      <c r="Y366">
        <v>0</v>
      </c>
      <c r="Z366" t="s">
        <v>1793</v>
      </c>
    </row>
    <row r="367" spans="1:26">
      <c r="A367" s="1">
        <f>HYPERLINK("https://lsnyc.legalserver.org/matter/dynamic-profile/view/1902028","19-1902028")</f>
        <v>0</v>
      </c>
      <c r="B367" t="s">
        <v>43</v>
      </c>
      <c r="C367" t="s">
        <v>48</v>
      </c>
      <c r="D367" t="s">
        <v>141</v>
      </c>
      <c r="F367" t="s">
        <v>271</v>
      </c>
      <c r="G367" t="s">
        <v>804</v>
      </c>
      <c r="H367" t="s">
        <v>963</v>
      </c>
      <c r="I367" t="s">
        <v>1191</v>
      </c>
      <c r="J367">
        <v>11233</v>
      </c>
      <c r="K367" t="s">
        <v>1265</v>
      </c>
      <c r="L367" t="s">
        <v>1269</v>
      </c>
      <c r="M367" t="s">
        <v>1267</v>
      </c>
      <c r="N367" t="s">
        <v>1267</v>
      </c>
      <c r="O367" t="s">
        <v>1267</v>
      </c>
      <c r="P367" t="s">
        <v>1291</v>
      </c>
      <c r="Q367" t="s">
        <v>1447</v>
      </c>
      <c r="R367" t="s">
        <v>1459</v>
      </c>
      <c r="T367" t="s">
        <v>1470</v>
      </c>
      <c r="U367" t="s">
        <v>1265</v>
      </c>
      <c r="V367" t="s">
        <v>1473</v>
      </c>
      <c r="W367" t="s">
        <v>1546</v>
      </c>
      <c r="X367" t="s">
        <v>1695</v>
      </c>
      <c r="Y367">
        <v>0</v>
      </c>
      <c r="Z367" t="s">
        <v>1793</v>
      </c>
    </row>
    <row r="368" spans="1:26">
      <c r="A368" s="1">
        <f>HYPERLINK("https://lsnyc.legalserver.org/matter/dynamic-profile/view/1898989","19-1898989")</f>
        <v>0</v>
      </c>
      <c r="B368" t="s">
        <v>43</v>
      </c>
      <c r="C368" t="s">
        <v>48</v>
      </c>
      <c r="D368" t="s">
        <v>206</v>
      </c>
      <c r="F368" t="s">
        <v>494</v>
      </c>
      <c r="G368" t="s">
        <v>805</v>
      </c>
      <c r="H368" t="s">
        <v>1043</v>
      </c>
      <c r="I368" t="s">
        <v>1192</v>
      </c>
      <c r="J368">
        <v>11233</v>
      </c>
      <c r="K368" t="s">
        <v>1265</v>
      </c>
      <c r="L368" t="s">
        <v>1269</v>
      </c>
      <c r="M368" t="s">
        <v>1267</v>
      </c>
      <c r="N368" t="s">
        <v>1267</v>
      </c>
      <c r="O368" t="s">
        <v>1267</v>
      </c>
      <c r="Q368" t="s">
        <v>1447</v>
      </c>
      <c r="R368" t="s">
        <v>1459</v>
      </c>
      <c r="T368" t="s">
        <v>1470</v>
      </c>
      <c r="U368" t="s">
        <v>1265</v>
      </c>
      <c r="V368" t="s">
        <v>1473</v>
      </c>
      <c r="W368" t="s">
        <v>1546</v>
      </c>
      <c r="X368" t="s">
        <v>1696</v>
      </c>
      <c r="Y368">
        <v>0</v>
      </c>
      <c r="Z368" t="s">
        <v>1793</v>
      </c>
    </row>
    <row r="369" spans="1:26">
      <c r="A369" s="1">
        <f>HYPERLINK("https://lsnyc.legalserver.org/matter/dynamic-profile/view/1891865","19-1891865")</f>
        <v>0</v>
      </c>
      <c r="B369" t="s">
        <v>43</v>
      </c>
      <c r="C369" t="s">
        <v>48</v>
      </c>
      <c r="D369" t="s">
        <v>202</v>
      </c>
      <c r="F369" t="s">
        <v>495</v>
      </c>
      <c r="G369" t="s">
        <v>806</v>
      </c>
      <c r="H369" t="s">
        <v>963</v>
      </c>
      <c r="I369" t="s">
        <v>1193</v>
      </c>
      <c r="J369">
        <v>11233</v>
      </c>
      <c r="K369" t="s">
        <v>1265</v>
      </c>
      <c r="M369" t="s">
        <v>1267</v>
      </c>
      <c r="N369" t="s">
        <v>1267</v>
      </c>
      <c r="O369" t="s">
        <v>1266</v>
      </c>
      <c r="P369" t="s">
        <v>1269</v>
      </c>
      <c r="Q369" t="s">
        <v>1447</v>
      </c>
      <c r="R369" t="s">
        <v>1459</v>
      </c>
      <c r="T369" t="s">
        <v>1470</v>
      </c>
      <c r="U369" t="s">
        <v>1265</v>
      </c>
      <c r="V369" t="s">
        <v>1473</v>
      </c>
      <c r="W369" t="s">
        <v>1546</v>
      </c>
      <c r="X369" t="s">
        <v>1697</v>
      </c>
      <c r="Y369">
        <v>0</v>
      </c>
      <c r="Z369" t="s">
        <v>1794</v>
      </c>
    </row>
    <row r="370" spans="1:26">
      <c r="A370" s="1">
        <f>HYPERLINK("https://lsnyc.legalserver.org/matter/dynamic-profile/view/1897704","19-1897704")</f>
        <v>0</v>
      </c>
      <c r="B370" t="s">
        <v>43</v>
      </c>
      <c r="C370" t="s">
        <v>48</v>
      </c>
      <c r="D370" t="s">
        <v>208</v>
      </c>
      <c r="F370" t="s">
        <v>496</v>
      </c>
      <c r="G370" t="s">
        <v>807</v>
      </c>
      <c r="H370" t="s">
        <v>1043</v>
      </c>
      <c r="I370" t="s">
        <v>1194</v>
      </c>
      <c r="J370">
        <v>11233</v>
      </c>
      <c r="K370" t="s">
        <v>1265</v>
      </c>
      <c r="M370" t="s">
        <v>1267</v>
      </c>
      <c r="N370" t="s">
        <v>1267</v>
      </c>
      <c r="O370" t="s">
        <v>1266</v>
      </c>
      <c r="Q370" t="s">
        <v>1447</v>
      </c>
      <c r="R370" t="s">
        <v>1459</v>
      </c>
      <c r="T370" t="s">
        <v>1470</v>
      </c>
      <c r="U370" t="s">
        <v>1265</v>
      </c>
      <c r="V370" t="s">
        <v>1473</v>
      </c>
      <c r="W370" t="s">
        <v>1546</v>
      </c>
      <c r="X370" t="s">
        <v>1698</v>
      </c>
      <c r="Y370">
        <v>0</v>
      </c>
      <c r="Z370" t="s">
        <v>1793</v>
      </c>
    </row>
    <row r="371" spans="1:26">
      <c r="A371" s="1">
        <f>HYPERLINK("https://lsnyc.legalserver.org/matter/dynamic-profile/view/1898906","19-1898906")</f>
        <v>0</v>
      </c>
      <c r="B371" t="s">
        <v>43</v>
      </c>
      <c r="C371" t="s">
        <v>49</v>
      </c>
      <c r="D371" t="s">
        <v>92</v>
      </c>
      <c r="E371" t="s">
        <v>187</v>
      </c>
      <c r="F371" t="s">
        <v>497</v>
      </c>
      <c r="G371" t="s">
        <v>450</v>
      </c>
      <c r="H371" t="s">
        <v>1045</v>
      </c>
      <c r="I371" t="s">
        <v>1195</v>
      </c>
      <c r="J371">
        <v>11233</v>
      </c>
      <c r="K371" t="s">
        <v>1265</v>
      </c>
      <c r="L371" t="s">
        <v>1268</v>
      </c>
      <c r="M371" t="s">
        <v>1267</v>
      </c>
      <c r="N371" t="s">
        <v>1267</v>
      </c>
      <c r="O371" t="s">
        <v>1265</v>
      </c>
      <c r="P371" t="s">
        <v>1412</v>
      </c>
      <c r="Q371" t="s">
        <v>1443</v>
      </c>
      <c r="R371" t="s">
        <v>1459</v>
      </c>
      <c r="S371" t="s">
        <v>1466</v>
      </c>
      <c r="T371" t="s">
        <v>1470</v>
      </c>
      <c r="V371" t="s">
        <v>1473</v>
      </c>
      <c r="W371" t="s">
        <v>241</v>
      </c>
      <c r="Y371">
        <v>2.3</v>
      </c>
      <c r="Z371" t="s">
        <v>1801</v>
      </c>
    </row>
    <row r="372" spans="1:26">
      <c r="A372" s="1">
        <f>HYPERLINK("https://lsnyc.legalserver.org/matter/dynamic-profile/view/1891460","19-1891460")</f>
        <v>0</v>
      </c>
      <c r="B372" t="s">
        <v>43</v>
      </c>
      <c r="C372" t="s">
        <v>48</v>
      </c>
      <c r="D372" t="s">
        <v>108</v>
      </c>
      <c r="F372" t="s">
        <v>413</v>
      </c>
      <c r="G372" t="s">
        <v>808</v>
      </c>
      <c r="H372" t="s">
        <v>928</v>
      </c>
      <c r="I372" t="s">
        <v>1196</v>
      </c>
      <c r="J372">
        <v>11233</v>
      </c>
      <c r="K372" t="s">
        <v>1265</v>
      </c>
      <c r="M372" t="s">
        <v>1267</v>
      </c>
      <c r="N372" t="s">
        <v>1267</v>
      </c>
      <c r="O372" t="s">
        <v>1267</v>
      </c>
      <c r="Q372" t="s">
        <v>1447</v>
      </c>
      <c r="R372" t="s">
        <v>1459</v>
      </c>
      <c r="T372" t="s">
        <v>1470</v>
      </c>
      <c r="U372" t="s">
        <v>1265</v>
      </c>
      <c r="V372" t="s">
        <v>1473</v>
      </c>
      <c r="W372" t="s">
        <v>1546</v>
      </c>
      <c r="X372" t="s">
        <v>1699</v>
      </c>
      <c r="Y372">
        <v>0</v>
      </c>
      <c r="Z372" t="s">
        <v>1793</v>
      </c>
    </row>
    <row r="373" spans="1:26">
      <c r="A373" s="1">
        <f>HYPERLINK("https://lsnyc.legalserver.org/matter/dynamic-profile/view/1897517","19-1897517")</f>
        <v>0</v>
      </c>
      <c r="B373" t="s">
        <v>43</v>
      </c>
      <c r="C373" t="s">
        <v>48</v>
      </c>
      <c r="D373" t="s">
        <v>128</v>
      </c>
      <c r="F373" t="s">
        <v>498</v>
      </c>
      <c r="G373" t="s">
        <v>809</v>
      </c>
      <c r="H373" t="s">
        <v>963</v>
      </c>
      <c r="I373" t="s">
        <v>1197</v>
      </c>
      <c r="J373">
        <v>11233</v>
      </c>
      <c r="K373" t="s">
        <v>1265</v>
      </c>
      <c r="M373" t="s">
        <v>1267</v>
      </c>
      <c r="N373" t="s">
        <v>1267</v>
      </c>
      <c r="O373" t="s">
        <v>1266</v>
      </c>
      <c r="Q373" t="s">
        <v>1447</v>
      </c>
      <c r="R373" t="s">
        <v>1459</v>
      </c>
      <c r="T373" t="s">
        <v>1470</v>
      </c>
      <c r="U373" t="s">
        <v>1266</v>
      </c>
      <c r="V373" t="s">
        <v>1473</v>
      </c>
      <c r="W373" t="s">
        <v>1546</v>
      </c>
      <c r="X373" t="s">
        <v>1700</v>
      </c>
      <c r="Y373">
        <v>0</v>
      </c>
      <c r="Z373" t="s">
        <v>1794</v>
      </c>
    </row>
    <row r="374" spans="1:26">
      <c r="A374" s="1">
        <f>HYPERLINK("https://lsnyc.legalserver.org/matter/dynamic-profile/view/1891605","19-1891605")</f>
        <v>0</v>
      </c>
      <c r="B374" t="s">
        <v>43</v>
      </c>
      <c r="C374" t="s">
        <v>48</v>
      </c>
      <c r="D374" t="s">
        <v>203</v>
      </c>
      <c r="F374" t="s">
        <v>499</v>
      </c>
      <c r="G374" t="s">
        <v>810</v>
      </c>
      <c r="H374" t="s">
        <v>928</v>
      </c>
      <c r="I374" t="s">
        <v>1198</v>
      </c>
      <c r="J374">
        <v>11233</v>
      </c>
      <c r="K374" t="s">
        <v>1265</v>
      </c>
      <c r="M374" t="s">
        <v>1267</v>
      </c>
      <c r="N374" t="s">
        <v>1267</v>
      </c>
      <c r="O374" t="s">
        <v>1266</v>
      </c>
      <c r="Q374" t="s">
        <v>1447</v>
      </c>
      <c r="R374" t="s">
        <v>1459</v>
      </c>
      <c r="T374" t="s">
        <v>1470</v>
      </c>
      <c r="U374" t="s">
        <v>1265</v>
      </c>
      <c r="V374" t="s">
        <v>1473</v>
      </c>
      <c r="W374" t="s">
        <v>1546</v>
      </c>
      <c r="X374" t="s">
        <v>1701</v>
      </c>
      <c r="Y374">
        <v>0</v>
      </c>
      <c r="Z374" t="s">
        <v>1793</v>
      </c>
    </row>
    <row r="375" spans="1:26">
      <c r="A375" s="1">
        <f>HYPERLINK("https://lsnyc.legalserver.org/matter/dynamic-profile/view/1898386","19-1898386")</f>
        <v>0</v>
      </c>
      <c r="B375" t="s">
        <v>43</v>
      </c>
      <c r="C375" t="s">
        <v>48</v>
      </c>
      <c r="D375" t="s">
        <v>209</v>
      </c>
      <c r="F375" t="s">
        <v>500</v>
      </c>
      <c r="G375" t="s">
        <v>811</v>
      </c>
      <c r="H375" t="s">
        <v>1043</v>
      </c>
      <c r="I375" t="s">
        <v>1199</v>
      </c>
      <c r="J375">
        <v>11233</v>
      </c>
      <c r="K375" t="s">
        <v>1265</v>
      </c>
      <c r="M375" t="s">
        <v>1267</v>
      </c>
      <c r="N375" t="s">
        <v>1267</v>
      </c>
      <c r="O375" t="s">
        <v>1266</v>
      </c>
      <c r="Q375" t="s">
        <v>1447</v>
      </c>
      <c r="R375" t="s">
        <v>1459</v>
      </c>
      <c r="T375" t="s">
        <v>1470</v>
      </c>
      <c r="U375" t="s">
        <v>1265</v>
      </c>
      <c r="V375" t="s">
        <v>1473</v>
      </c>
      <c r="W375" t="s">
        <v>1546</v>
      </c>
      <c r="X375" t="s">
        <v>1702</v>
      </c>
      <c r="Y375">
        <v>0</v>
      </c>
      <c r="Z375" t="s">
        <v>1793</v>
      </c>
    </row>
    <row r="376" spans="1:26">
      <c r="A376" s="1">
        <f>HYPERLINK("https://lsnyc.legalserver.org/matter/dynamic-profile/view/1902052","19-1902052")</f>
        <v>0</v>
      </c>
      <c r="B376" t="s">
        <v>43</v>
      </c>
      <c r="C376" t="s">
        <v>48</v>
      </c>
      <c r="D376" t="s">
        <v>141</v>
      </c>
      <c r="F376" t="s">
        <v>501</v>
      </c>
      <c r="G376" t="s">
        <v>812</v>
      </c>
      <c r="H376" t="s">
        <v>963</v>
      </c>
      <c r="I376" t="s">
        <v>1200</v>
      </c>
      <c r="J376">
        <v>11233</v>
      </c>
      <c r="K376" t="s">
        <v>1265</v>
      </c>
      <c r="L376" t="s">
        <v>1268</v>
      </c>
      <c r="M376" t="s">
        <v>1267</v>
      </c>
      <c r="N376" t="s">
        <v>1267</v>
      </c>
      <c r="O376" t="s">
        <v>1267</v>
      </c>
      <c r="P376" t="s">
        <v>1291</v>
      </c>
      <c r="Q376" t="s">
        <v>1447</v>
      </c>
      <c r="R376" t="s">
        <v>1459</v>
      </c>
      <c r="T376" t="s">
        <v>1470</v>
      </c>
      <c r="U376" t="s">
        <v>1265</v>
      </c>
      <c r="V376" t="s">
        <v>1473</v>
      </c>
      <c r="W376" t="s">
        <v>1546</v>
      </c>
      <c r="X376" t="s">
        <v>1703</v>
      </c>
      <c r="Y376">
        <v>0</v>
      </c>
      <c r="Z376" t="s">
        <v>1793</v>
      </c>
    </row>
    <row r="377" spans="1:26">
      <c r="A377" s="1">
        <f>HYPERLINK("https://lsnyc.legalserver.org/matter/dynamic-profile/view/1891715","19-1891715")</f>
        <v>0</v>
      </c>
      <c r="B377" t="s">
        <v>43</v>
      </c>
      <c r="C377" t="s">
        <v>48</v>
      </c>
      <c r="D377" t="s">
        <v>203</v>
      </c>
      <c r="F377" t="s">
        <v>502</v>
      </c>
      <c r="G377" t="s">
        <v>724</v>
      </c>
      <c r="H377" t="s">
        <v>1041</v>
      </c>
      <c r="I377" t="s">
        <v>1201</v>
      </c>
      <c r="J377">
        <v>11233</v>
      </c>
      <c r="K377" t="s">
        <v>1265</v>
      </c>
      <c r="M377" t="s">
        <v>1267</v>
      </c>
      <c r="N377" t="s">
        <v>1267</v>
      </c>
      <c r="O377" t="s">
        <v>1265</v>
      </c>
      <c r="P377" t="s">
        <v>1290</v>
      </c>
      <c r="Q377" t="s">
        <v>1447</v>
      </c>
      <c r="R377" t="s">
        <v>1459</v>
      </c>
      <c r="T377" t="s">
        <v>1470</v>
      </c>
      <c r="U377" t="s">
        <v>1265</v>
      </c>
      <c r="V377" t="s">
        <v>1473</v>
      </c>
      <c r="W377" t="s">
        <v>1546</v>
      </c>
      <c r="X377" t="s">
        <v>1704</v>
      </c>
      <c r="Y377">
        <v>0</v>
      </c>
      <c r="Z377" t="s">
        <v>1794</v>
      </c>
    </row>
    <row r="378" spans="1:26">
      <c r="A378" s="1">
        <f>HYPERLINK("https://lsnyc.legalserver.org/matter/dynamic-profile/view/1891718","19-1891718")</f>
        <v>0</v>
      </c>
      <c r="B378" t="s">
        <v>43</v>
      </c>
      <c r="C378" t="s">
        <v>48</v>
      </c>
      <c r="D378" t="s">
        <v>203</v>
      </c>
      <c r="F378" t="s">
        <v>503</v>
      </c>
      <c r="G378" t="s">
        <v>813</v>
      </c>
      <c r="H378" t="s">
        <v>963</v>
      </c>
      <c r="I378" t="s">
        <v>1202</v>
      </c>
      <c r="J378">
        <v>11233</v>
      </c>
      <c r="K378" t="s">
        <v>1265</v>
      </c>
      <c r="M378" t="s">
        <v>1267</v>
      </c>
      <c r="N378" t="s">
        <v>1267</v>
      </c>
      <c r="O378" t="s">
        <v>1265</v>
      </c>
      <c r="P378" t="s">
        <v>1290</v>
      </c>
      <c r="Q378" t="s">
        <v>1447</v>
      </c>
      <c r="R378" t="s">
        <v>1459</v>
      </c>
      <c r="T378" t="s">
        <v>1470</v>
      </c>
      <c r="U378" t="s">
        <v>1265</v>
      </c>
      <c r="V378" t="s">
        <v>1473</v>
      </c>
      <c r="W378" t="s">
        <v>1546</v>
      </c>
      <c r="X378" t="s">
        <v>1705</v>
      </c>
      <c r="Y378">
        <v>0</v>
      </c>
      <c r="Z378" t="s">
        <v>1794</v>
      </c>
    </row>
    <row r="379" spans="1:26">
      <c r="A379" s="1">
        <f>HYPERLINK("https://lsnyc.legalserver.org/matter/dynamic-profile/view/1891875","19-1891875")</f>
        <v>0</v>
      </c>
      <c r="B379" t="s">
        <v>43</v>
      </c>
      <c r="C379" t="s">
        <v>48</v>
      </c>
      <c r="D379" t="s">
        <v>202</v>
      </c>
      <c r="F379" t="s">
        <v>504</v>
      </c>
      <c r="G379" t="s">
        <v>814</v>
      </c>
      <c r="H379" t="s">
        <v>963</v>
      </c>
      <c r="I379" t="s">
        <v>1203</v>
      </c>
      <c r="J379">
        <v>11233</v>
      </c>
      <c r="K379" t="s">
        <v>1265</v>
      </c>
      <c r="M379" t="s">
        <v>1267</v>
      </c>
      <c r="N379" t="s">
        <v>1267</v>
      </c>
      <c r="O379" t="s">
        <v>1266</v>
      </c>
      <c r="P379" t="s">
        <v>1290</v>
      </c>
      <c r="Q379" t="s">
        <v>1447</v>
      </c>
      <c r="R379" t="s">
        <v>1459</v>
      </c>
      <c r="T379" t="s">
        <v>1470</v>
      </c>
      <c r="U379" t="s">
        <v>1265</v>
      </c>
      <c r="V379" t="s">
        <v>1473</v>
      </c>
      <c r="W379" t="s">
        <v>1546</v>
      </c>
      <c r="X379" t="s">
        <v>1706</v>
      </c>
      <c r="Y379">
        <v>0</v>
      </c>
      <c r="Z379" t="s">
        <v>1794</v>
      </c>
    </row>
    <row r="380" spans="1:26">
      <c r="A380" s="1">
        <f>HYPERLINK("https://lsnyc.legalserver.org/matter/dynamic-profile/view/1898037","19-1898037")</f>
        <v>0</v>
      </c>
      <c r="B380" t="s">
        <v>43</v>
      </c>
      <c r="C380" t="s">
        <v>48</v>
      </c>
      <c r="D380" t="s">
        <v>205</v>
      </c>
      <c r="F380" t="s">
        <v>505</v>
      </c>
      <c r="G380" t="s">
        <v>815</v>
      </c>
      <c r="H380" t="s">
        <v>963</v>
      </c>
      <c r="I380" t="s">
        <v>1204</v>
      </c>
      <c r="J380">
        <v>11233</v>
      </c>
      <c r="K380" t="s">
        <v>1265</v>
      </c>
      <c r="M380" t="s">
        <v>1267</v>
      </c>
      <c r="N380" t="s">
        <v>1267</v>
      </c>
      <c r="O380" t="s">
        <v>1266</v>
      </c>
      <c r="Q380" t="s">
        <v>1447</v>
      </c>
      <c r="R380" t="s">
        <v>1459</v>
      </c>
      <c r="T380" t="s">
        <v>1470</v>
      </c>
      <c r="U380" t="s">
        <v>1265</v>
      </c>
      <c r="V380" t="s">
        <v>1473</v>
      </c>
      <c r="W380" t="s">
        <v>1546</v>
      </c>
      <c r="X380" t="s">
        <v>1707</v>
      </c>
      <c r="Y380">
        <v>0</v>
      </c>
      <c r="Z380" t="s">
        <v>1793</v>
      </c>
    </row>
    <row r="381" spans="1:26">
      <c r="A381" s="1">
        <f>HYPERLINK("https://lsnyc.legalserver.org/matter/dynamic-profile/view/1892672","19-1892672")</f>
        <v>0</v>
      </c>
      <c r="B381" t="s">
        <v>43</v>
      </c>
      <c r="C381" t="s">
        <v>48</v>
      </c>
      <c r="D381" t="s">
        <v>79</v>
      </c>
      <c r="F381" t="s">
        <v>506</v>
      </c>
      <c r="G381" t="s">
        <v>816</v>
      </c>
      <c r="H381" t="s">
        <v>1041</v>
      </c>
      <c r="I381" t="s">
        <v>1122</v>
      </c>
      <c r="J381">
        <v>11233</v>
      </c>
      <c r="K381" t="s">
        <v>1265</v>
      </c>
      <c r="M381" t="s">
        <v>1267</v>
      </c>
      <c r="N381" t="s">
        <v>1267</v>
      </c>
      <c r="O381" t="s">
        <v>1266</v>
      </c>
      <c r="Q381" t="s">
        <v>1447</v>
      </c>
      <c r="R381" t="s">
        <v>1459</v>
      </c>
      <c r="T381" t="s">
        <v>1470</v>
      </c>
      <c r="U381" t="s">
        <v>1265</v>
      </c>
      <c r="V381" t="s">
        <v>1473</v>
      </c>
      <c r="W381" t="s">
        <v>1546</v>
      </c>
      <c r="X381" t="s">
        <v>1708</v>
      </c>
      <c r="Y381">
        <v>0</v>
      </c>
      <c r="Z381" t="s">
        <v>1793</v>
      </c>
    </row>
    <row r="382" spans="1:26">
      <c r="A382" s="1">
        <f>HYPERLINK("https://lsnyc.legalserver.org/matter/dynamic-profile/view/1891717","19-1891717")</f>
        <v>0</v>
      </c>
      <c r="B382" t="s">
        <v>43</v>
      </c>
      <c r="C382" t="s">
        <v>48</v>
      </c>
      <c r="D382" t="s">
        <v>203</v>
      </c>
      <c r="F382" t="s">
        <v>507</v>
      </c>
      <c r="G382" t="s">
        <v>817</v>
      </c>
      <c r="H382" t="s">
        <v>963</v>
      </c>
      <c r="I382" t="s">
        <v>1205</v>
      </c>
      <c r="J382">
        <v>11233</v>
      </c>
      <c r="K382" t="s">
        <v>1265</v>
      </c>
      <c r="M382" t="s">
        <v>1267</v>
      </c>
      <c r="N382" t="s">
        <v>1267</v>
      </c>
      <c r="O382" t="s">
        <v>1265</v>
      </c>
      <c r="P382" t="s">
        <v>1290</v>
      </c>
      <c r="Q382" t="s">
        <v>1447</v>
      </c>
      <c r="R382" t="s">
        <v>1459</v>
      </c>
      <c r="T382" t="s">
        <v>1470</v>
      </c>
      <c r="U382" t="s">
        <v>1265</v>
      </c>
      <c r="V382" t="s">
        <v>1473</v>
      </c>
      <c r="W382" t="s">
        <v>1546</v>
      </c>
      <c r="X382" t="s">
        <v>1709</v>
      </c>
      <c r="Y382">
        <v>0</v>
      </c>
      <c r="Z382" t="s">
        <v>1794</v>
      </c>
    </row>
    <row r="383" spans="1:26">
      <c r="A383" s="1">
        <f>HYPERLINK("https://lsnyc.legalserver.org/matter/dynamic-profile/view/1897521","19-1897521")</f>
        <v>0</v>
      </c>
      <c r="B383" t="s">
        <v>43</v>
      </c>
      <c r="C383" t="s">
        <v>48</v>
      </c>
      <c r="D383" t="s">
        <v>128</v>
      </c>
      <c r="F383" t="s">
        <v>508</v>
      </c>
      <c r="G383" t="s">
        <v>716</v>
      </c>
      <c r="H383" t="s">
        <v>963</v>
      </c>
      <c r="I383" t="s">
        <v>1206</v>
      </c>
      <c r="J383">
        <v>11233</v>
      </c>
      <c r="K383" t="s">
        <v>1265</v>
      </c>
      <c r="M383" t="s">
        <v>1267</v>
      </c>
      <c r="N383" t="s">
        <v>1267</v>
      </c>
      <c r="O383" t="s">
        <v>1266</v>
      </c>
      <c r="Q383" t="s">
        <v>1447</v>
      </c>
      <c r="R383" t="s">
        <v>1459</v>
      </c>
      <c r="T383" t="s">
        <v>1470</v>
      </c>
      <c r="U383" t="s">
        <v>1265</v>
      </c>
      <c r="V383" t="s">
        <v>1473</v>
      </c>
      <c r="W383" t="s">
        <v>1546</v>
      </c>
      <c r="X383" t="s">
        <v>1710</v>
      </c>
      <c r="Y383">
        <v>0</v>
      </c>
      <c r="Z383" t="s">
        <v>1794</v>
      </c>
    </row>
    <row r="384" spans="1:26">
      <c r="A384" s="1">
        <f>HYPERLINK("https://lsnyc.legalserver.org/matter/dynamic-profile/view/1891872","19-1891872")</f>
        <v>0</v>
      </c>
      <c r="B384" t="s">
        <v>43</v>
      </c>
      <c r="C384" t="s">
        <v>48</v>
      </c>
      <c r="D384" t="s">
        <v>202</v>
      </c>
      <c r="F384" t="s">
        <v>509</v>
      </c>
      <c r="G384" t="s">
        <v>818</v>
      </c>
      <c r="H384" t="s">
        <v>963</v>
      </c>
      <c r="I384" t="s">
        <v>1207</v>
      </c>
      <c r="J384">
        <v>11233</v>
      </c>
      <c r="K384" t="s">
        <v>1265</v>
      </c>
      <c r="M384" t="s">
        <v>1267</v>
      </c>
      <c r="N384" t="s">
        <v>1267</v>
      </c>
      <c r="O384" t="s">
        <v>1266</v>
      </c>
      <c r="P384" t="s">
        <v>1269</v>
      </c>
      <c r="Q384" t="s">
        <v>1447</v>
      </c>
      <c r="R384" t="s">
        <v>1459</v>
      </c>
      <c r="T384" t="s">
        <v>1470</v>
      </c>
      <c r="U384" t="s">
        <v>1265</v>
      </c>
      <c r="V384" t="s">
        <v>1473</v>
      </c>
      <c r="W384" t="s">
        <v>1546</v>
      </c>
      <c r="X384" t="s">
        <v>1711</v>
      </c>
      <c r="Y384">
        <v>0</v>
      </c>
      <c r="Z384" t="s">
        <v>1794</v>
      </c>
    </row>
    <row r="385" spans="1:26">
      <c r="A385" s="1">
        <f>HYPERLINK("https://lsnyc.legalserver.org/matter/dynamic-profile/view/1891859","19-1891859")</f>
        <v>0</v>
      </c>
      <c r="B385" t="s">
        <v>43</v>
      </c>
      <c r="C385" t="s">
        <v>48</v>
      </c>
      <c r="D385" t="s">
        <v>202</v>
      </c>
      <c r="F385" t="s">
        <v>510</v>
      </c>
      <c r="G385" t="s">
        <v>819</v>
      </c>
      <c r="H385" t="s">
        <v>963</v>
      </c>
      <c r="I385" t="s">
        <v>1208</v>
      </c>
      <c r="J385">
        <v>11233</v>
      </c>
      <c r="K385" t="s">
        <v>1265</v>
      </c>
      <c r="M385" t="s">
        <v>1267</v>
      </c>
      <c r="N385" t="s">
        <v>1267</v>
      </c>
      <c r="O385" t="s">
        <v>1266</v>
      </c>
      <c r="P385" t="s">
        <v>1269</v>
      </c>
      <c r="Q385" t="s">
        <v>1447</v>
      </c>
      <c r="R385" t="s">
        <v>1459</v>
      </c>
      <c r="T385" t="s">
        <v>1470</v>
      </c>
      <c r="U385" t="s">
        <v>1265</v>
      </c>
      <c r="V385" t="s">
        <v>1473</v>
      </c>
      <c r="W385" t="s">
        <v>1546</v>
      </c>
      <c r="X385" t="s">
        <v>1712</v>
      </c>
      <c r="Y385">
        <v>0</v>
      </c>
      <c r="Z385" t="s">
        <v>1794</v>
      </c>
    </row>
    <row r="386" spans="1:26">
      <c r="A386" s="1">
        <f>HYPERLINK("https://lsnyc.legalserver.org/matter/dynamic-profile/view/1891660","19-1891660")</f>
        <v>0</v>
      </c>
      <c r="B386" t="s">
        <v>43</v>
      </c>
      <c r="C386" t="s">
        <v>48</v>
      </c>
      <c r="D386" t="s">
        <v>203</v>
      </c>
      <c r="F386" t="s">
        <v>332</v>
      </c>
      <c r="G386" t="s">
        <v>820</v>
      </c>
      <c r="H386" t="s">
        <v>963</v>
      </c>
      <c r="I386" t="s">
        <v>1209</v>
      </c>
      <c r="J386">
        <v>11233</v>
      </c>
      <c r="K386" t="s">
        <v>1265</v>
      </c>
      <c r="M386" t="s">
        <v>1267</v>
      </c>
      <c r="N386" t="s">
        <v>1267</v>
      </c>
      <c r="O386" t="s">
        <v>1266</v>
      </c>
      <c r="P386" t="s">
        <v>1269</v>
      </c>
      <c r="Q386" t="s">
        <v>1447</v>
      </c>
      <c r="R386" t="s">
        <v>1459</v>
      </c>
      <c r="T386" t="s">
        <v>1470</v>
      </c>
      <c r="U386" t="s">
        <v>1265</v>
      </c>
      <c r="V386" t="s">
        <v>1473</v>
      </c>
      <c r="W386" t="s">
        <v>1546</v>
      </c>
      <c r="X386" t="s">
        <v>1713</v>
      </c>
      <c r="Y386">
        <v>0</v>
      </c>
      <c r="Z386" t="s">
        <v>1794</v>
      </c>
    </row>
    <row r="387" spans="1:26">
      <c r="A387" s="1">
        <f>HYPERLINK("https://lsnyc.legalserver.org/matter/dynamic-profile/view/1891469","19-1891469")</f>
        <v>0</v>
      </c>
      <c r="B387" t="s">
        <v>43</v>
      </c>
      <c r="C387" t="s">
        <v>48</v>
      </c>
      <c r="D387" t="s">
        <v>108</v>
      </c>
      <c r="F387" t="s">
        <v>511</v>
      </c>
      <c r="G387" t="s">
        <v>821</v>
      </c>
      <c r="H387" t="s">
        <v>928</v>
      </c>
      <c r="I387" t="s">
        <v>1210</v>
      </c>
      <c r="J387">
        <v>11233</v>
      </c>
      <c r="K387" t="s">
        <v>1265</v>
      </c>
      <c r="M387" t="s">
        <v>1267</v>
      </c>
      <c r="N387" t="s">
        <v>1267</v>
      </c>
      <c r="O387" t="s">
        <v>1266</v>
      </c>
      <c r="Q387" t="s">
        <v>1447</v>
      </c>
      <c r="R387" t="s">
        <v>1459</v>
      </c>
      <c r="T387" t="s">
        <v>1470</v>
      </c>
      <c r="U387" t="s">
        <v>1265</v>
      </c>
      <c r="V387" t="s">
        <v>1473</v>
      </c>
      <c r="W387" t="s">
        <v>1546</v>
      </c>
      <c r="X387" t="s">
        <v>1714</v>
      </c>
      <c r="Y387">
        <v>0</v>
      </c>
      <c r="Z387" t="s">
        <v>1793</v>
      </c>
    </row>
    <row r="388" spans="1:26">
      <c r="A388" s="1">
        <f>HYPERLINK("https://lsnyc.legalserver.org/matter/dynamic-profile/view/1891930","19-1891930")</f>
        <v>0</v>
      </c>
      <c r="B388" t="s">
        <v>43</v>
      </c>
      <c r="C388" t="s">
        <v>48</v>
      </c>
      <c r="D388" t="s">
        <v>204</v>
      </c>
      <c r="F388" t="s">
        <v>512</v>
      </c>
      <c r="G388" t="s">
        <v>822</v>
      </c>
      <c r="H388" t="s">
        <v>963</v>
      </c>
      <c r="I388" t="s">
        <v>1211</v>
      </c>
      <c r="J388">
        <v>11233</v>
      </c>
      <c r="K388" t="s">
        <v>1265</v>
      </c>
      <c r="M388" t="s">
        <v>1267</v>
      </c>
      <c r="N388" t="s">
        <v>1267</v>
      </c>
      <c r="O388" t="s">
        <v>1266</v>
      </c>
      <c r="Q388" t="s">
        <v>1447</v>
      </c>
      <c r="R388" t="s">
        <v>1459</v>
      </c>
      <c r="T388" t="s">
        <v>1470</v>
      </c>
      <c r="U388" t="s">
        <v>1265</v>
      </c>
      <c r="V388" t="s">
        <v>1473</v>
      </c>
      <c r="W388" t="s">
        <v>1546</v>
      </c>
      <c r="X388" t="s">
        <v>1715</v>
      </c>
      <c r="Y388">
        <v>0</v>
      </c>
      <c r="Z388" t="s">
        <v>1793</v>
      </c>
    </row>
    <row r="389" spans="1:26">
      <c r="A389" s="1">
        <f>HYPERLINK("https://lsnyc.legalserver.org/matter/dynamic-profile/view/1898379","19-1898379")</f>
        <v>0</v>
      </c>
      <c r="B389" t="s">
        <v>43</v>
      </c>
      <c r="C389" t="s">
        <v>48</v>
      </c>
      <c r="D389" t="s">
        <v>209</v>
      </c>
      <c r="F389" t="s">
        <v>513</v>
      </c>
      <c r="G389" t="s">
        <v>823</v>
      </c>
      <c r="H389" t="s">
        <v>963</v>
      </c>
      <c r="I389" t="s">
        <v>1212</v>
      </c>
      <c r="J389">
        <v>11233</v>
      </c>
      <c r="K389" t="s">
        <v>1265</v>
      </c>
      <c r="M389" t="s">
        <v>1267</v>
      </c>
      <c r="N389" t="s">
        <v>1267</v>
      </c>
      <c r="O389" t="s">
        <v>1266</v>
      </c>
      <c r="Q389" t="s">
        <v>1447</v>
      </c>
      <c r="R389" t="s">
        <v>1459</v>
      </c>
      <c r="T389" t="s">
        <v>1470</v>
      </c>
      <c r="U389" t="s">
        <v>1265</v>
      </c>
      <c r="V389" t="s">
        <v>1473</v>
      </c>
      <c r="W389" t="s">
        <v>1546</v>
      </c>
      <c r="X389" t="s">
        <v>1716</v>
      </c>
      <c r="Y389">
        <v>0</v>
      </c>
      <c r="Z389" t="s">
        <v>1793</v>
      </c>
    </row>
    <row r="390" spans="1:26">
      <c r="A390" s="1">
        <f>HYPERLINK("https://lsnyc.legalserver.org/matter/dynamic-profile/view/1891502","19-1891502")</f>
        <v>0</v>
      </c>
      <c r="B390" t="s">
        <v>43</v>
      </c>
      <c r="C390" t="s">
        <v>48</v>
      </c>
      <c r="D390" t="s">
        <v>108</v>
      </c>
      <c r="F390" t="s">
        <v>514</v>
      </c>
      <c r="G390" t="s">
        <v>824</v>
      </c>
      <c r="H390" t="s">
        <v>928</v>
      </c>
      <c r="I390" t="s">
        <v>1207</v>
      </c>
      <c r="J390">
        <v>11233</v>
      </c>
      <c r="K390" t="s">
        <v>1265</v>
      </c>
      <c r="M390" t="s">
        <v>1267</v>
      </c>
      <c r="N390" t="s">
        <v>1267</v>
      </c>
      <c r="O390" t="s">
        <v>1266</v>
      </c>
      <c r="P390" t="s">
        <v>1269</v>
      </c>
      <c r="Q390" t="s">
        <v>1447</v>
      </c>
      <c r="R390" t="s">
        <v>1459</v>
      </c>
      <c r="T390" t="s">
        <v>1470</v>
      </c>
      <c r="U390" t="s">
        <v>1265</v>
      </c>
      <c r="V390" t="s">
        <v>1473</v>
      </c>
      <c r="W390" t="s">
        <v>1546</v>
      </c>
      <c r="X390" t="s">
        <v>1717</v>
      </c>
      <c r="Y390">
        <v>0</v>
      </c>
      <c r="Z390" t="s">
        <v>1794</v>
      </c>
    </row>
    <row r="391" spans="1:26">
      <c r="A391" s="1">
        <f>HYPERLINK("https://lsnyc.legalserver.org/matter/dynamic-profile/view/1898027","19-1898027")</f>
        <v>0</v>
      </c>
      <c r="B391" t="s">
        <v>43</v>
      </c>
      <c r="C391" t="s">
        <v>48</v>
      </c>
      <c r="D391" t="s">
        <v>205</v>
      </c>
      <c r="F391" t="s">
        <v>515</v>
      </c>
      <c r="G391" t="s">
        <v>825</v>
      </c>
      <c r="H391" t="s">
        <v>1043</v>
      </c>
      <c r="I391" t="s">
        <v>1213</v>
      </c>
      <c r="J391">
        <v>11233</v>
      </c>
      <c r="K391" t="s">
        <v>1265</v>
      </c>
      <c r="M391" t="s">
        <v>1267</v>
      </c>
      <c r="N391" t="s">
        <v>1267</v>
      </c>
      <c r="O391" t="s">
        <v>1266</v>
      </c>
      <c r="Q391" t="s">
        <v>1447</v>
      </c>
      <c r="R391" t="s">
        <v>1459</v>
      </c>
      <c r="T391" t="s">
        <v>1470</v>
      </c>
      <c r="U391" t="s">
        <v>1265</v>
      </c>
      <c r="V391" t="s">
        <v>1473</v>
      </c>
      <c r="W391" t="s">
        <v>1546</v>
      </c>
      <c r="X391" t="s">
        <v>1718</v>
      </c>
      <c r="Y391">
        <v>0</v>
      </c>
      <c r="Z391" t="s">
        <v>1793</v>
      </c>
    </row>
    <row r="392" spans="1:26">
      <c r="A392" s="1">
        <f>HYPERLINK("https://lsnyc.legalserver.org/matter/dynamic-profile/view/1891867","19-1891867")</f>
        <v>0</v>
      </c>
      <c r="B392" t="s">
        <v>43</v>
      </c>
      <c r="C392" t="s">
        <v>48</v>
      </c>
      <c r="D392" t="s">
        <v>202</v>
      </c>
      <c r="F392" t="s">
        <v>502</v>
      </c>
      <c r="G392" t="s">
        <v>826</v>
      </c>
      <c r="H392" t="s">
        <v>963</v>
      </c>
      <c r="I392" t="s">
        <v>1214</v>
      </c>
      <c r="J392">
        <v>11233</v>
      </c>
      <c r="K392" t="s">
        <v>1265</v>
      </c>
      <c r="M392" t="s">
        <v>1267</v>
      </c>
      <c r="N392" t="s">
        <v>1267</v>
      </c>
      <c r="O392" t="s">
        <v>1266</v>
      </c>
      <c r="Q392" t="s">
        <v>1447</v>
      </c>
      <c r="R392" t="s">
        <v>1459</v>
      </c>
      <c r="T392" t="s">
        <v>1470</v>
      </c>
      <c r="U392" t="s">
        <v>1265</v>
      </c>
      <c r="V392" t="s">
        <v>1473</v>
      </c>
      <c r="W392" t="s">
        <v>1546</v>
      </c>
      <c r="X392" t="s">
        <v>1719</v>
      </c>
      <c r="Y392">
        <v>0</v>
      </c>
      <c r="Z392" t="s">
        <v>1794</v>
      </c>
    </row>
    <row r="393" spans="1:26">
      <c r="A393" s="1">
        <f>HYPERLINK("https://lsnyc.legalserver.org/matter/dynamic-profile/view/1891447","19-1891447")</f>
        <v>0</v>
      </c>
      <c r="B393" t="s">
        <v>43</v>
      </c>
      <c r="C393" t="s">
        <v>48</v>
      </c>
      <c r="D393" t="s">
        <v>108</v>
      </c>
      <c r="F393" t="s">
        <v>516</v>
      </c>
      <c r="G393" t="s">
        <v>726</v>
      </c>
      <c r="H393" t="s">
        <v>928</v>
      </c>
      <c r="I393" t="s">
        <v>1215</v>
      </c>
      <c r="J393">
        <v>11233</v>
      </c>
      <c r="K393" t="s">
        <v>1265</v>
      </c>
      <c r="M393" t="s">
        <v>1267</v>
      </c>
      <c r="N393" t="s">
        <v>1267</v>
      </c>
      <c r="O393" t="s">
        <v>1265</v>
      </c>
      <c r="Q393" t="s">
        <v>1447</v>
      </c>
      <c r="R393" t="s">
        <v>1459</v>
      </c>
      <c r="T393" t="s">
        <v>1470</v>
      </c>
      <c r="U393" t="s">
        <v>1265</v>
      </c>
      <c r="V393" t="s">
        <v>1473</v>
      </c>
      <c r="W393" t="s">
        <v>1546</v>
      </c>
      <c r="X393" t="s">
        <v>1720</v>
      </c>
      <c r="Y393">
        <v>0</v>
      </c>
      <c r="Z393" t="s">
        <v>1793</v>
      </c>
    </row>
    <row r="394" spans="1:26">
      <c r="A394" s="1">
        <f>HYPERLINK("https://lsnyc.legalserver.org/matter/dynamic-profile/view/1898979","19-1898979")</f>
        <v>0</v>
      </c>
      <c r="B394" t="s">
        <v>43</v>
      </c>
      <c r="C394" t="s">
        <v>48</v>
      </c>
      <c r="D394" t="s">
        <v>206</v>
      </c>
      <c r="F394" t="s">
        <v>517</v>
      </c>
      <c r="G394" t="s">
        <v>827</v>
      </c>
      <c r="H394" t="s">
        <v>1041</v>
      </c>
      <c r="I394" t="s">
        <v>1216</v>
      </c>
      <c r="J394">
        <v>11233</v>
      </c>
      <c r="K394" t="s">
        <v>1265</v>
      </c>
      <c r="L394" t="s">
        <v>1269</v>
      </c>
      <c r="M394" t="s">
        <v>1267</v>
      </c>
      <c r="N394" t="s">
        <v>1267</v>
      </c>
      <c r="O394" t="s">
        <v>1267</v>
      </c>
      <c r="Q394" t="s">
        <v>1447</v>
      </c>
      <c r="R394" t="s">
        <v>1459</v>
      </c>
      <c r="T394" t="s">
        <v>1470</v>
      </c>
      <c r="U394" t="s">
        <v>1265</v>
      </c>
      <c r="V394" t="s">
        <v>1473</v>
      </c>
      <c r="W394" t="s">
        <v>1546</v>
      </c>
      <c r="X394" t="s">
        <v>1721</v>
      </c>
      <c r="Y394">
        <v>0</v>
      </c>
      <c r="Z394" t="s">
        <v>1793</v>
      </c>
    </row>
    <row r="395" spans="1:26">
      <c r="A395" s="1">
        <f>HYPERLINK("https://lsnyc.legalserver.org/matter/dynamic-profile/view/1897614","19-1897614")</f>
        <v>0</v>
      </c>
      <c r="B395" t="s">
        <v>43</v>
      </c>
      <c r="C395" t="s">
        <v>48</v>
      </c>
      <c r="D395" t="s">
        <v>135</v>
      </c>
      <c r="F395" t="s">
        <v>518</v>
      </c>
      <c r="G395" t="s">
        <v>828</v>
      </c>
      <c r="H395" t="s">
        <v>963</v>
      </c>
      <c r="I395" t="s">
        <v>1217</v>
      </c>
      <c r="J395">
        <v>11233</v>
      </c>
      <c r="K395" t="s">
        <v>1265</v>
      </c>
      <c r="M395" t="s">
        <v>1267</v>
      </c>
      <c r="N395" t="s">
        <v>1267</v>
      </c>
      <c r="O395" t="s">
        <v>1266</v>
      </c>
      <c r="Q395" t="s">
        <v>1447</v>
      </c>
      <c r="R395" t="s">
        <v>1459</v>
      </c>
      <c r="T395" t="s">
        <v>1470</v>
      </c>
      <c r="U395" t="s">
        <v>1265</v>
      </c>
      <c r="V395" t="s">
        <v>1473</v>
      </c>
      <c r="W395" t="s">
        <v>1546</v>
      </c>
      <c r="X395" t="s">
        <v>1722</v>
      </c>
      <c r="Y395">
        <v>0</v>
      </c>
      <c r="Z395" t="s">
        <v>1794</v>
      </c>
    </row>
    <row r="396" spans="1:26">
      <c r="A396" s="1">
        <f>HYPERLINK("https://lsnyc.legalserver.org/matter/dynamic-profile/view/1897206","19-1897206")</f>
        <v>0</v>
      </c>
      <c r="B396" t="s">
        <v>43</v>
      </c>
      <c r="C396" t="s">
        <v>48</v>
      </c>
      <c r="D396" t="s">
        <v>200</v>
      </c>
      <c r="F396" t="s">
        <v>449</v>
      </c>
      <c r="G396" t="s">
        <v>829</v>
      </c>
      <c r="H396" t="s">
        <v>1043</v>
      </c>
      <c r="I396" t="s">
        <v>1077</v>
      </c>
      <c r="J396">
        <v>11233</v>
      </c>
      <c r="K396" t="s">
        <v>1265</v>
      </c>
      <c r="M396" t="s">
        <v>1267</v>
      </c>
      <c r="N396" t="s">
        <v>1267</v>
      </c>
      <c r="O396" t="s">
        <v>1266</v>
      </c>
      <c r="Q396" t="s">
        <v>1447</v>
      </c>
      <c r="R396" t="s">
        <v>1459</v>
      </c>
      <c r="T396" t="s">
        <v>1470</v>
      </c>
      <c r="U396" t="s">
        <v>1265</v>
      </c>
      <c r="V396" t="s">
        <v>1473</v>
      </c>
      <c r="W396" t="s">
        <v>1546</v>
      </c>
      <c r="X396" t="s">
        <v>1723</v>
      </c>
      <c r="Y396">
        <v>0</v>
      </c>
      <c r="Z396" t="s">
        <v>1793</v>
      </c>
    </row>
    <row r="397" spans="1:26">
      <c r="A397" s="1">
        <f>HYPERLINK("https://lsnyc.legalserver.org/matter/dynamic-profile/view/1897535","19-1897535")</f>
        <v>0</v>
      </c>
      <c r="B397" t="s">
        <v>43</v>
      </c>
      <c r="C397" t="s">
        <v>48</v>
      </c>
      <c r="D397" t="s">
        <v>128</v>
      </c>
      <c r="F397" t="s">
        <v>519</v>
      </c>
      <c r="G397" t="s">
        <v>830</v>
      </c>
      <c r="H397" t="s">
        <v>928</v>
      </c>
      <c r="I397" t="s">
        <v>1218</v>
      </c>
      <c r="J397">
        <v>11233</v>
      </c>
      <c r="K397" t="s">
        <v>1265</v>
      </c>
      <c r="M397" t="s">
        <v>1267</v>
      </c>
      <c r="N397" t="s">
        <v>1267</v>
      </c>
      <c r="O397" t="s">
        <v>1266</v>
      </c>
      <c r="Q397" t="s">
        <v>1447</v>
      </c>
      <c r="R397" t="s">
        <v>1459</v>
      </c>
      <c r="T397" t="s">
        <v>1470</v>
      </c>
      <c r="U397" t="s">
        <v>1265</v>
      </c>
      <c r="V397" t="s">
        <v>1473</v>
      </c>
      <c r="W397" t="s">
        <v>1546</v>
      </c>
      <c r="X397" t="s">
        <v>1724</v>
      </c>
      <c r="Y397">
        <v>0</v>
      </c>
      <c r="Z397" t="s">
        <v>1794</v>
      </c>
    </row>
    <row r="398" spans="1:26">
      <c r="A398" s="1">
        <f>HYPERLINK("https://lsnyc.legalserver.org/matter/dynamic-profile/view/1898972","19-1898972")</f>
        <v>0</v>
      </c>
      <c r="B398" t="s">
        <v>43</v>
      </c>
      <c r="C398" t="s">
        <v>48</v>
      </c>
      <c r="D398" t="s">
        <v>206</v>
      </c>
      <c r="F398" t="s">
        <v>291</v>
      </c>
      <c r="G398" t="s">
        <v>744</v>
      </c>
      <c r="H398" t="s">
        <v>1043</v>
      </c>
      <c r="I398" t="s">
        <v>1219</v>
      </c>
      <c r="J398">
        <v>11233</v>
      </c>
      <c r="K398" t="s">
        <v>1265</v>
      </c>
      <c r="L398" t="s">
        <v>1269</v>
      </c>
      <c r="M398" t="s">
        <v>1267</v>
      </c>
      <c r="N398" t="s">
        <v>1267</v>
      </c>
      <c r="O398" t="s">
        <v>1267</v>
      </c>
      <c r="Q398" t="s">
        <v>1447</v>
      </c>
      <c r="R398" t="s">
        <v>1459</v>
      </c>
      <c r="T398" t="s">
        <v>1470</v>
      </c>
      <c r="U398" t="s">
        <v>1265</v>
      </c>
      <c r="V398" t="s">
        <v>1473</v>
      </c>
      <c r="W398" t="s">
        <v>1546</v>
      </c>
      <c r="X398" t="s">
        <v>1725</v>
      </c>
      <c r="Y398">
        <v>0</v>
      </c>
      <c r="Z398" t="s">
        <v>1793</v>
      </c>
    </row>
    <row r="399" spans="1:26">
      <c r="A399" s="1">
        <f>HYPERLINK("https://lsnyc.legalserver.org/matter/dynamic-profile/view/1891583","19-1891583")</f>
        <v>0</v>
      </c>
      <c r="B399" t="s">
        <v>43</v>
      </c>
      <c r="C399" t="s">
        <v>48</v>
      </c>
      <c r="D399" t="s">
        <v>203</v>
      </c>
      <c r="F399" t="s">
        <v>520</v>
      </c>
      <c r="G399" t="s">
        <v>831</v>
      </c>
      <c r="H399" t="s">
        <v>928</v>
      </c>
      <c r="I399" t="s">
        <v>1220</v>
      </c>
      <c r="J399">
        <v>11233</v>
      </c>
      <c r="K399" t="s">
        <v>1265</v>
      </c>
      <c r="M399" t="s">
        <v>1267</v>
      </c>
      <c r="N399" t="s">
        <v>1267</v>
      </c>
      <c r="O399" t="s">
        <v>1266</v>
      </c>
      <c r="P399" t="s">
        <v>1269</v>
      </c>
      <c r="Q399" t="s">
        <v>1447</v>
      </c>
      <c r="R399" t="s">
        <v>1459</v>
      </c>
      <c r="T399" t="s">
        <v>1470</v>
      </c>
      <c r="U399" t="s">
        <v>1265</v>
      </c>
      <c r="V399" t="s">
        <v>1473</v>
      </c>
      <c r="W399" t="s">
        <v>1546</v>
      </c>
      <c r="X399" t="s">
        <v>1726</v>
      </c>
      <c r="Y399">
        <v>0</v>
      </c>
      <c r="Z399" t="s">
        <v>1794</v>
      </c>
    </row>
    <row r="400" spans="1:26">
      <c r="A400" s="1">
        <f>HYPERLINK("https://lsnyc.legalserver.org/matter/dynamic-profile/view/1898244","19-1898244")</f>
        <v>0</v>
      </c>
      <c r="B400" t="s">
        <v>43</v>
      </c>
      <c r="C400" t="s">
        <v>48</v>
      </c>
      <c r="D400" t="s">
        <v>133</v>
      </c>
      <c r="F400" t="s">
        <v>521</v>
      </c>
      <c r="G400" t="s">
        <v>832</v>
      </c>
      <c r="H400" t="s">
        <v>963</v>
      </c>
      <c r="I400" t="s">
        <v>1221</v>
      </c>
      <c r="J400">
        <v>11233</v>
      </c>
      <c r="K400" t="s">
        <v>1265</v>
      </c>
      <c r="M400" t="s">
        <v>1267</v>
      </c>
      <c r="N400" t="s">
        <v>1267</v>
      </c>
      <c r="O400" t="s">
        <v>1266</v>
      </c>
      <c r="Q400" t="s">
        <v>1447</v>
      </c>
      <c r="R400" t="s">
        <v>1459</v>
      </c>
      <c r="T400" t="s">
        <v>1470</v>
      </c>
      <c r="U400" t="s">
        <v>1265</v>
      </c>
      <c r="V400" t="s">
        <v>1473</v>
      </c>
      <c r="W400" t="s">
        <v>1546</v>
      </c>
      <c r="X400" t="s">
        <v>1727</v>
      </c>
      <c r="Y400">
        <v>0</v>
      </c>
      <c r="Z400" t="s">
        <v>1793</v>
      </c>
    </row>
    <row r="401" spans="1:26">
      <c r="A401" s="1">
        <f>HYPERLINK("https://lsnyc.legalserver.org/matter/dynamic-profile/view/1892522","19-1892522")</f>
        <v>0</v>
      </c>
      <c r="B401" t="s">
        <v>43</v>
      </c>
      <c r="C401" t="s">
        <v>48</v>
      </c>
      <c r="D401" t="s">
        <v>210</v>
      </c>
      <c r="F401" t="s">
        <v>305</v>
      </c>
      <c r="G401" t="s">
        <v>626</v>
      </c>
      <c r="H401" t="s">
        <v>963</v>
      </c>
      <c r="I401" t="s">
        <v>1222</v>
      </c>
      <c r="J401">
        <v>11233</v>
      </c>
      <c r="K401" t="s">
        <v>1265</v>
      </c>
      <c r="M401" t="s">
        <v>1267</v>
      </c>
      <c r="N401" t="s">
        <v>1267</v>
      </c>
      <c r="O401" t="s">
        <v>1266</v>
      </c>
      <c r="Q401" t="s">
        <v>1447</v>
      </c>
      <c r="R401" t="s">
        <v>1459</v>
      </c>
      <c r="T401" t="s">
        <v>1470</v>
      </c>
      <c r="U401" t="s">
        <v>1265</v>
      </c>
      <c r="V401" t="s">
        <v>1473</v>
      </c>
      <c r="W401" t="s">
        <v>1546</v>
      </c>
      <c r="X401" t="s">
        <v>1728</v>
      </c>
      <c r="Y401">
        <v>0</v>
      </c>
      <c r="Z401" t="s">
        <v>1793</v>
      </c>
    </row>
    <row r="402" spans="1:26">
      <c r="A402" s="1">
        <f>HYPERLINK("https://lsnyc.legalserver.org/matter/dynamic-profile/view/1891566","19-1891566")</f>
        <v>0</v>
      </c>
      <c r="B402" t="s">
        <v>43</v>
      </c>
      <c r="C402" t="s">
        <v>48</v>
      </c>
      <c r="D402" t="s">
        <v>108</v>
      </c>
      <c r="F402" t="s">
        <v>497</v>
      </c>
      <c r="G402" t="s">
        <v>481</v>
      </c>
      <c r="H402" t="s">
        <v>928</v>
      </c>
      <c r="I402" t="s">
        <v>1223</v>
      </c>
      <c r="J402">
        <v>11233</v>
      </c>
      <c r="K402" t="s">
        <v>1265</v>
      </c>
      <c r="M402" t="s">
        <v>1267</v>
      </c>
      <c r="N402" t="s">
        <v>1267</v>
      </c>
      <c r="O402" t="s">
        <v>1266</v>
      </c>
      <c r="P402" t="s">
        <v>1290</v>
      </c>
      <c r="Q402" t="s">
        <v>1447</v>
      </c>
      <c r="R402" t="s">
        <v>1459</v>
      </c>
      <c r="T402" t="s">
        <v>1470</v>
      </c>
      <c r="U402" t="s">
        <v>1265</v>
      </c>
      <c r="V402" t="s">
        <v>1473</v>
      </c>
      <c r="W402" t="s">
        <v>1546</v>
      </c>
      <c r="X402" t="s">
        <v>1729</v>
      </c>
      <c r="Y402">
        <v>0</v>
      </c>
      <c r="Z402" t="s">
        <v>1794</v>
      </c>
    </row>
    <row r="403" spans="1:26">
      <c r="A403" s="1">
        <f>HYPERLINK("https://lsnyc.legalserver.org/matter/dynamic-profile/view/1892076","19-1892076")</f>
        <v>0</v>
      </c>
      <c r="B403" t="s">
        <v>43</v>
      </c>
      <c r="C403" t="s">
        <v>48</v>
      </c>
      <c r="D403" t="s">
        <v>207</v>
      </c>
      <c r="F403" t="s">
        <v>522</v>
      </c>
      <c r="G403" t="s">
        <v>833</v>
      </c>
      <c r="H403" t="s">
        <v>963</v>
      </c>
      <c r="I403" t="s">
        <v>1073</v>
      </c>
      <c r="J403">
        <v>11233</v>
      </c>
      <c r="K403" t="s">
        <v>1265</v>
      </c>
      <c r="M403" t="s">
        <v>1267</v>
      </c>
      <c r="N403" t="s">
        <v>1267</v>
      </c>
      <c r="O403" t="s">
        <v>1266</v>
      </c>
      <c r="Q403" t="s">
        <v>1447</v>
      </c>
      <c r="R403" t="s">
        <v>1459</v>
      </c>
      <c r="T403" t="s">
        <v>1470</v>
      </c>
      <c r="U403" t="s">
        <v>1265</v>
      </c>
      <c r="V403" t="s">
        <v>1473</v>
      </c>
      <c r="W403" t="s">
        <v>1546</v>
      </c>
      <c r="X403" t="s">
        <v>1730</v>
      </c>
      <c r="Y403">
        <v>0</v>
      </c>
      <c r="Z403" t="s">
        <v>1793</v>
      </c>
    </row>
    <row r="404" spans="1:26">
      <c r="A404" s="1">
        <f>HYPERLINK("https://lsnyc.legalserver.org/matter/dynamic-profile/view/1892770","19-1892770")</f>
        <v>0</v>
      </c>
      <c r="B404" t="s">
        <v>43</v>
      </c>
      <c r="C404" t="s">
        <v>48</v>
      </c>
      <c r="D404" t="s">
        <v>79</v>
      </c>
      <c r="F404" t="s">
        <v>523</v>
      </c>
      <c r="G404" t="s">
        <v>834</v>
      </c>
      <c r="H404" t="s">
        <v>1041</v>
      </c>
      <c r="I404" t="s">
        <v>1124</v>
      </c>
      <c r="J404">
        <v>11233</v>
      </c>
      <c r="K404" t="s">
        <v>1265</v>
      </c>
      <c r="M404" t="s">
        <v>1267</v>
      </c>
      <c r="N404" t="s">
        <v>1267</v>
      </c>
      <c r="O404" t="s">
        <v>1266</v>
      </c>
      <c r="Q404" t="s">
        <v>1447</v>
      </c>
      <c r="R404" t="s">
        <v>1459</v>
      </c>
      <c r="T404" t="s">
        <v>1470</v>
      </c>
      <c r="U404" t="s">
        <v>1265</v>
      </c>
      <c r="V404" t="s">
        <v>1473</v>
      </c>
      <c r="W404" t="s">
        <v>1546</v>
      </c>
      <c r="X404" t="s">
        <v>1731</v>
      </c>
      <c r="Y404">
        <v>0</v>
      </c>
      <c r="Z404" t="s">
        <v>1793</v>
      </c>
    </row>
    <row r="405" spans="1:26">
      <c r="A405" s="1">
        <f>HYPERLINK("https://lsnyc.legalserver.org/matter/dynamic-profile/view/1892762","19-1892762")</f>
        <v>0</v>
      </c>
      <c r="B405" t="s">
        <v>43</v>
      </c>
      <c r="C405" t="s">
        <v>48</v>
      </c>
      <c r="D405" t="s">
        <v>79</v>
      </c>
      <c r="F405" t="s">
        <v>524</v>
      </c>
      <c r="G405" t="s">
        <v>835</v>
      </c>
      <c r="H405" t="s">
        <v>1043</v>
      </c>
      <c r="I405" t="s">
        <v>1224</v>
      </c>
      <c r="J405">
        <v>11233</v>
      </c>
      <c r="K405" t="s">
        <v>1265</v>
      </c>
      <c r="M405" t="s">
        <v>1267</v>
      </c>
      <c r="N405" t="s">
        <v>1267</v>
      </c>
      <c r="O405" t="s">
        <v>1266</v>
      </c>
      <c r="Q405" t="s">
        <v>1447</v>
      </c>
      <c r="R405" t="s">
        <v>1459</v>
      </c>
      <c r="T405" t="s">
        <v>1470</v>
      </c>
      <c r="U405" t="s">
        <v>1265</v>
      </c>
      <c r="V405" t="s">
        <v>1473</v>
      </c>
      <c r="W405" t="s">
        <v>1546</v>
      </c>
      <c r="X405" t="s">
        <v>1732</v>
      </c>
      <c r="Y405">
        <v>0</v>
      </c>
      <c r="Z405" t="s">
        <v>1793</v>
      </c>
    </row>
    <row r="406" spans="1:26">
      <c r="A406" s="1">
        <f>HYPERLINK("https://lsnyc.legalserver.org/matter/dynamic-profile/view/1898406","19-1898406")</f>
        <v>0</v>
      </c>
      <c r="B406" t="s">
        <v>43</v>
      </c>
      <c r="C406" t="s">
        <v>48</v>
      </c>
      <c r="D406" t="s">
        <v>209</v>
      </c>
      <c r="F406" t="s">
        <v>525</v>
      </c>
      <c r="G406" t="s">
        <v>836</v>
      </c>
      <c r="H406" t="s">
        <v>928</v>
      </c>
      <c r="I406" t="s">
        <v>1190</v>
      </c>
      <c r="J406">
        <v>11233</v>
      </c>
      <c r="K406" t="s">
        <v>1265</v>
      </c>
      <c r="M406" t="s">
        <v>1267</v>
      </c>
      <c r="N406" t="s">
        <v>1267</v>
      </c>
      <c r="O406" t="s">
        <v>1266</v>
      </c>
      <c r="Q406" t="s">
        <v>1447</v>
      </c>
      <c r="R406" t="s">
        <v>1459</v>
      </c>
      <c r="T406" t="s">
        <v>1470</v>
      </c>
      <c r="U406" t="s">
        <v>1265</v>
      </c>
      <c r="V406" t="s">
        <v>1473</v>
      </c>
      <c r="W406" t="s">
        <v>1546</v>
      </c>
      <c r="X406" t="s">
        <v>1733</v>
      </c>
      <c r="Y406">
        <v>0</v>
      </c>
      <c r="Z406" t="s">
        <v>1793</v>
      </c>
    </row>
    <row r="407" spans="1:26">
      <c r="A407" s="1">
        <f>HYPERLINK("https://lsnyc.legalserver.org/matter/dynamic-profile/view/1891560","19-1891560")</f>
        <v>0</v>
      </c>
      <c r="B407" t="s">
        <v>43</v>
      </c>
      <c r="C407" t="s">
        <v>48</v>
      </c>
      <c r="D407" t="s">
        <v>108</v>
      </c>
      <c r="F407" t="s">
        <v>386</v>
      </c>
      <c r="G407" t="s">
        <v>837</v>
      </c>
      <c r="H407" t="s">
        <v>928</v>
      </c>
      <c r="I407" t="s">
        <v>1225</v>
      </c>
      <c r="J407">
        <v>11233</v>
      </c>
      <c r="K407" t="s">
        <v>1265</v>
      </c>
      <c r="M407" t="s">
        <v>1267</v>
      </c>
      <c r="N407" t="s">
        <v>1267</v>
      </c>
      <c r="O407" t="s">
        <v>1266</v>
      </c>
      <c r="P407" t="s">
        <v>1269</v>
      </c>
      <c r="Q407" t="s">
        <v>1447</v>
      </c>
      <c r="R407" t="s">
        <v>1459</v>
      </c>
      <c r="T407" t="s">
        <v>1470</v>
      </c>
      <c r="U407" t="s">
        <v>1265</v>
      </c>
      <c r="V407" t="s">
        <v>1473</v>
      </c>
      <c r="W407" t="s">
        <v>1546</v>
      </c>
      <c r="X407" t="s">
        <v>1734</v>
      </c>
      <c r="Y407">
        <v>0</v>
      </c>
      <c r="Z407" t="s">
        <v>1794</v>
      </c>
    </row>
    <row r="408" spans="1:26">
      <c r="A408" s="1">
        <f>HYPERLINK("https://lsnyc.legalserver.org/matter/dynamic-profile/view/1898851","19-1898851")</f>
        <v>0</v>
      </c>
      <c r="B408" t="s">
        <v>43</v>
      </c>
      <c r="C408" t="s">
        <v>48</v>
      </c>
      <c r="D408" t="s">
        <v>92</v>
      </c>
      <c r="F408" t="s">
        <v>526</v>
      </c>
      <c r="G408" t="s">
        <v>838</v>
      </c>
      <c r="H408" t="s">
        <v>963</v>
      </c>
      <c r="I408" t="s">
        <v>1226</v>
      </c>
      <c r="J408">
        <v>11233</v>
      </c>
      <c r="K408" t="s">
        <v>1265</v>
      </c>
      <c r="M408" t="s">
        <v>1267</v>
      </c>
      <c r="N408" t="s">
        <v>1267</v>
      </c>
      <c r="O408" t="s">
        <v>1266</v>
      </c>
      <c r="Q408" t="s">
        <v>1447</v>
      </c>
      <c r="R408" t="s">
        <v>1459</v>
      </c>
      <c r="T408" t="s">
        <v>1470</v>
      </c>
      <c r="U408" t="s">
        <v>1265</v>
      </c>
      <c r="V408" t="s">
        <v>1473</v>
      </c>
      <c r="W408" t="s">
        <v>1546</v>
      </c>
      <c r="X408" t="s">
        <v>1735</v>
      </c>
      <c r="Y408">
        <v>0</v>
      </c>
      <c r="Z408" t="s">
        <v>1793</v>
      </c>
    </row>
    <row r="409" spans="1:26">
      <c r="A409" s="1">
        <f>HYPERLINK("https://lsnyc.legalserver.org/matter/dynamic-profile/view/1891444","19-1891444")</f>
        <v>0</v>
      </c>
      <c r="B409" t="s">
        <v>43</v>
      </c>
      <c r="C409" t="s">
        <v>48</v>
      </c>
      <c r="D409" t="s">
        <v>108</v>
      </c>
      <c r="F409" t="s">
        <v>527</v>
      </c>
      <c r="G409" t="s">
        <v>839</v>
      </c>
      <c r="H409" t="s">
        <v>928</v>
      </c>
      <c r="I409" t="s">
        <v>1169</v>
      </c>
      <c r="J409">
        <v>11233</v>
      </c>
      <c r="K409" t="s">
        <v>1265</v>
      </c>
      <c r="M409" t="s">
        <v>1267</v>
      </c>
      <c r="N409" t="s">
        <v>1267</v>
      </c>
      <c r="O409" t="s">
        <v>1265</v>
      </c>
      <c r="Q409" t="s">
        <v>1447</v>
      </c>
      <c r="R409" t="s">
        <v>1459</v>
      </c>
      <c r="T409" t="s">
        <v>1470</v>
      </c>
      <c r="U409" t="s">
        <v>1265</v>
      </c>
      <c r="V409" t="s">
        <v>1473</v>
      </c>
      <c r="W409" t="s">
        <v>1546</v>
      </c>
      <c r="X409" t="s">
        <v>1736</v>
      </c>
      <c r="Y409">
        <v>0</v>
      </c>
      <c r="Z409" t="s">
        <v>1793</v>
      </c>
    </row>
    <row r="410" spans="1:26">
      <c r="A410" s="1">
        <f>HYPERLINK("https://lsnyc.legalserver.org/matter/dynamic-profile/view/1891556","19-1891556")</f>
        <v>0</v>
      </c>
      <c r="B410" t="s">
        <v>43</v>
      </c>
      <c r="C410" t="s">
        <v>48</v>
      </c>
      <c r="D410" t="s">
        <v>108</v>
      </c>
      <c r="F410" t="s">
        <v>465</v>
      </c>
      <c r="G410" t="s">
        <v>840</v>
      </c>
      <c r="H410" t="s">
        <v>963</v>
      </c>
      <c r="I410" t="s">
        <v>1119</v>
      </c>
      <c r="J410">
        <v>11233</v>
      </c>
      <c r="K410" t="s">
        <v>1265</v>
      </c>
      <c r="M410" t="s">
        <v>1267</v>
      </c>
      <c r="N410" t="s">
        <v>1267</v>
      </c>
      <c r="O410" t="s">
        <v>1266</v>
      </c>
      <c r="P410" t="s">
        <v>1290</v>
      </c>
      <c r="Q410" t="s">
        <v>1447</v>
      </c>
      <c r="R410" t="s">
        <v>1459</v>
      </c>
      <c r="T410" t="s">
        <v>1470</v>
      </c>
      <c r="U410" t="s">
        <v>1265</v>
      </c>
      <c r="V410" t="s">
        <v>1473</v>
      </c>
      <c r="W410" t="s">
        <v>1546</v>
      </c>
      <c r="X410" t="s">
        <v>1737</v>
      </c>
      <c r="Y410">
        <v>0</v>
      </c>
      <c r="Z410" t="s">
        <v>1794</v>
      </c>
    </row>
    <row r="411" spans="1:26">
      <c r="A411" s="1">
        <f>HYPERLINK("https://lsnyc.legalserver.org/matter/dynamic-profile/view/1892643","19-1892643")</f>
        <v>0</v>
      </c>
      <c r="B411" t="s">
        <v>43</v>
      </c>
      <c r="C411" t="s">
        <v>48</v>
      </c>
      <c r="D411" t="s">
        <v>79</v>
      </c>
      <c r="F411" t="s">
        <v>400</v>
      </c>
      <c r="G411" t="s">
        <v>617</v>
      </c>
      <c r="H411" t="s">
        <v>1041</v>
      </c>
      <c r="I411" t="s">
        <v>1227</v>
      </c>
      <c r="J411">
        <v>11233</v>
      </c>
      <c r="K411" t="s">
        <v>1265</v>
      </c>
      <c r="M411" t="s">
        <v>1267</v>
      </c>
      <c r="N411" t="s">
        <v>1267</v>
      </c>
      <c r="O411" t="s">
        <v>1266</v>
      </c>
      <c r="Q411" t="s">
        <v>1447</v>
      </c>
      <c r="R411" t="s">
        <v>1459</v>
      </c>
      <c r="T411" t="s">
        <v>1470</v>
      </c>
      <c r="U411" t="s">
        <v>1265</v>
      </c>
      <c r="V411" t="s">
        <v>1473</v>
      </c>
      <c r="W411" t="s">
        <v>1546</v>
      </c>
      <c r="X411" t="s">
        <v>1738</v>
      </c>
      <c r="Y411">
        <v>0</v>
      </c>
      <c r="Z411" t="s">
        <v>1793</v>
      </c>
    </row>
    <row r="412" spans="1:26">
      <c r="A412" s="1">
        <f>HYPERLINK("https://lsnyc.legalserver.org/matter/dynamic-profile/view/1891600","19-1891600")</f>
        <v>0</v>
      </c>
      <c r="B412" t="s">
        <v>43</v>
      </c>
      <c r="C412" t="s">
        <v>48</v>
      </c>
      <c r="D412" t="s">
        <v>203</v>
      </c>
      <c r="F412" t="s">
        <v>300</v>
      </c>
      <c r="G412" t="s">
        <v>841</v>
      </c>
      <c r="H412" t="s">
        <v>928</v>
      </c>
      <c r="I412" t="s">
        <v>1228</v>
      </c>
      <c r="J412">
        <v>11233</v>
      </c>
      <c r="K412" t="s">
        <v>1265</v>
      </c>
      <c r="M412" t="s">
        <v>1267</v>
      </c>
      <c r="N412" t="s">
        <v>1267</v>
      </c>
      <c r="O412" t="s">
        <v>1266</v>
      </c>
      <c r="Q412" t="s">
        <v>1447</v>
      </c>
      <c r="R412" t="s">
        <v>1459</v>
      </c>
      <c r="T412" t="s">
        <v>1470</v>
      </c>
      <c r="U412" t="s">
        <v>1265</v>
      </c>
      <c r="V412" t="s">
        <v>1473</v>
      </c>
      <c r="W412" t="s">
        <v>1546</v>
      </c>
      <c r="X412" t="s">
        <v>1739</v>
      </c>
      <c r="Y412">
        <v>0</v>
      </c>
      <c r="Z412" t="s">
        <v>1793</v>
      </c>
    </row>
    <row r="413" spans="1:26">
      <c r="A413" s="1">
        <f>HYPERLINK("https://lsnyc.legalserver.org/matter/dynamic-profile/view/1902152","19-1902152")</f>
        <v>0</v>
      </c>
      <c r="B413" t="s">
        <v>43</v>
      </c>
      <c r="C413" t="s">
        <v>48</v>
      </c>
      <c r="D413" t="s">
        <v>123</v>
      </c>
      <c r="F413" t="s">
        <v>528</v>
      </c>
      <c r="G413" t="s">
        <v>842</v>
      </c>
      <c r="H413" t="s">
        <v>963</v>
      </c>
      <c r="I413" t="s">
        <v>1229</v>
      </c>
      <c r="J413">
        <v>11233</v>
      </c>
      <c r="K413" t="s">
        <v>1265</v>
      </c>
      <c r="L413" t="s">
        <v>1269</v>
      </c>
      <c r="M413" t="s">
        <v>1267</v>
      </c>
      <c r="N413" t="s">
        <v>1267</v>
      </c>
      <c r="O413" t="s">
        <v>1267</v>
      </c>
      <c r="P413" t="s">
        <v>1291</v>
      </c>
      <c r="Q413" t="s">
        <v>1447</v>
      </c>
      <c r="R413" t="s">
        <v>1459</v>
      </c>
      <c r="T413" t="s">
        <v>1470</v>
      </c>
      <c r="U413" t="s">
        <v>1265</v>
      </c>
      <c r="V413" t="s">
        <v>1473</v>
      </c>
      <c r="W413" t="s">
        <v>1546</v>
      </c>
      <c r="X413" t="s">
        <v>1740</v>
      </c>
      <c r="Y413">
        <v>0</v>
      </c>
      <c r="Z413" t="s">
        <v>1793</v>
      </c>
    </row>
    <row r="414" spans="1:26">
      <c r="A414" s="1">
        <f>HYPERLINK("https://lsnyc.legalserver.org/matter/dynamic-profile/view/1891869","19-1891869")</f>
        <v>0</v>
      </c>
      <c r="B414" t="s">
        <v>43</v>
      </c>
      <c r="C414" t="s">
        <v>48</v>
      </c>
      <c r="D414" t="s">
        <v>202</v>
      </c>
      <c r="F414" t="s">
        <v>289</v>
      </c>
      <c r="G414" t="s">
        <v>800</v>
      </c>
      <c r="H414" t="s">
        <v>963</v>
      </c>
      <c r="I414" t="s">
        <v>1215</v>
      </c>
      <c r="J414">
        <v>11233</v>
      </c>
      <c r="K414" t="s">
        <v>1265</v>
      </c>
      <c r="M414" t="s">
        <v>1267</v>
      </c>
      <c r="N414" t="s">
        <v>1267</v>
      </c>
      <c r="O414" t="s">
        <v>1266</v>
      </c>
      <c r="P414" t="s">
        <v>1269</v>
      </c>
      <c r="Q414" t="s">
        <v>1447</v>
      </c>
      <c r="R414" t="s">
        <v>1459</v>
      </c>
      <c r="T414" t="s">
        <v>1470</v>
      </c>
      <c r="U414" t="s">
        <v>1265</v>
      </c>
      <c r="V414" t="s">
        <v>1473</v>
      </c>
      <c r="W414" t="s">
        <v>1546</v>
      </c>
      <c r="X414" t="s">
        <v>1741</v>
      </c>
      <c r="Y414">
        <v>0</v>
      </c>
      <c r="Z414" t="s">
        <v>1794</v>
      </c>
    </row>
    <row r="415" spans="1:26">
      <c r="A415" s="1">
        <f>HYPERLINK("https://lsnyc.legalserver.org/matter/dynamic-profile/view/1891710","19-1891710")</f>
        <v>0</v>
      </c>
      <c r="B415" t="s">
        <v>43</v>
      </c>
      <c r="C415" t="s">
        <v>48</v>
      </c>
      <c r="D415" t="s">
        <v>203</v>
      </c>
      <c r="F415" t="s">
        <v>529</v>
      </c>
      <c r="G415" t="s">
        <v>843</v>
      </c>
      <c r="H415" t="s">
        <v>963</v>
      </c>
      <c r="I415" t="s">
        <v>1230</v>
      </c>
      <c r="J415">
        <v>11233</v>
      </c>
      <c r="K415" t="s">
        <v>1265</v>
      </c>
      <c r="M415" t="s">
        <v>1267</v>
      </c>
      <c r="N415" t="s">
        <v>1267</v>
      </c>
      <c r="O415" t="s">
        <v>1265</v>
      </c>
      <c r="P415" t="s">
        <v>1269</v>
      </c>
      <c r="Q415" t="s">
        <v>1447</v>
      </c>
      <c r="R415" t="s">
        <v>1459</v>
      </c>
      <c r="T415" t="s">
        <v>1470</v>
      </c>
      <c r="U415" t="s">
        <v>1265</v>
      </c>
      <c r="V415" t="s">
        <v>1473</v>
      </c>
      <c r="W415" t="s">
        <v>1546</v>
      </c>
      <c r="X415" t="s">
        <v>1742</v>
      </c>
      <c r="Y415">
        <v>0</v>
      </c>
      <c r="Z415" t="s">
        <v>1794</v>
      </c>
    </row>
    <row r="416" spans="1:26">
      <c r="A416" s="1">
        <f>HYPERLINK("https://lsnyc.legalserver.org/matter/dynamic-profile/view/1892854","19-1892854")</f>
        <v>0</v>
      </c>
      <c r="B416" t="s">
        <v>43</v>
      </c>
      <c r="C416" t="s">
        <v>48</v>
      </c>
      <c r="D416" t="s">
        <v>211</v>
      </c>
      <c r="F416" t="s">
        <v>530</v>
      </c>
      <c r="G416" t="s">
        <v>741</v>
      </c>
      <c r="H416" t="s">
        <v>1043</v>
      </c>
      <c r="I416" t="s">
        <v>1231</v>
      </c>
      <c r="J416">
        <v>11233</v>
      </c>
      <c r="K416" t="s">
        <v>1265</v>
      </c>
      <c r="M416" t="s">
        <v>1267</v>
      </c>
      <c r="N416" t="s">
        <v>1267</v>
      </c>
      <c r="O416" t="s">
        <v>1266</v>
      </c>
      <c r="Q416" t="s">
        <v>1447</v>
      </c>
      <c r="R416" t="s">
        <v>1459</v>
      </c>
      <c r="T416" t="s">
        <v>1470</v>
      </c>
      <c r="U416" t="s">
        <v>1265</v>
      </c>
      <c r="V416" t="s">
        <v>1473</v>
      </c>
      <c r="W416" t="s">
        <v>1546</v>
      </c>
      <c r="X416" t="s">
        <v>1743</v>
      </c>
      <c r="Y416">
        <v>0</v>
      </c>
      <c r="Z416" t="s">
        <v>1793</v>
      </c>
    </row>
    <row r="417" spans="1:26">
      <c r="A417" s="1">
        <f>HYPERLINK("https://lsnyc.legalserver.org/matter/dynamic-profile/view/1898847","19-1898847")</f>
        <v>0</v>
      </c>
      <c r="B417" t="s">
        <v>43</v>
      </c>
      <c r="C417" t="s">
        <v>48</v>
      </c>
      <c r="D417" t="s">
        <v>92</v>
      </c>
      <c r="F417" t="s">
        <v>531</v>
      </c>
      <c r="G417" t="s">
        <v>844</v>
      </c>
      <c r="H417" t="s">
        <v>963</v>
      </c>
      <c r="I417" t="s">
        <v>1232</v>
      </c>
      <c r="J417">
        <v>11233</v>
      </c>
      <c r="K417" t="s">
        <v>1265</v>
      </c>
      <c r="M417" t="s">
        <v>1267</v>
      </c>
      <c r="N417" t="s">
        <v>1267</v>
      </c>
      <c r="O417" t="s">
        <v>1266</v>
      </c>
      <c r="Q417" t="s">
        <v>1447</v>
      </c>
      <c r="R417" t="s">
        <v>1459</v>
      </c>
      <c r="T417" t="s">
        <v>1470</v>
      </c>
      <c r="U417" t="s">
        <v>1265</v>
      </c>
      <c r="V417" t="s">
        <v>1473</v>
      </c>
      <c r="W417" t="s">
        <v>1546</v>
      </c>
      <c r="X417" t="s">
        <v>1744</v>
      </c>
      <c r="Y417">
        <v>0</v>
      </c>
      <c r="Z417" t="s">
        <v>1793</v>
      </c>
    </row>
    <row r="418" spans="1:26">
      <c r="A418" s="1">
        <f>HYPERLINK("https://lsnyc.legalserver.org/matter/dynamic-profile/view/1898953","19-1898953")</f>
        <v>0</v>
      </c>
      <c r="B418" t="s">
        <v>43</v>
      </c>
      <c r="C418" t="s">
        <v>48</v>
      </c>
      <c r="D418" t="s">
        <v>206</v>
      </c>
      <c r="F418" t="s">
        <v>532</v>
      </c>
      <c r="G418" t="s">
        <v>845</v>
      </c>
      <c r="H418" t="s">
        <v>1043</v>
      </c>
      <c r="I418" t="s">
        <v>1233</v>
      </c>
      <c r="J418">
        <v>11233</v>
      </c>
      <c r="K418" t="s">
        <v>1265</v>
      </c>
      <c r="L418" t="s">
        <v>1269</v>
      </c>
      <c r="M418" t="s">
        <v>1267</v>
      </c>
      <c r="N418" t="s">
        <v>1267</v>
      </c>
      <c r="O418" t="s">
        <v>1267</v>
      </c>
      <c r="Q418" t="s">
        <v>1447</v>
      </c>
      <c r="R418" t="s">
        <v>1459</v>
      </c>
      <c r="T418" t="s">
        <v>1470</v>
      </c>
      <c r="U418" t="s">
        <v>1265</v>
      </c>
      <c r="V418" t="s">
        <v>1473</v>
      </c>
      <c r="W418" t="s">
        <v>1546</v>
      </c>
      <c r="X418" t="s">
        <v>1745</v>
      </c>
      <c r="Y418">
        <v>0</v>
      </c>
      <c r="Z418" t="s">
        <v>1793</v>
      </c>
    </row>
    <row r="419" spans="1:26">
      <c r="A419" s="1">
        <f>HYPERLINK("https://lsnyc.legalserver.org/matter/dynamic-profile/view/1898983","19-1898983")</f>
        <v>0</v>
      </c>
      <c r="B419" t="s">
        <v>43</v>
      </c>
      <c r="C419" t="s">
        <v>48</v>
      </c>
      <c r="D419" t="s">
        <v>206</v>
      </c>
      <c r="F419" t="s">
        <v>533</v>
      </c>
      <c r="G419" t="s">
        <v>594</v>
      </c>
      <c r="H419" t="s">
        <v>963</v>
      </c>
      <c r="I419" t="s">
        <v>1234</v>
      </c>
      <c r="J419">
        <v>11233</v>
      </c>
      <c r="K419" t="s">
        <v>1265</v>
      </c>
      <c r="L419" t="s">
        <v>1269</v>
      </c>
      <c r="M419" t="s">
        <v>1267</v>
      </c>
      <c r="N419" t="s">
        <v>1267</v>
      </c>
      <c r="O419" t="s">
        <v>1267</v>
      </c>
      <c r="Q419" t="s">
        <v>1447</v>
      </c>
      <c r="R419" t="s">
        <v>1459</v>
      </c>
      <c r="T419" t="s">
        <v>1470</v>
      </c>
      <c r="U419" t="s">
        <v>1265</v>
      </c>
      <c r="V419" t="s">
        <v>1473</v>
      </c>
      <c r="W419" t="s">
        <v>1546</v>
      </c>
      <c r="X419" t="s">
        <v>1746</v>
      </c>
      <c r="Y419">
        <v>0</v>
      </c>
      <c r="Z419" t="s">
        <v>1793</v>
      </c>
    </row>
    <row r="420" spans="1:26">
      <c r="A420" s="1">
        <f>HYPERLINK("https://lsnyc.legalserver.org/matter/dynamic-profile/view/1891599","19-1891599")</f>
        <v>0</v>
      </c>
      <c r="B420" t="s">
        <v>43</v>
      </c>
      <c r="C420" t="s">
        <v>48</v>
      </c>
      <c r="D420" t="s">
        <v>203</v>
      </c>
      <c r="F420" t="s">
        <v>534</v>
      </c>
      <c r="G420" t="s">
        <v>846</v>
      </c>
      <c r="H420" t="s">
        <v>963</v>
      </c>
      <c r="I420" t="s">
        <v>1089</v>
      </c>
      <c r="J420">
        <v>11233</v>
      </c>
      <c r="K420" t="s">
        <v>1265</v>
      </c>
      <c r="M420" t="s">
        <v>1267</v>
      </c>
      <c r="N420" t="s">
        <v>1267</v>
      </c>
      <c r="O420" t="s">
        <v>1266</v>
      </c>
      <c r="P420" t="s">
        <v>1269</v>
      </c>
      <c r="Q420" t="s">
        <v>1447</v>
      </c>
      <c r="R420" t="s">
        <v>1459</v>
      </c>
      <c r="T420" t="s">
        <v>1470</v>
      </c>
      <c r="U420" t="s">
        <v>1265</v>
      </c>
      <c r="V420" t="s">
        <v>1473</v>
      </c>
      <c r="W420" t="s">
        <v>1546</v>
      </c>
      <c r="X420" t="s">
        <v>1747</v>
      </c>
      <c r="Y420">
        <v>0</v>
      </c>
      <c r="Z420" t="s">
        <v>1794</v>
      </c>
    </row>
    <row r="421" spans="1:26">
      <c r="A421" s="1">
        <f>HYPERLINK("https://lsnyc.legalserver.org/matter/dynamic-profile/view/1891616","19-1891616")</f>
        <v>0</v>
      </c>
      <c r="B421" t="s">
        <v>43</v>
      </c>
      <c r="C421" t="s">
        <v>48</v>
      </c>
      <c r="D421" t="s">
        <v>203</v>
      </c>
      <c r="F421" t="s">
        <v>535</v>
      </c>
      <c r="G421" t="s">
        <v>847</v>
      </c>
      <c r="H421" t="s">
        <v>928</v>
      </c>
      <c r="I421" t="s">
        <v>1235</v>
      </c>
      <c r="J421">
        <v>11233</v>
      </c>
      <c r="K421" t="s">
        <v>1265</v>
      </c>
      <c r="M421" t="s">
        <v>1267</v>
      </c>
      <c r="N421" t="s">
        <v>1267</v>
      </c>
      <c r="O421" t="s">
        <v>1266</v>
      </c>
      <c r="Q421" t="s">
        <v>1447</v>
      </c>
      <c r="R421" t="s">
        <v>1459</v>
      </c>
      <c r="T421" t="s">
        <v>1470</v>
      </c>
      <c r="U421" t="s">
        <v>1265</v>
      </c>
      <c r="V421" t="s">
        <v>1473</v>
      </c>
      <c r="W421" t="s">
        <v>1546</v>
      </c>
      <c r="X421" t="s">
        <v>1748</v>
      </c>
      <c r="Y421">
        <v>0</v>
      </c>
      <c r="Z421" t="s">
        <v>1793</v>
      </c>
    </row>
    <row r="422" spans="1:26">
      <c r="A422" s="1">
        <f>HYPERLINK("https://lsnyc.legalserver.org/matter/dynamic-profile/view/1891944","19-1891944")</f>
        <v>0</v>
      </c>
      <c r="B422" t="s">
        <v>43</v>
      </c>
      <c r="C422" t="s">
        <v>48</v>
      </c>
      <c r="D422" t="s">
        <v>204</v>
      </c>
      <c r="F422" t="s">
        <v>536</v>
      </c>
      <c r="G422" t="s">
        <v>848</v>
      </c>
      <c r="H422" t="s">
        <v>928</v>
      </c>
      <c r="I422" t="s">
        <v>1095</v>
      </c>
      <c r="J422">
        <v>11233</v>
      </c>
      <c r="K422" t="s">
        <v>1265</v>
      </c>
      <c r="M422" t="s">
        <v>1267</v>
      </c>
      <c r="N422" t="s">
        <v>1267</v>
      </c>
      <c r="O422" t="s">
        <v>1266</v>
      </c>
      <c r="Q422" t="s">
        <v>1447</v>
      </c>
      <c r="R422" t="s">
        <v>1459</v>
      </c>
      <c r="T422" t="s">
        <v>1470</v>
      </c>
      <c r="U422" t="s">
        <v>1265</v>
      </c>
      <c r="V422" t="s">
        <v>1473</v>
      </c>
      <c r="W422" t="s">
        <v>1546</v>
      </c>
      <c r="X422" t="s">
        <v>1749</v>
      </c>
      <c r="Y422">
        <v>0</v>
      </c>
      <c r="Z422" t="s">
        <v>1793</v>
      </c>
    </row>
    <row r="423" spans="1:26">
      <c r="A423" s="1">
        <f>HYPERLINK("https://lsnyc.legalserver.org/matter/dynamic-profile/view/1897341","19-1897341")</f>
        <v>0</v>
      </c>
      <c r="B423" t="s">
        <v>43</v>
      </c>
      <c r="C423" t="s">
        <v>48</v>
      </c>
      <c r="D423" t="s">
        <v>212</v>
      </c>
      <c r="F423" t="s">
        <v>537</v>
      </c>
      <c r="G423" t="s">
        <v>849</v>
      </c>
      <c r="H423" t="s">
        <v>928</v>
      </c>
      <c r="I423" t="s">
        <v>1236</v>
      </c>
      <c r="J423">
        <v>11233</v>
      </c>
      <c r="K423" t="s">
        <v>1265</v>
      </c>
      <c r="M423" t="s">
        <v>1267</v>
      </c>
      <c r="N423" t="s">
        <v>1267</v>
      </c>
      <c r="O423" t="s">
        <v>1266</v>
      </c>
      <c r="Q423" t="s">
        <v>1447</v>
      </c>
      <c r="R423" t="s">
        <v>1459</v>
      </c>
      <c r="T423" t="s">
        <v>1470</v>
      </c>
      <c r="U423" t="s">
        <v>1265</v>
      </c>
      <c r="V423" t="s">
        <v>1473</v>
      </c>
      <c r="W423" t="s">
        <v>1546</v>
      </c>
      <c r="X423" t="s">
        <v>1750</v>
      </c>
      <c r="Y423">
        <v>0</v>
      </c>
      <c r="Z423" t="s">
        <v>1794</v>
      </c>
    </row>
    <row r="424" spans="1:26">
      <c r="A424" s="1">
        <f>HYPERLINK("https://lsnyc.legalserver.org/matter/dynamic-profile/view/1898370","19-1898370")</f>
        <v>0</v>
      </c>
      <c r="B424" t="s">
        <v>43</v>
      </c>
      <c r="C424" t="s">
        <v>48</v>
      </c>
      <c r="D424" t="s">
        <v>209</v>
      </c>
      <c r="F424" t="s">
        <v>538</v>
      </c>
      <c r="G424" t="s">
        <v>850</v>
      </c>
      <c r="H424" t="s">
        <v>1043</v>
      </c>
      <c r="I424" t="s">
        <v>1237</v>
      </c>
      <c r="J424">
        <v>11233</v>
      </c>
      <c r="K424" t="s">
        <v>1265</v>
      </c>
      <c r="M424" t="s">
        <v>1267</v>
      </c>
      <c r="N424" t="s">
        <v>1267</v>
      </c>
      <c r="O424" t="s">
        <v>1266</v>
      </c>
      <c r="Q424" t="s">
        <v>1447</v>
      </c>
      <c r="R424" t="s">
        <v>1459</v>
      </c>
      <c r="T424" t="s">
        <v>1470</v>
      </c>
      <c r="U424" t="s">
        <v>1265</v>
      </c>
      <c r="V424" t="s">
        <v>1473</v>
      </c>
      <c r="W424" t="s">
        <v>1546</v>
      </c>
      <c r="X424" t="s">
        <v>1751</v>
      </c>
      <c r="Y424">
        <v>0</v>
      </c>
      <c r="Z424" t="s">
        <v>1793</v>
      </c>
    </row>
    <row r="425" spans="1:26">
      <c r="A425" s="1">
        <f>HYPERLINK("https://lsnyc.legalserver.org/matter/dynamic-profile/view/1897606","19-1897606")</f>
        <v>0</v>
      </c>
      <c r="B425" t="s">
        <v>43</v>
      </c>
      <c r="C425" t="s">
        <v>48</v>
      </c>
      <c r="D425" t="s">
        <v>135</v>
      </c>
      <c r="F425" t="s">
        <v>539</v>
      </c>
      <c r="G425" t="s">
        <v>851</v>
      </c>
      <c r="H425" t="s">
        <v>963</v>
      </c>
      <c r="I425" t="s">
        <v>1238</v>
      </c>
      <c r="J425">
        <v>11233</v>
      </c>
      <c r="K425" t="s">
        <v>1265</v>
      </c>
      <c r="M425" t="s">
        <v>1267</v>
      </c>
      <c r="N425" t="s">
        <v>1267</v>
      </c>
      <c r="O425" t="s">
        <v>1266</v>
      </c>
      <c r="Q425" t="s">
        <v>1447</v>
      </c>
      <c r="R425" t="s">
        <v>1459</v>
      </c>
      <c r="T425" t="s">
        <v>1470</v>
      </c>
      <c r="U425" t="s">
        <v>1265</v>
      </c>
      <c r="V425" t="s">
        <v>1473</v>
      </c>
      <c r="W425" t="s">
        <v>1546</v>
      </c>
      <c r="X425" t="s">
        <v>1752</v>
      </c>
      <c r="Y425">
        <v>0</v>
      </c>
      <c r="Z425" t="s">
        <v>1794</v>
      </c>
    </row>
    <row r="426" spans="1:26">
      <c r="A426" s="1">
        <f>HYPERLINK("https://lsnyc.legalserver.org/matter/dynamic-profile/view/1891544","19-1891544")</f>
        <v>0</v>
      </c>
      <c r="B426" t="s">
        <v>43</v>
      </c>
      <c r="C426" t="s">
        <v>48</v>
      </c>
      <c r="D426" t="s">
        <v>108</v>
      </c>
      <c r="F426" t="s">
        <v>540</v>
      </c>
      <c r="G426" t="s">
        <v>852</v>
      </c>
      <c r="H426" t="s">
        <v>963</v>
      </c>
      <c r="I426" t="s">
        <v>1239</v>
      </c>
      <c r="J426">
        <v>11233</v>
      </c>
      <c r="K426" t="s">
        <v>1265</v>
      </c>
      <c r="M426" t="s">
        <v>1267</v>
      </c>
      <c r="N426" t="s">
        <v>1267</v>
      </c>
      <c r="O426" t="s">
        <v>1266</v>
      </c>
      <c r="Q426" t="s">
        <v>1447</v>
      </c>
      <c r="R426" t="s">
        <v>1459</v>
      </c>
      <c r="T426" t="s">
        <v>1470</v>
      </c>
      <c r="U426" t="s">
        <v>1265</v>
      </c>
      <c r="V426" t="s">
        <v>1473</v>
      </c>
      <c r="W426" t="s">
        <v>1546</v>
      </c>
      <c r="X426" t="s">
        <v>1753</v>
      </c>
      <c r="Y426">
        <v>0</v>
      </c>
      <c r="Z426" t="s">
        <v>1794</v>
      </c>
    </row>
    <row r="427" spans="1:26">
      <c r="A427" s="1">
        <f>HYPERLINK("https://lsnyc.legalserver.org/matter/dynamic-profile/view/1892865","19-1892865")</f>
        <v>0</v>
      </c>
      <c r="B427" t="s">
        <v>43</v>
      </c>
      <c r="C427" t="s">
        <v>48</v>
      </c>
      <c r="D427" t="s">
        <v>211</v>
      </c>
      <c r="F427" t="s">
        <v>330</v>
      </c>
      <c r="G427" t="s">
        <v>853</v>
      </c>
      <c r="H427" t="s">
        <v>1043</v>
      </c>
      <c r="I427" t="s">
        <v>1140</v>
      </c>
      <c r="J427">
        <v>11233</v>
      </c>
      <c r="K427" t="s">
        <v>1265</v>
      </c>
      <c r="M427" t="s">
        <v>1267</v>
      </c>
      <c r="N427" t="s">
        <v>1267</v>
      </c>
      <c r="O427" t="s">
        <v>1266</v>
      </c>
      <c r="Q427" t="s">
        <v>1447</v>
      </c>
      <c r="R427" t="s">
        <v>1459</v>
      </c>
      <c r="T427" t="s">
        <v>1470</v>
      </c>
      <c r="U427" t="s">
        <v>1265</v>
      </c>
      <c r="V427" t="s">
        <v>1473</v>
      </c>
      <c r="W427" t="s">
        <v>1546</v>
      </c>
      <c r="X427" t="s">
        <v>1754</v>
      </c>
      <c r="Y427">
        <v>0</v>
      </c>
      <c r="Z427" t="s">
        <v>1793</v>
      </c>
    </row>
    <row r="428" spans="1:26">
      <c r="A428" s="1">
        <f>HYPERLINK("https://lsnyc.legalserver.org/matter/dynamic-profile/view/1891589","19-1891589")</f>
        <v>0</v>
      </c>
      <c r="B428" t="s">
        <v>43</v>
      </c>
      <c r="C428" t="s">
        <v>48</v>
      </c>
      <c r="D428" t="s">
        <v>203</v>
      </c>
      <c r="F428" t="s">
        <v>541</v>
      </c>
      <c r="G428" t="s">
        <v>854</v>
      </c>
      <c r="H428" t="s">
        <v>928</v>
      </c>
      <c r="I428" t="s">
        <v>1152</v>
      </c>
      <c r="J428">
        <v>11233</v>
      </c>
      <c r="K428" t="s">
        <v>1265</v>
      </c>
      <c r="M428" t="s">
        <v>1267</v>
      </c>
      <c r="N428" t="s">
        <v>1267</v>
      </c>
      <c r="O428" t="s">
        <v>1266</v>
      </c>
      <c r="P428" t="s">
        <v>1269</v>
      </c>
      <c r="Q428" t="s">
        <v>1447</v>
      </c>
      <c r="R428" t="s">
        <v>1459</v>
      </c>
      <c r="T428" t="s">
        <v>1470</v>
      </c>
      <c r="U428" t="s">
        <v>1265</v>
      </c>
      <c r="V428" t="s">
        <v>1473</v>
      </c>
      <c r="W428" t="s">
        <v>1546</v>
      </c>
      <c r="X428" t="s">
        <v>1755</v>
      </c>
      <c r="Y428">
        <v>0</v>
      </c>
      <c r="Z428" t="s">
        <v>1794</v>
      </c>
    </row>
    <row r="429" spans="1:26">
      <c r="A429" s="1">
        <f>HYPERLINK("https://lsnyc.legalserver.org/matter/dynamic-profile/view/1891485","19-1891485")</f>
        <v>0</v>
      </c>
      <c r="B429" t="s">
        <v>43</v>
      </c>
      <c r="C429" t="s">
        <v>48</v>
      </c>
      <c r="D429" t="s">
        <v>108</v>
      </c>
      <c r="F429" t="s">
        <v>542</v>
      </c>
      <c r="G429" t="s">
        <v>716</v>
      </c>
      <c r="H429" t="s">
        <v>928</v>
      </c>
      <c r="I429" t="s">
        <v>1078</v>
      </c>
      <c r="J429">
        <v>11233</v>
      </c>
      <c r="K429" t="s">
        <v>1265</v>
      </c>
      <c r="M429" t="s">
        <v>1267</v>
      </c>
      <c r="N429" t="s">
        <v>1267</v>
      </c>
      <c r="O429" t="s">
        <v>1266</v>
      </c>
      <c r="Q429" t="s">
        <v>1447</v>
      </c>
      <c r="R429" t="s">
        <v>1459</v>
      </c>
      <c r="T429" t="s">
        <v>1470</v>
      </c>
      <c r="U429" t="s">
        <v>1265</v>
      </c>
      <c r="V429" t="s">
        <v>1473</v>
      </c>
      <c r="W429" t="s">
        <v>1546</v>
      </c>
      <c r="X429" t="s">
        <v>1756</v>
      </c>
      <c r="Y429">
        <v>0</v>
      </c>
      <c r="Z429" t="s">
        <v>1793</v>
      </c>
    </row>
    <row r="430" spans="1:26">
      <c r="A430" s="1">
        <f>HYPERLINK("https://lsnyc.legalserver.org/matter/dynamic-profile/view/1891597","19-1891597")</f>
        <v>0</v>
      </c>
      <c r="B430" t="s">
        <v>43</v>
      </c>
      <c r="C430" t="s">
        <v>48</v>
      </c>
      <c r="D430" t="s">
        <v>203</v>
      </c>
      <c r="F430" t="s">
        <v>543</v>
      </c>
      <c r="G430" t="s">
        <v>855</v>
      </c>
      <c r="H430" t="s">
        <v>928</v>
      </c>
      <c r="I430" t="s">
        <v>1117</v>
      </c>
      <c r="J430">
        <v>11233</v>
      </c>
      <c r="K430" t="s">
        <v>1265</v>
      </c>
      <c r="M430" t="s">
        <v>1267</v>
      </c>
      <c r="N430" t="s">
        <v>1267</v>
      </c>
      <c r="O430" t="s">
        <v>1266</v>
      </c>
      <c r="Q430" t="s">
        <v>1447</v>
      </c>
      <c r="R430" t="s">
        <v>1459</v>
      </c>
      <c r="T430" t="s">
        <v>1470</v>
      </c>
      <c r="U430" t="s">
        <v>1265</v>
      </c>
      <c r="V430" t="s">
        <v>1473</v>
      </c>
      <c r="W430" t="s">
        <v>1546</v>
      </c>
      <c r="X430" t="s">
        <v>1757</v>
      </c>
      <c r="Y430">
        <v>0</v>
      </c>
      <c r="Z430" t="s">
        <v>1793</v>
      </c>
    </row>
    <row r="431" spans="1:26">
      <c r="A431" s="1">
        <f>HYPERLINK("https://lsnyc.legalserver.org/matter/dynamic-profile/view/1891590","19-1891590")</f>
        <v>0</v>
      </c>
      <c r="B431" t="s">
        <v>43</v>
      </c>
      <c r="C431" t="s">
        <v>48</v>
      </c>
      <c r="D431" t="s">
        <v>203</v>
      </c>
      <c r="F431" t="s">
        <v>544</v>
      </c>
      <c r="G431" t="s">
        <v>856</v>
      </c>
      <c r="H431" t="s">
        <v>928</v>
      </c>
      <c r="I431" t="s">
        <v>1240</v>
      </c>
      <c r="J431">
        <v>11233</v>
      </c>
      <c r="K431" t="s">
        <v>1265</v>
      </c>
      <c r="M431" t="s">
        <v>1267</v>
      </c>
      <c r="N431" t="s">
        <v>1267</v>
      </c>
      <c r="O431" t="s">
        <v>1266</v>
      </c>
      <c r="Q431" t="s">
        <v>1447</v>
      </c>
      <c r="R431" t="s">
        <v>1459</v>
      </c>
      <c r="T431" t="s">
        <v>1470</v>
      </c>
      <c r="U431" t="s">
        <v>1265</v>
      </c>
      <c r="V431" t="s">
        <v>1473</v>
      </c>
      <c r="W431" t="s">
        <v>1546</v>
      </c>
      <c r="X431" t="s">
        <v>1758</v>
      </c>
      <c r="Y431">
        <v>0</v>
      </c>
      <c r="Z431" t="s">
        <v>1793</v>
      </c>
    </row>
    <row r="432" spans="1:26">
      <c r="A432" s="1">
        <f>HYPERLINK("https://lsnyc.legalserver.org/matter/dynamic-profile/view/1891610","19-1891610")</f>
        <v>0</v>
      </c>
      <c r="B432" t="s">
        <v>43</v>
      </c>
      <c r="C432" t="s">
        <v>48</v>
      </c>
      <c r="D432" t="s">
        <v>203</v>
      </c>
      <c r="F432" t="s">
        <v>545</v>
      </c>
      <c r="G432" t="s">
        <v>857</v>
      </c>
      <c r="H432" t="s">
        <v>928</v>
      </c>
      <c r="I432" t="s">
        <v>1241</v>
      </c>
      <c r="J432">
        <v>11233</v>
      </c>
      <c r="K432" t="s">
        <v>1265</v>
      </c>
      <c r="M432" t="s">
        <v>1267</v>
      </c>
      <c r="N432" t="s">
        <v>1267</v>
      </c>
      <c r="O432" t="s">
        <v>1266</v>
      </c>
      <c r="Q432" t="s">
        <v>1447</v>
      </c>
      <c r="R432" t="s">
        <v>1459</v>
      </c>
      <c r="T432" t="s">
        <v>1470</v>
      </c>
      <c r="U432" t="s">
        <v>1265</v>
      </c>
      <c r="V432" t="s">
        <v>1473</v>
      </c>
      <c r="W432" t="s">
        <v>1546</v>
      </c>
      <c r="X432" t="s">
        <v>1759</v>
      </c>
      <c r="Y432">
        <v>0</v>
      </c>
      <c r="Z432" t="s">
        <v>1793</v>
      </c>
    </row>
    <row r="433" spans="1:26">
      <c r="A433" s="1">
        <f>HYPERLINK("https://lsnyc.legalserver.org/matter/dynamic-profile/view/1893262","19-1893262")</f>
        <v>0</v>
      </c>
      <c r="B433" t="s">
        <v>43</v>
      </c>
      <c r="C433" t="s">
        <v>48</v>
      </c>
      <c r="D433" t="s">
        <v>213</v>
      </c>
      <c r="F433" t="s">
        <v>546</v>
      </c>
      <c r="G433" t="s">
        <v>770</v>
      </c>
      <c r="H433" t="s">
        <v>928</v>
      </c>
      <c r="I433" t="s">
        <v>1075</v>
      </c>
      <c r="J433">
        <v>11233</v>
      </c>
      <c r="K433" t="s">
        <v>1265</v>
      </c>
      <c r="M433" t="s">
        <v>1267</v>
      </c>
      <c r="N433" t="s">
        <v>1267</v>
      </c>
      <c r="O433" t="s">
        <v>1266</v>
      </c>
      <c r="P433" t="s">
        <v>1269</v>
      </c>
      <c r="Q433" t="s">
        <v>1447</v>
      </c>
      <c r="R433" t="s">
        <v>1459</v>
      </c>
      <c r="T433" t="s">
        <v>1470</v>
      </c>
      <c r="U433" t="s">
        <v>1265</v>
      </c>
      <c r="V433" t="s">
        <v>1473</v>
      </c>
      <c r="W433" t="s">
        <v>1546</v>
      </c>
      <c r="X433" t="s">
        <v>1760</v>
      </c>
      <c r="Y433">
        <v>0</v>
      </c>
      <c r="Z433" t="s">
        <v>1794</v>
      </c>
    </row>
    <row r="434" spans="1:26">
      <c r="A434" s="1">
        <f>HYPERLINK("https://lsnyc.legalserver.org/matter/dynamic-profile/view/1891920","19-1891920")</f>
        <v>0</v>
      </c>
      <c r="B434" t="s">
        <v>43</v>
      </c>
      <c r="C434" t="s">
        <v>48</v>
      </c>
      <c r="D434" t="s">
        <v>204</v>
      </c>
      <c r="F434" t="s">
        <v>547</v>
      </c>
      <c r="G434" t="s">
        <v>858</v>
      </c>
      <c r="H434" t="s">
        <v>963</v>
      </c>
      <c r="I434" t="s">
        <v>1242</v>
      </c>
      <c r="J434">
        <v>11233</v>
      </c>
      <c r="K434" t="s">
        <v>1265</v>
      </c>
      <c r="M434" t="s">
        <v>1267</v>
      </c>
      <c r="N434" t="s">
        <v>1267</v>
      </c>
      <c r="O434" t="s">
        <v>1266</v>
      </c>
      <c r="Q434" t="s">
        <v>1447</v>
      </c>
      <c r="R434" t="s">
        <v>1459</v>
      </c>
      <c r="T434" t="s">
        <v>1470</v>
      </c>
      <c r="U434" t="s">
        <v>1265</v>
      </c>
      <c r="V434" t="s">
        <v>1473</v>
      </c>
      <c r="W434" t="s">
        <v>1546</v>
      </c>
      <c r="X434" t="s">
        <v>1761</v>
      </c>
      <c r="Y434">
        <v>0</v>
      </c>
      <c r="Z434" t="s">
        <v>1793</v>
      </c>
    </row>
    <row r="435" spans="1:26">
      <c r="A435" s="1">
        <f>HYPERLINK("https://lsnyc.legalserver.org/matter/dynamic-profile/view/1898399","19-1898399")</f>
        <v>0</v>
      </c>
      <c r="B435" t="s">
        <v>43</v>
      </c>
      <c r="C435" t="s">
        <v>48</v>
      </c>
      <c r="D435" t="s">
        <v>209</v>
      </c>
      <c r="F435" t="s">
        <v>548</v>
      </c>
      <c r="G435" t="s">
        <v>859</v>
      </c>
      <c r="H435" t="s">
        <v>963</v>
      </c>
      <c r="I435" t="s">
        <v>1243</v>
      </c>
      <c r="J435">
        <v>11233</v>
      </c>
      <c r="K435" t="s">
        <v>1265</v>
      </c>
      <c r="M435" t="s">
        <v>1267</v>
      </c>
      <c r="N435" t="s">
        <v>1267</v>
      </c>
      <c r="O435" t="s">
        <v>1266</v>
      </c>
      <c r="Q435" t="s">
        <v>1447</v>
      </c>
      <c r="R435" t="s">
        <v>1459</v>
      </c>
      <c r="T435" t="s">
        <v>1470</v>
      </c>
      <c r="U435" t="s">
        <v>1265</v>
      </c>
      <c r="V435" t="s">
        <v>1473</v>
      </c>
      <c r="W435" t="s">
        <v>1546</v>
      </c>
      <c r="X435" t="s">
        <v>1762</v>
      </c>
      <c r="Y435">
        <v>0</v>
      </c>
      <c r="Z435" t="s">
        <v>1793</v>
      </c>
    </row>
    <row r="436" spans="1:26">
      <c r="A436" s="1">
        <f>HYPERLINK("https://lsnyc.legalserver.org/matter/dynamic-profile/view/1891861","19-1891861")</f>
        <v>0</v>
      </c>
      <c r="B436" t="s">
        <v>43</v>
      </c>
      <c r="C436" t="s">
        <v>48</v>
      </c>
      <c r="D436" t="s">
        <v>202</v>
      </c>
      <c r="F436" t="s">
        <v>549</v>
      </c>
      <c r="G436" t="s">
        <v>860</v>
      </c>
      <c r="H436" t="s">
        <v>963</v>
      </c>
      <c r="I436" t="s">
        <v>1244</v>
      </c>
      <c r="J436">
        <v>11233</v>
      </c>
      <c r="K436" t="s">
        <v>1265</v>
      </c>
      <c r="M436" t="s">
        <v>1267</v>
      </c>
      <c r="N436" t="s">
        <v>1267</v>
      </c>
      <c r="O436" t="s">
        <v>1266</v>
      </c>
      <c r="P436" t="s">
        <v>1269</v>
      </c>
      <c r="Q436" t="s">
        <v>1447</v>
      </c>
      <c r="R436" t="s">
        <v>1459</v>
      </c>
      <c r="T436" t="s">
        <v>1470</v>
      </c>
      <c r="U436" t="s">
        <v>1265</v>
      </c>
      <c r="V436" t="s">
        <v>1473</v>
      </c>
      <c r="W436" t="s">
        <v>1546</v>
      </c>
      <c r="X436" t="s">
        <v>1763</v>
      </c>
      <c r="Y436">
        <v>0</v>
      </c>
      <c r="Z436" t="s">
        <v>1794</v>
      </c>
    </row>
    <row r="437" spans="1:26">
      <c r="A437" s="1">
        <f>HYPERLINK("https://lsnyc.legalserver.org/matter/dynamic-profile/view/1898836","19-1898836")</f>
        <v>0</v>
      </c>
      <c r="B437" t="s">
        <v>43</v>
      </c>
      <c r="C437" t="s">
        <v>48</v>
      </c>
      <c r="D437" t="s">
        <v>92</v>
      </c>
      <c r="F437" t="s">
        <v>550</v>
      </c>
      <c r="G437" t="s">
        <v>861</v>
      </c>
      <c r="H437" t="s">
        <v>1043</v>
      </c>
      <c r="I437" t="s">
        <v>1245</v>
      </c>
      <c r="J437">
        <v>11233</v>
      </c>
      <c r="K437" t="s">
        <v>1265</v>
      </c>
      <c r="M437" t="s">
        <v>1267</v>
      </c>
      <c r="N437" t="s">
        <v>1267</v>
      </c>
      <c r="O437" t="s">
        <v>1266</v>
      </c>
      <c r="Q437" t="s">
        <v>1447</v>
      </c>
      <c r="R437" t="s">
        <v>1459</v>
      </c>
      <c r="T437" t="s">
        <v>1470</v>
      </c>
      <c r="U437" t="s">
        <v>1265</v>
      </c>
      <c r="V437" t="s">
        <v>1473</v>
      </c>
      <c r="W437" t="s">
        <v>1546</v>
      </c>
      <c r="X437" t="s">
        <v>1764</v>
      </c>
      <c r="Y437">
        <v>0.2</v>
      </c>
      <c r="Z437" t="s">
        <v>1793</v>
      </c>
    </row>
    <row r="438" spans="1:26">
      <c r="A438" s="1">
        <f>HYPERLINK("https://lsnyc.legalserver.org/matter/dynamic-profile/view/1891988","19-1891988")</f>
        <v>0</v>
      </c>
      <c r="B438" t="s">
        <v>43</v>
      </c>
      <c r="C438" t="s">
        <v>48</v>
      </c>
      <c r="D438" t="s">
        <v>204</v>
      </c>
      <c r="F438" t="s">
        <v>422</v>
      </c>
      <c r="G438" t="s">
        <v>862</v>
      </c>
      <c r="H438" t="s">
        <v>928</v>
      </c>
      <c r="I438" t="s">
        <v>1246</v>
      </c>
      <c r="J438">
        <v>11233</v>
      </c>
      <c r="K438" t="s">
        <v>1265</v>
      </c>
      <c r="M438" t="s">
        <v>1267</v>
      </c>
      <c r="N438" t="s">
        <v>1267</v>
      </c>
      <c r="O438" t="s">
        <v>1266</v>
      </c>
      <c r="Q438" t="s">
        <v>1447</v>
      </c>
      <c r="R438" t="s">
        <v>1459</v>
      </c>
      <c r="T438" t="s">
        <v>1470</v>
      </c>
      <c r="U438" t="s">
        <v>1265</v>
      </c>
      <c r="V438" t="s">
        <v>1473</v>
      </c>
      <c r="W438" t="s">
        <v>1546</v>
      </c>
      <c r="X438" t="s">
        <v>1765</v>
      </c>
      <c r="Y438">
        <v>0</v>
      </c>
      <c r="Z438" t="s">
        <v>1793</v>
      </c>
    </row>
    <row r="439" spans="1:26">
      <c r="A439" s="1">
        <f>HYPERLINK("https://lsnyc.legalserver.org/matter/dynamic-profile/view/1891452","19-1891452")</f>
        <v>0</v>
      </c>
      <c r="B439" t="s">
        <v>43</v>
      </c>
      <c r="C439" t="s">
        <v>48</v>
      </c>
      <c r="D439" t="s">
        <v>108</v>
      </c>
      <c r="F439" t="s">
        <v>551</v>
      </c>
      <c r="G439" t="s">
        <v>863</v>
      </c>
      <c r="H439" t="s">
        <v>928</v>
      </c>
      <c r="I439" t="s">
        <v>1123</v>
      </c>
      <c r="J439">
        <v>11233</v>
      </c>
      <c r="K439" t="s">
        <v>1265</v>
      </c>
      <c r="M439" t="s">
        <v>1267</v>
      </c>
      <c r="N439" t="s">
        <v>1267</v>
      </c>
      <c r="O439" t="s">
        <v>1265</v>
      </c>
      <c r="Q439" t="s">
        <v>1447</v>
      </c>
      <c r="R439" t="s">
        <v>1459</v>
      </c>
      <c r="T439" t="s">
        <v>1470</v>
      </c>
      <c r="U439" t="s">
        <v>1265</v>
      </c>
      <c r="V439" t="s">
        <v>1473</v>
      </c>
      <c r="W439" t="s">
        <v>1546</v>
      </c>
      <c r="X439" t="s">
        <v>1766</v>
      </c>
      <c r="Y439">
        <v>0</v>
      </c>
      <c r="Z439" t="s">
        <v>1793</v>
      </c>
    </row>
    <row r="440" spans="1:26">
      <c r="A440" s="1">
        <f>HYPERLINK("https://lsnyc.legalserver.org/matter/dynamic-profile/view/1898269","19-1898269")</f>
        <v>0</v>
      </c>
      <c r="B440" t="s">
        <v>43</v>
      </c>
      <c r="C440" t="s">
        <v>48</v>
      </c>
      <c r="D440" t="s">
        <v>133</v>
      </c>
      <c r="F440" t="s">
        <v>552</v>
      </c>
      <c r="G440" t="s">
        <v>755</v>
      </c>
      <c r="H440" t="s">
        <v>963</v>
      </c>
      <c r="I440" t="s">
        <v>1247</v>
      </c>
      <c r="J440">
        <v>11233</v>
      </c>
      <c r="K440" t="s">
        <v>1265</v>
      </c>
      <c r="M440" t="s">
        <v>1267</v>
      </c>
      <c r="N440" t="s">
        <v>1267</v>
      </c>
      <c r="O440" t="s">
        <v>1266</v>
      </c>
      <c r="Q440" t="s">
        <v>1447</v>
      </c>
      <c r="R440" t="s">
        <v>1459</v>
      </c>
      <c r="T440" t="s">
        <v>1470</v>
      </c>
      <c r="U440" t="s">
        <v>1265</v>
      </c>
      <c r="V440" t="s">
        <v>1473</v>
      </c>
      <c r="W440" t="s">
        <v>1546</v>
      </c>
      <c r="X440" t="s">
        <v>1767</v>
      </c>
      <c r="Y440">
        <v>0</v>
      </c>
      <c r="Z440" t="s">
        <v>1793</v>
      </c>
    </row>
    <row r="441" spans="1:26">
      <c r="A441" s="1">
        <f>HYPERLINK("https://lsnyc.legalserver.org/matter/dynamic-profile/view/1891458","19-1891458")</f>
        <v>0</v>
      </c>
      <c r="B441" t="s">
        <v>43</v>
      </c>
      <c r="C441" t="s">
        <v>48</v>
      </c>
      <c r="D441" t="s">
        <v>108</v>
      </c>
      <c r="F441" t="s">
        <v>553</v>
      </c>
      <c r="G441" t="s">
        <v>824</v>
      </c>
      <c r="H441" t="s">
        <v>928</v>
      </c>
      <c r="I441" t="s">
        <v>1248</v>
      </c>
      <c r="J441">
        <v>11233</v>
      </c>
      <c r="K441" t="s">
        <v>1265</v>
      </c>
      <c r="M441" t="s">
        <v>1267</v>
      </c>
      <c r="N441" t="s">
        <v>1267</v>
      </c>
      <c r="O441" t="s">
        <v>1265</v>
      </c>
      <c r="Q441" t="s">
        <v>1447</v>
      </c>
      <c r="R441" t="s">
        <v>1459</v>
      </c>
      <c r="T441" t="s">
        <v>1470</v>
      </c>
      <c r="U441" t="s">
        <v>1265</v>
      </c>
      <c r="V441" t="s">
        <v>1473</v>
      </c>
      <c r="W441" t="s">
        <v>1546</v>
      </c>
      <c r="X441" t="s">
        <v>1768</v>
      </c>
      <c r="Y441">
        <v>0</v>
      </c>
      <c r="Z441" t="s">
        <v>1793</v>
      </c>
    </row>
    <row r="442" spans="1:26">
      <c r="A442" s="1">
        <f>HYPERLINK("https://lsnyc.legalserver.org/matter/dynamic-profile/view/1898263","19-1898263")</f>
        <v>0</v>
      </c>
      <c r="B442" t="s">
        <v>43</v>
      </c>
      <c r="C442" t="s">
        <v>48</v>
      </c>
      <c r="D442" t="s">
        <v>133</v>
      </c>
      <c r="F442" t="s">
        <v>554</v>
      </c>
      <c r="G442" t="s">
        <v>864</v>
      </c>
      <c r="H442" t="s">
        <v>963</v>
      </c>
      <c r="I442" t="s">
        <v>1249</v>
      </c>
      <c r="J442">
        <v>11233</v>
      </c>
      <c r="K442" t="s">
        <v>1265</v>
      </c>
      <c r="M442" t="s">
        <v>1267</v>
      </c>
      <c r="N442" t="s">
        <v>1267</v>
      </c>
      <c r="O442" t="s">
        <v>1266</v>
      </c>
      <c r="Q442" t="s">
        <v>1447</v>
      </c>
      <c r="R442" t="s">
        <v>1459</v>
      </c>
      <c r="T442" t="s">
        <v>1470</v>
      </c>
      <c r="U442" t="s">
        <v>1265</v>
      </c>
      <c r="V442" t="s">
        <v>1473</v>
      </c>
      <c r="W442" t="s">
        <v>1546</v>
      </c>
      <c r="X442" t="s">
        <v>1769</v>
      </c>
      <c r="Y442">
        <v>0</v>
      </c>
      <c r="Z442" t="s">
        <v>1793</v>
      </c>
    </row>
    <row r="443" spans="1:26">
      <c r="A443" s="1">
        <f>HYPERLINK("https://lsnyc.legalserver.org/matter/dynamic-profile/view/1892098","19-1892098")</f>
        <v>0</v>
      </c>
      <c r="B443" t="s">
        <v>43</v>
      </c>
      <c r="C443" t="s">
        <v>48</v>
      </c>
      <c r="D443" t="s">
        <v>207</v>
      </c>
      <c r="F443" t="s">
        <v>555</v>
      </c>
      <c r="G443" t="s">
        <v>594</v>
      </c>
      <c r="H443" t="s">
        <v>963</v>
      </c>
      <c r="I443" t="s">
        <v>1250</v>
      </c>
      <c r="J443">
        <v>11233</v>
      </c>
      <c r="K443" t="s">
        <v>1265</v>
      </c>
      <c r="M443" t="s">
        <v>1267</v>
      </c>
      <c r="N443" t="s">
        <v>1267</v>
      </c>
      <c r="O443" t="s">
        <v>1266</v>
      </c>
      <c r="Q443" t="s">
        <v>1447</v>
      </c>
      <c r="R443" t="s">
        <v>1459</v>
      </c>
      <c r="T443" t="s">
        <v>1470</v>
      </c>
      <c r="U443" t="s">
        <v>1265</v>
      </c>
      <c r="V443" t="s">
        <v>1473</v>
      </c>
      <c r="W443" t="s">
        <v>1546</v>
      </c>
      <c r="X443" t="s">
        <v>1770</v>
      </c>
      <c r="Y443">
        <v>0</v>
      </c>
      <c r="Z443" t="s">
        <v>1793</v>
      </c>
    </row>
    <row r="444" spans="1:26">
      <c r="A444" s="1">
        <f>HYPERLINK("https://lsnyc.legalserver.org/matter/dynamic-profile/view/1897185","19-1897185")</f>
        <v>0</v>
      </c>
      <c r="B444" t="s">
        <v>43</v>
      </c>
      <c r="C444" t="s">
        <v>48</v>
      </c>
      <c r="D444" t="s">
        <v>200</v>
      </c>
      <c r="F444" t="s">
        <v>438</v>
      </c>
      <c r="G444" t="s">
        <v>659</v>
      </c>
      <c r="H444" t="s">
        <v>928</v>
      </c>
      <c r="I444" t="s">
        <v>1073</v>
      </c>
      <c r="J444">
        <v>11233</v>
      </c>
      <c r="K444" t="s">
        <v>1265</v>
      </c>
      <c r="M444" t="s">
        <v>1267</v>
      </c>
      <c r="N444" t="s">
        <v>1267</v>
      </c>
      <c r="O444" t="s">
        <v>1266</v>
      </c>
      <c r="P444" t="s">
        <v>1413</v>
      </c>
      <c r="Q444" t="s">
        <v>1448</v>
      </c>
      <c r="R444" t="s">
        <v>1460</v>
      </c>
      <c r="T444" t="s">
        <v>1470</v>
      </c>
      <c r="U444" t="s">
        <v>1265</v>
      </c>
      <c r="V444" t="s">
        <v>1473</v>
      </c>
      <c r="W444" t="s">
        <v>1547</v>
      </c>
      <c r="X444" t="s">
        <v>1771</v>
      </c>
      <c r="Y444">
        <v>0</v>
      </c>
      <c r="Z444" t="s">
        <v>1793</v>
      </c>
    </row>
    <row r="445" spans="1:26">
      <c r="A445" s="1">
        <f>HYPERLINK("https://lsnyc.legalserver.org/matter/dynamic-profile/view/1886089","18-1886089")</f>
        <v>0</v>
      </c>
      <c r="B445" t="s">
        <v>43</v>
      </c>
      <c r="C445" t="s">
        <v>48</v>
      </c>
      <c r="D445" t="s">
        <v>214</v>
      </c>
      <c r="F445" t="s">
        <v>291</v>
      </c>
      <c r="G445" t="s">
        <v>798</v>
      </c>
      <c r="H445" t="s">
        <v>963</v>
      </c>
      <c r="I445" t="s">
        <v>1183</v>
      </c>
      <c r="J445">
        <v>11233</v>
      </c>
      <c r="K445" t="s">
        <v>1265</v>
      </c>
      <c r="M445" t="s">
        <v>1267</v>
      </c>
      <c r="N445" t="s">
        <v>1267</v>
      </c>
      <c r="O445" t="s">
        <v>1265</v>
      </c>
      <c r="P445" t="s">
        <v>1414</v>
      </c>
      <c r="Q445" t="s">
        <v>1448</v>
      </c>
      <c r="R445" t="s">
        <v>1460</v>
      </c>
      <c r="T445" t="s">
        <v>1470</v>
      </c>
      <c r="U445" t="s">
        <v>1265</v>
      </c>
      <c r="V445" t="s">
        <v>1473</v>
      </c>
      <c r="W445" t="s">
        <v>1548</v>
      </c>
      <c r="X445" t="s">
        <v>1772</v>
      </c>
      <c r="Y445">
        <v>636.05</v>
      </c>
      <c r="Z445" t="s">
        <v>1794</v>
      </c>
    </row>
    <row r="446" spans="1:26">
      <c r="A446" s="1">
        <f>HYPERLINK("https://lsnyc.legalserver.org/matter/dynamic-profile/view/1890585","19-1890585")</f>
        <v>0</v>
      </c>
      <c r="B446" t="s">
        <v>43</v>
      </c>
      <c r="C446" t="s">
        <v>48</v>
      </c>
      <c r="D446" t="s">
        <v>215</v>
      </c>
      <c r="F446" t="s">
        <v>499</v>
      </c>
      <c r="G446" t="s">
        <v>810</v>
      </c>
      <c r="H446" t="s">
        <v>928</v>
      </c>
      <c r="I446" t="s">
        <v>1198</v>
      </c>
      <c r="J446">
        <v>11233</v>
      </c>
      <c r="K446" t="s">
        <v>1265</v>
      </c>
      <c r="M446" t="s">
        <v>1267</v>
      </c>
      <c r="N446" t="s">
        <v>1267</v>
      </c>
      <c r="O446" t="s">
        <v>1266</v>
      </c>
      <c r="P446" t="s">
        <v>1413</v>
      </c>
      <c r="Q446" t="s">
        <v>1448</v>
      </c>
      <c r="R446" t="s">
        <v>1460</v>
      </c>
      <c r="T446" t="s">
        <v>1470</v>
      </c>
      <c r="U446" t="s">
        <v>1265</v>
      </c>
      <c r="V446" t="s">
        <v>1473</v>
      </c>
      <c r="W446" t="s">
        <v>1546</v>
      </c>
      <c r="X446" t="s">
        <v>1773</v>
      </c>
      <c r="Y446">
        <v>1</v>
      </c>
      <c r="Z446" t="s">
        <v>1793</v>
      </c>
    </row>
    <row r="447" spans="1:26">
      <c r="A447" s="1">
        <f>HYPERLINK("https://lsnyc.legalserver.org/matter/dynamic-profile/view/1897399","19-1897399")</f>
        <v>0</v>
      </c>
      <c r="B447" t="s">
        <v>43</v>
      </c>
      <c r="C447" t="s">
        <v>48</v>
      </c>
      <c r="D447" t="s">
        <v>212</v>
      </c>
      <c r="F447" t="s">
        <v>556</v>
      </c>
      <c r="G447" t="s">
        <v>865</v>
      </c>
      <c r="H447" t="s">
        <v>963</v>
      </c>
      <c r="I447" t="s">
        <v>1251</v>
      </c>
      <c r="J447">
        <v>11233</v>
      </c>
      <c r="K447" t="s">
        <v>1265</v>
      </c>
      <c r="M447" t="s">
        <v>1267</v>
      </c>
      <c r="N447" t="s">
        <v>1267</v>
      </c>
      <c r="O447" t="s">
        <v>1266</v>
      </c>
      <c r="P447" t="s">
        <v>1414</v>
      </c>
      <c r="Q447" t="s">
        <v>1448</v>
      </c>
      <c r="R447" t="s">
        <v>1460</v>
      </c>
      <c r="T447" t="s">
        <v>1470</v>
      </c>
      <c r="U447" t="s">
        <v>1265</v>
      </c>
      <c r="V447" t="s">
        <v>1473</v>
      </c>
      <c r="W447" t="s">
        <v>1547</v>
      </c>
      <c r="X447" t="s">
        <v>1774</v>
      </c>
      <c r="Y447">
        <v>0</v>
      </c>
      <c r="Z447" t="s">
        <v>1794</v>
      </c>
    </row>
    <row r="448" spans="1:26">
      <c r="A448" s="1">
        <f>HYPERLINK("https://lsnyc.legalserver.org/matter/dynamic-profile/view/1897404","19-1897404")</f>
        <v>0</v>
      </c>
      <c r="B448" t="s">
        <v>43</v>
      </c>
      <c r="C448" t="s">
        <v>48</v>
      </c>
      <c r="D448" t="s">
        <v>212</v>
      </c>
      <c r="F448" t="s">
        <v>557</v>
      </c>
      <c r="G448" t="s">
        <v>866</v>
      </c>
      <c r="H448" t="s">
        <v>963</v>
      </c>
      <c r="I448" t="s">
        <v>1252</v>
      </c>
      <c r="J448">
        <v>11233</v>
      </c>
      <c r="K448" t="s">
        <v>1265</v>
      </c>
      <c r="M448" t="s">
        <v>1267</v>
      </c>
      <c r="N448" t="s">
        <v>1267</v>
      </c>
      <c r="O448" t="s">
        <v>1266</v>
      </c>
      <c r="P448" t="s">
        <v>1414</v>
      </c>
      <c r="Q448" t="s">
        <v>1448</v>
      </c>
      <c r="R448" t="s">
        <v>1460</v>
      </c>
      <c r="T448" t="s">
        <v>1470</v>
      </c>
      <c r="U448" t="s">
        <v>1265</v>
      </c>
      <c r="V448" t="s">
        <v>1473</v>
      </c>
      <c r="W448" t="s">
        <v>1547</v>
      </c>
      <c r="X448" t="s">
        <v>1775</v>
      </c>
      <c r="Y448">
        <v>0</v>
      </c>
      <c r="Z448" t="s">
        <v>1794</v>
      </c>
    </row>
    <row r="449" spans="1:26">
      <c r="A449" s="1">
        <f>HYPERLINK("https://lsnyc.legalserver.org/matter/dynamic-profile/view/1897345","19-1897345")</f>
        <v>0</v>
      </c>
      <c r="B449" t="s">
        <v>43</v>
      </c>
      <c r="C449" t="s">
        <v>48</v>
      </c>
      <c r="D449" t="s">
        <v>212</v>
      </c>
      <c r="F449" t="s">
        <v>551</v>
      </c>
      <c r="G449" t="s">
        <v>867</v>
      </c>
      <c r="H449" t="s">
        <v>928</v>
      </c>
      <c r="I449" t="s">
        <v>1253</v>
      </c>
      <c r="J449">
        <v>11233</v>
      </c>
      <c r="K449" t="s">
        <v>1265</v>
      </c>
      <c r="M449" t="s">
        <v>1267</v>
      </c>
      <c r="N449" t="s">
        <v>1267</v>
      </c>
      <c r="O449" t="s">
        <v>1266</v>
      </c>
      <c r="P449" t="s">
        <v>1413</v>
      </c>
      <c r="Q449" t="s">
        <v>1448</v>
      </c>
      <c r="R449" t="s">
        <v>1460</v>
      </c>
      <c r="T449" t="s">
        <v>1470</v>
      </c>
      <c r="U449" t="s">
        <v>1265</v>
      </c>
      <c r="V449" t="s">
        <v>1473</v>
      </c>
      <c r="W449" t="s">
        <v>1547</v>
      </c>
      <c r="X449" t="s">
        <v>1776</v>
      </c>
      <c r="Y449">
        <v>0</v>
      </c>
      <c r="Z449" t="s">
        <v>1794</v>
      </c>
    </row>
    <row r="450" spans="1:26">
      <c r="A450" s="1">
        <f>HYPERLINK("https://lsnyc.legalserver.org/matter/dynamic-profile/view/1897392","19-1897392")</f>
        <v>0</v>
      </c>
      <c r="B450" t="s">
        <v>43</v>
      </c>
      <c r="C450" t="s">
        <v>48</v>
      </c>
      <c r="D450" t="s">
        <v>212</v>
      </c>
      <c r="F450" t="s">
        <v>558</v>
      </c>
      <c r="G450" t="s">
        <v>868</v>
      </c>
      <c r="H450" t="s">
        <v>928</v>
      </c>
      <c r="I450" t="s">
        <v>1254</v>
      </c>
      <c r="J450">
        <v>11233</v>
      </c>
      <c r="K450" t="s">
        <v>1265</v>
      </c>
      <c r="M450" t="s">
        <v>1267</v>
      </c>
      <c r="N450" t="s">
        <v>1267</v>
      </c>
      <c r="O450" t="s">
        <v>1266</v>
      </c>
      <c r="P450" t="s">
        <v>1413</v>
      </c>
      <c r="Q450" t="s">
        <v>1448</v>
      </c>
      <c r="R450" t="s">
        <v>1460</v>
      </c>
      <c r="T450" t="s">
        <v>1470</v>
      </c>
      <c r="U450" t="s">
        <v>1265</v>
      </c>
      <c r="V450" t="s">
        <v>1473</v>
      </c>
      <c r="W450" t="s">
        <v>1547</v>
      </c>
      <c r="X450" t="s">
        <v>1777</v>
      </c>
      <c r="Y450">
        <v>0</v>
      </c>
      <c r="Z450" t="s">
        <v>1794</v>
      </c>
    </row>
    <row r="451" spans="1:26">
      <c r="A451" s="1">
        <f>HYPERLINK("https://lsnyc.legalserver.org/matter/dynamic-profile/view/1890584","19-1890584")</f>
        <v>0</v>
      </c>
      <c r="B451" t="s">
        <v>43</v>
      </c>
      <c r="C451" t="s">
        <v>48</v>
      </c>
      <c r="D451" t="s">
        <v>215</v>
      </c>
      <c r="F451" t="s">
        <v>300</v>
      </c>
      <c r="G451" t="s">
        <v>841</v>
      </c>
      <c r="H451" t="s">
        <v>928</v>
      </c>
      <c r="I451" t="s">
        <v>1228</v>
      </c>
      <c r="J451">
        <v>11233</v>
      </c>
      <c r="K451" t="s">
        <v>1265</v>
      </c>
      <c r="M451" t="s">
        <v>1267</v>
      </c>
      <c r="N451" t="s">
        <v>1267</v>
      </c>
      <c r="O451" t="s">
        <v>1266</v>
      </c>
      <c r="P451" t="s">
        <v>1413</v>
      </c>
      <c r="Q451" t="s">
        <v>1448</v>
      </c>
      <c r="R451" t="s">
        <v>1460</v>
      </c>
      <c r="T451" t="s">
        <v>1470</v>
      </c>
      <c r="U451" t="s">
        <v>1265</v>
      </c>
      <c r="V451" t="s">
        <v>1473</v>
      </c>
      <c r="W451" t="s">
        <v>1547</v>
      </c>
      <c r="X451" t="s">
        <v>1778</v>
      </c>
      <c r="Y451">
        <v>0</v>
      </c>
      <c r="Z451" t="s">
        <v>1793</v>
      </c>
    </row>
    <row r="452" spans="1:26">
      <c r="A452" s="1">
        <f>HYPERLINK("https://lsnyc.legalserver.org/matter/dynamic-profile/view/1887156","19-1887156")</f>
        <v>0</v>
      </c>
      <c r="B452" t="s">
        <v>43</v>
      </c>
      <c r="C452" t="s">
        <v>48</v>
      </c>
      <c r="D452" t="s">
        <v>216</v>
      </c>
      <c r="F452" t="s">
        <v>465</v>
      </c>
      <c r="G452" t="s">
        <v>840</v>
      </c>
      <c r="H452" t="s">
        <v>963</v>
      </c>
      <c r="I452" t="s">
        <v>1119</v>
      </c>
      <c r="J452">
        <v>11233</v>
      </c>
      <c r="K452" t="s">
        <v>1265</v>
      </c>
      <c r="M452" t="s">
        <v>1267</v>
      </c>
      <c r="N452" t="s">
        <v>1267</v>
      </c>
      <c r="O452" t="s">
        <v>1265</v>
      </c>
      <c r="P452" t="s">
        <v>1414</v>
      </c>
      <c r="Q452" t="s">
        <v>1448</v>
      </c>
      <c r="R452" t="s">
        <v>1460</v>
      </c>
      <c r="T452" t="s">
        <v>1470</v>
      </c>
      <c r="U452" t="s">
        <v>1265</v>
      </c>
      <c r="V452" t="s">
        <v>1473</v>
      </c>
      <c r="W452" t="s">
        <v>1547</v>
      </c>
      <c r="Y452">
        <v>0</v>
      </c>
      <c r="Z452" t="s">
        <v>1794</v>
      </c>
    </row>
    <row r="453" spans="1:26">
      <c r="A453" s="1">
        <f>HYPERLINK("https://lsnyc.legalserver.org/matter/dynamic-profile/view/1897408","19-1897408")</f>
        <v>0</v>
      </c>
      <c r="B453" t="s">
        <v>43</v>
      </c>
      <c r="C453" t="s">
        <v>48</v>
      </c>
      <c r="D453" t="s">
        <v>212</v>
      </c>
      <c r="F453" t="s">
        <v>559</v>
      </c>
      <c r="G453" t="s">
        <v>869</v>
      </c>
      <c r="H453" t="s">
        <v>963</v>
      </c>
      <c r="I453" t="s">
        <v>1255</v>
      </c>
      <c r="J453">
        <v>11233</v>
      </c>
      <c r="K453" t="s">
        <v>1265</v>
      </c>
      <c r="M453" t="s">
        <v>1267</v>
      </c>
      <c r="N453" t="s">
        <v>1267</v>
      </c>
      <c r="O453" t="s">
        <v>1266</v>
      </c>
      <c r="P453" t="s">
        <v>1414</v>
      </c>
      <c r="Q453" t="s">
        <v>1448</v>
      </c>
      <c r="R453" t="s">
        <v>1460</v>
      </c>
      <c r="T453" t="s">
        <v>1470</v>
      </c>
      <c r="U453" t="s">
        <v>1265</v>
      </c>
      <c r="V453" t="s">
        <v>1473</v>
      </c>
      <c r="W453" t="s">
        <v>1547</v>
      </c>
      <c r="X453" t="s">
        <v>1779</v>
      </c>
      <c r="Y453">
        <v>0</v>
      </c>
      <c r="Z453" t="s">
        <v>1794</v>
      </c>
    </row>
    <row r="454" spans="1:26">
      <c r="A454" s="1">
        <f>HYPERLINK("https://lsnyc.legalserver.org/matter/dynamic-profile/view/1890628","19-1890628")</f>
        <v>0</v>
      </c>
      <c r="B454" t="s">
        <v>43</v>
      </c>
      <c r="C454" t="s">
        <v>48</v>
      </c>
      <c r="D454" t="s">
        <v>215</v>
      </c>
      <c r="F454" t="s">
        <v>535</v>
      </c>
      <c r="G454" t="s">
        <v>847</v>
      </c>
      <c r="H454" t="s">
        <v>928</v>
      </c>
      <c r="I454" t="s">
        <v>1235</v>
      </c>
      <c r="J454">
        <v>11233</v>
      </c>
      <c r="K454" t="s">
        <v>1265</v>
      </c>
      <c r="M454" t="s">
        <v>1267</v>
      </c>
      <c r="N454" t="s">
        <v>1267</v>
      </c>
      <c r="O454" t="s">
        <v>1266</v>
      </c>
      <c r="P454" t="s">
        <v>1413</v>
      </c>
      <c r="Q454" t="s">
        <v>1448</v>
      </c>
      <c r="R454" t="s">
        <v>1460</v>
      </c>
      <c r="T454" t="s">
        <v>1470</v>
      </c>
      <c r="U454" t="s">
        <v>1265</v>
      </c>
      <c r="V454" t="s">
        <v>1473</v>
      </c>
      <c r="W454" t="s">
        <v>1547</v>
      </c>
      <c r="X454" t="s">
        <v>1780</v>
      </c>
      <c r="Y454">
        <v>0</v>
      </c>
      <c r="Z454" t="s">
        <v>1793</v>
      </c>
    </row>
    <row r="455" spans="1:26">
      <c r="A455" s="1">
        <f>HYPERLINK("https://lsnyc.legalserver.org/matter/dynamic-profile/view/1890575","19-1890575")</f>
        <v>0</v>
      </c>
      <c r="B455" t="s">
        <v>43</v>
      </c>
      <c r="C455" t="s">
        <v>48</v>
      </c>
      <c r="D455" t="s">
        <v>215</v>
      </c>
      <c r="F455" t="s">
        <v>544</v>
      </c>
      <c r="G455" t="s">
        <v>856</v>
      </c>
      <c r="H455" t="s">
        <v>928</v>
      </c>
      <c r="I455" t="s">
        <v>1240</v>
      </c>
      <c r="J455">
        <v>11233</v>
      </c>
      <c r="K455" t="s">
        <v>1265</v>
      </c>
      <c r="M455" t="s">
        <v>1267</v>
      </c>
      <c r="N455" t="s">
        <v>1267</v>
      </c>
      <c r="O455" t="s">
        <v>1266</v>
      </c>
      <c r="P455" t="s">
        <v>1413</v>
      </c>
      <c r="Q455" t="s">
        <v>1448</v>
      </c>
      <c r="R455" t="s">
        <v>1460</v>
      </c>
      <c r="T455" t="s">
        <v>1470</v>
      </c>
      <c r="U455" t="s">
        <v>1265</v>
      </c>
      <c r="V455" t="s">
        <v>1473</v>
      </c>
      <c r="W455" t="s">
        <v>1547</v>
      </c>
      <c r="X455" t="s">
        <v>1778</v>
      </c>
      <c r="Y455">
        <v>0</v>
      </c>
      <c r="Z455" t="s">
        <v>1793</v>
      </c>
    </row>
    <row r="456" spans="1:26">
      <c r="A456" s="1">
        <f>HYPERLINK("https://lsnyc.legalserver.org/matter/dynamic-profile/view/1898826","19-1898826")</f>
        <v>0</v>
      </c>
      <c r="B456" t="s">
        <v>43</v>
      </c>
      <c r="C456" t="s">
        <v>48</v>
      </c>
      <c r="D456" t="s">
        <v>92</v>
      </c>
      <c r="F456" t="s">
        <v>550</v>
      </c>
      <c r="G456" t="s">
        <v>861</v>
      </c>
      <c r="H456" t="s">
        <v>1043</v>
      </c>
      <c r="I456" t="s">
        <v>1245</v>
      </c>
      <c r="J456">
        <v>11233</v>
      </c>
      <c r="K456" t="s">
        <v>1265</v>
      </c>
      <c r="M456" t="s">
        <v>1267</v>
      </c>
      <c r="N456" t="s">
        <v>1267</v>
      </c>
      <c r="O456" t="s">
        <v>1266</v>
      </c>
      <c r="P456" t="s">
        <v>1413</v>
      </c>
      <c r="Q456" t="s">
        <v>1448</v>
      </c>
      <c r="R456" t="s">
        <v>1460</v>
      </c>
      <c r="T456" t="s">
        <v>1470</v>
      </c>
      <c r="U456" t="s">
        <v>1265</v>
      </c>
      <c r="V456" t="s">
        <v>1473</v>
      </c>
      <c r="W456" t="s">
        <v>1547</v>
      </c>
      <c r="X456" t="s">
        <v>1778</v>
      </c>
      <c r="Y456">
        <v>0</v>
      </c>
      <c r="Z456" t="s">
        <v>1793</v>
      </c>
    </row>
    <row r="457" spans="1:26">
      <c r="A457" s="1">
        <f>HYPERLINK("https://lsnyc.legalserver.org/matter/dynamic-profile/view/1886541","18-1886541")</f>
        <v>0</v>
      </c>
      <c r="B457" t="s">
        <v>43</v>
      </c>
      <c r="C457" t="s">
        <v>48</v>
      </c>
      <c r="D457" t="s">
        <v>76</v>
      </c>
      <c r="F457" t="s">
        <v>551</v>
      </c>
      <c r="G457" t="s">
        <v>863</v>
      </c>
      <c r="H457" t="s">
        <v>928</v>
      </c>
      <c r="I457" t="s">
        <v>1123</v>
      </c>
      <c r="J457">
        <v>11233</v>
      </c>
      <c r="K457" t="s">
        <v>1265</v>
      </c>
      <c r="M457" t="s">
        <v>1267</v>
      </c>
      <c r="N457" t="s">
        <v>1267</v>
      </c>
      <c r="O457" t="s">
        <v>1265</v>
      </c>
      <c r="P457" t="s">
        <v>1413</v>
      </c>
      <c r="Q457" t="s">
        <v>1448</v>
      </c>
      <c r="R457" t="s">
        <v>1460</v>
      </c>
      <c r="T457" t="s">
        <v>1470</v>
      </c>
      <c r="U457" t="s">
        <v>1265</v>
      </c>
      <c r="V457" t="s">
        <v>1473</v>
      </c>
      <c r="W457" t="s">
        <v>1549</v>
      </c>
      <c r="Y457">
        <v>0</v>
      </c>
      <c r="Z457" t="s">
        <v>1793</v>
      </c>
    </row>
    <row r="458" spans="1:26">
      <c r="A458" s="1">
        <f>HYPERLINK("https://lsnyc.legalserver.org/matter/dynamic-profile/view/1889442","19-1889442")</f>
        <v>0</v>
      </c>
      <c r="B458" t="s">
        <v>43</v>
      </c>
      <c r="C458" t="s">
        <v>48</v>
      </c>
      <c r="D458" t="s">
        <v>217</v>
      </c>
      <c r="F458" t="s">
        <v>553</v>
      </c>
      <c r="G458" t="s">
        <v>824</v>
      </c>
      <c r="H458" t="s">
        <v>928</v>
      </c>
      <c r="I458" t="s">
        <v>1248</v>
      </c>
      <c r="J458">
        <v>11233</v>
      </c>
      <c r="K458" t="s">
        <v>1265</v>
      </c>
      <c r="M458" t="s">
        <v>1267</v>
      </c>
      <c r="N458" t="s">
        <v>1267</v>
      </c>
      <c r="O458" t="s">
        <v>1265</v>
      </c>
      <c r="P458" t="s">
        <v>1413</v>
      </c>
      <c r="Q458" t="s">
        <v>1448</v>
      </c>
      <c r="R458" t="s">
        <v>1460</v>
      </c>
      <c r="T458" t="s">
        <v>1470</v>
      </c>
      <c r="U458" t="s">
        <v>1265</v>
      </c>
      <c r="V458" t="s">
        <v>1473</v>
      </c>
      <c r="W458" t="s">
        <v>1548</v>
      </c>
      <c r="Y458">
        <v>0</v>
      </c>
      <c r="Z458" t="s">
        <v>1793</v>
      </c>
    </row>
    <row r="459" spans="1:26">
      <c r="A459" s="1">
        <f>HYPERLINK("https://lsnyc.legalserver.org/matter/dynamic-profile/view/1895348","19-1895348")</f>
        <v>0</v>
      </c>
      <c r="B459" t="s">
        <v>43</v>
      </c>
      <c r="C459" t="s">
        <v>48</v>
      </c>
      <c r="D459" t="s">
        <v>53</v>
      </c>
      <c r="F459" t="s">
        <v>387</v>
      </c>
      <c r="G459" t="s">
        <v>700</v>
      </c>
      <c r="H459" t="s">
        <v>900</v>
      </c>
      <c r="I459" t="s">
        <v>1094</v>
      </c>
      <c r="J459">
        <v>11221</v>
      </c>
      <c r="K459" t="s">
        <v>1265</v>
      </c>
      <c r="L459" t="s">
        <v>1268</v>
      </c>
      <c r="M459" t="s">
        <v>1267</v>
      </c>
      <c r="N459" t="s">
        <v>1267</v>
      </c>
      <c r="O459" t="s">
        <v>1266</v>
      </c>
      <c r="P459" t="s">
        <v>1415</v>
      </c>
      <c r="Q459" t="s">
        <v>1445</v>
      </c>
      <c r="R459" t="s">
        <v>1461</v>
      </c>
      <c r="T459" t="s">
        <v>1470</v>
      </c>
      <c r="U459" t="s">
        <v>1265</v>
      </c>
      <c r="V459" t="s">
        <v>1474</v>
      </c>
      <c r="W459" t="s">
        <v>53</v>
      </c>
      <c r="X459" t="s">
        <v>1612</v>
      </c>
      <c r="Y459">
        <v>1.4</v>
      </c>
      <c r="Z459" t="s">
        <v>1794</v>
      </c>
    </row>
    <row r="460" spans="1:26">
      <c r="A460" s="1">
        <f>HYPERLINK("https://lsnyc.legalserver.org/matter/dynamic-profile/view/1895344","19-1895344")</f>
        <v>0</v>
      </c>
      <c r="B460" t="s">
        <v>43</v>
      </c>
      <c r="C460" t="s">
        <v>48</v>
      </c>
      <c r="D460" t="s">
        <v>53</v>
      </c>
      <c r="F460" t="s">
        <v>399</v>
      </c>
      <c r="G460" t="s">
        <v>712</v>
      </c>
      <c r="H460" t="s">
        <v>900</v>
      </c>
      <c r="I460" t="s">
        <v>1083</v>
      </c>
      <c r="J460">
        <v>11221</v>
      </c>
      <c r="K460" t="s">
        <v>1265</v>
      </c>
      <c r="L460" t="s">
        <v>1268</v>
      </c>
      <c r="M460" t="s">
        <v>1267</v>
      </c>
      <c r="N460" t="s">
        <v>1267</v>
      </c>
      <c r="O460" t="s">
        <v>1266</v>
      </c>
      <c r="P460" t="s">
        <v>1415</v>
      </c>
      <c r="Q460" t="s">
        <v>1445</v>
      </c>
      <c r="R460" t="s">
        <v>1461</v>
      </c>
      <c r="T460" t="s">
        <v>1470</v>
      </c>
      <c r="U460" t="s">
        <v>1265</v>
      </c>
      <c r="V460" t="s">
        <v>1474</v>
      </c>
      <c r="W460" t="s">
        <v>53</v>
      </c>
      <c r="X460" t="s">
        <v>1781</v>
      </c>
      <c r="Y460">
        <v>0.9</v>
      </c>
      <c r="Z460" t="s">
        <v>1794</v>
      </c>
    </row>
    <row r="461" spans="1:26">
      <c r="A461" s="1">
        <f>HYPERLINK("https://lsnyc.legalserver.org/matter/dynamic-profile/view/1896517","19-1896517")</f>
        <v>0</v>
      </c>
      <c r="B461" t="s">
        <v>43</v>
      </c>
      <c r="C461" t="s">
        <v>48</v>
      </c>
      <c r="D461" t="s">
        <v>125</v>
      </c>
      <c r="F461" t="s">
        <v>413</v>
      </c>
      <c r="G461" t="s">
        <v>291</v>
      </c>
      <c r="H461" t="s">
        <v>1046</v>
      </c>
      <c r="I461" t="s">
        <v>1078</v>
      </c>
      <c r="J461">
        <v>11213</v>
      </c>
      <c r="K461" t="s">
        <v>1265</v>
      </c>
      <c r="L461" t="s">
        <v>1268</v>
      </c>
      <c r="M461" t="s">
        <v>1267</v>
      </c>
      <c r="N461" t="s">
        <v>1267</v>
      </c>
      <c r="O461" t="s">
        <v>1265</v>
      </c>
      <c r="P461" t="s">
        <v>1416</v>
      </c>
      <c r="Q461" t="s">
        <v>1446</v>
      </c>
      <c r="R461" t="s">
        <v>1462</v>
      </c>
      <c r="T461" t="s">
        <v>1470</v>
      </c>
      <c r="U461" t="s">
        <v>1266</v>
      </c>
      <c r="V461" t="s">
        <v>1473</v>
      </c>
      <c r="W461" t="s">
        <v>112</v>
      </c>
      <c r="Y461">
        <v>71.55</v>
      </c>
      <c r="Z461" t="s">
        <v>1794</v>
      </c>
    </row>
    <row r="462" spans="1:26">
      <c r="A462" s="1">
        <f>HYPERLINK("https://lsnyc.legalserver.org/matter/dynamic-profile/view/1854568","17-1854568")</f>
        <v>0</v>
      </c>
      <c r="B462" t="s">
        <v>43</v>
      </c>
      <c r="C462" t="s">
        <v>49</v>
      </c>
      <c r="D462" t="s">
        <v>218</v>
      </c>
      <c r="E462" t="s">
        <v>187</v>
      </c>
      <c r="F462" t="s">
        <v>550</v>
      </c>
      <c r="G462" t="s">
        <v>612</v>
      </c>
      <c r="H462" t="s">
        <v>1042</v>
      </c>
      <c r="I462" t="s">
        <v>1091</v>
      </c>
      <c r="J462">
        <v>11207</v>
      </c>
      <c r="K462" t="s">
        <v>1265</v>
      </c>
      <c r="M462" t="s">
        <v>1267</v>
      </c>
      <c r="N462" t="s">
        <v>1267</v>
      </c>
      <c r="O462" t="s">
        <v>1265</v>
      </c>
      <c r="P462" t="s">
        <v>1417</v>
      </c>
      <c r="Q462" t="s">
        <v>1446</v>
      </c>
      <c r="R462" t="s">
        <v>1462</v>
      </c>
      <c r="S462" t="s">
        <v>1469</v>
      </c>
      <c r="T462" t="s">
        <v>1470</v>
      </c>
      <c r="U462" t="s">
        <v>1265</v>
      </c>
      <c r="V462" t="s">
        <v>1473</v>
      </c>
      <c r="W462" t="s">
        <v>1482</v>
      </c>
      <c r="X462" t="s">
        <v>1782</v>
      </c>
      <c r="Y462">
        <v>15.65</v>
      </c>
      <c r="Z462" t="s">
        <v>1819</v>
      </c>
    </row>
    <row r="463" spans="1:26">
      <c r="A463" s="1">
        <f>HYPERLINK("https://lsnyc.legalserver.org/matter/dynamic-profile/view/1895618","19-1895618")</f>
        <v>0</v>
      </c>
      <c r="B463" t="s">
        <v>43</v>
      </c>
      <c r="C463" t="s">
        <v>48</v>
      </c>
      <c r="D463" t="s">
        <v>219</v>
      </c>
      <c r="F463" t="s">
        <v>322</v>
      </c>
      <c r="G463" t="s">
        <v>870</v>
      </c>
      <c r="H463" t="s">
        <v>1017</v>
      </c>
      <c r="J463">
        <v>11213</v>
      </c>
      <c r="K463" t="s">
        <v>1265</v>
      </c>
      <c r="M463" t="s">
        <v>1267</v>
      </c>
      <c r="N463" t="s">
        <v>1267</v>
      </c>
      <c r="O463" t="s">
        <v>1265</v>
      </c>
      <c r="P463" t="s">
        <v>1418</v>
      </c>
      <c r="Q463" t="s">
        <v>1446</v>
      </c>
      <c r="R463" t="s">
        <v>1462</v>
      </c>
      <c r="T463" t="s">
        <v>1470</v>
      </c>
      <c r="U463" t="s">
        <v>1266</v>
      </c>
      <c r="V463" t="s">
        <v>1473</v>
      </c>
      <c r="W463" t="s">
        <v>70</v>
      </c>
      <c r="Y463">
        <v>51.6</v>
      </c>
      <c r="Z463" t="s">
        <v>1793</v>
      </c>
    </row>
    <row r="464" spans="1:26">
      <c r="A464" s="1">
        <f>HYPERLINK("https://lsnyc.legalserver.org/matter/dynamic-profile/view/1913294","19-1913294")</f>
        <v>0</v>
      </c>
      <c r="B464" t="s">
        <v>43</v>
      </c>
      <c r="C464" t="s">
        <v>48</v>
      </c>
      <c r="D464" t="s">
        <v>183</v>
      </c>
      <c r="F464" t="s">
        <v>560</v>
      </c>
      <c r="G464" t="s">
        <v>871</v>
      </c>
      <c r="H464" t="s">
        <v>1017</v>
      </c>
      <c r="I464">
        <v>27</v>
      </c>
      <c r="J464">
        <v>11213</v>
      </c>
      <c r="K464" t="s">
        <v>1266</v>
      </c>
      <c r="L464" t="s">
        <v>1269</v>
      </c>
      <c r="M464" t="s">
        <v>1267</v>
      </c>
      <c r="N464" t="s">
        <v>1267</v>
      </c>
      <c r="O464" t="s">
        <v>1267</v>
      </c>
      <c r="Q464" t="s">
        <v>1449</v>
      </c>
      <c r="R464" t="s">
        <v>1462</v>
      </c>
      <c r="T464" t="s">
        <v>1470</v>
      </c>
      <c r="U464" t="s">
        <v>1265</v>
      </c>
      <c r="V464" t="s">
        <v>1473</v>
      </c>
      <c r="W464" t="s">
        <v>1550</v>
      </c>
      <c r="X464" t="s">
        <v>1783</v>
      </c>
      <c r="Y464">
        <v>6.8</v>
      </c>
      <c r="Z464" t="s">
        <v>1794</v>
      </c>
    </row>
    <row r="465" spans="1:26">
      <c r="A465" s="1">
        <f>HYPERLINK("https://lsnyc.legalserver.org/matter/dynamic-profile/view/1894378","19-1894378")</f>
        <v>0</v>
      </c>
      <c r="B465" t="s">
        <v>43</v>
      </c>
      <c r="C465" t="s">
        <v>48</v>
      </c>
      <c r="D465" t="s">
        <v>220</v>
      </c>
      <c r="F465" t="s">
        <v>561</v>
      </c>
      <c r="G465" t="s">
        <v>872</v>
      </c>
      <c r="H465" t="s">
        <v>1017</v>
      </c>
      <c r="I465">
        <v>28</v>
      </c>
      <c r="J465">
        <v>11213</v>
      </c>
      <c r="K465" t="s">
        <v>1265</v>
      </c>
      <c r="M465" t="s">
        <v>1267</v>
      </c>
      <c r="N465" t="s">
        <v>1267</v>
      </c>
      <c r="O465" t="s">
        <v>1265</v>
      </c>
      <c r="P465" t="s">
        <v>1419</v>
      </c>
      <c r="Q465" t="s">
        <v>1446</v>
      </c>
      <c r="R465" t="s">
        <v>1462</v>
      </c>
      <c r="T465" t="s">
        <v>1470</v>
      </c>
      <c r="V465" t="s">
        <v>1473</v>
      </c>
      <c r="W465" t="s">
        <v>1551</v>
      </c>
      <c r="Y465">
        <v>21.45</v>
      </c>
      <c r="Z465" t="s">
        <v>47</v>
      </c>
    </row>
    <row r="466" spans="1:26">
      <c r="A466" s="1">
        <f>HYPERLINK("https://lsnyc.legalserver.org/matter/dynamic-profile/view/1895289","19-1895289")</f>
        <v>0</v>
      </c>
      <c r="B466" t="s">
        <v>44</v>
      </c>
      <c r="C466" t="s">
        <v>48</v>
      </c>
      <c r="D466" t="s">
        <v>221</v>
      </c>
      <c r="F466" t="s">
        <v>560</v>
      </c>
      <c r="G466" t="s">
        <v>873</v>
      </c>
      <c r="H466" t="s">
        <v>988</v>
      </c>
      <c r="I466" t="s">
        <v>1103</v>
      </c>
      <c r="J466">
        <v>11212</v>
      </c>
      <c r="K466" t="s">
        <v>1265</v>
      </c>
      <c r="L466" t="s">
        <v>1268</v>
      </c>
      <c r="M466" t="s">
        <v>1267</v>
      </c>
      <c r="N466" t="s">
        <v>1267</v>
      </c>
      <c r="O466" t="s">
        <v>1265</v>
      </c>
      <c r="P466" t="s">
        <v>1289</v>
      </c>
      <c r="Q466" t="s">
        <v>1450</v>
      </c>
      <c r="R466" t="s">
        <v>1459</v>
      </c>
      <c r="T466" t="s">
        <v>1470</v>
      </c>
      <c r="U466" t="s">
        <v>1265</v>
      </c>
      <c r="V466" t="s">
        <v>1475</v>
      </c>
      <c r="W466" t="s">
        <v>202</v>
      </c>
      <c r="X466" t="s">
        <v>1784</v>
      </c>
      <c r="Y466">
        <v>0</v>
      </c>
      <c r="Z466" t="s">
        <v>1793</v>
      </c>
    </row>
    <row r="467" spans="1:26">
      <c r="A467" s="1">
        <f>HYPERLINK("https://lsnyc.legalserver.org/matter/dynamic-profile/view/0823980","17-0823980")</f>
        <v>0</v>
      </c>
      <c r="B467" t="s">
        <v>44</v>
      </c>
      <c r="C467" t="s">
        <v>48</v>
      </c>
      <c r="D467" t="s">
        <v>222</v>
      </c>
      <c r="F467" t="s">
        <v>562</v>
      </c>
      <c r="G467" t="s">
        <v>874</v>
      </c>
      <c r="H467" t="s">
        <v>1047</v>
      </c>
      <c r="I467" t="s">
        <v>1256</v>
      </c>
      <c r="J467">
        <v>11204</v>
      </c>
      <c r="K467" t="s">
        <v>1265</v>
      </c>
      <c r="M467" t="s">
        <v>1266</v>
      </c>
      <c r="N467" t="s">
        <v>1267</v>
      </c>
      <c r="O467" t="s">
        <v>1267</v>
      </c>
      <c r="R467" t="s">
        <v>1459</v>
      </c>
      <c r="T467" t="s">
        <v>1471</v>
      </c>
      <c r="V467" t="s">
        <v>1473</v>
      </c>
      <c r="W467" t="s">
        <v>1552</v>
      </c>
      <c r="Y467">
        <v>9.550000000000001</v>
      </c>
      <c r="Z467" t="s">
        <v>1820</v>
      </c>
    </row>
    <row r="468" spans="1:26">
      <c r="A468" s="1">
        <f>HYPERLINK("https://lsnyc.legalserver.org/matter/dynamic-profile/view/1877280","18-1877280")</f>
        <v>0</v>
      </c>
      <c r="B468" t="s">
        <v>44</v>
      </c>
      <c r="C468" t="s">
        <v>49</v>
      </c>
      <c r="D468" t="s">
        <v>223</v>
      </c>
      <c r="E468" t="s">
        <v>261</v>
      </c>
      <c r="F468" t="s">
        <v>563</v>
      </c>
      <c r="G468" t="s">
        <v>316</v>
      </c>
      <c r="H468" t="s">
        <v>1048</v>
      </c>
      <c r="I468" t="s">
        <v>1249</v>
      </c>
      <c r="J468">
        <v>11207</v>
      </c>
      <c r="K468" t="s">
        <v>1266</v>
      </c>
      <c r="M468" t="s">
        <v>1266</v>
      </c>
      <c r="N468" t="s">
        <v>1267</v>
      </c>
      <c r="O468" t="s">
        <v>1267</v>
      </c>
      <c r="Q468" t="s">
        <v>1291</v>
      </c>
      <c r="R468" t="s">
        <v>1459</v>
      </c>
      <c r="S468" t="s">
        <v>1463</v>
      </c>
      <c r="T468" t="s">
        <v>1470</v>
      </c>
      <c r="U468" t="s">
        <v>1266</v>
      </c>
      <c r="V468" t="s">
        <v>1473</v>
      </c>
      <c r="X468" t="s">
        <v>1785</v>
      </c>
      <c r="Y468">
        <v>1.7</v>
      </c>
      <c r="Z468" t="s">
        <v>1794</v>
      </c>
    </row>
    <row r="469" spans="1:26">
      <c r="A469" s="1">
        <f>HYPERLINK("https://lsnyc.legalserver.org/matter/dynamic-profile/view/0826416","17-0826416")</f>
        <v>0</v>
      </c>
      <c r="B469" t="s">
        <v>44</v>
      </c>
      <c r="C469" t="s">
        <v>49</v>
      </c>
      <c r="D469" t="s">
        <v>224</v>
      </c>
      <c r="E469" t="s">
        <v>67</v>
      </c>
      <c r="F469" t="s">
        <v>351</v>
      </c>
      <c r="G469" t="s">
        <v>875</v>
      </c>
      <c r="H469" t="s">
        <v>1049</v>
      </c>
      <c r="I469" t="s">
        <v>1153</v>
      </c>
      <c r="J469">
        <v>11207</v>
      </c>
      <c r="K469" t="s">
        <v>1265</v>
      </c>
      <c r="M469" t="s">
        <v>1266</v>
      </c>
      <c r="N469" t="s">
        <v>1267</v>
      </c>
      <c r="O469" t="s">
        <v>1267</v>
      </c>
      <c r="R469" t="s">
        <v>1459</v>
      </c>
      <c r="S469" t="s">
        <v>1463</v>
      </c>
      <c r="T469" t="s">
        <v>1470</v>
      </c>
      <c r="U469" t="s">
        <v>1472</v>
      </c>
      <c r="V469" t="s">
        <v>1473</v>
      </c>
      <c r="X469" t="s">
        <v>1785</v>
      </c>
      <c r="Y469">
        <v>1</v>
      </c>
      <c r="Z469" t="s">
        <v>1821</v>
      </c>
    </row>
    <row r="470" spans="1:26">
      <c r="A470" s="1">
        <f>HYPERLINK("https://lsnyc.legalserver.org/matter/dynamic-profile/view/1879625","18-1879625")</f>
        <v>0</v>
      </c>
      <c r="B470" t="s">
        <v>44</v>
      </c>
      <c r="C470" t="s">
        <v>49</v>
      </c>
      <c r="D470" t="s">
        <v>225</v>
      </c>
      <c r="E470" t="s">
        <v>67</v>
      </c>
      <c r="F470" t="s">
        <v>481</v>
      </c>
      <c r="G470" t="s">
        <v>638</v>
      </c>
      <c r="H470" t="s">
        <v>1042</v>
      </c>
      <c r="I470" t="s">
        <v>1129</v>
      </c>
      <c r="J470">
        <v>11207</v>
      </c>
      <c r="K470" t="s">
        <v>1265</v>
      </c>
      <c r="L470" t="s">
        <v>1268</v>
      </c>
      <c r="M470" t="s">
        <v>1266</v>
      </c>
      <c r="N470" t="s">
        <v>1267</v>
      </c>
      <c r="O470" t="s">
        <v>1266</v>
      </c>
      <c r="P470" t="s">
        <v>1291</v>
      </c>
      <c r="Q470" t="s">
        <v>1457</v>
      </c>
      <c r="R470" t="s">
        <v>1459</v>
      </c>
      <c r="S470" t="s">
        <v>1463</v>
      </c>
      <c r="T470" t="s">
        <v>1470</v>
      </c>
      <c r="U470" t="s">
        <v>1265</v>
      </c>
      <c r="V470" t="s">
        <v>1473</v>
      </c>
      <c r="W470" t="s">
        <v>72</v>
      </c>
      <c r="Y470">
        <v>0.1</v>
      </c>
      <c r="Z470" t="s">
        <v>1794</v>
      </c>
    </row>
    <row r="471" spans="1:26">
      <c r="A471" s="1">
        <f>HYPERLINK("https://lsnyc.legalserver.org/matter/dynamic-profile/view/1880274","18-1880274")</f>
        <v>0</v>
      </c>
      <c r="B471" t="s">
        <v>44</v>
      </c>
      <c r="C471" t="s">
        <v>48</v>
      </c>
      <c r="D471" t="s">
        <v>226</v>
      </c>
      <c r="F471" t="s">
        <v>564</v>
      </c>
      <c r="G471" t="s">
        <v>876</v>
      </c>
      <c r="H471" t="s">
        <v>1017</v>
      </c>
      <c r="I471">
        <v>7</v>
      </c>
      <c r="J471">
        <v>11213</v>
      </c>
      <c r="K471" t="s">
        <v>1265</v>
      </c>
      <c r="L471" t="s">
        <v>1268</v>
      </c>
      <c r="M471" t="s">
        <v>1267</v>
      </c>
      <c r="N471" t="s">
        <v>1267</v>
      </c>
      <c r="O471" t="s">
        <v>1265</v>
      </c>
      <c r="P471" t="s">
        <v>1291</v>
      </c>
      <c r="Q471" t="s">
        <v>1453</v>
      </c>
      <c r="R471" t="s">
        <v>1459</v>
      </c>
      <c r="T471" t="s">
        <v>1470</v>
      </c>
      <c r="U471" t="s">
        <v>1266</v>
      </c>
      <c r="V471" t="s">
        <v>1473</v>
      </c>
      <c r="W471" t="s">
        <v>87</v>
      </c>
      <c r="X471" t="s">
        <v>1786</v>
      </c>
      <c r="Y471">
        <v>0</v>
      </c>
      <c r="Z471" t="s">
        <v>1794</v>
      </c>
    </row>
    <row r="472" spans="1:26">
      <c r="A472" s="1">
        <f>HYPERLINK("https://lsnyc.legalserver.org/matter/dynamic-profile/view/1866186","18-1866186")</f>
        <v>0</v>
      </c>
      <c r="B472" t="s">
        <v>44</v>
      </c>
      <c r="C472" t="s">
        <v>48</v>
      </c>
      <c r="D472" t="s">
        <v>227</v>
      </c>
      <c r="F472" t="s">
        <v>565</v>
      </c>
      <c r="G472" t="s">
        <v>561</v>
      </c>
      <c r="H472" t="s">
        <v>1050</v>
      </c>
      <c r="I472" t="s">
        <v>1257</v>
      </c>
      <c r="J472">
        <v>11212</v>
      </c>
      <c r="K472" t="s">
        <v>1265</v>
      </c>
      <c r="M472" t="s">
        <v>1267</v>
      </c>
      <c r="N472" t="s">
        <v>1267</v>
      </c>
      <c r="O472" t="s">
        <v>1265</v>
      </c>
      <c r="P472" t="s">
        <v>1291</v>
      </c>
      <c r="Q472" t="s">
        <v>1447</v>
      </c>
      <c r="R472" t="s">
        <v>1459</v>
      </c>
      <c r="T472" t="s">
        <v>1470</v>
      </c>
      <c r="U472" t="s">
        <v>1266</v>
      </c>
      <c r="V472" t="s">
        <v>1473</v>
      </c>
      <c r="W472" t="s">
        <v>1553</v>
      </c>
      <c r="X472" t="s">
        <v>1590</v>
      </c>
      <c r="Y472">
        <v>1</v>
      </c>
      <c r="Z472" t="s">
        <v>1817</v>
      </c>
    </row>
    <row r="473" spans="1:26">
      <c r="A473" s="1">
        <f>HYPERLINK("https://lsnyc.legalserver.org/matter/dynamic-profile/view/1879674","18-1879674")</f>
        <v>0</v>
      </c>
      <c r="B473" t="s">
        <v>44</v>
      </c>
      <c r="C473" t="s">
        <v>48</v>
      </c>
      <c r="D473" t="s">
        <v>225</v>
      </c>
      <c r="F473" t="s">
        <v>277</v>
      </c>
      <c r="G473" t="s">
        <v>877</v>
      </c>
      <c r="H473" t="s">
        <v>1042</v>
      </c>
      <c r="I473" t="s">
        <v>1082</v>
      </c>
      <c r="J473">
        <v>11207</v>
      </c>
      <c r="K473" t="s">
        <v>1265</v>
      </c>
      <c r="L473" t="s">
        <v>1268</v>
      </c>
      <c r="M473" t="s">
        <v>1267</v>
      </c>
      <c r="N473" t="s">
        <v>1267</v>
      </c>
      <c r="O473" t="s">
        <v>1266</v>
      </c>
      <c r="P473" t="s">
        <v>1291</v>
      </c>
      <c r="Q473" t="s">
        <v>1449</v>
      </c>
      <c r="R473" t="s">
        <v>1459</v>
      </c>
      <c r="T473" t="s">
        <v>1470</v>
      </c>
      <c r="U473" t="s">
        <v>1265</v>
      </c>
      <c r="V473" t="s">
        <v>1473</v>
      </c>
      <c r="W473" t="s">
        <v>1521</v>
      </c>
      <c r="X473" t="s">
        <v>1787</v>
      </c>
      <c r="Y473">
        <v>0</v>
      </c>
      <c r="Z473" t="s">
        <v>1794</v>
      </c>
    </row>
    <row r="474" spans="1:26">
      <c r="A474" s="1">
        <f>HYPERLINK("https://lsnyc.legalserver.org/matter/dynamic-profile/view/1868961","18-1868961")</f>
        <v>0</v>
      </c>
      <c r="B474" t="s">
        <v>44</v>
      </c>
      <c r="C474" t="s">
        <v>48</v>
      </c>
      <c r="D474" t="s">
        <v>228</v>
      </c>
      <c r="F474" t="s">
        <v>478</v>
      </c>
      <c r="G474" t="s">
        <v>878</v>
      </c>
      <c r="H474" t="s">
        <v>1051</v>
      </c>
      <c r="I474" t="s">
        <v>1082</v>
      </c>
      <c r="J474">
        <v>11208</v>
      </c>
      <c r="K474" t="s">
        <v>1265</v>
      </c>
      <c r="M474" t="s">
        <v>1267</v>
      </c>
      <c r="N474" t="s">
        <v>1267</v>
      </c>
      <c r="O474" t="s">
        <v>1267</v>
      </c>
      <c r="P474" t="s">
        <v>1420</v>
      </c>
      <c r="Q474" t="s">
        <v>1458</v>
      </c>
      <c r="R474" t="s">
        <v>1460</v>
      </c>
      <c r="T474" t="s">
        <v>1470</v>
      </c>
      <c r="U474" t="s">
        <v>1266</v>
      </c>
      <c r="V474" t="s">
        <v>1478</v>
      </c>
      <c r="W474" t="s">
        <v>228</v>
      </c>
      <c r="Y474">
        <v>19.25</v>
      </c>
      <c r="Z474" t="s">
        <v>44</v>
      </c>
    </row>
    <row r="475" spans="1:26">
      <c r="A475" s="1">
        <f>HYPERLINK("https://lsnyc.legalserver.org/matter/dynamic-profile/view/1879623","18-1879623")</f>
        <v>0</v>
      </c>
      <c r="B475" t="s">
        <v>44</v>
      </c>
      <c r="C475" t="s">
        <v>48</v>
      </c>
      <c r="D475" t="s">
        <v>225</v>
      </c>
      <c r="F475" t="s">
        <v>481</v>
      </c>
      <c r="G475" t="s">
        <v>638</v>
      </c>
      <c r="H475" t="s">
        <v>1042</v>
      </c>
      <c r="I475" t="s">
        <v>1129</v>
      </c>
      <c r="J475">
        <v>11207</v>
      </c>
      <c r="K475" t="s">
        <v>1265</v>
      </c>
      <c r="L475" t="s">
        <v>1268</v>
      </c>
      <c r="M475" t="s">
        <v>1266</v>
      </c>
      <c r="N475" t="s">
        <v>1267</v>
      </c>
      <c r="O475" t="s">
        <v>1266</v>
      </c>
      <c r="P475" t="s">
        <v>1421</v>
      </c>
      <c r="Q475" t="s">
        <v>1448</v>
      </c>
      <c r="R475" t="s">
        <v>1460</v>
      </c>
      <c r="T475" t="s">
        <v>1470</v>
      </c>
      <c r="U475" t="s">
        <v>1265</v>
      </c>
      <c r="V475" t="s">
        <v>1473</v>
      </c>
      <c r="W475" t="s">
        <v>72</v>
      </c>
      <c r="Y475">
        <v>0.5</v>
      </c>
      <c r="Z475" t="s">
        <v>1794</v>
      </c>
    </row>
    <row r="476" spans="1:26">
      <c r="A476" s="1">
        <f>HYPERLINK("https://lsnyc.legalserver.org/matter/dynamic-profile/view/1879662","18-1879662")</f>
        <v>0</v>
      </c>
      <c r="B476" t="s">
        <v>44</v>
      </c>
      <c r="C476" t="s">
        <v>48</v>
      </c>
      <c r="D476" t="s">
        <v>225</v>
      </c>
      <c r="F476" t="s">
        <v>277</v>
      </c>
      <c r="G476" t="s">
        <v>877</v>
      </c>
      <c r="H476" t="s">
        <v>1042</v>
      </c>
      <c r="I476" t="s">
        <v>1082</v>
      </c>
      <c r="J476">
        <v>11207</v>
      </c>
      <c r="K476" t="s">
        <v>1265</v>
      </c>
      <c r="L476" t="s">
        <v>1268</v>
      </c>
      <c r="M476" t="s">
        <v>1267</v>
      </c>
      <c r="N476" t="s">
        <v>1267</v>
      </c>
      <c r="O476" t="s">
        <v>1266</v>
      </c>
      <c r="P476" t="s">
        <v>1422</v>
      </c>
      <c r="Q476" t="s">
        <v>1448</v>
      </c>
      <c r="R476" t="s">
        <v>1460</v>
      </c>
      <c r="T476" t="s">
        <v>1470</v>
      </c>
      <c r="U476" t="s">
        <v>1265</v>
      </c>
      <c r="V476" t="s">
        <v>1473</v>
      </c>
      <c r="W476" t="s">
        <v>72</v>
      </c>
      <c r="X476" t="s">
        <v>1788</v>
      </c>
      <c r="Y476">
        <v>0</v>
      </c>
      <c r="Z476" t="s">
        <v>1794</v>
      </c>
    </row>
    <row r="477" spans="1:26">
      <c r="A477" s="1">
        <f>HYPERLINK("https://lsnyc.legalserver.org/matter/dynamic-profile/view/1901085","19-1901085")</f>
        <v>0</v>
      </c>
      <c r="B477" t="s">
        <v>44</v>
      </c>
      <c r="C477" t="s">
        <v>48</v>
      </c>
      <c r="D477" t="s">
        <v>138</v>
      </c>
      <c r="F477" t="s">
        <v>560</v>
      </c>
      <c r="G477" t="s">
        <v>873</v>
      </c>
      <c r="H477" t="s">
        <v>988</v>
      </c>
      <c r="I477" t="s">
        <v>1103</v>
      </c>
      <c r="J477">
        <v>11212</v>
      </c>
      <c r="K477" t="s">
        <v>1265</v>
      </c>
      <c r="L477" t="s">
        <v>1268</v>
      </c>
      <c r="M477" t="s">
        <v>1267</v>
      </c>
      <c r="N477" t="s">
        <v>1267</v>
      </c>
      <c r="O477" t="s">
        <v>1267</v>
      </c>
      <c r="P477" t="s">
        <v>1287</v>
      </c>
      <c r="R477" t="s">
        <v>1461</v>
      </c>
      <c r="T477" t="s">
        <v>1470</v>
      </c>
      <c r="U477" t="s">
        <v>1265</v>
      </c>
      <c r="V477" t="s">
        <v>1474</v>
      </c>
      <c r="W477" t="s">
        <v>53</v>
      </c>
      <c r="X477" t="s">
        <v>1789</v>
      </c>
      <c r="Y477">
        <v>0.7</v>
      </c>
      <c r="Z477" t="s">
        <v>1794</v>
      </c>
    </row>
    <row r="478" spans="1:26">
      <c r="A478" s="1">
        <f>HYPERLINK("https://lsnyc.legalserver.org/matter/dynamic-profile/view/1901091","19-1901091")</f>
        <v>0</v>
      </c>
      <c r="B478" t="s">
        <v>44</v>
      </c>
      <c r="C478" t="s">
        <v>48</v>
      </c>
      <c r="D478" t="s">
        <v>138</v>
      </c>
      <c r="F478" t="s">
        <v>377</v>
      </c>
      <c r="G478" t="s">
        <v>691</v>
      </c>
      <c r="H478" t="s">
        <v>988</v>
      </c>
      <c r="I478" t="s">
        <v>1073</v>
      </c>
      <c r="J478">
        <v>11212</v>
      </c>
      <c r="K478" t="s">
        <v>1265</v>
      </c>
      <c r="L478" t="s">
        <v>1268</v>
      </c>
      <c r="M478" t="s">
        <v>1267</v>
      </c>
      <c r="N478" t="s">
        <v>1267</v>
      </c>
      <c r="O478" t="s">
        <v>1267</v>
      </c>
      <c r="P478" t="s">
        <v>1287</v>
      </c>
      <c r="R478" t="s">
        <v>1461</v>
      </c>
      <c r="T478" t="s">
        <v>1470</v>
      </c>
      <c r="U478" t="s">
        <v>1265</v>
      </c>
      <c r="V478" t="s">
        <v>1474</v>
      </c>
      <c r="W478" t="s">
        <v>53</v>
      </c>
      <c r="X478" t="s">
        <v>1790</v>
      </c>
      <c r="Y478">
        <v>0</v>
      </c>
      <c r="Z478" t="s">
        <v>1794</v>
      </c>
    </row>
    <row r="479" spans="1:26">
      <c r="A479" s="1">
        <f>HYPERLINK("https://lsnyc.legalserver.org/matter/dynamic-profile/view/1902614","19-1902614")</f>
        <v>0</v>
      </c>
      <c r="B479" t="s">
        <v>45</v>
      </c>
      <c r="C479" t="s">
        <v>49</v>
      </c>
      <c r="D479" t="s">
        <v>229</v>
      </c>
      <c r="E479" t="s">
        <v>67</v>
      </c>
      <c r="F479" t="s">
        <v>387</v>
      </c>
      <c r="G479" t="s">
        <v>879</v>
      </c>
      <c r="H479" t="s">
        <v>908</v>
      </c>
      <c r="I479" t="s">
        <v>1103</v>
      </c>
      <c r="J479">
        <v>11233</v>
      </c>
      <c r="K479" t="s">
        <v>1267</v>
      </c>
      <c r="M479" t="s">
        <v>1266</v>
      </c>
      <c r="N479" t="s">
        <v>1267</v>
      </c>
      <c r="O479" t="s">
        <v>1267</v>
      </c>
      <c r="R479" t="s">
        <v>1459</v>
      </c>
      <c r="S479" t="s">
        <v>1466</v>
      </c>
      <c r="T479" t="s">
        <v>1470</v>
      </c>
      <c r="U479" t="s">
        <v>1266</v>
      </c>
      <c r="V479" t="s">
        <v>1473</v>
      </c>
      <c r="W479" t="s">
        <v>258</v>
      </c>
      <c r="Y479">
        <v>3</v>
      </c>
      <c r="Z479" t="s">
        <v>1795</v>
      </c>
    </row>
    <row r="480" spans="1:26">
      <c r="A480" s="1">
        <f>HYPERLINK("https://lsnyc.legalserver.org/matter/dynamic-profile/view/1896837","19-1896837")</f>
        <v>0</v>
      </c>
      <c r="B480" t="s">
        <v>45</v>
      </c>
      <c r="C480" t="s">
        <v>49</v>
      </c>
      <c r="D480" t="s">
        <v>146</v>
      </c>
      <c r="E480" t="s">
        <v>262</v>
      </c>
      <c r="F480" t="s">
        <v>566</v>
      </c>
      <c r="G480" t="s">
        <v>880</v>
      </c>
      <c r="H480" t="s">
        <v>1052</v>
      </c>
      <c r="I480" t="s">
        <v>1258</v>
      </c>
      <c r="J480">
        <v>11233</v>
      </c>
      <c r="K480" t="s">
        <v>1265</v>
      </c>
      <c r="L480" t="s">
        <v>1268</v>
      </c>
      <c r="M480" t="s">
        <v>1267</v>
      </c>
      <c r="N480" t="s">
        <v>1267</v>
      </c>
      <c r="O480" t="s">
        <v>1266</v>
      </c>
      <c r="P480" t="s">
        <v>1423</v>
      </c>
      <c r="Q480" t="s">
        <v>1446</v>
      </c>
      <c r="R480" t="s">
        <v>1459</v>
      </c>
      <c r="S480" t="s">
        <v>1466</v>
      </c>
      <c r="T480" t="s">
        <v>1470</v>
      </c>
      <c r="U480" t="s">
        <v>1266</v>
      </c>
      <c r="V480" t="s">
        <v>1473</v>
      </c>
      <c r="W480" t="s">
        <v>208</v>
      </c>
      <c r="Y480">
        <v>2.1</v>
      </c>
      <c r="Z480" t="s">
        <v>1794</v>
      </c>
    </row>
    <row r="481" spans="1:26">
      <c r="A481" s="1">
        <f>HYPERLINK("https://lsnyc.legalserver.org/matter/dynamic-profile/view/1897018","19-1897018")</f>
        <v>0</v>
      </c>
      <c r="B481" t="s">
        <v>46</v>
      </c>
      <c r="C481" t="s">
        <v>49</v>
      </c>
      <c r="D481" t="s">
        <v>230</v>
      </c>
      <c r="E481" t="s">
        <v>261</v>
      </c>
      <c r="F481" t="s">
        <v>567</v>
      </c>
      <c r="G481" t="s">
        <v>881</v>
      </c>
      <c r="H481" t="s">
        <v>1053</v>
      </c>
      <c r="I481" t="s">
        <v>1259</v>
      </c>
      <c r="J481">
        <v>11217</v>
      </c>
      <c r="K481" t="s">
        <v>1265</v>
      </c>
      <c r="L481" t="s">
        <v>1268</v>
      </c>
      <c r="M481" t="s">
        <v>1267</v>
      </c>
      <c r="N481" t="s">
        <v>1267</v>
      </c>
      <c r="O481" t="s">
        <v>1266</v>
      </c>
      <c r="P481" t="s">
        <v>1358</v>
      </c>
      <c r="Q481" t="s">
        <v>1450</v>
      </c>
      <c r="R481" t="s">
        <v>1459</v>
      </c>
      <c r="S481" t="s">
        <v>1463</v>
      </c>
      <c r="T481" t="s">
        <v>1470</v>
      </c>
      <c r="U481" t="s">
        <v>1266</v>
      </c>
      <c r="V481" t="s">
        <v>1473</v>
      </c>
      <c r="W481" t="s">
        <v>1507</v>
      </c>
      <c r="Y481">
        <v>5.45</v>
      </c>
      <c r="Z481" t="s">
        <v>1794</v>
      </c>
    </row>
    <row r="482" spans="1:26">
      <c r="A482" s="1">
        <f>HYPERLINK("https://lsnyc.legalserver.org/matter/dynamic-profile/view/1849905","17-1849905")</f>
        <v>0</v>
      </c>
      <c r="B482" t="s">
        <v>46</v>
      </c>
      <c r="C482" t="s">
        <v>48</v>
      </c>
      <c r="D482" t="s">
        <v>231</v>
      </c>
      <c r="F482" t="s">
        <v>568</v>
      </c>
      <c r="G482" t="s">
        <v>882</v>
      </c>
      <c r="H482" t="s">
        <v>1054</v>
      </c>
      <c r="I482" t="s">
        <v>1082</v>
      </c>
      <c r="J482">
        <v>11208</v>
      </c>
      <c r="K482" t="s">
        <v>1265</v>
      </c>
      <c r="M482" t="s">
        <v>1267</v>
      </c>
      <c r="N482" t="s">
        <v>1267</v>
      </c>
      <c r="O482" t="s">
        <v>1267</v>
      </c>
      <c r="Q482" t="s">
        <v>1443</v>
      </c>
      <c r="R482" t="s">
        <v>1462</v>
      </c>
      <c r="T482" t="s">
        <v>1470</v>
      </c>
      <c r="U482" t="s">
        <v>1265</v>
      </c>
      <c r="V482" t="s">
        <v>1473</v>
      </c>
      <c r="W482" t="s">
        <v>231</v>
      </c>
      <c r="Y482">
        <v>23.7</v>
      </c>
      <c r="Z482" t="s">
        <v>1819</v>
      </c>
    </row>
    <row r="483" spans="1:26">
      <c r="A483" s="1">
        <f>HYPERLINK("https://lsnyc.legalserver.org/matter/dynamic-profile/view/1894548","19-1894548")</f>
        <v>0</v>
      </c>
      <c r="B483" t="s">
        <v>46</v>
      </c>
      <c r="C483" t="s">
        <v>48</v>
      </c>
      <c r="D483" t="s">
        <v>232</v>
      </c>
      <c r="F483" t="s">
        <v>472</v>
      </c>
      <c r="G483" t="s">
        <v>780</v>
      </c>
      <c r="H483" t="s">
        <v>1037</v>
      </c>
      <c r="I483" t="s">
        <v>1163</v>
      </c>
      <c r="J483">
        <v>11208</v>
      </c>
      <c r="K483" t="s">
        <v>1265</v>
      </c>
      <c r="M483" t="s">
        <v>1267</v>
      </c>
      <c r="N483" t="s">
        <v>1267</v>
      </c>
      <c r="O483" t="s">
        <v>1265</v>
      </c>
      <c r="P483" t="s">
        <v>1409</v>
      </c>
      <c r="Q483" t="s">
        <v>1446</v>
      </c>
      <c r="R483" t="s">
        <v>1462</v>
      </c>
      <c r="T483" t="s">
        <v>1470</v>
      </c>
      <c r="V483" t="s">
        <v>1473</v>
      </c>
      <c r="W483" t="s">
        <v>232</v>
      </c>
      <c r="Y483">
        <v>40.75</v>
      </c>
      <c r="Z483" t="s">
        <v>1798</v>
      </c>
    </row>
    <row r="484" spans="1:26">
      <c r="A484" s="1">
        <f>HYPERLINK("https://lsnyc.legalserver.org/matter/dynamic-profile/view/1848874","17-1848874")</f>
        <v>0</v>
      </c>
      <c r="B484" t="s">
        <v>46</v>
      </c>
      <c r="C484" t="s">
        <v>48</v>
      </c>
      <c r="D484" t="s">
        <v>233</v>
      </c>
      <c r="F484" t="s">
        <v>569</v>
      </c>
      <c r="G484" t="s">
        <v>883</v>
      </c>
      <c r="H484" t="s">
        <v>1054</v>
      </c>
      <c r="I484">
        <v>2</v>
      </c>
      <c r="J484">
        <v>11208</v>
      </c>
      <c r="K484" t="s">
        <v>1265</v>
      </c>
      <c r="M484" t="s">
        <v>1267</v>
      </c>
      <c r="N484" t="s">
        <v>1267</v>
      </c>
      <c r="O484" t="s">
        <v>1267</v>
      </c>
      <c r="P484" t="s">
        <v>1424</v>
      </c>
      <c r="Q484" t="s">
        <v>1443</v>
      </c>
      <c r="R484" t="s">
        <v>1462</v>
      </c>
      <c r="T484" t="s">
        <v>1470</v>
      </c>
      <c r="V484" t="s">
        <v>1473</v>
      </c>
      <c r="W484" t="s">
        <v>1554</v>
      </c>
      <c r="Y484">
        <v>33.4</v>
      </c>
      <c r="Z484" t="s">
        <v>1800</v>
      </c>
    </row>
    <row r="485" spans="1:26">
      <c r="A485" s="1">
        <f>HYPERLINK("https://lsnyc.legalserver.org/matter/dynamic-profile/view/1888474","19-1888474")</f>
        <v>0</v>
      </c>
      <c r="B485" t="s">
        <v>46</v>
      </c>
      <c r="C485" t="s">
        <v>48</v>
      </c>
      <c r="D485" t="s">
        <v>234</v>
      </c>
      <c r="F485" t="s">
        <v>570</v>
      </c>
      <c r="G485" t="s">
        <v>611</v>
      </c>
      <c r="H485" t="s">
        <v>1055</v>
      </c>
      <c r="I485" t="s">
        <v>1108</v>
      </c>
      <c r="J485">
        <v>11233</v>
      </c>
      <c r="K485" t="s">
        <v>1265</v>
      </c>
      <c r="L485" t="s">
        <v>1268</v>
      </c>
      <c r="M485" t="s">
        <v>1267</v>
      </c>
      <c r="N485" t="s">
        <v>1267</v>
      </c>
      <c r="O485" t="s">
        <v>1265</v>
      </c>
      <c r="P485" t="s">
        <v>1425</v>
      </c>
      <c r="Q485" t="s">
        <v>1446</v>
      </c>
      <c r="R485" t="s">
        <v>1462</v>
      </c>
      <c r="T485" t="s">
        <v>1470</v>
      </c>
      <c r="U485" t="s">
        <v>1266</v>
      </c>
      <c r="V485" t="s">
        <v>1473</v>
      </c>
      <c r="W485" t="s">
        <v>1555</v>
      </c>
      <c r="Y485">
        <v>28.05</v>
      </c>
      <c r="Z485" t="s">
        <v>1793</v>
      </c>
    </row>
    <row r="486" spans="1:26">
      <c r="A486" s="1">
        <f>HYPERLINK("https://lsnyc.legalserver.org/matter/dynamic-profile/view/1898006","19-1898006")</f>
        <v>0</v>
      </c>
      <c r="B486" t="s">
        <v>46</v>
      </c>
      <c r="C486" t="s">
        <v>48</v>
      </c>
      <c r="D486" t="s">
        <v>205</v>
      </c>
      <c r="F486" t="s">
        <v>571</v>
      </c>
      <c r="G486" t="s">
        <v>884</v>
      </c>
      <c r="H486" t="s">
        <v>1056</v>
      </c>
      <c r="I486">
        <v>1</v>
      </c>
      <c r="J486">
        <v>11208</v>
      </c>
      <c r="K486" t="s">
        <v>1265</v>
      </c>
      <c r="M486" t="s">
        <v>1267</v>
      </c>
      <c r="N486" t="s">
        <v>1267</v>
      </c>
      <c r="O486" t="s">
        <v>1265</v>
      </c>
      <c r="P486" t="s">
        <v>1426</v>
      </c>
      <c r="Q486" t="s">
        <v>1443</v>
      </c>
      <c r="R486" t="s">
        <v>1462</v>
      </c>
      <c r="T486" t="s">
        <v>1470</v>
      </c>
      <c r="V486" t="s">
        <v>1473</v>
      </c>
      <c r="W486" t="s">
        <v>205</v>
      </c>
      <c r="Y486">
        <v>1.5</v>
      </c>
      <c r="Z486" t="s">
        <v>1798</v>
      </c>
    </row>
    <row r="487" spans="1:26">
      <c r="A487" s="1">
        <f>HYPERLINK("https://lsnyc.legalserver.org/matter/dynamic-profile/view/1900864","19-1900864")</f>
        <v>0</v>
      </c>
      <c r="B487" t="s">
        <v>46</v>
      </c>
      <c r="C487" t="s">
        <v>48</v>
      </c>
      <c r="D487" t="s">
        <v>235</v>
      </c>
      <c r="F487" t="s">
        <v>572</v>
      </c>
      <c r="G487" t="s">
        <v>885</v>
      </c>
      <c r="H487" t="s">
        <v>1057</v>
      </c>
      <c r="I487" t="s">
        <v>1260</v>
      </c>
      <c r="J487">
        <v>11233</v>
      </c>
      <c r="K487" t="s">
        <v>1265</v>
      </c>
      <c r="L487" t="s">
        <v>1268</v>
      </c>
      <c r="M487" t="s">
        <v>1267</v>
      </c>
      <c r="N487" t="s">
        <v>1267</v>
      </c>
      <c r="O487" t="s">
        <v>1267</v>
      </c>
      <c r="P487" t="s">
        <v>1427</v>
      </c>
      <c r="Q487" t="s">
        <v>1446</v>
      </c>
      <c r="R487" t="s">
        <v>1462</v>
      </c>
      <c r="T487" t="s">
        <v>1470</v>
      </c>
      <c r="U487" t="s">
        <v>1266</v>
      </c>
      <c r="V487" t="s">
        <v>1473</v>
      </c>
      <c r="W487" t="s">
        <v>241</v>
      </c>
      <c r="Y487">
        <v>28.05</v>
      </c>
      <c r="Z487" t="s">
        <v>1793</v>
      </c>
    </row>
    <row r="488" spans="1:26">
      <c r="A488" s="1">
        <f>HYPERLINK("https://lsnyc.legalserver.org/matter/dynamic-profile/view/1897904","19-1897904")</f>
        <v>0</v>
      </c>
      <c r="B488" t="s">
        <v>46</v>
      </c>
      <c r="C488" t="s">
        <v>48</v>
      </c>
      <c r="D488" t="s">
        <v>236</v>
      </c>
      <c r="F488" t="s">
        <v>573</v>
      </c>
      <c r="G488" t="s">
        <v>886</v>
      </c>
      <c r="H488" t="s">
        <v>1058</v>
      </c>
      <c r="I488">
        <v>254</v>
      </c>
      <c r="J488">
        <v>11208</v>
      </c>
      <c r="K488" t="s">
        <v>1265</v>
      </c>
      <c r="L488" t="s">
        <v>1268</v>
      </c>
      <c r="M488" t="s">
        <v>1267</v>
      </c>
      <c r="N488" t="s">
        <v>1267</v>
      </c>
      <c r="O488" t="s">
        <v>1265</v>
      </c>
      <c r="P488" t="s">
        <v>1428</v>
      </c>
      <c r="Q488" t="s">
        <v>1446</v>
      </c>
      <c r="R488" t="s">
        <v>1462</v>
      </c>
      <c r="T488" t="s">
        <v>1470</v>
      </c>
      <c r="U488" t="s">
        <v>1266</v>
      </c>
      <c r="V488" t="s">
        <v>1473</v>
      </c>
      <c r="W488" t="s">
        <v>70</v>
      </c>
      <c r="Y488">
        <v>10.75</v>
      </c>
      <c r="Z488" t="s">
        <v>1793</v>
      </c>
    </row>
    <row r="489" spans="1:26">
      <c r="A489" s="1">
        <f>HYPERLINK("https://lsnyc.legalserver.org/matter/dynamic-profile/view/1885460","18-1885460")</f>
        <v>0</v>
      </c>
      <c r="B489" t="s">
        <v>46</v>
      </c>
      <c r="C489" t="s">
        <v>48</v>
      </c>
      <c r="D489" t="s">
        <v>111</v>
      </c>
      <c r="F489" t="s">
        <v>478</v>
      </c>
      <c r="G489" t="s">
        <v>887</v>
      </c>
      <c r="H489" t="s">
        <v>1059</v>
      </c>
      <c r="I489" t="s">
        <v>1261</v>
      </c>
      <c r="J489">
        <v>11212</v>
      </c>
      <c r="K489" t="s">
        <v>1265</v>
      </c>
      <c r="M489" t="s">
        <v>1267</v>
      </c>
      <c r="N489" t="s">
        <v>1267</v>
      </c>
      <c r="O489" t="s">
        <v>1265</v>
      </c>
      <c r="P489" t="s">
        <v>1429</v>
      </c>
      <c r="Q489" t="s">
        <v>1446</v>
      </c>
      <c r="R489" t="s">
        <v>1462</v>
      </c>
      <c r="T489" t="s">
        <v>1470</v>
      </c>
      <c r="U489" t="s">
        <v>1266</v>
      </c>
      <c r="V489" t="s">
        <v>1473</v>
      </c>
      <c r="W489" t="s">
        <v>122</v>
      </c>
      <c r="Y489">
        <v>11.75</v>
      </c>
      <c r="Z489" t="s">
        <v>1801</v>
      </c>
    </row>
    <row r="490" spans="1:26">
      <c r="A490" s="1">
        <f>HYPERLINK("https://lsnyc.legalserver.org/matter/dynamic-profile/view/1898008","19-1898008")</f>
        <v>0</v>
      </c>
      <c r="B490" t="s">
        <v>46</v>
      </c>
      <c r="C490" t="s">
        <v>48</v>
      </c>
      <c r="D490" t="s">
        <v>205</v>
      </c>
      <c r="F490" t="s">
        <v>574</v>
      </c>
      <c r="G490" t="s">
        <v>888</v>
      </c>
      <c r="H490" t="s">
        <v>1060</v>
      </c>
      <c r="I490" t="s">
        <v>1129</v>
      </c>
      <c r="J490">
        <v>11207</v>
      </c>
      <c r="K490" t="s">
        <v>1265</v>
      </c>
      <c r="L490" t="s">
        <v>1270</v>
      </c>
      <c r="M490" t="s">
        <v>1267</v>
      </c>
      <c r="N490" t="s">
        <v>1267</v>
      </c>
      <c r="O490" t="s">
        <v>1265</v>
      </c>
      <c r="P490" t="s">
        <v>1430</v>
      </c>
      <c r="Q490" t="s">
        <v>1446</v>
      </c>
      <c r="R490" t="s">
        <v>1462</v>
      </c>
      <c r="T490" t="s">
        <v>1470</v>
      </c>
      <c r="V490" t="s">
        <v>1473</v>
      </c>
      <c r="W490" t="s">
        <v>205</v>
      </c>
      <c r="Y490">
        <v>47.3</v>
      </c>
      <c r="Z490" t="s">
        <v>1798</v>
      </c>
    </row>
    <row r="491" spans="1:26">
      <c r="A491" s="1">
        <f>HYPERLINK("https://lsnyc.legalserver.org/matter/dynamic-profile/view/1875069","18-1875069")</f>
        <v>0</v>
      </c>
      <c r="B491" t="s">
        <v>46</v>
      </c>
      <c r="C491" t="s">
        <v>48</v>
      </c>
      <c r="D491" t="s">
        <v>237</v>
      </c>
      <c r="F491" t="s">
        <v>462</v>
      </c>
      <c r="G491" t="s">
        <v>889</v>
      </c>
      <c r="H491" t="s">
        <v>1061</v>
      </c>
      <c r="I491" t="s">
        <v>1198</v>
      </c>
      <c r="J491">
        <v>11233</v>
      </c>
      <c r="K491" t="s">
        <v>1265</v>
      </c>
      <c r="M491" t="s">
        <v>1267</v>
      </c>
      <c r="N491" t="s">
        <v>1267</v>
      </c>
      <c r="O491" t="s">
        <v>1265</v>
      </c>
      <c r="P491" t="s">
        <v>1431</v>
      </c>
      <c r="Q491" t="s">
        <v>1446</v>
      </c>
      <c r="R491" t="s">
        <v>1462</v>
      </c>
      <c r="T491" t="s">
        <v>1470</v>
      </c>
      <c r="U491" t="s">
        <v>1266</v>
      </c>
      <c r="V491" t="s">
        <v>1473</v>
      </c>
      <c r="W491" t="s">
        <v>237</v>
      </c>
      <c r="Y491">
        <v>37.25</v>
      </c>
      <c r="Z491" t="s">
        <v>1794</v>
      </c>
    </row>
    <row r="492" spans="1:26">
      <c r="A492" s="1">
        <f>HYPERLINK("https://lsnyc.legalserver.org/matter/dynamic-profile/view/1873452","18-1873452")</f>
        <v>0</v>
      </c>
      <c r="B492" t="s">
        <v>46</v>
      </c>
      <c r="C492" t="s">
        <v>48</v>
      </c>
      <c r="D492" t="s">
        <v>238</v>
      </c>
      <c r="F492" t="s">
        <v>575</v>
      </c>
      <c r="G492" t="s">
        <v>890</v>
      </c>
      <c r="H492" t="s">
        <v>1062</v>
      </c>
      <c r="I492" t="s">
        <v>1122</v>
      </c>
      <c r="J492">
        <v>11208</v>
      </c>
      <c r="K492" t="s">
        <v>1265</v>
      </c>
      <c r="M492" t="s">
        <v>1267</v>
      </c>
      <c r="N492" t="s">
        <v>1267</v>
      </c>
      <c r="O492" t="s">
        <v>1265</v>
      </c>
      <c r="P492" t="s">
        <v>1432</v>
      </c>
      <c r="Q492" t="s">
        <v>1446</v>
      </c>
      <c r="R492" t="s">
        <v>1462</v>
      </c>
      <c r="T492" t="s">
        <v>1470</v>
      </c>
      <c r="V492" t="s">
        <v>1473</v>
      </c>
      <c r="W492" t="s">
        <v>1512</v>
      </c>
      <c r="Y492">
        <v>35.85</v>
      </c>
      <c r="Z492" t="s">
        <v>1801</v>
      </c>
    </row>
    <row r="493" spans="1:26">
      <c r="A493" s="1">
        <f>HYPERLINK("https://lsnyc.legalserver.org/matter/dynamic-profile/view/1899978","19-1899978")</f>
        <v>0</v>
      </c>
      <c r="B493" t="s">
        <v>46</v>
      </c>
      <c r="C493" t="s">
        <v>48</v>
      </c>
      <c r="D493" t="s">
        <v>239</v>
      </c>
      <c r="F493" t="s">
        <v>576</v>
      </c>
      <c r="G493" t="s">
        <v>891</v>
      </c>
      <c r="H493" t="s">
        <v>1063</v>
      </c>
      <c r="I493" t="s">
        <v>1086</v>
      </c>
      <c r="J493">
        <v>11233</v>
      </c>
      <c r="K493" t="s">
        <v>1265</v>
      </c>
      <c r="L493" t="s">
        <v>1268</v>
      </c>
      <c r="M493" t="s">
        <v>1267</v>
      </c>
      <c r="N493" t="s">
        <v>1267</v>
      </c>
      <c r="O493" t="s">
        <v>1267</v>
      </c>
      <c r="P493" t="s">
        <v>1433</v>
      </c>
      <c r="Q493" t="s">
        <v>1446</v>
      </c>
      <c r="R493" t="s">
        <v>1462</v>
      </c>
      <c r="T493" t="s">
        <v>1470</v>
      </c>
      <c r="U493" t="s">
        <v>1266</v>
      </c>
      <c r="V493" t="s">
        <v>1473</v>
      </c>
      <c r="W493" t="s">
        <v>239</v>
      </c>
      <c r="Y493">
        <v>12.35</v>
      </c>
      <c r="Z493" t="s">
        <v>1822</v>
      </c>
    </row>
    <row r="494" spans="1:26">
      <c r="A494" s="1">
        <f>HYPERLINK("https://lsnyc.legalserver.org/matter/dynamic-profile/view/1896785","19-1896785")</f>
        <v>0</v>
      </c>
      <c r="B494" t="s">
        <v>46</v>
      </c>
      <c r="C494" t="s">
        <v>48</v>
      </c>
      <c r="D494" t="s">
        <v>146</v>
      </c>
      <c r="F494" t="s">
        <v>577</v>
      </c>
      <c r="G494" t="s">
        <v>741</v>
      </c>
      <c r="H494" t="s">
        <v>1064</v>
      </c>
      <c r="I494" t="s">
        <v>1104</v>
      </c>
      <c r="J494">
        <v>11212</v>
      </c>
      <c r="K494" t="s">
        <v>1265</v>
      </c>
      <c r="L494" t="s">
        <v>1268</v>
      </c>
      <c r="M494" t="s">
        <v>1267</v>
      </c>
      <c r="N494" t="s">
        <v>1267</v>
      </c>
      <c r="O494" t="s">
        <v>1267</v>
      </c>
      <c r="P494" t="s">
        <v>1434</v>
      </c>
      <c r="Q494" t="s">
        <v>1446</v>
      </c>
      <c r="R494" t="s">
        <v>1462</v>
      </c>
      <c r="T494" t="s">
        <v>1470</v>
      </c>
      <c r="U494" t="s">
        <v>1266</v>
      </c>
      <c r="V494" t="s">
        <v>1473</v>
      </c>
      <c r="W494" t="s">
        <v>112</v>
      </c>
      <c r="Y494">
        <v>10.55</v>
      </c>
      <c r="Z494" t="s">
        <v>1805</v>
      </c>
    </row>
    <row r="495" spans="1:26">
      <c r="A495" s="1">
        <f>HYPERLINK("https://lsnyc.legalserver.org/matter/dynamic-profile/view/1887095","19-1887095")</f>
        <v>0</v>
      </c>
      <c r="B495" t="s">
        <v>46</v>
      </c>
      <c r="C495" t="s">
        <v>48</v>
      </c>
      <c r="D495" t="s">
        <v>216</v>
      </c>
      <c r="F495" t="s">
        <v>513</v>
      </c>
      <c r="G495" t="s">
        <v>604</v>
      </c>
      <c r="H495" t="s">
        <v>1065</v>
      </c>
      <c r="I495">
        <v>2</v>
      </c>
      <c r="J495">
        <v>11233</v>
      </c>
      <c r="K495" t="s">
        <v>1265</v>
      </c>
      <c r="M495" t="s">
        <v>1267</v>
      </c>
      <c r="N495" t="s">
        <v>1267</v>
      </c>
      <c r="O495" t="s">
        <v>1265</v>
      </c>
      <c r="P495" t="s">
        <v>1435</v>
      </c>
      <c r="Q495" t="s">
        <v>1446</v>
      </c>
      <c r="R495" t="s">
        <v>1462</v>
      </c>
      <c r="T495" t="s">
        <v>1470</v>
      </c>
      <c r="U495" t="s">
        <v>1266</v>
      </c>
      <c r="V495" t="s">
        <v>1473</v>
      </c>
      <c r="W495" t="s">
        <v>1556</v>
      </c>
      <c r="Y495">
        <v>62.5</v>
      </c>
      <c r="Z495" t="s">
        <v>1793</v>
      </c>
    </row>
    <row r="496" spans="1:26">
      <c r="A496" s="1">
        <f>HYPERLINK("https://lsnyc.legalserver.org/matter/dynamic-profile/view/1882190","18-1882190")</f>
        <v>0</v>
      </c>
      <c r="B496" t="s">
        <v>46</v>
      </c>
      <c r="C496" t="s">
        <v>48</v>
      </c>
      <c r="D496" t="s">
        <v>72</v>
      </c>
      <c r="F496" t="s">
        <v>578</v>
      </c>
      <c r="G496" t="s">
        <v>892</v>
      </c>
      <c r="H496" t="s">
        <v>1066</v>
      </c>
      <c r="I496" t="s">
        <v>1151</v>
      </c>
      <c r="J496">
        <v>11239</v>
      </c>
      <c r="K496" t="s">
        <v>1265</v>
      </c>
      <c r="M496" t="s">
        <v>1267</v>
      </c>
      <c r="N496" t="s">
        <v>1267</v>
      </c>
      <c r="O496" t="s">
        <v>1265</v>
      </c>
      <c r="P496" t="s">
        <v>1436</v>
      </c>
      <c r="Q496" t="s">
        <v>1446</v>
      </c>
      <c r="R496" t="s">
        <v>1462</v>
      </c>
      <c r="T496" t="s">
        <v>1470</v>
      </c>
      <c r="V496" t="s">
        <v>1473</v>
      </c>
      <c r="W496" t="s">
        <v>72</v>
      </c>
      <c r="X496" t="s">
        <v>1594</v>
      </c>
      <c r="Y496">
        <v>37.25</v>
      </c>
      <c r="Z496" t="s">
        <v>1798</v>
      </c>
    </row>
    <row r="497" spans="1:26">
      <c r="A497" s="1">
        <f>HYPERLINK("https://lsnyc.legalserver.org/matter/dynamic-profile/view/1873364","18-1873364")</f>
        <v>0</v>
      </c>
      <c r="B497" t="s">
        <v>46</v>
      </c>
      <c r="C497" t="s">
        <v>48</v>
      </c>
      <c r="D497" t="s">
        <v>240</v>
      </c>
      <c r="F497" t="s">
        <v>579</v>
      </c>
      <c r="G497" t="s">
        <v>765</v>
      </c>
      <c r="H497" t="s">
        <v>1067</v>
      </c>
      <c r="I497" t="s">
        <v>1262</v>
      </c>
      <c r="J497">
        <v>11208</v>
      </c>
      <c r="K497" t="s">
        <v>1265</v>
      </c>
      <c r="M497" t="s">
        <v>1267</v>
      </c>
      <c r="N497" t="s">
        <v>1267</v>
      </c>
      <c r="O497" t="s">
        <v>1265</v>
      </c>
      <c r="P497" t="s">
        <v>1437</v>
      </c>
      <c r="Q497" t="s">
        <v>1446</v>
      </c>
      <c r="R497" t="s">
        <v>1462</v>
      </c>
      <c r="T497" t="s">
        <v>1470</v>
      </c>
      <c r="U497" t="s">
        <v>1266</v>
      </c>
      <c r="V497" t="s">
        <v>1473</v>
      </c>
      <c r="W497" t="s">
        <v>240</v>
      </c>
      <c r="Y497">
        <v>62.4</v>
      </c>
      <c r="Z497" t="s">
        <v>1808</v>
      </c>
    </row>
    <row r="498" spans="1:26">
      <c r="A498" s="1">
        <f>HYPERLINK("https://lsnyc.legalserver.org/matter/dynamic-profile/view/1896825","19-1896825")</f>
        <v>0</v>
      </c>
      <c r="B498" t="s">
        <v>47</v>
      </c>
      <c r="C498" t="s">
        <v>49</v>
      </c>
      <c r="D498" t="s">
        <v>146</v>
      </c>
      <c r="E498" t="s">
        <v>59</v>
      </c>
      <c r="F498" t="s">
        <v>580</v>
      </c>
      <c r="G498" t="s">
        <v>893</v>
      </c>
      <c r="H498" t="s">
        <v>1068</v>
      </c>
      <c r="I498">
        <v>1</v>
      </c>
      <c r="J498">
        <v>11208</v>
      </c>
      <c r="K498" t="s">
        <v>1265</v>
      </c>
      <c r="L498" t="s">
        <v>1268</v>
      </c>
      <c r="M498" t="s">
        <v>1266</v>
      </c>
      <c r="N498" t="s">
        <v>1267</v>
      </c>
      <c r="O498" t="s">
        <v>1266</v>
      </c>
      <c r="P498" t="s">
        <v>1438</v>
      </c>
      <c r="Q498" t="s">
        <v>1443</v>
      </c>
      <c r="R498" t="s">
        <v>1459</v>
      </c>
      <c r="S498" t="s">
        <v>1466</v>
      </c>
      <c r="T498" t="s">
        <v>1470</v>
      </c>
      <c r="U498" t="s">
        <v>1266</v>
      </c>
      <c r="V498" t="s">
        <v>1473</v>
      </c>
      <c r="W498" t="s">
        <v>1557</v>
      </c>
      <c r="Y498">
        <v>2.5</v>
      </c>
      <c r="Z498" t="s">
        <v>1794</v>
      </c>
    </row>
    <row r="499" spans="1:26">
      <c r="A499" s="1">
        <f>HYPERLINK("https://lsnyc.legalserver.org/matter/dynamic-profile/view/1903768","19-1903768")</f>
        <v>0</v>
      </c>
      <c r="B499" t="s">
        <v>47</v>
      </c>
      <c r="C499" t="s">
        <v>48</v>
      </c>
      <c r="D499" t="s">
        <v>130</v>
      </c>
      <c r="F499" t="s">
        <v>581</v>
      </c>
      <c r="G499" t="s">
        <v>741</v>
      </c>
      <c r="H499" t="s">
        <v>1069</v>
      </c>
      <c r="I499" t="s">
        <v>1082</v>
      </c>
      <c r="J499">
        <v>11207</v>
      </c>
      <c r="K499" t="s">
        <v>1265</v>
      </c>
      <c r="L499" t="s">
        <v>1270</v>
      </c>
      <c r="M499" t="s">
        <v>1267</v>
      </c>
      <c r="N499" t="s">
        <v>1267</v>
      </c>
      <c r="O499" t="s">
        <v>1267</v>
      </c>
      <c r="P499" t="s">
        <v>1291</v>
      </c>
      <c r="Q499" t="s">
        <v>1291</v>
      </c>
      <c r="R499" t="s">
        <v>1459</v>
      </c>
      <c r="T499" t="s">
        <v>1470</v>
      </c>
      <c r="U499" t="s">
        <v>1266</v>
      </c>
      <c r="V499" t="s">
        <v>1473</v>
      </c>
      <c r="W499" t="s">
        <v>130</v>
      </c>
      <c r="Y499">
        <v>7.05</v>
      </c>
      <c r="Z499" t="s">
        <v>47</v>
      </c>
    </row>
    <row r="500" spans="1:26">
      <c r="A500" s="1">
        <f>HYPERLINK("https://lsnyc.legalserver.org/matter/dynamic-profile/view/1887798","19-1887798")</f>
        <v>0</v>
      </c>
      <c r="B500" t="s">
        <v>47</v>
      </c>
      <c r="C500" t="s">
        <v>49</v>
      </c>
      <c r="D500" t="s">
        <v>88</v>
      </c>
      <c r="E500" t="s">
        <v>243</v>
      </c>
      <c r="F500" t="s">
        <v>410</v>
      </c>
      <c r="G500" t="s">
        <v>894</v>
      </c>
      <c r="H500" t="s">
        <v>1070</v>
      </c>
      <c r="I500" t="s">
        <v>1102</v>
      </c>
      <c r="J500">
        <v>11207</v>
      </c>
      <c r="K500" t="s">
        <v>1265</v>
      </c>
      <c r="L500" t="s">
        <v>1268</v>
      </c>
      <c r="M500" t="s">
        <v>1266</v>
      </c>
      <c r="N500" t="s">
        <v>1267</v>
      </c>
      <c r="O500" t="s">
        <v>1265</v>
      </c>
      <c r="P500" t="s">
        <v>1439</v>
      </c>
      <c r="Q500" t="s">
        <v>1443</v>
      </c>
      <c r="R500" t="s">
        <v>1459</v>
      </c>
      <c r="S500" t="s">
        <v>1466</v>
      </c>
      <c r="T500" t="s">
        <v>1470</v>
      </c>
      <c r="U500" t="s">
        <v>1266</v>
      </c>
      <c r="V500" t="s">
        <v>1473</v>
      </c>
      <c r="W500" t="s">
        <v>122</v>
      </c>
      <c r="Y500">
        <v>3.75</v>
      </c>
      <c r="Z500" t="s">
        <v>1794</v>
      </c>
    </row>
    <row r="501" spans="1:26">
      <c r="A501" s="1">
        <f>HYPERLINK("https://lsnyc.legalserver.org/matter/dynamic-profile/view/1903983","19-1903983")</f>
        <v>0</v>
      </c>
      <c r="B501" t="s">
        <v>47</v>
      </c>
      <c r="C501" t="s">
        <v>48</v>
      </c>
      <c r="D501" t="s">
        <v>74</v>
      </c>
      <c r="F501" t="s">
        <v>435</v>
      </c>
      <c r="G501" t="s">
        <v>745</v>
      </c>
      <c r="H501" t="s">
        <v>993</v>
      </c>
      <c r="I501" t="s">
        <v>1103</v>
      </c>
      <c r="J501">
        <v>11213</v>
      </c>
      <c r="K501" t="s">
        <v>1265</v>
      </c>
      <c r="L501" t="s">
        <v>1268</v>
      </c>
      <c r="M501" t="s">
        <v>1267</v>
      </c>
      <c r="N501" t="s">
        <v>1267</v>
      </c>
      <c r="O501" t="s">
        <v>1267</v>
      </c>
      <c r="P501" t="s">
        <v>1289</v>
      </c>
      <c r="Q501" t="s">
        <v>1447</v>
      </c>
      <c r="R501" t="s">
        <v>1459</v>
      </c>
      <c r="T501" t="s">
        <v>1470</v>
      </c>
      <c r="U501" t="s">
        <v>1265</v>
      </c>
      <c r="V501" t="s">
        <v>1475</v>
      </c>
      <c r="W501" t="s">
        <v>98</v>
      </c>
      <c r="Y501">
        <v>0</v>
      </c>
      <c r="Z501" t="s">
        <v>1794</v>
      </c>
    </row>
    <row r="502" spans="1:26">
      <c r="A502" s="1">
        <f>HYPERLINK("https://lsnyc.legalserver.org/matter/dynamic-profile/view/1895025","19-1895025")</f>
        <v>0</v>
      </c>
      <c r="B502" t="s">
        <v>47</v>
      </c>
      <c r="C502" t="s">
        <v>49</v>
      </c>
      <c r="D502" t="s">
        <v>194</v>
      </c>
      <c r="E502" t="s">
        <v>243</v>
      </c>
      <c r="F502" t="s">
        <v>433</v>
      </c>
      <c r="G502" t="s">
        <v>895</v>
      </c>
      <c r="H502" t="s">
        <v>1071</v>
      </c>
      <c r="I502" t="s">
        <v>1263</v>
      </c>
      <c r="J502">
        <v>11207</v>
      </c>
      <c r="K502" t="s">
        <v>1265</v>
      </c>
      <c r="M502" t="s">
        <v>1266</v>
      </c>
      <c r="N502" t="s">
        <v>1267</v>
      </c>
      <c r="O502" t="s">
        <v>1265</v>
      </c>
      <c r="P502" t="s">
        <v>1440</v>
      </c>
      <c r="Q502" t="s">
        <v>1443</v>
      </c>
      <c r="R502" t="s">
        <v>1462</v>
      </c>
      <c r="S502" t="s">
        <v>1467</v>
      </c>
      <c r="T502" t="s">
        <v>1470</v>
      </c>
      <c r="U502" t="s">
        <v>1266</v>
      </c>
      <c r="V502" t="s">
        <v>1473</v>
      </c>
      <c r="W502" t="s">
        <v>1509</v>
      </c>
      <c r="X502" t="s">
        <v>1584</v>
      </c>
      <c r="Y502">
        <v>10.65</v>
      </c>
      <c r="Z502" t="s">
        <v>1793</v>
      </c>
    </row>
    <row r="503" spans="1:26">
      <c r="A503" s="1">
        <f>HYPERLINK("https://lsnyc.legalserver.org/matter/dynamic-profile/view/1900651","19-1900651")</f>
        <v>0</v>
      </c>
      <c r="B503" t="s">
        <v>47</v>
      </c>
      <c r="C503" t="s">
        <v>48</v>
      </c>
      <c r="D503" t="s">
        <v>241</v>
      </c>
      <c r="F503" t="s">
        <v>385</v>
      </c>
      <c r="G503" t="s">
        <v>697</v>
      </c>
      <c r="H503" t="s">
        <v>993</v>
      </c>
      <c r="I503" t="s">
        <v>1104</v>
      </c>
      <c r="J503">
        <v>11213</v>
      </c>
      <c r="K503" t="s">
        <v>1265</v>
      </c>
      <c r="L503" t="s">
        <v>1268</v>
      </c>
      <c r="M503" t="s">
        <v>1267</v>
      </c>
      <c r="N503" t="s">
        <v>1267</v>
      </c>
      <c r="O503" t="s">
        <v>1267</v>
      </c>
      <c r="P503" t="s">
        <v>1441</v>
      </c>
      <c r="Q503" t="s">
        <v>1446</v>
      </c>
      <c r="R503" t="s">
        <v>1462</v>
      </c>
      <c r="T503" t="s">
        <v>1470</v>
      </c>
      <c r="U503" t="s">
        <v>1265</v>
      </c>
      <c r="V503" t="s">
        <v>1473</v>
      </c>
      <c r="W503" t="s">
        <v>112</v>
      </c>
      <c r="X503" t="s">
        <v>1638</v>
      </c>
      <c r="Y503">
        <v>13</v>
      </c>
      <c r="Z503" t="s">
        <v>1794</v>
      </c>
    </row>
    <row r="504" spans="1:26">
      <c r="A504" s="1">
        <f>HYPERLINK("https://lsnyc.legalserver.org/matter/dynamic-profile/view/1844694","17-1844694")</f>
        <v>0</v>
      </c>
      <c r="B504" t="s">
        <v>47</v>
      </c>
      <c r="C504" t="s">
        <v>48</v>
      </c>
      <c r="D504" t="s">
        <v>242</v>
      </c>
      <c r="F504" t="s">
        <v>582</v>
      </c>
      <c r="G504" t="s">
        <v>896</v>
      </c>
      <c r="H504" t="s">
        <v>1072</v>
      </c>
      <c r="I504" t="s">
        <v>1264</v>
      </c>
      <c r="J504">
        <v>11233</v>
      </c>
      <c r="K504" t="s">
        <v>1265</v>
      </c>
      <c r="L504" t="s">
        <v>1268</v>
      </c>
      <c r="M504" t="s">
        <v>1267</v>
      </c>
      <c r="N504" t="s">
        <v>1267</v>
      </c>
      <c r="O504" t="s">
        <v>1267</v>
      </c>
      <c r="P504" t="s">
        <v>1442</v>
      </c>
      <c r="Q504" t="s">
        <v>1443</v>
      </c>
      <c r="R504" t="s">
        <v>1462</v>
      </c>
      <c r="T504" t="s">
        <v>1470</v>
      </c>
      <c r="U504" t="s">
        <v>1472</v>
      </c>
      <c r="V504" t="s">
        <v>1473</v>
      </c>
      <c r="W504" t="s">
        <v>1558</v>
      </c>
      <c r="Y504">
        <v>138.15</v>
      </c>
      <c r="Z504" t="s">
        <v>1794</v>
      </c>
    </row>
    <row r="505" spans="1:26">
      <c r="A505" s="1">
        <f>HYPERLINK("https://lsnyc.legalserver.org/matter/dynamic-profile/view/1900641","19-1900641")</f>
        <v>0</v>
      </c>
      <c r="B505" t="s">
        <v>47</v>
      </c>
      <c r="C505" t="s">
        <v>48</v>
      </c>
      <c r="D505" t="s">
        <v>241</v>
      </c>
      <c r="F505" t="s">
        <v>435</v>
      </c>
      <c r="G505" t="s">
        <v>745</v>
      </c>
      <c r="H505" t="s">
        <v>993</v>
      </c>
      <c r="I505" t="s">
        <v>1103</v>
      </c>
      <c r="J505">
        <v>11213</v>
      </c>
      <c r="K505" t="s">
        <v>1265</v>
      </c>
      <c r="L505" t="s">
        <v>1269</v>
      </c>
      <c r="M505" t="s">
        <v>1267</v>
      </c>
      <c r="N505" t="s">
        <v>1267</v>
      </c>
      <c r="O505" t="s">
        <v>1267</v>
      </c>
      <c r="P505" t="s">
        <v>1441</v>
      </c>
      <c r="Q505" t="s">
        <v>1446</v>
      </c>
      <c r="R505" t="s">
        <v>1462</v>
      </c>
      <c r="T505" t="s">
        <v>1470</v>
      </c>
      <c r="U505" t="s">
        <v>1265</v>
      </c>
      <c r="V505" t="s">
        <v>1473</v>
      </c>
      <c r="W505" t="s">
        <v>112</v>
      </c>
      <c r="X505" t="s">
        <v>1791</v>
      </c>
      <c r="Y505">
        <v>5.75</v>
      </c>
      <c r="Z505" t="s">
        <v>1794</v>
      </c>
    </row>
    <row r="506" spans="1:26">
      <c r="A506" s="1">
        <f>HYPERLINK("https://lsnyc.legalserver.org/matter/dynamic-profile/view/1900658","19-1900658")</f>
        <v>0</v>
      </c>
      <c r="B506" t="s">
        <v>47</v>
      </c>
      <c r="C506" t="s">
        <v>48</v>
      </c>
      <c r="D506" t="s">
        <v>241</v>
      </c>
      <c r="F506" t="s">
        <v>312</v>
      </c>
      <c r="G506" t="s">
        <v>710</v>
      </c>
      <c r="H506" t="s">
        <v>993</v>
      </c>
      <c r="I506" t="s">
        <v>1131</v>
      </c>
      <c r="J506">
        <v>11213</v>
      </c>
      <c r="K506" t="s">
        <v>1265</v>
      </c>
      <c r="L506" t="s">
        <v>1268</v>
      </c>
      <c r="M506" t="s">
        <v>1267</v>
      </c>
      <c r="N506" t="s">
        <v>1267</v>
      </c>
      <c r="O506" t="s">
        <v>1267</v>
      </c>
      <c r="P506" t="s">
        <v>1441</v>
      </c>
      <c r="Q506" t="s">
        <v>1446</v>
      </c>
      <c r="R506" t="s">
        <v>1462</v>
      </c>
      <c r="T506" t="s">
        <v>1470</v>
      </c>
      <c r="V506" t="s">
        <v>1473</v>
      </c>
      <c r="W506" t="s">
        <v>112</v>
      </c>
      <c r="X506" t="s">
        <v>1792</v>
      </c>
      <c r="Y506">
        <v>27.45</v>
      </c>
      <c r="Z506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Raw Case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2019-11-01T20:52:38Z</dcterms:created>
  <dcterms:modified xsi:type="dcterms:W3CDTF">2019-11-01T20:52:38Z</dcterms:modified>
</cp:coreProperties>
</file>