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losed IOI 2_3 Employment July-" sheetId="1" r:id="rId1"/>
  </sheets>
  <calcPr calcId="124519" fullCalcOnLoad="1"/>
</workbook>
</file>

<file path=xl/sharedStrings.xml><?xml version="1.0" encoding="utf-8"?>
<sst xmlns="http://schemas.openxmlformats.org/spreadsheetml/2006/main" count="8819" uniqueCount="1108">
  <si>
    <t>Hyperlinked Case #</t>
  </si>
  <si>
    <t>Client Last Name</t>
  </si>
  <si>
    <t>Client First Name</t>
  </si>
  <si>
    <t>Primary Funding Codes</t>
  </si>
  <si>
    <t>Secondary Funding Codes</t>
  </si>
  <si>
    <t>Date Closed</t>
  </si>
  <si>
    <t>Date Opened</t>
  </si>
  <si>
    <t>Spcode1</t>
  </si>
  <si>
    <t>Spcode2</t>
  </si>
  <si>
    <t>Offsite Location</t>
  </si>
  <si>
    <t>Primary Advocate</t>
  </si>
  <si>
    <t>Gender</t>
  </si>
  <si>
    <t>Race</t>
  </si>
  <si>
    <t>Ethnicity</t>
  </si>
  <si>
    <t>Current Age</t>
  </si>
  <si>
    <t>Language</t>
  </si>
  <si>
    <t>Legal Problem Code</t>
  </si>
  <si>
    <t>Legal Problem Code Category</t>
  </si>
  <si>
    <t>Assigned Branch/CC</t>
  </si>
  <si>
    <t>Street Address</t>
  </si>
  <si>
    <t>State</t>
  </si>
  <si>
    <t>Zip Code</t>
  </si>
  <si>
    <t>Number of People under 18</t>
  </si>
  <si>
    <t>Number of People 18 and Over</t>
  </si>
  <si>
    <t>Number of People Total</t>
  </si>
  <si>
    <t>Income Types</t>
  </si>
  <si>
    <t>Result Achieved</t>
  </si>
  <si>
    <t>Case Disposition</t>
  </si>
  <si>
    <t>Close Reason</t>
  </si>
  <si>
    <t>Outcome</t>
  </si>
  <si>
    <t>Custom Avoid (Lump Sum Avoid)</t>
  </si>
  <si>
    <t>IOLA Dollar Savings to Clients</t>
  </si>
  <si>
    <t>Custom Avoid Monthly (Monthly Payment Avoided)</t>
  </si>
  <si>
    <t>Custom Recovered Monthly (Monthly Benefit)</t>
  </si>
  <si>
    <t>Custom Retro Recovery (Retroactive Award/Settlement)</t>
  </si>
  <si>
    <t>IOLA Direct Dollar Benefits to Clients</t>
  </si>
  <si>
    <t>Total Time For Case</t>
  </si>
  <si>
    <t>Citizenship Status</t>
  </si>
  <si>
    <t>HAL Level of Service</t>
  </si>
  <si>
    <t>Level of Service</t>
  </si>
  <si>
    <t>Age at Intake</t>
  </si>
  <si>
    <t>Intake Date</t>
  </si>
  <si>
    <t>Intake Type</t>
  </si>
  <si>
    <t>Intake Offsite?</t>
  </si>
  <si>
    <t>Percentage of Poverty</t>
  </si>
  <si>
    <t>Anticipated Level Of Service</t>
  </si>
  <si>
    <t>Special Legal Problem Code</t>
  </si>
  <si>
    <t>Immigration Status</t>
  </si>
  <si>
    <t>IOI Outcomes</t>
  </si>
  <si>
    <t>County of Residence</t>
  </si>
  <si>
    <t>CSR Eligible</t>
  </si>
  <si>
    <t>LSC Eligible?</t>
  </si>
  <si>
    <t>New York City Council District</t>
  </si>
  <si>
    <t>Is Domestic Violence a factor in this case?</t>
  </si>
  <si>
    <t>UI Retroactive Amount Recovered</t>
  </si>
  <si>
    <t>UI Prospective Recovery</t>
  </si>
  <si>
    <t>DAP Retro To Client</t>
  </si>
  <si>
    <t>DAP Interim Assistance Recovery</t>
  </si>
  <si>
    <t>DAP Monthly XVI -- SSI</t>
  </si>
  <si>
    <t>DAP Monthly SSD -- Title II</t>
  </si>
  <si>
    <t>UI Monthly Benefit Amount</t>
  </si>
  <si>
    <t>PAI Case?</t>
  </si>
  <si>
    <t>Matter has current Pro Bono involvement</t>
  </si>
  <si>
    <t>Intake - Did You Provide Legal Advice?</t>
  </si>
  <si>
    <t>Case Status</t>
  </si>
  <si>
    <t>IOI Secondary Outcomes</t>
  </si>
  <si>
    <t>IOI Tertiary Outcomes</t>
  </si>
  <si>
    <t>Veteran</t>
  </si>
  <si>
    <t>Client Is A</t>
  </si>
  <si>
    <t>Secondary Outcome</t>
  </si>
  <si>
    <t>Tertiary Outcome</t>
  </si>
  <si>
    <t>Service Date</t>
  </si>
  <si>
    <t>Social Work Case</t>
  </si>
  <si>
    <t>Client</t>
  </si>
  <si>
    <t>How do you identify yourself, within the LGBT community?  You can choose more than one category.</t>
  </si>
  <si>
    <t>Doggett</t>
  </si>
  <si>
    <t>Yarbrough</t>
  </si>
  <si>
    <t>Derosa</t>
  </si>
  <si>
    <t>Cottle</t>
  </si>
  <si>
    <t>Rilley</t>
  </si>
  <si>
    <t>Ruffini</t>
  </si>
  <si>
    <t>Davis</t>
  </si>
  <si>
    <t>Lockhart</t>
  </si>
  <si>
    <t>Salikram</t>
  </si>
  <si>
    <t>Siesser</t>
  </si>
  <si>
    <t>Murph</t>
  </si>
  <si>
    <t>Hasnva</t>
  </si>
  <si>
    <t>Wright</t>
  </si>
  <si>
    <t>Gill Grant</t>
  </si>
  <si>
    <t>Lozano Garcia</t>
  </si>
  <si>
    <t>Gustave</t>
  </si>
  <si>
    <t>Gonzalez</t>
  </si>
  <si>
    <t>Rodriguez</t>
  </si>
  <si>
    <t>Mcbride-Casey</t>
  </si>
  <si>
    <t>Hwee</t>
  </si>
  <si>
    <t>Guerra</t>
  </si>
  <si>
    <t>Muhammad</t>
  </si>
  <si>
    <t>Germain</t>
  </si>
  <si>
    <t>Smith</t>
  </si>
  <si>
    <t>Fadelseed</t>
  </si>
  <si>
    <t>Kyriacou</t>
  </si>
  <si>
    <t>Sanchez</t>
  </si>
  <si>
    <t>Williams</t>
  </si>
  <si>
    <t>Bonilla</t>
  </si>
  <si>
    <t>Suggs</t>
  </si>
  <si>
    <t>Martinez</t>
  </si>
  <si>
    <t>Gordon</t>
  </si>
  <si>
    <t>Rivera</t>
  </si>
  <si>
    <t>Robles</t>
  </si>
  <si>
    <t>Subero Yepez</t>
  </si>
  <si>
    <t>Nemorin</t>
  </si>
  <si>
    <t>Willis</t>
  </si>
  <si>
    <t>Garcia Garcia</t>
  </si>
  <si>
    <t>Gray</t>
  </si>
  <si>
    <t>Kaur</t>
  </si>
  <si>
    <t>Alvarez Ramirez</t>
  </si>
  <si>
    <t>Capellan</t>
  </si>
  <si>
    <t>Moya</t>
  </si>
  <si>
    <t>Cooper-Hurge</t>
  </si>
  <si>
    <t>William-lewis</t>
  </si>
  <si>
    <t>Saha</t>
  </si>
  <si>
    <t>Heriveaux</t>
  </si>
  <si>
    <t>Saint Louis</t>
  </si>
  <si>
    <t>Kebbeh</t>
  </si>
  <si>
    <t>Robinson</t>
  </si>
  <si>
    <t>Kholodov</t>
  </si>
  <si>
    <t>Palacio</t>
  </si>
  <si>
    <t>Velazquez</t>
  </si>
  <si>
    <t>Oike</t>
  </si>
  <si>
    <t>Kingston</t>
  </si>
  <si>
    <t>Speer</t>
  </si>
  <si>
    <t>Sosa Bernabez</t>
  </si>
  <si>
    <t>Kirkland</t>
  </si>
  <si>
    <t>De La Cuesta</t>
  </si>
  <si>
    <t>Koyfman</t>
  </si>
  <si>
    <t>Munroe</t>
  </si>
  <si>
    <t>Yasmin</t>
  </si>
  <si>
    <t>Jenkins</t>
  </si>
  <si>
    <t>Guerrero</t>
  </si>
  <si>
    <t>Nelson</t>
  </si>
  <si>
    <t>Blanco Ortiz</t>
  </si>
  <si>
    <t>Demming</t>
  </si>
  <si>
    <t>Marinez</t>
  </si>
  <si>
    <t>Khavina</t>
  </si>
  <si>
    <t>Burgos</t>
  </si>
  <si>
    <t>Christy</t>
  </si>
  <si>
    <t>McGraw</t>
  </si>
  <si>
    <t>Viruel</t>
  </si>
  <si>
    <t>Nikonov</t>
  </si>
  <si>
    <t>Green</t>
  </si>
  <si>
    <t>Grillo</t>
  </si>
  <si>
    <t>Higgins</t>
  </si>
  <si>
    <t>Reboredo</t>
  </si>
  <si>
    <t>Smalls</t>
  </si>
  <si>
    <t>ROSS</t>
  </si>
  <si>
    <t>Tarius</t>
  </si>
  <si>
    <t>Chiloloma</t>
  </si>
  <si>
    <t>Shala</t>
  </si>
  <si>
    <t>Chang</t>
  </si>
  <si>
    <t>Campillo</t>
  </si>
  <si>
    <t>Elumeze</t>
  </si>
  <si>
    <t>McCoy</t>
  </si>
  <si>
    <t>Forster</t>
  </si>
  <si>
    <t>Bergman</t>
  </si>
  <si>
    <t>Ahmed</t>
  </si>
  <si>
    <t>Oreilly</t>
  </si>
  <si>
    <t>Caban</t>
  </si>
  <si>
    <t>Dadwah</t>
  </si>
  <si>
    <t>Singh-Ramkisson</t>
  </si>
  <si>
    <t>Bernes</t>
  </si>
  <si>
    <t>Brady</t>
  </si>
  <si>
    <t>Sukhnanan</t>
  </si>
  <si>
    <t>Elaktaa</t>
  </si>
  <si>
    <t>Volquez</t>
  </si>
  <si>
    <t>Lugo</t>
  </si>
  <si>
    <t>Kuzmin</t>
  </si>
  <si>
    <t>Heath</t>
  </si>
  <si>
    <t>Ozbek</t>
  </si>
  <si>
    <t>St. Phard</t>
  </si>
  <si>
    <t>Flores</t>
  </si>
  <si>
    <t>Coca</t>
  </si>
  <si>
    <t>Escamilla</t>
  </si>
  <si>
    <t>Siri</t>
  </si>
  <si>
    <t>Situ</t>
  </si>
  <si>
    <t>Rich</t>
  </si>
  <si>
    <t>Lewis</t>
  </si>
  <si>
    <t>Marquez</t>
  </si>
  <si>
    <t>Guzman Feliciano</t>
  </si>
  <si>
    <t>Isaac</t>
  </si>
  <si>
    <t>Ortega</t>
  </si>
  <si>
    <t>Dego</t>
  </si>
  <si>
    <t>Johnson</t>
  </si>
  <si>
    <t>Kalinik</t>
  </si>
  <si>
    <t>Priestley</t>
  </si>
  <si>
    <t>Arocho</t>
  </si>
  <si>
    <t>Walker</t>
  </si>
  <si>
    <t>Chen</t>
  </si>
  <si>
    <t>Avin</t>
  </si>
  <si>
    <t>Cuellar</t>
  </si>
  <si>
    <t>Feliz</t>
  </si>
  <si>
    <t>Violante</t>
  </si>
  <si>
    <t>Coriglino</t>
  </si>
  <si>
    <t>Abel</t>
  </si>
  <si>
    <t>Castilla</t>
  </si>
  <si>
    <t>Ackman</t>
  </si>
  <si>
    <t>Gessler</t>
  </si>
  <si>
    <t>Krohmer</t>
  </si>
  <si>
    <t>Chauca</t>
  </si>
  <si>
    <t>Medor</t>
  </si>
  <si>
    <t>Martinez-Ramirez</t>
  </si>
  <si>
    <t>Oppenhenier</t>
  </si>
  <si>
    <t>Mohammed</t>
  </si>
  <si>
    <t>Sween</t>
  </si>
  <si>
    <t>Ruano</t>
  </si>
  <si>
    <t>Gibson</t>
  </si>
  <si>
    <t>Mun</t>
  </si>
  <si>
    <t>Zimba</t>
  </si>
  <si>
    <t>Mangual</t>
  </si>
  <si>
    <t>Moran</t>
  </si>
  <si>
    <t>Rosemberg</t>
  </si>
  <si>
    <t>Otavalo</t>
  </si>
  <si>
    <t>Traore-Miller</t>
  </si>
  <si>
    <t>Funaro</t>
  </si>
  <si>
    <t>Diagne</t>
  </si>
  <si>
    <t>Guevara</t>
  </si>
  <si>
    <t>Baizan</t>
  </si>
  <si>
    <t>Wallace</t>
  </si>
  <si>
    <t>Harris</t>
  </si>
  <si>
    <t>Borja</t>
  </si>
  <si>
    <t>Ruiz</t>
  </si>
  <si>
    <t>Ali</t>
  </si>
  <si>
    <t>Torres Romero</t>
  </si>
  <si>
    <t>Pearce</t>
  </si>
  <si>
    <t>Vasquez</t>
  </si>
  <si>
    <t>Pereaux</t>
  </si>
  <si>
    <t>Ortiz</t>
  </si>
  <si>
    <t>Pierre Louis</t>
  </si>
  <si>
    <t>Irby</t>
  </si>
  <si>
    <t>Keddy</t>
  </si>
  <si>
    <t>Mayfield</t>
  </si>
  <si>
    <t>Hernandez</t>
  </si>
  <si>
    <t>Donohue</t>
  </si>
  <si>
    <t>De Jesus Gonzalez</t>
  </si>
  <si>
    <t>Barnes</t>
  </si>
  <si>
    <t>Sofer</t>
  </si>
  <si>
    <t>Ingram</t>
  </si>
  <si>
    <t>Lovos</t>
  </si>
  <si>
    <t>Zhong</t>
  </si>
  <si>
    <t>Lovett</t>
  </si>
  <si>
    <t>Bernardez Zapata</t>
  </si>
  <si>
    <t>Randolph</t>
  </si>
  <si>
    <t>Acosta Cuervo</t>
  </si>
  <si>
    <t>Tyo</t>
  </si>
  <si>
    <t>Yamundaw</t>
  </si>
  <si>
    <t>Abdul-Hakim</t>
  </si>
  <si>
    <t>Joof</t>
  </si>
  <si>
    <t>Guachiac</t>
  </si>
  <si>
    <t>Ilomudio</t>
  </si>
  <si>
    <t>Rhanes</t>
  </si>
  <si>
    <t>Zamora</t>
  </si>
  <si>
    <t>Cisneros</t>
  </si>
  <si>
    <t>Andrade Vigil</t>
  </si>
  <si>
    <t>Perez</t>
  </si>
  <si>
    <t>Narine</t>
  </si>
  <si>
    <t>Caicedo</t>
  </si>
  <si>
    <t>Marquez Mejia</t>
  </si>
  <si>
    <t>Castro</t>
  </si>
  <si>
    <t>Eugene</t>
  </si>
  <si>
    <t>Bhuiyan</t>
  </si>
  <si>
    <t>Bernard</t>
  </si>
  <si>
    <t>Naji</t>
  </si>
  <si>
    <t>Tineo Nunez</t>
  </si>
  <si>
    <t>Wefum</t>
  </si>
  <si>
    <t>Mckenzie</t>
  </si>
  <si>
    <t>Diallo</t>
  </si>
  <si>
    <t>Sall</t>
  </si>
  <si>
    <t>Mohan</t>
  </si>
  <si>
    <t>Alzaidy</t>
  </si>
  <si>
    <t>Alikulov</t>
  </si>
  <si>
    <t>Zhalgas</t>
  </si>
  <si>
    <t>Mattis</t>
  </si>
  <si>
    <t>Kunene</t>
  </si>
  <si>
    <t>Payton</t>
  </si>
  <si>
    <t>Yacono</t>
  </si>
  <si>
    <t>Annayev</t>
  </si>
  <si>
    <t>Simon (Jeremiah HAYNES)</t>
  </si>
  <si>
    <t>Simon (Jada HAYNES)</t>
  </si>
  <si>
    <t>Simon (Jameisha HAYNES)</t>
  </si>
  <si>
    <t>Owusu</t>
  </si>
  <si>
    <t>Metilelu</t>
  </si>
  <si>
    <t>Mansour</t>
  </si>
  <si>
    <t>Rosendo</t>
  </si>
  <si>
    <t>Levy</t>
  </si>
  <si>
    <t>Cruz Dominguez</t>
  </si>
  <si>
    <t>McDowell</t>
  </si>
  <si>
    <t>Nieto Duque</t>
  </si>
  <si>
    <t>Arias</t>
  </si>
  <si>
    <t>Mantuano</t>
  </si>
  <si>
    <t>Cedillo Dominguez</t>
  </si>
  <si>
    <t>Nicholson</t>
  </si>
  <si>
    <t>Wahba</t>
  </si>
  <si>
    <t>Naraine</t>
  </si>
  <si>
    <t>Moran Malpica</t>
  </si>
  <si>
    <t>Garcia-Loreto</t>
  </si>
  <si>
    <t>Dominguez</t>
  </si>
  <si>
    <t>Chery</t>
  </si>
  <si>
    <t>Irias</t>
  </si>
  <si>
    <t>Cabrera</t>
  </si>
  <si>
    <t>Neya</t>
  </si>
  <si>
    <t>Torres</t>
  </si>
  <si>
    <t>Estime</t>
  </si>
  <si>
    <t>Lindo</t>
  </si>
  <si>
    <t>Magarin</t>
  </si>
  <si>
    <t>Dana</t>
  </si>
  <si>
    <t>Donal</t>
  </si>
  <si>
    <t>Ralph</t>
  </si>
  <si>
    <t>Florence</t>
  </si>
  <si>
    <t>Maureen</t>
  </si>
  <si>
    <t>Evelyn</t>
  </si>
  <si>
    <t>Monesha</t>
  </si>
  <si>
    <t>Joshua</t>
  </si>
  <si>
    <t>Delmar</t>
  </si>
  <si>
    <t>Joan</t>
  </si>
  <si>
    <t>Mikaela</t>
  </si>
  <si>
    <t>Maria</t>
  </si>
  <si>
    <t>John</t>
  </si>
  <si>
    <t>Rhoda</t>
  </si>
  <si>
    <t>Olgapatricia</t>
  </si>
  <si>
    <t>Teshandra</t>
  </si>
  <si>
    <t>Elizabeth</t>
  </si>
  <si>
    <t>Yuverky</t>
  </si>
  <si>
    <t>Nehemiah</t>
  </si>
  <si>
    <t>Myohwa</t>
  </si>
  <si>
    <t>Cecilia</t>
  </si>
  <si>
    <t>Raabia</t>
  </si>
  <si>
    <t>Jonathan</t>
  </si>
  <si>
    <t>Alipa</t>
  </si>
  <si>
    <t>karla</t>
  </si>
  <si>
    <t>Jose</t>
  </si>
  <si>
    <t>Shakeem</t>
  </si>
  <si>
    <t>Jason</t>
  </si>
  <si>
    <t>Ian</t>
  </si>
  <si>
    <t>Katherin</t>
  </si>
  <si>
    <t>Corey</t>
  </si>
  <si>
    <t>Diandra</t>
  </si>
  <si>
    <t>Ariel</t>
  </si>
  <si>
    <t>Eulogia</t>
  </si>
  <si>
    <t>Sadie</t>
  </si>
  <si>
    <t>Sneyder</t>
  </si>
  <si>
    <t>Shanielle</t>
  </si>
  <si>
    <t>Tajmar</t>
  </si>
  <si>
    <t>Gurkamaljit</t>
  </si>
  <si>
    <t>Yainia</t>
  </si>
  <si>
    <t>Tammy</t>
  </si>
  <si>
    <t>Laura</t>
  </si>
  <si>
    <t>Rhonda</t>
  </si>
  <si>
    <t>Davina</t>
  </si>
  <si>
    <t>Atish</t>
  </si>
  <si>
    <t>Jean</t>
  </si>
  <si>
    <t>Nogah</t>
  </si>
  <si>
    <t>Valdissa</t>
  </si>
  <si>
    <t>Vladimir</t>
  </si>
  <si>
    <t>Gilbert</t>
  </si>
  <si>
    <t>Miriam</t>
  </si>
  <si>
    <t>Akira</t>
  </si>
  <si>
    <t>Rochelle</t>
  </si>
  <si>
    <t>Joseph</t>
  </si>
  <si>
    <t>Kilfor</t>
  </si>
  <si>
    <t>Starr</t>
  </si>
  <si>
    <t>Carlos</t>
  </si>
  <si>
    <t>Inna</t>
  </si>
  <si>
    <t>Ferzana</t>
  </si>
  <si>
    <t>Brenda</t>
  </si>
  <si>
    <t>Cesar</t>
  </si>
  <si>
    <t>Leilani</t>
  </si>
  <si>
    <t>Edinson</t>
  </si>
  <si>
    <t>Naeemah</t>
  </si>
  <si>
    <t>Nathanael</t>
  </si>
  <si>
    <t>Fredy</t>
  </si>
  <si>
    <t>Regina</t>
  </si>
  <si>
    <t>Casimiro</t>
  </si>
  <si>
    <t>Daniel</t>
  </si>
  <si>
    <t>Javier</t>
  </si>
  <si>
    <t>Denys</t>
  </si>
  <si>
    <t>James</t>
  </si>
  <si>
    <t>allison</t>
  </si>
  <si>
    <t>Gary</t>
  </si>
  <si>
    <t>Gabriel</t>
  </si>
  <si>
    <t>Rameses</t>
  </si>
  <si>
    <t>RONALD</t>
  </si>
  <si>
    <t>Beverly</t>
  </si>
  <si>
    <t>Precious</t>
  </si>
  <si>
    <t>Malinda</t>
  </si>
  <si>
    <t>Peter</t>
  </si>
  <si>
    <t>Lydia</t>
  </si>
  <si>
    <t>Anthony</t>
  </si>
  <si>
    <t>Theron</t>
  </si>
  <si>
    <t>David</t>
  </si>
  <si>
    <t>Roman</t>
  </si>
  <si>
    <t>Zabe</t>
  </si>
  <si>
    <t>Kenson</t>
  </si>
  <si>
    <t>Madeline</t>
  </si>
  <si>
    <t>Ronson</t>
  </si>
  <si>
    <t>Sunardaye</t>
  </si>
  <si>
    <t>Millard</t>
  </si>
  <si>
    <t>Shaina</t>
  </si>
  <si>
    <t>Janet</t>
  </si>
  <si>
    <t>Aesha</t>
  </si>
  <si>
    <t>Miguel</t>
  </si>
  <si>
    <t>Marisol</t>
  </si>
  <si>
    <t>Alma</t>
  </si>
  <si>
    <t>Misbah</t>
  </si>
  <si>
    <t>Elizaveta</t>
  </si>
  <si>
    <t>Jeve</t>
  </si>
  <si>
    <t>Medgine</t>
  </si>
  <si>
    <t>Veronica</t>
  </si>
  <si>
    <t>Engels</t>
  </si>
  <si>
    <t>Hermenegilda</t>
  </si>
  <si>
    <t>Eustaquio</t>
  </si>
  <si>
    <t>Michael</t>
  </si>
  <si>
    <t>Steffon</t>
  </si>
  <si>
    <t>Junior</t>
  </si>
  <si>
    <t>Eva</t>
  </si>
  <si>
    <t>Zemeto</t>
  </si>
  <si>
    <t>Shakena</t>
  </si>
  <si>
    <t>Mikhail</t>
  </si>
  <si>
    <t>Ulani</t>
  </si>
  <si>
    <t>Mary</t>
  </si>
  <si>
    <t>Mark</t>
  </si>
  <si>
    <t>Denise</t>
  </si>
  <si>
    <t>Baoming</t>
  </si>
  <si>
    <t>Lys</t>
  </si>
  <si>
    <t>Erik</t>
  </si>
  <si>
    <t>Edwin</t>
  </si>
  <si>
    <t>Suzette</t>
  </si>
  <si>
    <t>Diane</t>
  </si>
  <si>
    <t>Godwill</t>
  </si>
  <si>
    <t>Raphael</t>
  </si>
  <si>
    <t>Katerina</t>
  </si>
  <si>
    <t>Berenice</t>
  </si>
  <si>
    <t>Hector</t>
  </si>
  <si>
    <t>Maxi</t>
  </si>
  <si>
    <t>Stephannie Natalia</t>
  </si>
  <si>
    <t>Paul</t>
  </si>
  <si>
    <t>Navino</t>
  </si>
  <si>
    <t>Tyrell</t>
  </si>
  <si>
    <t>Walter</t>
  </si>
  <si>
    <t>Yamira</t>
  </si>
  <si>
    <t>Seung</t>
  </si>
  <si>
    <t>Pamela</t>
  </si>
  <si>
    <t>Omayra</t>
  </si>
  <si>
    <t>Alejandra</t>
  </si>
  <si>
    <t>Dominga</t>
  </si>
  <si>
    <t>Kayly</t>
  </si>
  <si>
    <t>Erika</t>
  </si>
  <si>
    <t>Abibatou</t>
  </si>
  <si>
    <t>Victor</t>
  </si>
  <si>
    <t>Papa</t>
  </si>
  <si>
    <t>Ashley</t>
  </si>
  <si>
    <t>Graciana</t>
  </si>
  <si>
    <t>Kathyann</t>
  </si>
  <si>
    <t>Humberto</t>
  </si>
  <si>
    <t>Alonso</t>
  </si>
  <si>
    <t>Jorge</t>
  </si>
  <si>
    <t>Shabana</t>
  </si>
  <si>
    <t>Bessy</t>
  </si>
  <si>
    <t>Robert</t>
  </si>
  <si>
    <t>Julia</t>
  </si>
  <si>
    <t>Adalgisa</t>
  </si>
  <si>
    <t>Yenssi</t>
  </si>
  <si>
    <t>Sophonia</t>
  </si>
  <si>
    <t>Gladys</t>
  </si>
  <si>
    <t>Carol</t>
  </si>
  <si>
    <t>Melissa</t>
  </si>
  <si>
    <t>Vincent</t>
  </si>
  <si>
    <t>Juan</t>
  </si>
  <si>
    <t>Sashawni</t>
  </si>
  <si>
    <t>Kobi</t>
  </si>
  <si>
    <t>Luis</t>
  </si>
  <si>
    <t>Santos</t>
  </si>
  <si>
    <t>Saiyin</t>
  </si>
  <si>
    <t>Stephanie</t>
  </si>
  <si>
    <t>Cinthia</t>
  </si>
  <si>
    <t>Vilma</t>
  </si>
  <si>
    <t>Gleetha</t>
  </si>
  <si>
    <t>Leidy</t>
  </si>
  <si>
    <t>Igor</t>
  </si>
  <si>
    <t>Aida</t>
  </si>
  <si>
    <t>Tamela</t>
  </si>
  <si>
    <t>Babou</t>
  </si>
  <si>
    <t>Reyna</t>
  </si>
  <si>
    <t>Jolaade</t>
  </si>
  <si>
    <t>Lavette</t>
  </si>
  <si>
    <t>Trifosa</t>
  </si>
  <si>
    <t>Evelin</t>
  </si>
  <si>
    <t>Jeison</t>
  </si>
  <si>
    <t>Boysie</t>
  </si>
  <si>
    <t>Gloria</t>
  </si>
  <si>
    <t>Yorleni</t>
  </si>
  <si>
    <t>Betty</t>
  </si>
  <si>
    <t>Mobassir</t>
  </si>
  <si>
    <t>Donald</t>
  </si>
  <si>
    <t>Soufiane</t>
  </si>
  <si>
    <t>Ramon</t>
  </si>
  <si>
    <t>Joy</t>
  </si>
  <si>
    <t>Nuchette</t>
  </si>
  <si>
    <t>Tiguidanke</t>
  </si>
  <si>
    <t>Aguibou</t>
  </si>
  <si>
    <t>Lawza</t>
  </si>
  <si>
    <t>Rustam</t>
  </si>
  <si>
    <t>Madina</t>
  </si>
  <si>
    <t>Jabokie</t>
  </si>
  <si>
    <t>Sikhumbuzo</t>
  </si>
  <si>
    <t>Seydi</t>
  </si>
  <si>
    <t>Oluwaseyi</t>
  </si>
  <si>
    <t>Wesam</t>
  </si>
  <si>
    <t>Yudith</t>
  </si>
  <si>
    <t>Delano</t>
  </si>
  <si>
    <t>Dawn</t>
  </si>
  <si>
    <t>Fransheska</t>
  </si>
  <si>
    <t>Jasmine</t>
  </si>
  <si>
    <t>Blanca</t>
  </si>
  <si>
    <t>Alexis</t>
  </si>
  <si>
    <t>Ana</t>
  </si>
  <si>
    <t>Orlando</t>
  </si>
  <si>
    <t>Audriana</t>
  </si>
  <si>
    <t>Andrew</t>
  </si>
  <si>
    <t>Seham</t>
  </si>
  <si>
    <t>Christopher</t>
  </si>
  <si>
    <t>Ranique</t>
  </si>
  <si>
    <t>Yamilet</t>
  </si>
  <si>
    <t>Isidora</t>
  </si>
  <si>
    <t>Germaine</t>
  </si>
  <si>
    <t>Nilcen</t>
  </si>
  <si>
    <t>Esdras</t>
  </si>
  <si>
    <t>Emmanuel</t>
  </si>
  <si>
    <t>Elisa</t>
  </si>
  <si>
    <t>Yamilette</t>
  </si>
  <si>
    <t>3474 IOI Employment</t>
  </si>
  <si>
    <t>3459 Immigrant Opportunities Initiative (IOI) #2 (IOI 2")"</t>
  </si>
  <si>
    <t>3473 IOI 3-Immigrant Youth</t>
  </si>
  <si>
    <t>5239 Staten Island Foundation  - Immigration Advocacy Project</t>
  </si>
  <si>
    <t>Advice</t>
  </si>
  <si>
    <t>IPHenryStr.SettleMa</t>
  </si>
  <si>
    <t>Good Shepherd Services-Groundworks</t>
  </si>
  <si>
    <t>Fifth Avenue Committee</t>
  </si>
  <si>
    <t>Fortune Society</t>
  </si>
  <si>
    <t>Henry Street Settlement</t>
  </si>
  <si>
    <t>Other</t>
  </si>
  <si>
    <t>Grand Street Settlement</t>
  </si>
  <si>
    <t>Outreach Event</t>
  </si>
  <si>
    <t>FJC - Queens</t>
  </si>
  <si>
    <t>Wilkins, Amanda</t>
  </si>
  <si>
    <t>Brito, Victor</t>
  </si>
  <si>
    <t>Odoemene, Udoka</t>
  </si>
  <si>
    <t>Surette, Gibb</t>
  </si>
  <si>
    <t>Lebron, Fernando</t>
  </si>
  <si>
    <t>Alba, Sarah</t>
  </si>
  <si>
    <t>Cardenas, Lizeth</t>
  </si>
  <si>
    <t>Guerra, Yolanda</t>
  </si>
  <si>
    <t>Salk, Nicole</t>
  </si>
  <si>
    <t>Singh, Ermela</t>
  </si>
  <si>
    <t>Guiral Cuervo, Carolina</t>
  </si>
  <si>
    <t>Edwards, Zamara</t>
  </si>
  <si>
    <t>Telson, Sarah</t>
  </si>
  <si>
    <t>Taylor, Stephanie</t>
  </si>
  <si>
    <t>Cook, Veronica</t>
  </si>
  <si>
    <t>Dranoff, Sarah</t>
  </si>
  <si>
    <t>Williams, Lorilei</t>
  </si>
  <si>
    <t>Katz, Cindy</t>
  </si>
  <si>
    <t>Rosner, Julia</t>
  </si>
  <si>
    <t>Chua, Janice</t>
  </si>
  <si>
    <t>Ramos, Kathryn</t>
  </si>
  <si>
    <t>Patel, Kinjal</t>
  </si>
  <si>
    <t>Kim, Jennie</t>
  </si>
  <si>
    <t>Ortiz, Andrew</t>
  </si>
  <si>
    <t>Sahai, Chelsea</t>
  </si>
  <si>
    <t>Anderson, Theresa</t>
  </si>
  <si>
    <t>Lawson, Terry</t>
  </si>
  <si>
    <t>Ventura, Lynn</t>
  </si>
  <si>
    <t>Vitale, Soo Kyung</t>
  </si>
  <si>
    <t>Zaman, Razeen</t>
  </si>
  <si>
    <t>Baltimore, Beth</t>
  </si>
  <si>
    <t>Barrow, Jennifer</t>
  </si>
  <si>
    <t>Ramos, Axel</t>
  </si>
  <si>
    <t>Rivera, Brunilda</t>
  </si>
  <si>
    <t>Velez, Cristina</t>
  </si>
  <si>
    <t>Female</t>
  </si>
  <si>
    <t>Male</t>
  </si>
  <si>
    <t>Prefer Not To Say</t>
  </si>
  <si>
    <t>Something Else</t>
  </si>
  <si>
    <t>White (Not Hispanic)</t>
  </si>
  <si>
    <t>Native American/American Indian</t>
  </si>
  <si>
    <t>Black/African American/African Descent</t>
  </si>
  <si>
    <t>Hispanic</t>
  </si>
  <si>
    <t>Self-Identified/Other</t>
  </si>
  <si>
    <t>Latina/o</t>
  </si>
  <si>
    <t>Asian or Pacific Islander</t>
  </si>
  <si>
    <t>South Asian</t>
  </si>
  <si>
    <t>English</t>
  </si>
  <si>
    <t>Spanish</t>
  </si>
  <si>
    <t>French Creole</t>
  </si>
  <si>
    <t>Russian</t>
  </si>
  <si>
    <t>Italian</t>
  </si>
  <si>
    <t>Mandarin</t>
  </si>
  <si>
    <t>Creole</t>
  </si>
  <si>
    <t>Hindi</t>
  </si>
  <si>
    <t>Dutch</t>
  </si>
  <si>
    <t>Chinese/Mandarin</t>
  </si>
  <si>
    <t>Bengali</t>
  </si>
  <si>
    <t>Arabic</t>
  </si>
  <si>
    <t>Amer. Sign Lang.</t>
  </si>
  <si>
    <t>French</t>
  </si>
  <si>
    <t>76 Unemployment Compensation</t>
  </si>
  <si>
    <t>21 Employment Discrimination</t>
  </si>
  <si>
    <t>22 Wage Claims and Other FLSA Issues</t>
  </si>
  <si>
    <t>25 Employee Rights</t>
  </si>
  <si>
    <t>81 Immigration/Naturalization</t>
  </si>
  <si>
    <t>29 Other Employment</t>
  </si>
  <si>
    <t>93 Licenses (Drivers, Occupational, and Others)</t>
  </si>
  <si>
    <t>34 Name Change</t>
  </si>
  <si>
    <t>44 Minor Guardianship / Conservatorship</t>
  </si>
  <si>
    <t>31 Custody/Visitation</t>
  </si>
  <si>
    <t>70-79 Income Maintenance</t>
  </si>
  <si>
    <t>20-29 Employment</t>
  </si>
  <si>
    <t>80-89 Individual Rights</t>
  </si>
  <si>
    <t>90-99 Misc</t>
  </si>
  <si>
    <t>30-39 Family</t>
  </si>
  <si>
    <t>40-49 Juvenile</t>
  </si>
  <si>
    <t>Brooklyn Legal Services</t>
  </si>
  <si>
    <t>Manhattan Legal Services</t>
  </si>
  <si>
    <t>Queens Legal Services</t>
  </si>
  <si>
    <t>Bronx Legal Services</t>
  </si>
  <si>
    <t>Legal Support Unit</t>
  </si>
  <si>
    <t>Staten Island Legal Services</t>
  </si>
  <si>
    <t>392 Clinton St</t>
  </si>
  <si>
    <t>1468 5th Ave</t>
  </si>
  <si>
    <t>8220 Fort Hamilton Pkwy</t>
  </si>
  <si>
    <t>258 Kingston Ave</t>
  </si>
  <si>
    <t>3611 Shore Pkwy</t>
  </si>
  <si>
    <t>425 101st St</t>
  </si>
  <si>
    <t>1204 E 95th St</t>
  </si>
  <si>
    <t>1404 Brooklyn Ave</t>
  </si>
  <si>
    <t>891 Greene Ave</t>
  </si>
  <si>
    <t>597 Mayfair dr S</t>
  </si>
  <si>
    <t>2545 Sedgwick Ave</t>
  </si>
  <si>
    <t>452 52nd St</t>
  </si>
  <si>
    <t>659 Georgia ave</t>
  </si>
  <si>
    <t>2800 86th St</t>
  </si>
  <si>
    <t>39 Turner pl</t>
  </si>
  <si>
    <t>45 Hawthorne St</t>
  </si>
  <si>
    <t>601 new jersey avenue</t>
  </si>
  <si>
    <t>180 E 18th St</t>
  </si>
  <si>
    <t>284 Sutter ave</t>
  </si>
  <si>
    <t>3400 12th Ave</t>
  </si>
  <si>
    <t>6066 60th Rd</t>
  </si>
  <si>
    <t>1586 E 36th st</t>
  </si>
  <si>
    <t>472 E 48th St</t>
  </si>
  <si>
    <t>17802 136th Ave</t>
  </si>
  <si>
    <t>764 4th Ave</t>
  </si>
  <si>
    <t>9606 32nd Ave</t>
  </si>
  <si>
    <t>1308 Prospect Pl</t>
  </si>
  <si>
    <t>3467 Eastchester Rd</t>
  </si>
  <si>
    <t>474 48th Ave</t>
  </si>
  <si>
    <t>300 Wortman Ave</t>
  </si>
  <si>
    <t>259 W 152nd St</t>
  </si>
  <si>
    <t>373 E 35th St</t>
  </si>
  <si>
    <t>1290 Ocean Ave</t>
  </si>
  <si>
    <t>2030 W 4th St</t>
  </si>
  <si>
    <t>7525 153rd St</t>
  </si>
  <si>
    <t>232 W 122nd St</t>
  </si>
  <si>
    <t>846 E 51st St</t>
  </si>
  <si>
    <t>333 Martense St</t>
  </si>
  <si>
    <t>267 Hewes St</t>
  </si>
  <si>
    <t>2743 8th Ave</t>
  </si>
  <si>
    <t>8435 257th St</t>
  </si>
  <si>
    <t>342 Brook Ave</t>
  </si>
  <si>
    <t>15314 109th Dr</t>
  </si>
  <si>
    <t>4910 4th ave</t>
  </si>
  <si>
    <t>1380 E 93rd St</t>
  </si>
  <si>
    <t>466 putnam ave</t>
  </si>
  <si>
    <t>597 Central Ave</t>
  </si>
  <si>
    <t>226 Grove Street</t>
  </si>
  <si>
    <t>400 Williams Ave</t>
  </si>
  <si>
    <t>1514 White Plains Rd</t>
  </si>
  <si>
    <t>211 Crown St</t>
  </si>
  <si>
    <t>856 46th St</t>
  </si>
  <si>
    <t>1941 Southern Blvd</t>
  </si>
  <si>
    <t>588 Jerome St</t>
  </si>
  <si>
    <t>3340 104th St</t>
  </si>
  <si>
    <t>2750 W 33rd ST</t>
  </si>
  <si>
    <t>233 Lexington Ave</t>
  </si>
  <si>
    <t>1455 Geneva Loop</t>
  </si>
  <si>
    <t>30 Dongan Hills Ave</t>
  </si>
  <si>
    <t>1215 broadway</t>
  </si>
  <si>
    <t>11880 Metropolitan Ave</t>
  </si>
  <si>
    <t>5048 40th St</t>
  </si>
  <si>
    <t>386 Ocean Pkwy</t>
  </si>
  <si>
    <t>123 7th Ave</t>
  </si>
  <si>
    <t>2454 86th St</t>
  </si>
  <si>
    <t>61 Melrose St</t>
  </si>
  <si>
    <t>611 Saint Johns Pl</t>
  </si>
  <si>
    <t>2318 121st St</t>
  </si>
  <si>
    <t>336 Melrose St</t>
  </si>
  <si>
    <t>1003 willmohr st</t>
  </si>
  <si>
    <t>478 E 9th ST</t>
  </si>
  <si>
    <t>310 Astoria Blvd</t>
  </si>
  <si>
    <t>8 Peter Cooper Road 5H</t>
  </si>
  <si>
    <t>1321 Lincoln Pl</t>
  </si>
  <si>
    <t>40 Layton Ave</t>
  </si>
  <si>
    <t>180 Christopher St</t>
  </si>
  <si>
    <t>463 Lincoln Pl</t>
  </si>
  <si>
    <t>3539 88th St</t>
  </si>
  <si>
    <t>564 W 188th St</t>
  </si>
  <si>
    <t>180 Riverside Blvd</t>
  </si>
  <si>
    <t>869 Halsey St</t>
  </si>
  <si>
    <t>1048 Union St</t>
  </si>
  <si>
    <t>270 Ne 173rd St</t>
  </si>
  <si>
    <t>8238 260th St</t>
  </si>
  <si>
    <t>607 Grandview Ave</t>
  </si>
  <si>
    <t>13 South St</t>
  </si>
  <si>
    <t>10423 113th St</t>
  </si>
  <si>
    <t>300 Ashland Pl</t>
  </si>
  <si>
    <t>3112 Bayview Ave</t>
  </si>
  <si>
    <t>3003 Bedford Ave</t>
  </si>
  <si>
    <t>3026 Brighton 14th St</t>
  </si>
  <si>
    <t>3744 64th St</t>
  </si>
  <si>
    <t>14219 130th Ave</t>
  </si>
  <si>
    <t>709 Fdr Dr</t>
  </si>
  <si>
    <t>13030 Springfield Blvd</t>
  </si>
  <si>
    <t>9526 240th ST</t>
  </si>
  <si>
    <t>5572 Netherland Ave</t>
  </si>
  <si>
    <t>500 Saint Johns Pl</t>
  </si>
  <si>
    <t>111 W 128th St</t>
  </si>
  <si>
    <t>1737 Rockaway Pkwy</t>
  </si>
  <si>
    <t>1 Columbus Pl</t>
  </si>
  <si>
    <t>1767 Castle Hill Ave</t>
  </si>
  <si>
    <t>222 E 17th St</t>
  </si>
  <si>
    <t>600 W 142nd ST</t>
  </si>
  <si>
    <t>14611 Hillside Ave</t>
  </si>
  <si>
    <t>21 Belfield Ave</t>
  </si>
  <si>
    <t>371 E 32nd St</t>
  </si>
  <si>
    <t>7147 Nansen St</t>
  </si>
  <si>
    <t>361 Livonia Ave</t>
  </si>
  <si>
    <t>545 W 146th St</t>
  </si>
  <si>
    <t>178 95th St</t>
  </si>
  <si>
    <t>167 Sands St</t>
  </si>
  <si>
    <t>284 Mcclean Ave</t>
  </si>
  <si>
    <t>371 S 5th St</t>
  </si>
  <si>
    <t>14110 Booth Memorial Ave</t>
  </si>
  <si>
    <t>3044 29th St</t>
  </si>
  <si>
    <t>474 Brooklyn ave</t>
  </si>
  <si>
    <t>67 Hanson Pl</t>
  </si>
  <si>
    <t>570 W 156th St</t>
  </si>
  <si>
    <t>11545 133rd St</t>
  </si>
  <si>
    <t>5614 4th Ave</t>
  </si>
  <si>
    <t>1154 1st Ave</t>
  </si>
  <si>
    <t>1305 E New York Ave</t>
  </si>
  <si>
    <t>8126 Kent St</t>
  </si>
  <si>
    <t>172 W 127th St</t>
  </si>
  <si>
    <t>2026 18th St</t>
  </si>
  <si>
    <t>911 E 227th St</t>
  </si>
  <si>
    <t>11827 203rd St</t>
  </si>
  <si>
    <t>24 Eldridge St</t>
  </si>
  <si>
    <t>22336 Hempstead Ave</t>
  </si>
  <si>
    <t>601 W 184th St</t>
  </si>
  <si>
    <t>87 Hamilton Pl</t>
  </si>
  <si>
    <t>229 Mayberry Promenade</t>
  </si>
  <si>
    <t>105 W 13th St</t>
  </si>
  <si>
    <t>2948 Richmond Ter</t>
  </si>
  <si>
    <t>82 Hancock St</t>
  </si>
  <si>
    <t>12021 194th St</t>
  </si>
  <si>
    <t>19 Bay Ter</t>
  </si>
  <si>
    <t>21 E 1st St</t>
  </si>
  <si>
    <t>777 Crotona Park N</t>
  </si>
  <si>
    <t>1420 Brooklyn Ave</t>
  </si>
  <si>
    <t>2757 Sedgwick Ave</t>
  </si>
  <si>
    <t>13414 Franklin Ave</t>
  </si>
  <si>
    <t>331 E 12th St</t>
  </si>
  <si>
    <t>1549 Prospect Pl</t>
  </si>
  <si>
    <t>2251 Cornaga ave</t>
  </si>
  <si>
    <t>209 White St</t>
  </si>
  <si>
    <t>7124 Sutton Pl</t>
  </si>
  <si>
    <t>22 Harmon St</t>
  </si>
  <si>
    <t>653 E 5th St</t>
  </si>
  <si>
    <t>30 Duke Pl</t>
  </si>
  <si>
    <t>535 W 162nd St</t>
  </si>
  <si>
    <t>3937 65th St</t>
  </si>
  <si>
    <t>8810 34th Ave</t>
  </si>
  <si>
    <t>654 Saint Nicholas Ave</t>
  </si>
  <si>
    <t>35 Arden St</t>
  </si>
  <si>
    <t>15142 82nd St</t>
  </si>
  <si>
    <t>1 W 127th ST</t>
  </si>
  <si>
    <t>512 W 153rd St</t>
  </si>
  <si>
    <t>308 94th Street</t>
  </si>
  <si>
    <t>PO Box 6310</t>
  </si>
  <si>
    <t>408 W 130th St</t>
  </si>
  <si>
    <t>49 Broadway</t>
  </si>
  <si>
    <t>345 E 193rd St</t>
  </si>
  <si>
    <t>1710 77th St</t>
  </si>
  <si>
    <t>235 E 196th St</t>
  </si>
  <si>
    <t>708 Ocean Ave</t>
  </si>
  <si>
    <t>1750 Sedgwick Ave</t>
  </si>
  <si>
    <t>602 W 137th St</t>
  </si>
  <si>
    <t>41 South St</t>
  </si>
  <si>
    <t>1733 Union St</t>
  </si>
  <si>
    <t>1121 Elder Ave</t>
  </si>
  <si>
    <t>160 Laconia Ave</t>
  </si>
  <si>
    <t>111 W 137th St</t>
  </si>
  <si>
    <t>530 Tinton Ave</t>
  </si>
  <si>
    <t>110 Beechwood Pl</t>
  </si>
  <si>
    <t>890 Bryant Ave</t>
  </si>
  <si>
    <t>1781 Pitman Ave</t>
  </si>
  <si>
    <t>231 W 149th St</t>
  </si>
  <si>
    <t>1221 Sheridan Ave</t>
  </si>
  <si>
    <t>506 W 51st St</t>
  </si>
  <si>
    <t>18 Monroe St</t>
  </si>
  <si>
    <t>222 Lenox Rd</t>
  </si>
  <si>
    <t>700 8th avenue</t>
  </si>
  <si>
    <t>1128 Ward Ave</t>
  </si>
  <si>
    <t>9823 Horace Harding Expy</t>
  </si>
  <si>
    <t>2721 Kings Hwy</t>
  </si>
  <si>
    <t>1483 Saint Lawrence Ave</t>
  </si>
  <si>
    <t>344 E 28th St</t>
  </si>
  <si>
    <t>107 E 126th St</t>
  </si>
  <si>
    <t>1551 W 11th St</t>
  </si>
  <si>
    <t>1176 E 223rd St</t>
  </si>
  <si>
    <t>2121 Westbury Ct</t>
  </si>
  <si>
    <t>517 W 147th St</t>
  </si>
  <si>
    <t>522 E 142nd St</t>
  </si>
  <si>
    <t>1314 Seneca Ave</t>
  </si>
  <si>
    <t>11 Weirfield St</t>
  </si>
  <si>
    <t>660 44th St</t>
  </si>
  <si>
    <t>4243 Ithaca St</t>
  </si>
  <si>
    <t>630 Van Duzer St</t>
  </si>
  <si>
    <t>599 Clarkson Ave</t>
  </si>
  <si>
    <t>2007 Surf Ave</t>
  </si>
  <si>
    <t>7653 85th Rd</t>
  </si>
  <si>
    <t>303 Montauk Ave</t>
  </si>
  <si>
    <t>8931 85th St</t>
  </si>
  <si>
    <t>89 Avenue C</t>
  </si>
  <si>
    <t>141 W 110th St</t>
  </si>
  <si>
    <t>218 Broad St</t>
  </si>
  <si>
    <t>760 Eldert Ln</t>
  </si>
  <si>
    <t>300 W 150th St</t>
  </si>
  <si>
    <t>8466 127th St</t>
  </si>
  <si>
    <t>166 W 129th St</t>
  </si>
  <si>
    <t>3240 46th St</t>
  </si>
  <si>
    <t>2574 E 6th St</t>
  </si>
  <si>
    <t>42 Lincoln Ave</t>
  </si>
  <si>
    <t>161 E 96th St</t>
  </si>
  <si>
    <t>4701 Avenue N</t>
  </si>
  <si>
    <t>4716 31st Ave</t>
  </si>
  <si>
    <t>15120 Baisley Blvd</t>
  </si>
  <si>
    <t>30 Hamilton Pl</t>
  </si>
  <si>
    <t>946 E 211th St</t>
  </si>
  <si>
    <t>3856 Flatlands Ave</t>
  </si>
  <si>
    <t>8901 Myrtle Ave</t>
  </si>
  <si>
    <t>282 Bleecker St Apt 2</t>
  </si>
  <si>
    <t>2010 Newkirk Ave</t>
  </si>
  <si>
    <t>2964 Valentine Ave</t>
  </si>
  <si>
    <t>2525 Church Ave</t>
  </si>
  <si>
    <t>1576 E 19th St</t>
  </si>
  <si>
    <t>2180 Bronx Park E</t>
  </si>
  <si>
    <t>824 Southern blvd</t>
  </si>
  <si>
    <t>3611 Bowne St</t>
  </si>
  <si>
    <t>711D Seagirt Ave</t>
  </si>
  <si>
    <t>10966 202nd St</t>
  </si>
  <si>
    <t>25 Longdale St</t>
  </si>
  <si>
    <t>116 Rockaway Pkwy</t>
  </si>
  <si>
    <t>330 E 29th St</t>
  </si>
  <si>
    <t>339 E 150th St</t>
  </si>
  <si>
    <t>1999 Arthur Ave</t>
  </si>
  <si>
    <t>1018 Eastern Pkwy</t>
  </si>
  <si>
    <t>3538 Junction Blvd</t>
  </si>
  <si>
    <t>250 E 144th St</t>
  </si>
  <si>
    <t>456 Alabama Ave</t>
  </si>
  <si>
    <t>1747 Pitkin Ave</t>
  </si>
  <si>
    <t>77 New York Ave</t>
  </si>
  <si>
    <t>505 W 37th St</t>
  </si>
  <si>
    <t>11036 Corona Ave</t>
  </si>
  <si>
    <t>120 Sherman Ave</t>
  </si>
  <si>
    <t>NY</t>
  </si>
  <si>
    <t>FL</t>
  </si>
  <si>
    <t>NJ</t>
  </si>
  <si>
    <t>CT</t>
  </si>
  <si>
    <t>No Income</t>
  </si>
  <si>
    <t>Food Stamps (SNAP), Social Security</t>
  </si>
  <si>
    <t>Food Stamps (SNAP), Social Security Disability</t>
  </si>
  <si>
    <t>Employment, Food Stamps (SNAP), Welfare</t>
  </si>
  <si>
    <t>Employment</t>
  </si>
  <si>
    <t>Food Stamps (SNAP), Welfare</t>
  </si>
  <si>
    <t>Food Stamps (SNAP)</t>
  </si>
  <si>
    <t>Unemployment Compensation</t>
  </si>
  <si>
    <t>Employment, Spousal Employment</t>
  </si>
  <si>
    <t>Employment (Self-Employed)</t>
  </si>
  <si>
    <t>Food Stamps (SNAP), TANF</t>
  </si>
  <si>
    <t>Veterans Benefits</t>
  </si>
  <si>
    <t>Food Stamps (SNAP), SSI</t>
  </si>
  <si>
    <t>Medicaid (MA)</t>
  </si>
  <si>
    <t>Food Stamps (SNAP), Welfare - Fam. Assis.</t>
  </si>
  <si>
    <t>Employment, Unemployment Compensation</t>
  </si>
  <si>
    <t>Rental Income, Unemployment Compensation</t>
  </si>
  <si>
    <t>Employment, Food Stamps (SNAP)</t>
  </si>
  <si>
    <t>Income Not Provided</t>
  </si>
  <si>
    <t>Employment, Food Stamps (SNAP), Other</t>
  </si>
  <si>
    <t>SN/HASA</t>
  </si>
  <si>
    <t>Food Stamps (SNAP), Unemployment Compensation</t>
  </si>
  <si>
    <t>Spousal Employment</t>
  </si>
  <si>
    <t>Disability, Food Stamps (SNAP)</t>
  </si>
  <si>
    <t>Food Stamps (SNAP), General Assistance</t>
  </si>
  <si>
    <t>Social Security Retirement, Unemployment Compensation</t>
  </si>
  <si>
    <t>Social Security Retirement</t>
  </si>
  <si>
    <t>Child Support, Food Stamps (SNAP)</t>
  </si>
  <si>
    <t>General Assistance</t>
  </si>
  <si>
    <t>Social Security Disability</t>
  </si>
  <si>
    <t>Food Stamps (SNAP), Other</t>
  </si>
  <si>
    <t>Food Stamps (SNAP), Veterans Benefits</t>
  </si>
  <si>
    <t>Food Stamps (SNAP), Spousal Employment</t>
  </si>
  <si>
    <t>Food Stamps (SNAP), Pension/Retirement (Not Soc. Sec.)</t>
  </si>
  <si>
    <t>Welfare</t>
  </si>
  <si>
    <t>Social Security, SSI</t>
  </si>
  <si>
    <t>SSI</t>
  </si>
  <si>
    <t>Employment, Food Stamps (SNAP), Welfare - Fam. Assis.</t>
  </si>
  <si>
    <t>Food Stamps (SNAP), SSI, Welfare</t>
  </si>
  <si>
    <t>Food Stamps (SNAP), Social Security Retirement, SSI</t>
  </si>
  <si>
    <t>Food Stamps (SNAP), Medicaid (MA)</t>
  </si>
  <si>
    <t>Success</t>
  </si>
  <si>
    <t>Mixed Result</t>
  </si>
  <si>
    <t>Client Withdrew</t>
  </si>
  <si>
    <t>Loss</t>
  </si>
  <si>
    <t>Closed</t>
  </si>
  <si>
    <t>A - Counsel and Advice</t>
  </si>
  <si>
    <t>B - Limited Action (Brief Service)</t>
  </si>
  <si>
    <t>H - Administrative Agency Decision</t>
  </si>
  <si>
    <t>F - Negotiated Settlement w/out Litigation</t>
  </si>
  <si>
    <t>IB - Contested Court Decision</t>
  </si>
  <si>
    <t>IA - Uncontested Court Decision</t>
  </si>
  <si>
    <t>L - Extensive Service (not resulting in Settlement of Court or Administrative Action)</t>
  </si>
  <si>
    <t>7012-Obtained advice and counsel  on an Income Maintenance matter</t>
  </si>
  <si>
    <t>2008-Obtained advice and counsel  Employment matter</t>
  </si>
  <si>
    <t>7009-Obtained, preserved or increased unemployment insurance benefits/rights</t>
  </si>
  <si>
    <t>11020-Obtained advice &amp; counsel on an immigration matter</t>
  </si>
  <si>
    <t>11021-Obtained non-litigation advocacy services on an Immigration Matter</t>
  </si>
  <si>
    <t>11013-Otained other immigration benefit (e.g. replaced or renewed green card, renewed or extended non-immigrant status)</t>
  </si>
  <si>
    <t>11012-Obtained employment authorization (without obtaining other legal relief. Including non-immigrant status, at the same time)</t>
  </si>
  <si>
    <t>11008-Obtained adjustment of legal status: VAWA based relief (e.g., U Visa, T Visa, VAWA self petition, VAWA Cancellation)</t>
  </si>
  <si>
    <t>2009-Obtained non-litgation advocacy services on a Employment matter</t>
  </si>
  <si>
    <t>9011-Obtained advice and counsel  a Miscellaneous matter</t>
  </si>
  <si>
    <t>11015-Obtained non-immigrant status: DACA and DAPA</t>
  </si>
  <si>
    <t>2002-Obtained wages and/or back pay due</t>
  </si>
  <si>
    <t>11005-Immigrant obtained persecution based relief (asylum, withholding, CAT)</t>
  </si>
  <si>
    <t>11024-Provided full representation in an Immigration matter, but no legal benefit achieved for the client</t>
  </si>
  <si>
    <t>11004-Immigrant obtained citizenship</t>
  </si>
  <si>
    <t>11007-Obtained adjustment of legal status: asylee or refugee based relief</t>
  </si>
  <si>
    <t>11006-Obtained adjustment of legal status: family Based relief</t>
  </si>
  <si>
    <t>9003-Obtained name change</t>
  </si>
  <si>
    <t>2111-Obtained other benefit on an Employment matter</t>
  </si>
  <si>
    <t>3024-Obtained guardianship or conservatorship</t>
  </si>
  <si>
    <t>11009-Obtained adjustment of legal status: Special Immigrant Juvenile</t>
  </si>
  <si>
    <t>11016-Obtained non-immigrant status: U Visa and T Visa</t>
  </si>
  <si>
    <t>3001-Obtained  or maintained custody of children</t>
  </si>
  <si>
    <t>Other--Describe</t>
  </si>
  <si>
    <t>Immigration Filing Fee Waivers</t>
  </si>
  <si>
    <t>Unemployment Insurance Benefits</t>
  </si>
  <si>
    <t>Citizen</t>
  </si>
  <si>
    <t>Non-Citizen</t>
  </si>
  <si>
    <t>Brief Service</t>
  </si>
  <si>
    <t>Representation - Admin. Agency</t>
  </si>
  <si>
    <t>Hold For Review</t>
  </si>
  <si>
    <t>Out-of-Court Advocacy</t>
  </si>
  <si>
    <t>Representation—EOIR</t>
  </si>
  <si>
    <t>Representation - State Court</t>
  </si>
  <si>
    <t>ACD Hotline</t>
  </si>
  <si>
    <t>In Person</t>
  </si>
  <si>
    <t>Telephone</t>
  </si>
  <si>
    <t>Access Line</t>
  </si>
  <si>
    <t xml:space="preserve"> </t>
  </si>
  <si>
    <t>No</t>
  </si>
  <si>
    <t>Yes</t>
  </si>
  <si>
    <t>760 Unemployment Compensation</t>
  </si>
  <si>
    <t>218 Sexual Harassment</t>
  </si>
  <si>
    <t>294 Criminal History</t>
  </si>
  <si>
    <t>217 Religious Discrimination</t>
  </si>
  <si>
    <t>I-589 Affirmative</t>
  </si>
  <si>
    <t>I-90</t>
  </si>
  <si>
    <t>211 Race/Color Discrimination</t>
  </si>
  <si>
    <t>AR-11</t>
  </si>
  <si>
    <t>21-13 Discrimination (Other)</t>
  </si>
  <si>
    <t>I-912</t>
  </si>
  <si>
    <t>I-765</t>
  </si>
  <si>
    <t>21-10 Discrimination (Gender Identity)</t>
  </si>
  <si>
    <t>21-9 Discrimination (Sexual Orientation)</t>
  </si>
  <si>
    <t>22-1 Wage/Hour (Minimum Wage)</t>
  </si>
  <si>
    <t>I-821D</t>
  </si>
  <si>
    <t>29-2 Other Employment</t>
  </si>
  <si>
    <t>220 Wage/Hour Claims, 293 - Family Medical Leave Act</t>
  </si>
  <si>
    <t>Removal Defense</t>
  </si>
  <si>
    <t>214 Age Discrimination</t>
  </si>
  <si>
    <t>I-130</t>
  </si>
  <si>
    <t>G-639</t>
  </si>
  <si>
    <t>I-751</t>
  </si>
  <si>
    <t>N-565</t>
  </si>
  <si>
    <t>N-400</t>
  </si>
  <si>
    <t>I-589 Defensive</t>
  </si>
  <si>
    <t>22-2 Wage/Hour (Overtime)</t>
  </si>
  <si>
    <t>I-131 Refugee Travel Document</t>
  </si>
  <si>
    <t>340 Name Change</t>
  </si>
  <si>
    <t>I-918</t>
  </si>
  <si>
    <t>I-485 Affirmative</t>
  </si>
  <si>
    <t>I-821</t>
  </si>
  <si>
    <t>I-918A</t>
  </si>
  <si>
    <t>I-360 SIJS</t>
  </si>
  <si>
    <t>I-360 VAWA Self-Petition</t>
  </si>
  <si>
    <t>I-601</t>
  </si>
  <si>
    <t>DS-160</t>
  </si>
  <si>
    <t>311 Custody</t>
  </si>
  <si>
    <t>I-290B</t>
  </si>
  <si>
    <t>I-485</t>
  </si>
  <si>
    <t>Lawful Permanent Resident (LPR)</t>
  </si>
  <si>
    <t>Victim/Survivor of battery,extreme cruelty,or sexual assault (including domestic / family / intimate partner violence)</t>
  </si>
  <si>
    <t>Parent of minor victim / survivor of battery, extreme cruelty, or sexual assault (incluing domestic / intimate partner violence)</t>
  </si>
  <si>
    <t>Victim of Criminal Activity (eligible for U Visa)</t>
  </si>
  <si>
    <t>Asylee</t>
  </si>
  <si>
    <t>Married to US Citizen-with pending or approved adjustment of status (greencard) application</t>
  </si>
  <si>
    <t>Refugee</t>
  </si>
  <si>
    <t>Victim of Trafficking  (18 and over)</t>
  </si>
  <si>
    <t>Spouse or children of victim of criminal activity/U Visa eligible applicant</t>
  </si>
  <si>
    <t>Filed all required papers to attain U.S. Citizenship</t>
  </si>
  <si>
    <t>Filed all required papers to Attain/Maintain US Lawful Permanent Residence</t>
  </si>
  <si>
    <t>Kings</t>
  </si>
  <si>
    <t>New York</t>
  </si>
  <si>
    <t>Bronx</t>
  </si>
  <si>
    <t>Queens</t>
  </si>
  <si>
    <t>Richmond</t>
  </si>
  <si>
    <t>Dade</t>
  </si>
  <si>
    <t>Middlesex</t>
  </si>
  <si>
    <t>Nassau</t>
  </si>
  <si>
    <t>Fairfield</t>
  </si>
  <si>
    <t>westchester</t>
  </si>
  <si>
    <t>Kings, Kings</t>
  </si>
  <si>
    <t>City Council District 39</t>
  </si>
  <si>
    <t>City Council District 9</t>
  </si>
  <si>
    <t>City Council District 43</t>
  </si>
  <si>
    <t>City Council District 48</t>
  </si>
  <si>
    <t>City Council District 46</t>
  </si>
  <si>
    <t>City Council District 45</t>
  </si>
  <si>
    <t>City Council District 36</t>
  </si>
  <si>
    <t>City Council District 14</t>
  </si>
  <si>
    <t>City Council District 38</t>
  </si>
  <si>
    <t>City Council District 42</t>
  </si>
  <si>
    <t>City Council District 40</t>
  </si>
  <si>
    <t>City Council District 41</t>
  </si>
  <si>
    <t>City Council District 30</t>
  </si>
  <si>
    <t>City Council District 27</t>
  </si>
  <si>
    <t>City Council District 21</t>
  </si>
  <si>
    <t>City Council District 12</t>
  </si>
  <si>
    <t>City Council District 26</t>
  </si>
  <si>
    <t>City Council District 47</t>
  </si>
  <si>
    <t>City Council District 24</t>
  </si>
  <si>
    <t>City Council District 33</t>
  </si>
  <si>
    <t>City Council District 23</t>
  </si>
  <si>
    <t>City Council District 8</t>
  </si>
  <si>
    <t>City Council District 28</t>
  </si>
  <si>
    <t>City Council District 37</t>
  </si>
  <si>
    <t>City Council District 18</t>
  </si>
  <si>
    <t>City Council District 35</t>
  </si>
  <si>
    <t>City Council District 17</t>
  </si>
  <si>
    <t>City Council District 50</t>
  </si>
  <si>
    <t>City Council District 22</t>
  </si>
  <si>
    <t>City Council District 29</t>
  </si>
  <si>
    <t>City Council District 34</t>
  </si>
  <si>
    <t>City Council District 19</t>
  </si>
  <si>
    <t>City Council District 49</t>
  </si>
  <si>
    <t>City Council District 3</t>
  </si>
  <si>
    <t>City Council District 25</t>
  </si>
  <si>
    <t>City Council District 10</t>
  </si>
  <si>
    <t>City Council District 6</t>
  </si>
  <si>
    <t>City Council District 2</t>
  </si>
  <si>
    <t>City Council District 11</t>
  </si>
  <si>
    <t>City Council District 7</t>
  </si>
  <si>
    <t>City Council District 51</t>
  </si>
  <si>
    <t>City Council District 20</t>
  </si>
  <si>
    <t>City Council District 5</t>
  </si>
  <si>
    <t>City Council District 1</t>
  </si>
  <si>
    <t>City Council District 31</t>
  </si>
  <si>
    <t>City Council District 32</t>
  </si>
  <si>
    <t>City Council District 15</t>
  </si>
  <si>
    <t>City Council District 16</t>
  </si>
  <si>
    <t>City Council District 44</t>
  </si>
  <si>
    <t>City Council District 13</t>
  </si>
  <si>
    <t>Unable to determine</t>
  </si>
  <si>
    <t>Ready to Close</t>
  </si>
  <si>
    <t>Intake Scheduled</t>
  </si>
  <si>
    <t>Awaiting Assignment</t>
  </si>
  <si>
    <t>Holding Open</t>
  </si>
  <si>
    <t>Active</t>
  </si>
  <si>
    <t>Assigned Pro Bono</t>
  </si>
  <si>
    <t>Filed all required papers to attain US Asylee or Refugee Status</t>
  </si>
  <si>
    <t>Family Member of an Active Service Member</t>
  </si>
  <si>
    <t>Active Service Member</t>
  </si>
  <si>
    <t>4005-Obrained other benefit on a Juvenile matter</t>
  </si>
  <si>
    <t>1014-Obtained non-litgation advocacy services on a Consumer matter</t>
  </si>
  <si>
    <t>Gay</t>
  </si>
  <si>
    <t>Queer</t>
  </si>
  <si>
    <t>Transgender</t>
  </si>
  <si>
    <t>Bisexual</t>
  </si>
  <si>
    <t>Lesbian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</si>
</sst>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W266"/>
  <sheetViews>
    <sheetView tabSelected="1" workbookViewId="0"/>
  </sheetViews>
  <sheetFormatPr defaultRowHeight="15"/>
  <cols>
    <col min="1" max="1" width="20.7109375" style="1" customWidth="1"/>
  </cols>
  <sheetData>
    <row r="1" spans="1:7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</row>
    <row r="2" spans="1:75">
      <c r="A2" s="1">
        <f>HYPERLINK("https://lsnyc.legalserver.org/matter/dynamic-profile/view/1909808","19-1909808")</f>
        <v>0</v>
      </c>
      <c r="B2" t="s">
        <v>75</v>
      </c>
      <c r="C2" t="s">
        <v>313</v>
      </c>
      <c r="D2" t="s">
        <v>538</v>
      </c>
      <c r="F2" s="3">
        <v>43727</v>
      </c>
      <c r="G2" s="3">
        <v>43725</v>
      </c>
      <c r="K2" t="s">
        <v>552</v>
      </c>
      <c r="L2" t="s">
        <v>587</v>
      </c>
      <c r="M2" t="s">
        <v>591</v>
      </c>
      <c r="O2">
        <v>47</v>
      </c>
      <c r="P2" t="s">
        <v>599</v>
      </c>
      <c r="Q2" t="s">
        <v>613</v>
      </c>
      <c r="R2" t="s">
        <v>623</v>
      </c>
      <c r="S2" t="s">
        <v>629</v>
      </c>
      <c r="T2" t="s">
        <v>635</v>
      </c>
      <c r="U2" t="s">
        <v>882</v>
      </c>
      <c r="V2">
        <v>11231</v>
      </c>
      <c r="W2">
        <v>0</v>
      </c>
      <c r="X2">
        <v>1</v>
      </c>
      <c r="Y2">
        <v>1</v>
      </c>
      <c r="Z2" t="s">
        <v>886</v>
      </c>
      <c r="AA2" t="s">
        <v>927</v>
      </c>
      <c r="AB2" t="s">
        <v>931</v>
      </c>
      <c r="AC2" t="s">
        <v>932</v>
      </c>
      <c r="AD2" t="s">
        <v>939</v>
      </c>
      <c r="AE2">
        <v>0</v>
      </c>
      <c r="AG2">
        <v>0</v>
      </c>
      <c r="AH2">
        <v>0</v>
      </c>
      <c r="AI2">
        <v>0</v>
      </c>
      <c r="AK2">
        <v>3.15</v>
      </c>
      <c r="AL2" t="s">
        <v>965</v>
      </c>
      <c r="AN2" t="s">
        <v>542</v>
      </c>
      <c r="AO2">
        <v>47</v>
      </c>
      <c r="AP2" s="3">
        <v>43725</v>
      </c>
      <c r="AQ2" t="s">
        <v>973</v>
      </c>
      <c r="AR2" t="s">
        <v>977</v>
      </c>
      <c r="AS2">
        <v>0</v>
      </c>
      <c r="AX2" t="s">
        <v>1030</v>
      </c>
      <c r="AY2" t="s">
        <v>979</v>
      </c>
      <c r="AZ2" t="s">
        <v>979</v>
      </c>
      <c r="BA2" t="s">
        <v>1041</v>
      </c>
      <c r="BB2" t="s">
        <v>978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 t="s">
        <v>977</v>
      </c>
      <c r="BK2" t="s">
        <v>978</v>
      </c>
      <c r="BL2" t="s">
        <v>979</v>
      </c>
      <c r="BM2" t="s">
        <v>1092</v>
      </c>
      <c r="BP2" t="s">
        <v>978</v>
      </c>
      <c r="BT2" s="3">
        <v>43727</v>
      </c>
      <c r="BU2" t="s">
        <v>977</v>
      </c>
      <c r="BV2">
        <v>1910465</v>
      </c>
    </row>
    <row r="3" spans="1:75">
      <c r="A3" s="1">
        <f>HYPERLINK("https://lsnyc.legalserver.org/matter/dynamic-profile/view/1909601","19-1909601")</f>
        <v>0</v>
      </c>
      <c r="B3" t="s">
        <v>76</v>
      </c>
      <c r="C3" t="s">
        <v>314</v>
      </c>
      <c r="D3" t="s">
        <v>538</v>
      </c>
      <c r="F3" s="3">
        <v>43731</v>
      </c>
      <c r="G3" s="3">
        <v>43721</v>
      </c>
      <c r="K3" t="s">
        <v>553</v>
      </c>
      <c r="L3" t="s">
        <v>587</v>
      </c>
      <c r="M3" t="s">
        <v>592</v>
      </c>
      <c r="O3">
        <v>85</v>
      </c>
      <c r="P3" t="s">
        <v>599</v>
      </c>
      <c r="Q3" t="s">
        <v>613</v>
      </c>
      <c r="R3" t="s">
        <v>623</v>
      </c>
      <c r="S3" t="s">
        <v>630</v>
      </c>
      <c r="T3" t="s">
        <v>636</v>
      </c>
      <c r="U3" t="s">
        <v>882</v>
      </c>
      <c r="V3">
        <v>10035</v>
      </c>
      <c r="W3">
        <v>0</v>
      </c>
      <c r="X3">
        <v>1</v>
      </c>
      <c r="Y3">
        <v>1</v>
      </c>
      <c r="Z3" t="s">
        <v>887</v>
      </c>
      <c r="AA3" t="s">
        <v>927</v>
      </c>
      <c r="AB3" t="s">
        <v>931</v>
      </c>
      <c r="AC3" t="s">
        <v>932</v>
      </c>
      <c r="AD3" t="s">
        <v>939</v>
      </c>
      <c r="AE3">
        <v>0</v>
      </c>
      <c r="AG3">
        <v>0</v>
      </c>
      <c r="AH3">
        <v>0</v>
      </c>
      <c r="AI3">
        <v>0</v>
      </c>
      <c r="AK3">
        <v>3.5</v>
      </c>
      <c r="AL3" t="s">
        <v>965</v>
      </c>
      <c r="AN3" t="s">
        <v>542</v>
      </c>
      <c r="AO3">
        <v>85</v>
      </c>
      <c r="AP3" s="3">
        <v>43721</v>
      </c>
      <c r="AQ3" t="s">
        <v>973</v>
      </c>
      <c r="AR3" t="s">
        <v>977</v>
      </c>
      <c r="AS3">
        <v>65.14</v>
      </c>
      <c r="AU3" t="s">
        <v>980</v>
      </c>
      <c r="AX3" t="s">
        <v>1031</v>
      </c>
      <c r="AY3" t="s">
        <v>979</v>
      </c>
      <c r="AZ3" t="s">
        <v>979</v>
      </c>
      <c r="BA3" t="s">
        <v>1042</v>
      </c>
      <c r="BB3" t="s">
        <v>978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 t="s">
        <v>977</v>
      </c>
      <c r="BK3" t="s">
        <v>978</v>
      </c>
      <c r="BL3" t="s">
        <v>979</v>
      </c>
      <c r="BM3" t="s">
        <v>931</v>
      </c>
      <c r="BP3" t="s">
        <v>978</v>
      </c>
      <c r="BT3" s="3">
        <v>43735</v>
      </c>
      <c r="BU3" t="s">
        <v>977</v>
      </c>
      <c r="BV3">
        <v>1910258</v>
      </c>
    </row>
    <row r="4" spans="1:75">
      <c r="A4" s="1">
        <f>HYPERLINK("https://lsnyc.legalserver.org/matter/dynamic-profile/view/1909260","19-1909260")</f>
        <v>0</v>
      </c>
      <c r="B4" t="s">
        <v>77</v>
      </c>
      <c r="C4" t="s">
        <v>315</v>
      </c>
      <c r="D4" t="s">
        <v>538</v>
      </c>
      <c r="F4" s="3">
        <v>43721</v>
      </c>
      <c r="G4" s="3">
        <v>43718</v>
      </c>
      <c r="K4" t="s">
        <v>552</v>
      </c>
      <c r="L4" t="s">
        <v>588</v>
      </c>
      <c r="M4" t="s">
        <v>591</v>
      </c>
      <c r="O4">
        <v>56</v>
      </c>
      <c r="P4" t="s">
        <v>599</v>
      </c>
      <c r="Q4" t="s">
        <v>613</v>
      </c>
      <c r="R4" t="s">
        <v>623</v>
      </c>
      <c r="S4" t="s">
        <v>629</v>
      </c>
      <c r="T4" t="s">
        <v>637</v>
      </c>
      <c r="U4" t="s">
        <v>882</v>
      </c>
      <c r="V4">
        <v>11209</v>
      </c>
      <c r="W4">
        <v>0</v>
      </c>
      <c r="X4">
        <v>1</v>
      </c>
      <c r="Y4">
        <v>1</v>
      </c>
      <c r="Z4" t="s">
        <v>888</v>
      </c>
      <c r="AA4" t="s">
        <v>927</v>
      </c>
      <c r="AB4" t="s">
        <v>931</v>
      </c>
      <c r="AC4" t="s">
        <v>932</v>
      </c>
      <c r="AD4" t="s">
        <v>939</v>
      </c>
      <c r="AE4">
        <v>0</v>
      </c>
      <c r="AG4">
        <v>0</v>
      </c>
      <c r="AH4">
        <v>0</v>
      </c>
      <c r="AI4">
        <v>0</v>
      </c>
      <c r="AK4">
        <v>1.75</v>
      </c>
      <c r="AL4" t="s">
        <v>965</v>
      </c>
      <c r="AN4" t="s">
        <v>542</v>
      </c>
      <c r="AO4">
        <v>56</v>
      </c>
      <c r="AP4" s="3">
        <v>43718</v>
      </c>
      <c r="AQ4" t="s">
        <v>973</v>
      </c>
      <c r="AR4" t="s">
        <v>977</v>
      </c>
      <c r="AS4">
        <v>79.73999999999999</v>
      </c>
      <c r="AX4" t="s">
        <v>1030</v>
      </c>
      <c r="AY4" t="s">
        <v>979</v>
      </c>
      <c r="AZ4" t="s">
        <v>979</v>
      </c>
      <c r="BA4" t="s">
        <v>1043</v>
      </c>
      <c r="BB4" t="s">
        <v>978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 t="s">
        <v>977</v>
      </c>
      <c r="BK4" t="s">
        <v>978</v>
      </c>
      <c r="BL4" t="s">
        <v>978</v>
      </c>
      <c r="BM4" t="s">
        <v>1092</v>
      </c>
      <c r="BP4" t="s">
        <v>978</v>
      </c>
      <c r="BT4" s="3">
        <v>43721</v>
      </c>
      <c r="BU4" t="s">
        <v>977</v>
      </c>
      <c r="BV4">
        <v>1909917</v>
      </c>
    </row>
    <row r="5" spans="1:75">
      <c r="A5" s="1">
        <f>HYPERLINK("https://lsnyc.legalserver.org/matter/dynamic-profile/view/1908935","19-1908935")</f>
        <v>0</v>
      </c>
      <c r="B5" t="s">
        <v>78</v>
      </c>
      <c r="C5" t="s">
        <v>316</v>
      </c>
      <c r="D5" t="s">
        <v>538</v>
      </c>
      <c r="F5" s="3">
        <v>43714</v>
      </c>
      <c r="G5" s="3">
        <v>43713</v>
      </c>
      <c r="K5" t="s">
        <v>552</v>
      </c>
      <c r="L5" t="s">
        <v>587</v>
      </c>
      <c r="M5" t="s">
        <v>593</v>
      </c>
      <c r="O5">
        <v>50</v>
      </c>
      <c r="P5" t="s">
        <v>599</v>
      </c>
      <c r="Q5" t="s">
        <v>613</v>
      </c>
      <c r="R5" t="s">
        <v>623</v>
      </c>
      <c r="S5" t="s">
        <v>629</v>
      </c>
      <c r="T5" t="s">
        <v>638</v>
      </c>
      <c r="U5" t="s">
        <v>882</v>
      </c>
      <c r="V5">
        <v>11213</v>
      </c>
      <c r="W5">
        <v>0</v>
      </c>
      <c r="X5">
        <v>1</v>
      </c>
      <c r="Y5">
        <v>1</v>
      </c>
      <c r="Z5" t="s">
        <v>886</v>
      </c>
      <c r="AA5" t="s">
        <v>927</v>
      </c>
      <c r="AB5" t="s">
        <v>931</v>
      </c>
      <c r="AC5" t="s">
        <v>933</v>
      </c>
      <c r="AD5" t="s">
        <v>939</v>
      </c>
      <c r="AE5">
        <v>0</v>
      </c>
      <c r="AG5">
        <v>0</v>
      </c>
      <c r="AH5">
        <v>0</v>
      </c>
      <c r="AI5">
        <v>0</v>
      </c>
      <c r="AK5">
        <v>1.75</v>
      </c>
      <c r="AL5" t="s">
        <v>965</v>
      </c>
      <c r="AN5" t="s">
        <v>967</v>
      </c>
      <c r="AO5">
        <v>50</v>
      </c>
      <c r="AP5" s="3">
        <v>43713</v>
      </c>
      <c r="AQ5" t="s">
        <v>973</v>
      </c>
      <c r="AR5" t="s">
        <v>977</v>
      </c>
      <c r="AS5">
        <v>0</v>
      </c>
      <c r="AX5" t="s">
        <v>1030</v>
      </c>
      <c r="AY5" t="s">
        <v>978</v>
      </c>
      <c r="AZ5" t="s">
        <v>978</v>
      </c>
      <c r="BB5" t="s">
        <v>978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 t="s">
        <v>977</v>
      </c>
      <c r="BK5" t="s">
        <v>978</v>
      </c>
      <c r="BL5" t="s">
        <v>979</v>
      </c>
      <c r="BM5" t="s">
        <v>1092</v>
      </c>
      <c r="BP5" t="s">
        <v>978</v>
      </c>
      <c r="BT5" s="3">
        <v>43714</v>
      </c>
      <c r="BU5" t="s">
        <v>977</v>
      </c>
      <c r="BV5">
        <v>1909585</v>
      </c>
    </row>
    <row r="6" spans="1:75">
      <c r="A6" s="1">
        <f>HYPERLINK("https://lsnyc.legalserver.org/matter/dynamic-profile/view/1908979","19-1908979")</f>
        <v>0</v>
      </c>
      <c r="B6" t="s">
        <v>79</v>
      </c>
      <c r="C6" t="s">
        <v>317</v>
      </c>
      <c r="D6" t="s">
        <v>538</v>
      </c>
      <c r="F6" s="3">
        <v>43719</v>
      </c>
      <c r="G6" s="3">
        <v>43713</v>
      </c>
      <c r="K6" t="s">
        <v>554</v>
      </c>
      <c r="L6" t="s">
        <v>587</v>
      </c>
      <c r="M6" t="s">
        <v>591</v>
      </c>
      <c r="O6">
        <v>66</v>
      </c>
      <c r="P6" t="s">
        <v>599</v>
      </c>
      <c r="Q6" t="s">
        <v>614</v>
      </c>
      <c r="R6" t="s">
        <v>624</v>
      </c>
      <c r="S6" t="s">
        <v>629</v>
      </c>
      <c r="T6" t="s">
        <v>639</v>
      </c>
      <c r="U6" t="s">
        <v>882</v>
      </c>
      <c r="V6">
        <v>11235</v>
      </c>
      <c r="W6">
        <v>0</v>
      </c>
      <c r="X6">
        <v>1</v>
      </c>
      <c r="Y6">
        <v>1</v>
      </c>
      <c r="Z6" t="s">
        <v>886</v>
      </c>
      <c r="AA6" t="s">
        <v>927</v>
      </c>
      <c r="AB6" t="s">
        <v>931</v>
      </c>
      <c r="AC6" t="s">
        <v>932</v>
      </c>
      <c r="AD6" t="s">
        <v>940</v>
      </c>
      <c r="AE6">
        <v>0</v>
      </c>
      <c r="AG6">
        <v>0</v>
      </c>
      <c r="AH6">
        <v>0</v>
      </c>
      <c r="AI6">
        <v>0</v>
      </c>
      <c r="AK6">
        <v>1.75</v>
      </c>
      <c r="AL6" t="s">
        <v>965</v>
      </c>
      <c r="AN6" t="s">
        <v>542</v>
      </c>
      <c r="AO6">
        <v>66</v>
      </c>
      <c r="AP6" s="3">
        <v>43713</v>
      </c>
      <c r="AQ6" t="s">
        <v>973</v>
      </c>
      <c r="AR6" t="s">
        <v>977</v>
      </c>
      <c r="AS6">
        <v>0</v>
      </c>
      <c r="AX6" t="s">
        <v>1030</v>
      </c>
      <c r="AY6" t="s">
        <v>979</v>
      </c>
      <c r="AZ6" t="s">
        <v>979</v>
      </c>
      <c r="BA6" t="s">
        <v>1044</v>
      </c>
      <c r="BB6" t="s">
        <v>979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 t="s">
        <v>977</v>
      </c>
      <c r="BK6" t="s">
        <v>978</v>
      </c>
      <c r="BL6" t="s">
        <v>978</v>
      </c>
      <c r="BM6" t="s">
        <v>1093</v>
      </c>
      <c r="BP6" t="s">
        <v>978</v>
      </c>
      <c r="BT6" s="3">
        <v>43719</v>
      </c>
      <c r="BU6" t="s">
        <v>977</v>
      </c>
      <c r="BV6">
        <v>813834</v>
      </c>
    </row>
    <row r="7" spans="1:75">
      <c r="A7" s="1">
        <f>HYPERLINK("https://lsnyc.legalserver.org/matter/dynamic-profile/view/1908382","19-1908382")</f>
        <v>0</v>
      </c>
      <c r="B7" t="s">
        <v>80</v>
      </c>
      <c r="C7" t="s">
        <v>318</v>
      </c>
      <c r="D7" t="s">
        <v>538</v>
      </c>
      <c r="F7" s="3">
        <v>43717</v>
      </c>
      <c r="G7" s="3">
        <v>43705</v>
      </c>
      <c r="K7" t="s">
        <v>552</v>
      </c>
      <c r="L7" t="s">
        <v>587</v>
      </c>
      <c r="M7" t="s">
        <v>594</v>
      </c>
      <c r="O7">
        <v>52</v>
      </c>
      <c r="P7" t="s">
        <v>599</v>
      </c>
      <c r="Q7" t="s">
        <v>613</v>
      </c>
      <c r="R7" t="s">
        <v>623</v>
      </c>
      <c r="S7" t="s">
        <v>629</v>
      </c>
      <c r="T7" t="s">
        <v>640</v>
      </c>
      <c r="U7" t="s">
        <v>882</v>
      </c>
      <c r="V7">
        <v>11209</v>
      </c>
      <c r="W7">
        <v>0</v>
      </c>
      <c r="X7">
        <v>2</v>
      </c>
      <c r="Y7">
        <v>2</v>
      </c>
      <c r="Z7" t="s">
        <v>889</v>
      </c>
      <c r="AA7" t="s">
        <v>927</v>
      </c>
      <c r="AB7" t="s">
        <v>931</v>
      </c>
      <c r="AC7" t="s">
        <v>932</v>
      </c>
      <c r="AD7" t="s">
        <v>939</v>
      </c>
      <c r="AE7">
        <v>0</v>
      </c>
      <c r="AG7">
        <v>0</v>
      </c>
      <c r="AH7">
        <v>0</v>
      </c>
      <c r="AI7">
        <v>0</v>
      </c>
      <c r="AK7">
        <v>5.35</v>
      </c>
      <c r="AL7" t="s">
        <v>965</v>
      </c>
      <c r="AN7" t="s">
        <v>542</v>
      </c>
      <c r="AO7">
        <v>52</v>
      </c>
      <c r="AP7" s="3">
        <v>43705</v>
      </c>
      <c r="AQ7" t="s">
        <v>973</v>
      </c>
      <c r="AR7" t="s">
        <v>977</v>
      </c>
      <c r="AS7">
        <v>194.16</v>
      </c>
      <c r="AX7" t="s">
        <v>1030</v>
      </c>
      <c r="AY7" t="s">
        <v>979</v>
      </c>
      <c r="AZ7" t="s">
        <v>979</v>
      </c>
      <c r="BA7" t="s">
        <v>1043</v>
      </c>
      <c r="BB7" t="s">
        <v>978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 t="s">
        <v>977</v>
      </c>
      <c r="BK7" t="s">
        <v>978</v>
      </c>
      <c r="BL7" t="s">
        <v>979</v>
      </c>
      <c r="BM7" t="s">
        <v>1092</v>
      </c>
      <c r="BP7" t="s">
        <v>978</v>
      </c>
      <c r="BT7" s="3">
        <v>43717</v>
      </c>
      <c r="BU7" t="s">
        <v>977</v>
      </c>
      <c r="BV7">
        <v>1909039</v>
      </c>
    </row>
    <row r="8" spans="1:75">
      <c r="A8" s="1">
        <f>HYPERLINK("https://lsnyc.legalserver.org/matter/dynamic-profile/view/1906008","19-1906008")</f>
        <v>0</v>
      </c>
      <c r="B8" t="s">
        <v>81</v>
      </c>
      <c r="C8" t="s">
        <v>319</v>
      </c>
      <c r="D8" t="s">
        <v>538</v>
      </c>
      <c r="F8" s="3">
        <v>43703</v>
      </c>
      <c r="G8" s="3">
        <v>43703</v>
      </c>
      <c r="K8" t="s">
        <v>555</v>
      </c>
      <c r="L8" t="s">
        <v>587</v>
      </c>
      <c r="M8" t="s">
        <v>593</v>
      </c>
      <c r="O8">
        <v>44</v>
      </c>
      <c r="P8" t="s">
        <v>599</v>
      </c>
      <c r="Q8" t="s">
        <v>614</v>
      </c>
      <c r="R8" t="s">
        <v>624</v>
      </c>
      <c r="S8" t="s">
        <v>629</v>
      </c>
      <c r="T8" t="s">
        <v>641</v>
      </c>
      <c r="U8" t="s">
        <v>882</v>
      </c>
      <c r="V8">
        <v>11236</v>
      </c>
      <c r="W8">
        <v>1</v>
      </c>
      <c r="X8">
        <v>2</v>
      </c>
      <c r="Y8">
        <v>3</v>
      </c>
      <c r="Z8" t="s">
        <v>890</v>
      </c>
      <c r="AA8" t="s">
        <v>928</v>
      </c>
      <c r="AB8" t="s">
        <v>931</v>
      </c>
      <c r="AC8" t="s">
        <v>932</v>
      </c>
      <c r="AD8" t="s">
        <v>940</v>
      </c>
      <c r="AE8">
        <v>0</v>
      </c>
      <c r="AG8">
        <v>0</v>
      </c>
      <c r="AH8">
        <v>0</v>
      </c>
      <c r="AI8">
        <v>0</v>
      </c>
      <c r="AK8">
        <v>5.95</v>
      </c>
      <c r="AL8" t="s">
        <v>965</v>
      </c>
      <c r="AN8" t="s">
        <v>542</v>
      </c>
      <c r="AO8">
        <v>44</v>
      </c>
      <c r="AP8" s="3">
        <v>43672</v>
      </c>
      <c r="AQ8" t="s">
        <v>974</v>
      </c>
      <c r="AR8" t="s">
        <v>978</v>
      </c>
      <c r="AS8">
        <v>304.74</v>
      </c>
      <c r="AU8" t="s">
        <v>981</v>
      </c>
      <c r="AX8" t="s">
        <v>1030</v>
      </c>
      <c r="AY8" t="s">
        <v>978</v>
      </c>
      <c r="AZ8" t="s">
        <v>978</v>
      </c>
      <c r="BA8" t="s">
        <v>1045</v>
      </c>
      <c r="BB8" t="s">
        <v>978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 t="s">
        <v>978</v>
      </c>
      <c r="BK8" t="s">
        <v>978</v>
      </c>
      <c r="BL8" t="s">
        <v>978</v>
      </c>
      <c r="BM8" t="s">
        <v>1092</v>
      </c>
      <c r="BP8" t="s">
        <v>978</v>
      </c>
      <c r="BT8" s="3">
        <v>43703</v>
      </c>
      <c r="BU8" t="s">
        <v>977</v>
      </c>
      <c r="BV8">
        <v>831474</v>
      </c>
    </row>
    <row r="9" spans="1:75">
      <c r="A9" s="1">
        <f>HYPERLINK("https://lsnyc.legalserver.org/matter/dynamic-profile/view/1908138","19-1908138")</f>
        <v>0</v>
      </c>
      <c r="B9" t="s">
        <v>82</v>
      </c>
      <c r="C9" t="s">
        <v>320</v>
      </c>
      <c r="D9" t="s">
        <v>538</v>
      </c>
      <c r="F9" s="3">
        <v>43705</v>
      </c>
      <c r="G9" s="3">
        <v>43703</v>
      </c>
      <c r="K9" t="s">
        <v>554</v>
      </c>
      <c r="L9" t="s">
        <v>588</v>
      </c>
      <c r="M9" t="s">
        <v>595</v>
      </c>
      <c r="O9">
        <v>36</v>
      </c>
      <c r="P9" t="s">
        <v>599</v>
      </c>
      <c r="Q9" t="s">
        <v>614</v>
      </c>
      <c r="R9" t="s">
        <v>624</v>
      </c>
      <c r="S9" t="s">
        <v>629</v>
      </c>
      <c r="T9" t="s">
        <v>642</v>
      </c>
      <c r="U9" t="s">
        <v>882</v>
      </c>
      <c r="V9">
        <v>11210</v>
      </c>
      <c r="W9">
        <v>0</v>
      </c>
      <c r="X9">
        <v>1</v>
      </c>
      <c r="Y9">
        <v>1</v>
      </c>
      <c r="Z9" t="s">
        <v>891</v>
      </c>
      <c r="AA9" t="s">
        <v>927</v>
      </c>
      <c r="AB9" t="s">
        <v>931</v>
      </c>
      <c r="AC9" t="s">
        <v>932</v>
      </c>
      <c r="AD9" t="s">
        <v>940</v>
      </c>
      <c r="AE9">
        <v>0</v>
      </c>
      <c r="AG9">
        <v>0</v>
      </c>
      <c r="AH9">
        <v>0</v>
      </c>
      <c r="AI9">
        <v>0</v>
      </c>
      <c r="AK9">
        <v>1.1</v>
      </c>
      <c r="AL9" t="s">
        <v>965</v>
      </c>
      <c r="AN9" t="s">
        <v>542</v>
      </c>
      <c r="AO9">
        <v>36</v>
      </c>
      <c r="AP9" s="3">
        <v>43703</v>
      </c>
      <c r="AQ9" t="s">
        <v>973</v>
      </c>
      <c r="AR9" t="s">
        <v>977</v>
      </c>
      <c r="AS9">
        <v>29.98</v>
      </c>
      <c r="AU9" t="s">
        <v>982</v>
      </c>
      <c r="AX9" t="s">
        <v>1030</v>
      </c>
      <c r="AY9" t="s">
        <v>979</v>
      </c>
      <c r="AZ9" t="s">
        <v>979</v>
      </c>
      <c r="BA9" t="s">
        <v>1046</v>
      </c>
      <c r="BB9" t="s">
        <v>978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 t="s">
        <v>977</v>
      </c>
      <c r="BK9" t="s">
        <v>978</v>
      </c>
      <c r="BL9" t="s">
        <v>978</v>
      </c>
      <c r="BM9" t="s">
        <v>1093</v>
      </c>
      <c r="BP9" t="s">
        <v>978</v>
      </c>
      <c r="BT9" s="3">
        <v>43705</v>
      </c>
      <c r="BU9" t="s">
        <v>977</v>
      </c>
      <c r="BV9">
        <v>1908795</v>
      </c>
    </row>
    <row r="10" spans="1:75">
      <c r="A10" s="1">
        <f>HYPERLINK("https://lsnyc.legalserver.org/matter/dynamic-profile/view/1908194","19-1908194")</f>
        <v>0</v>
      </c>
      <c r="B10" t="s">
        <v>83</v>
      </c>
      <c r="C10" t="s">
        <v>321</v>
      </c>
      <c r="D10" t="s">
        <v>538</v>
      </c>
      <c r="F10" s="3">
        <v>43717</v>
      </c>
      <c r="G10" s="3">
        <v>43703</v>
      </c>
      <c r="K10" t="s">
        <v>552</v>
      </c>
      <c r="L10" t="s">
        <v>588</v>
      </c>
      <c r="M10" t="s">
        <v>593</v>
      </c>
      <c r="O10">
        <v>36</v>
      </c>
      <c r="P10" t="s">
        <v>599</v>
      </c>
      <c r="Q10" t="s">
        <v>613</v>
      </c>
      <c r="R10" t="s">
        <v>623</v>
      </c>
      <c r="S10" t="s">
        <v>629</v>
      </c>
      <c r="T10" t="s">
        <v>643</v>
      </c>
      <c r="U10" t="s">
        <v>882</v>
      </c>
      <c r="V10">
        <v>11221</v>
      </c>
      <c r="W10">
        <v>0</v>
      </c>
      <c r="X10">
        <v>1</v>
      </c>
      <c r="Y10">
        <v>1</v>
      </c>
      <c r="Z10" t="s">
        <v>892</v>
      </c>
      <c r="AA10" t="s">
        <v>927</v>
      </c>
      <c r="AB10" t="s">
        <v>931</v>
      </c>
      <c r="AC10" t="s">
        <v>932</v>
      </c>
      <c r="AD10" t="s">
        <v>939</v>
      </c>
      <c r="AE10">
        <v>0</v>
      </c>
      <c r="AG10">
        <v>0</v>
      </c>
      <c r="AH10">
        <v>0</v>
      </c>
      <c r="AI10">
        <v>0</v>
      </c>
      <c r="AK10">
        <v>4.53</v>
      </c>
      <c r="AL10" t="s">
        <v>965</v>
      </c>
      <c r="AN10" t="s">
        <v>542</v>
      </c>
      <c r="AO10">
        <v>35</v>
      </c>
      <c r="AP10" s="3">
        <v>43703</v>
      </c>
      <c r="AQ10" t="s">
        <v>973</v>
      </c>
      <c r="AR10" t="s">
        <v>977</v>
      </c>
      <c r="AS10">
        <v>0</v>
      </c>
      <c r="AX10" t="s">
        <v>1030</v>
      </c>
      <c r="AY10" t="s">
        <v>979</v>
      </c>
      <c r="AZ10" t="s">
        <v>979</v>
      </c>
      <c r="BA10" t="s">
        <v>1047</v>
      </c>
      <c r="BB10" t="s">
        <v>978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 t="s">
        <v>977</v>
      </c>
      <c r="BK10" t="s">
        <v>978</v>
      </c>
      <c r="BL10" t="s">
        <v>979</v>
      </c>
      <c r="BM10" t="s">
        <v>1092</v>
      </c>
      <c r="BP10" t="s">
        <v>978</v>
      </c>
      <c r="BT10" s="3">
        <v>43719</v>
      </c>
      <c r="BU10" t="s">
        <v>977</v>
      </c>
      <c r="BV10">
        <v>1908851</v>
      </c>
    </row>
    <row r="11" spans="1:75">
      <c r="A11" s="1">
        <f>HYPERLINK("https://lsnyc.legalserver.org/matter/dynamic-profile/view/1908073","19-1908073")</f>
        <v>0</v>
      </c>
      <c r="B11" t="s">
        <v>84</v>
      </c>
      <c r="C11" t="s">
        <v>322</v>
      </c>
      <c r="D11" t="s">
        <v>538</v>
      </c>
      <c r="F11" s="3">
        <v>43705</v>
      </c>
      <c r="G11" s="3">
        <v>43700</v>
      </c>
      <c r="K11" t="s">
        <v>552</v>
      </c>
      <c r="L11" t="s">
        <v>587</v>
      </c>
      <c r="M11" t="s">
        <v>591</v>
      </c>
      <c r="O11">
        <v>57</v>
      </c>
      <c r="P11" t="s">
        <v>599</v>
      </c>
      <c r="Q11" t="s">
        <v>613</v>
      </c>
      <c r="R11" t="s">
        <v>623</v>
      </c>
      <c r="S11" t="s">
        <v>629</v>
      </c>
      <c r="T11" t="s">
        <v>644</v>
      </c>
      <c r="U11" t="s">
        <v>882</v>
      </c>
      <c r="V11">
        <v>11234</v>
      </c>
      <c r="W11">
        <v>0</v>
      </c>
      <c r="X11">
        <v>1</v>
      </c>
      <c r="Y11">
        <v>1</v>
      </c>
      <c r="Z11" t="s">
        <v>886</v>
      </c>
      <c r="AA11" t="s">
        <v>927</v>
      </c>
      <c r="AB11" t="s">
        <v>931</v>
      </c>
      <c r="AC11" t="s">
        <v>932</v>
      </c>
      <c r="AD11" t="s">
        <v>939</v>
      </c>
      <c r="AE11">
        <v>0</v>
      </c>
      <c r="AG11">
        <v>0</v>
      </c>
      <c r="AH11">
        <v>0</v>
      </c>
      <c r="AI11">
        <v>0</v>
      </c>
      <c r="AK11">
        <v>1.7</v>
      </c>
      <c r="AL11" t="s">
        <v>965</v>
      </c>
      <c r="AN11" t="s">
        <v>542</v>
      </c>
      <c r="AO11">
        <v>57</v>
      </c>
      <c r="AP11" s="3">
        <v>43700</v>
      </c>
      <c r="AQ11" t="s">
        <v>973</v>
      </c>
      <c r="AR11" t="s">
        <v>977</v>
      </c>
      <c r="AS11">
        <v>0</v>
      </c>
      <c r="AX11" t="s">
        <v>1030</v>
      </c>
      <c r="AY11" t="s">
        <v>979</v>
      </c>
      <c r="AZ11" t="s">
        <v>979</v>
      </c>
      <c r="BA11" t="s">
        <v>1045</v>
      </c>
      <c r="BB11" t="s">
        <v>978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 t="s">
        <v>977</v>
      </c>
      <c r="BK11" t="s">
        <v>978</v>
      </c>
      <c r="BL11" t="s">
        <v>979</v>
      </c>
      <c r="BM11" t="s">
        <v>1092</v>
      </c>
      <c r="BP11" t="s">
        <v>978</v>
      </c>
      <c r="BT11" s="3">
        <v>43705</v>
      </c>
      <c r="BU11" t="s">
        <v>977</v>
      </c>
      <c r="BV11">
        <v>1908730</v>
      </c>
    </row>
    <row r="12" spans="1:75">
      <c r="A12" s="1">
        <f>HYPERLINK("https://lsnyc.legalserver.org/matter/dynamic-profile/view/1907980","19-1907980")</f>
        <v>0</v>
      </c>
      <c r="B12" t="s">
        <v>85</v>
      </c>
      <c r="C12" t="s">
        <v>323</v>
      </c>
      <c r="D12" t="s">
        <v>538</v>
      </c>
      <c r="F12" s="3">
        <v>43705</v>
      </c>
      <c r="G12" s="3">
        <v>43699</v>
      </c>
      <c r="K12" t="s">
        <v>552</v>
      </c>
      <c r="L12" t="s">
        <v>587</v>
      </c>
      <c r="M12" t="s">
        <v>593</v>
      </c>
      <c r="O12">
        <v>29</v>
      </c>
      <c r="P12" t="s">
        <v>599</v>
      </c>
      <c r="Q12" t="s">
        <v>613</v>
      </c>
      <c r="R12" t="s">
        <v>623</v>
      </c>
      <c r="S12" t="s">
        <v>629</v>
      </c>
      <c r="T12" t="s">
        <v>645</v>
      </c>
      <c r="U12" t="s">
        <v>882</v>
      </c>
      <c r="V12">
        <v>10468</v>
      </c>
      <c r="W12">
        <v>0</v>
      </c>
      <c r="X12">
        <v>1</v>
      </c>
      <c r="Y12">
        <v>1</v>
      </c>
      <c r="Z12" t="s">
        <v>893</v>
      </c>
      <c r="AA12" t="s">
        <v>927</v>
      </c>
      <c r="AB12" t="s">
        <v>931</v>
      </c>
      <c r="AC12" t="s">
        <v>932</v>
      </c>
      <c r="AD12" t="s">
        <v>939</v>
      </c>
      <c r="AE12">
        <v>0</v>
      </c>
      <c r="AG12">
        <v>0</v>
      </c>
      <c r="AH12">
        <v>0</v>
      </c>
      <c r="AI12">
        <v>0</v>
      </c>
      <c r="AK12">
        <v>1.15</v>
      </c>
      <c r="AL12" t="s">
        <v>965</v>
      </c>
      <c r="AN12" t="s">
        <v>542</v>
      </c>
      <c r="AO12">
        <v>29</v>
      </c>
      <c r="AP12" s="3">
        <v>43699</v>
      </c>
      <c r="AQ12" t="s">
        <v>973</v>
      </c>
      <c r="AR12" t="s">
        <v>977</v>
      </c>
      <c r="AS12">
        <v>68.28</v>
      </c>
      <c r="AX12" t="s">
        <v>1032</v>
      </c>
      <c r="AY12" t="s">
        <v>979</v>
      </c>
      <c r="AZ12" t="s">
        <v>979</v>
      </c>
      <c r="BA12" t="s">
        <v>1048</v>
      </c>
      <c r="BB12" t="s">
        <v>978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 t="s">
        <v>977</v>
      </c>
      <c r="BK12" t="s">
        <v>978</v>
      </c>
      <c r="BL12" t="s">
        <v>979</v>
      </c>
      <c r="BM12" t="s">
        <v>1092</v>
      </c>
      <c r="BP12" t="s">
        <v>978</v>
      </c>
      <c r="BT12" s="3">
        <v>43705</v>
      </c>
      <c r="BU12" t="s">
        <v>977</v>
      </c>
      <c r="BV12">
        <v>1908637</v>
      </c>
    </row>
    <row r="13" spans="1:75">
      <c r="A13" s="1">
        <f>HYPERLINK("https://lsnyc.legalserver.org/matter/dynamic-profile/view/1907880","19-1907880")</f>
        <v>0</v>
      </c>
      <c r="B13" t="s">
        <v>86</v>
      </c>
      <c r="C13" t="s">
        <v>324</v>
      </c>
      <c r="D13" t="s">
        <v>538</v>
      </c>
      <c r="F13" s="3">
        <v>43700</v>
      </c>
      <c r="G13" s="3">
        <v>43698</v>
      </c>
      <c r="K13" t="s">
        <v>552</v>
      </c>
      <c r="L13" t="s">
        <v>587</v>
      </c>
      <c r="M13" t="s">
        <v>591</v>
      </c>
      <c r="O13">
        <v>33</v>
      </c>
      <c r="P13" t="s">
        <v>599</v>
      </c>
      <c r="Q13" t="s">
        <v>613</v>
      </c>
      <c r="R13" t="s">
        <v>623</v>
      </c>
      <c r="S13" t="s">
        <v>629</v>
      </c>
      <c r="T13" t="s">
        <v>646</v>
      </c>
      <c r="U13" t="s">
        <v>882</v>
      </c>
      <c r="V13">
        <v>11220</v>
      </c>
      <c r="W13">
        <v>0</v>
      </c>
      <c r="X13">
        <v>2</v>
      </c>
      <c r="Y13">
        <v>2</v>
      </c>
      <c r="Z13" t="s">
        <v>893</v>
      </c>
      <c r="AA13" t="s">
        <v>927</v>
      </c>
      <c r="AB13" t="s">
        <v>931</v>
      </c>
      <c r="AC13" t="s">
        <v>932</v>
      </c>
      <c r="AD13" t="s">
        <v>939</v>
      </c>
      <c r="AE13">
        <v>0</v>
      </c>
      <c r="AG13">
        <v>0</v>
      </c>
      <c r="AH13">
        <v>0</v>
      </c>
      <c r="AI13">
        <v>0</v>
      </c>
      <c r="AK13">
        <v>1.5</v>
      </c>
      <c r="AL13" t="s">
        <v>966</v>
      </c>
      <c r="AN13" t="s">
        <v>542</v>
      </c>
      <c r="AO13">
        <v>33</v>
      </c>
      <c r="AP13" s="3">
        <v>43698</v>
      </c>
      <c r="AQ13" t="s">
        <v>973</v>
      </c>
      <c r="AR13" t="s">
        <v>977</v>
      </c>
      <c r="AS13">
        <v>86.09999999999999</v>
      </c>
      <c r="AV13" t="s">
        <v>1019</v>
      </c>
      <c r="AX13" t="s">
        <v>1030</v>
      </c>
      <c r="AY13" t="s">
        <v>979</v>
      </c>
      <c r="AZ13" t="s">
        <v>979</v>
      </c>
      <c r="BA13" t="s">
        <v>1049</v>
      </c>
      <c r="BB13" t="s">
        <v>1091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 t="s">
        <v>977</v>
      </c>
      <c r="BK13" t="s">
        <v>978</v>
      </c>
      <c r="BL13" t="s">
        <v>979</v>
      </c>
      <c r="BM13" t="s">
        <v>1092</v>
      </c>
      <c r="BP13" t="s">
        <v>978</v>
      </c>
      <c r="BT13" s="3">
        <v>43700</v>
      </c>
      <c r="BU13" t="s">
        <v>977</v>
      </c>
      <c r="BV13">
        <v>1908537</v>
      </c>
    </row>
    <row r="14" spans="1:75">
      <c r="A14" s="1">
        <f>HYPERLINK("https://lsnyc.legalserver.org/matter/dynamic-profile/view/1907896","19-1907896")</f>
        <v>0</v>
      </c>
      <c r="B14" t="s">
        <v>87</v>
      </c>
      <c r="C14" t="s">
        <v>325</v>
      </c>
      <c r="D14" t="s">
        <v>538</v>
      </c>
      <c r="F14" s="3">
        <v>43717</v>
      </c>
      <c r="G14" s="3">
        <v>43698</v>
      </c>
      <c r="K14" t="s">
        <v>554</v>
      </c>
      <c r="L14" t="s">
        <v>588</v>
      </c>
      <c r="M14" t="s">
        <v>593</v>
      </c>
      <c r="O14">
        <v>40</v>
      </c>
      <c r="P14" t="s">
        <v>599</v>
      </c>
      <c r="Q14" t="s">
        <v>614</v>
      </c>
      <c r="R14" t="s">
        <v>624</v>
      </c>
      <c r="S14" t="s">
        <v>629</v>
      </c>
      <c r="T14" t="s">
        <v>647</v>
      </c>
      <c r="U14" t="s">
        <v>882</v>
      </c>
      <c r="V14">
        <v>11207</v>
      </c>
      <c r="W14">
        <v>3</v>
      </c>
      <c r="X14">
        <v>2</v>
      </c>
      <c r="Y14">
        <v>5</v>
      </c>
      <c r="Z14" t="s">
        <v>894</v>
      </c>
      <c r="AA14" t="s">
        <v>927</v>
      </c>
      <c r="AB14" t="s">
        <v>931</v>
      </c>
      <c r="AC14" t="s">
        <v>932</v>
      </c>
      <c r="AD14" t="s">
        <v>940</v>
      </c>
      <c r="AE14">
        <v>0</v>
      </c>
      <c r="AG14">
        <v>0</v>
      </c>
      <c r="AH14">
        <v>0</v>
      </c>
      <c r="AI14">
        <v>0</v>
      </c>
      <c r="AK14">
        <v>1.5</v>
      </c>
      <c r="AL14" t="s">
        <v>965</v>
      </c>
      <c r="AN14" t="s">
        <v>542</v>
      </c>
      <c r="AO14">
        <v>40</v>
      </c>
      <c r="AP14" s="3">
        <v>43698</v>
      </c>
      <c r="AQ14" t="s">
        <v>973</v>
      </c>
      <c r="AR14" t="s">
        <v>977</v>
      </c>
      <c r="AS14">
        <v>154.13</v>
      </c>
      <c r="AX14" t="s">
        <v>1030</v>
      </c>
      <c r="AY14" t="s">
        <v>979</v>
      </c>
      <c r="AZ14" t="s">
        <v>979</v>
      </c>
      <c r="BA14" t="s">
        <v>1050</v>
      </c>
      <c r="BB14" t="s">
        <v>978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 t="s">
        <v>977</v>
      </c>
      <c r="BK14" t="s">
        <v>978</v>
      </c>
      <c r="BL14" t="s">
        <v>979</v>
      </c>
      <c r="BP14" t="s">
        <v>978</v>
      </c>
      <c r="BT14" s="3">
        <v>43717</v>
      </c>
      <c r="BU14" t="s">
        <v>977</v>
      </c>
      <c r="BV14">
        <v>1908553</v>
      </c>
    </row>
    <row r="15" spans="1:75">
      <c r="A15" s="1">
        <f>HYPERLINK("https://lsnyc.legalserver.org/matter/dynamic-profile/view/1907784","19-1907784")</f>
        <v>0</v>
      </c>
      <c r="B15" t="s">
        <v>88</v>
      </c>
      <c r="C15" t="s">
        <v>326</v>
      </c>
      <c r="D15" t="s">
        <v>538</v>
      </c>
      <c r="F15" s="3">
        <v>43704</v>
      </c>
      <c r="G15" s="3">
        <v>43697</v>
      </c>
      <c r="K15" t="s">
        <v>554</v>
      </c>
      <c r="L15" t="s">
        <v>587</v>
      </c>
      <c r="M15" t="s">
        <v>593</v>
      </c>
      <c r="O15">
        <v>63</v>
      </c>
      <c r="P15" t="s">
        <v>599</v>
      </c>
      <c r="Q15" t="s">
        <v>614</v>
      </c>
      <c r="R15" t="s">
        <v>624</v>
      </c>
      <c r="S15" t="s">
        <v>629</v>
      </c>
      <c r="T15" t="s">
        <v>648</v>
      </c>
      <c r="U15" t="s">
        <v>882</v>
      </c>
      <c r="V15">
        <v>11223</v>
      </c>
      <c r="W15">
        <v>0</v>
      </c>
      <c r="X15">
        <v>2</v>
      </c>
      <c r="Y15">
        <v>2</v>
      </c>
      <c r="Z15" t="s">
        <v>890</v>
      </c>
      <c r="AA15" t="s">
        <v>927</v>
      </c>
      <c r="AB15" t="s">
        <v>931</v>
      </c>
      <c r="AC15" t="s">
        <v>932</v>
      </c>
      <c r="AD15" t="s">
        <v>940</v>
      </c>
      <c r="AE15">
        <v>0</v>
      </c>
      <c r="AG15">
        <v>0</v>
      </c>
      <c r="AH15">
        <v>0</v>
      </c>
      <c r="AI15">
        <v>0</v>
      </c>
      <c r="AK15">
        <v>2.5</v>
      </c>
      <c r="AL15" t="s">
        <v>965</v>
      </c>
      <c r="AN15" t="s">
        <v>542</v>
      </c>
      <c r="AO15">
        <v>63</v>
      </c>
      <c r="AP15" s="3">
        <v>43697</v>
      </c>
      <c r="AR15" t="s">
        <v>977</v>
      </c>
      <c r="AS15">
        <v>170.31</v>
      </c>
      <c r="AX15" t="s">
        <v>1030</v>
      </c>
      <c r="AY15" t="s">
        <v>978</v>
      </c>
      <c r="AZ15" t="s">
        <v>979</v>
      </c>
      <c r="BB15" t="s">
        <v>978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 t="s">
        <v>977</v>
      </c>
      <c r="BK15" t="s">
        <v>978</v>
      </c>
      <c r="BL15" t="s">
        <v>979</v>
      </c>
      <c r="BM15" t="s">
        <v>1094</v>
      </c>
      <c r="BP15" t="s">
        <v>978</v>
      </c>
      <c r="BT15" s="3">
        <v>43704</v>
      </c>
      <c r="BU15" t="s">
        <v>977</v>
      </c>
      <c r="BV15">
        <v>1908344</v>
      </c>
    </row>
    <row r="16" spans="1:75">
      <c r="A16" s="1">
        <f>HYPERLINK("https://lsnyc.legalserver.org/matter/dynamic-profile/view/1907680","19-1907680")</f>
        <v>0</v>
      </c>
      <c r="B16" t="s">
        <v>89</v>
      </c>
      <c r="C16" t="s">
        <v>327</v>
      </c>
      <c r="D16" t="s">
        <v>538</v>
      </c>
      <c r="F16" s="3">
        <v>43699</v>
      </c>
      <c r="G16" s="3">
        <v>43696</v>
      </c>
      <c r="K16" t="s">
        <v>554</v>
      </c>
      <c r="L16" t="s">
        <v>587</v>
      </c>
      <c r="M16" t="s">
        <v>596</v>
      </c>
      <c r="O16">
        <v>60</v>
      </c>
      <c r="P16" t="s">
        <v>600</v>
      </c>
      <c r="Q16" t="s">
        <v>615</v>
      </c>
      <c r="R16" t="s">
        <v>624</v>
      </c>
      <c r="S16" t="s">
        <v>629</v>
      </c>
      <c r="T16" t="s">
        <v>649</v>
      </c>
      <c r="U16" t="s">
        <v>882</v>
      </c>
      <c r="V16">
        <v>11218</v>
      </c>
      <c r="W16">
        <v>0</v>
      </c>
      <c r="X16">
        <v>1</v>
      </c>
      <c r="Y16">
        <v>1</v>
      </c>
      <c r="Z16" t="s">
        <v>890</v>
      </c>
      <c r="AA16" t="s">
        <v>927</v>
      </c>
      <c r="AB16" t="s">
        <v>931</v>
      </c>
      <c r="AC16" t="s">
        <v>932</v>
      </c>
      <c r="AD16" t="s">
        <v>940</v>
      </c>
      <c r="AE16">
        <v>0</v>
      </c>
      <c r="AG16">
        <v>0</v>
      </c>
      <c r="AH16">
        <v>0</v>
      </c>
      <c r="AI16">
        <v>0</v>
      </c>
      <c r="AK16">
        <v>1.5</v>
      </c>
      <c r="AL16" t="s">
        <v>965</v>
      </c>
      <c r="AN16" t="s">
        <v>542</v>
      </c>
      <c r="AO16">
        <v>60</v>
      </c>
      <c r="AP16" s="3">
        <v>43696</v>
      </c>
      <c r="AQ16" t="s">
        <v>973</v>
      </c>
      <c r="AR16" t="s">
        <v>977</v>
      </c>
      <c r="AS16">
        <v>124.9</v>
      </c>
      <c r="AX16" t="s">
        <v>1030</v>
      </c>
      <c r="AY16" t="s">
        <v>979</v>
      </c>
      <c r="AZ16" t="s">
        <v>979</v>
      </c>
      <c r="BA16" t="s">
        <v>1051</v>
      </c>
      <c r="BB16" t="s">
        <v>978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 t="s">
        <v>977</v>
      </c>
      <c r="BK16" t="s">
        <v>978</v>
      </c>
      <c r="BL16" t="s">
        <v>978</v>
      </c>
      <c r="BP16" t="s">
        <v>978</v>
      </c>
      <c r="BT16" s="3">
        <v>43698</v>
      </c>
      <c r="BU16" t="s">
        <v>977</v>
      </c>
      <c r="BV16">
        <v>1908337</v>
      </c>
    </row>
    <row r="17" spans="1:75">
      <c r="A17" s="1">
        <f>HYPERLINK("https://lsnyc.legalserver.org/matter/dynamic-profile/view/1907601","19-1907601")</f>
        <v>0</v>
      </c>
      <c r="B17" t="s">
        <v>90</v>
      </c>
      <c r="C17" t="s">
        <v>328</v>
      </c>
      <c r="D17" t="s">
        <v>538</v>
      </c>
      <c r="F17" s="3">
        <v>43704</v>
      </c>
      <c r="G17" s="3">
        <v>43693</v>
      </c>
      <c r="K17" t="s">
        <v>554</v>
      </c>
      <c r="L17" t="s">
        <v>587</v>
      </c>
      <c r="M17" t="s">
        <v>596</v>
      </c>
      <c r="O17">
        <v>36</v>
      </c>
      <c r="P17" t="s">
        <v>599</v>
      </c>
      <c r="Q17" t="s">
        <v>614</v>
      </c>
      <c r="R17" t="s">
        <v>624</v>
      </c>
      <c r="S17" t="s">
        <v>629</v>
      </c>
      <c r="T17" t="s">
        <v>650</v>
      </c>
      <c r="U17" t="s">
        <v>882</v>
      </c>
      <c r="V17">
        <v>11225</v>
      </c>
      <c r="W17">
        <v>1</v>
      </c>
      <c r="X17">
        <v>2</v>
      </c>
      <c r="Y17">
        <v>3</v>
      </c>
      <c r="Z17" t="s">
        <v>890</v>
      </c>
      <c r="AA17" t="s">
        <v>927</v>
      </c>
      <c r="AB17" t="s">
        <v>931</v>
      </c>
      <c r="AC17" t="s">
        <v>932</v>
      </c>
      <c r="AD17" t="s">
        <v>940</v>
      </c>
      <c r="AE17">
        <v>0</v>
      </c>
      <c r="AG17">
        <v>0</v>
      </c>
      <c r="AH17">
        <v>0</v>
      </c>
      <c r="AI17">
        <v>0</v>
      </c>
      <c r="AK17">
        <v>1.75</v>
      </c>
      <c r="AL17" t="s">
        <v>965</v>
      </c>
      <c r="AN17" t="s">
        <v>542</v>
      </c>
      <c r="AO17">
        <v>36</v>
      </c>
      <c r="AP17" s="3">
        <v>43693</v>
      </c>
      <c r="AQ17" t="s">
        <v>973</v>
      </c>
      <c r="AR17" t="s">
        <v>977</v>
      </c>
      <c r="AS17">
        <v>239.1</v>
      </c>
      <c r="AX17" t="s">
        <v>1030</v>
      </c>
      <c r="AY17" t="s">
        <v>978</v>
      </c>
      <c r="AZ17" t="s">
        <v>978</v>
      </c>
      <c r="BA17" t="s">
        <v>1051</v>
      </c>
      <c r="BB17" t="s">
        <v>978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 t="s">
        <v>977</v>
      </c>
      <c r="BK17" t="s">
        <v>978</v>
      </c>
      <c r="BL17" t="s">
        <v>978</v>
      </c>
      <c r="BP17" t="s">
        <v>978</v>
      </c>
      <c r="BT17" s="3">
        <v>43704</v>
      </c>
      <c r="BU17" t="s">
        <v>977</v>
      </c>
      <c r="BV17">
        <v>1908258</v>
      </c>
    </row>
    <row r="18" spans="1:75">
      <c r="A18" s="1">
        <f>HYPERLINK("https://lsnyc.legalserver.org/matter/dynamic-profile/view/1907323","19-1907323")</f>
        <v>0</v>
      </c>
      <c r="B18" t="s">
        <v>91</v>
      </c>
      <c r="C18" t="s">
        <v>329</v>
      </c>
      <c r="D18" t="s">
        <v>538</v>
      </c>
      <c r="F18" s="3">
        <v>43692</v>
      </c>
      <c r="G18" s="3">
        <v>43692</v>
      </c>
      <c r="J18" t="s">
        <v>544</v>
      </c>
      <c r="K18" t="s">
        <v>555</v>
      </c>
      <c r="L18" t="s">
        <v>587</v>
      </c>
      <c r="M18" t="s">
        <v>596</v>
      </c>
      <c r="O18">
        <v>53</v>
      </c>
      <c r="P18" t="s">
        <v>600</v>
      </c>
      <c r="Q18" t="s">
        <v>613</v>
      </c>
      <c r="R18" t="s">
        <v>623</v>
      </c>
      <c r="S18" t="s">
        <v>629</v>
      </c>
      <c r="T18" t="s">
        <v>651</v>
      </c>
      <c r="U18" t="s">
        <v>882</v>
      </c>
      <c r="V18">
        <v>11417</v>
      </c>
      <c r="W18">
        <v>0</v>
      </c>
      <c r="X18">
        <v>3</v>
      </c>
      <c r="Y18">
        <v>3</v>
      </c>
      <c r="Z18" t="s">
        <v>890</v>
      </c>
      <c r="AA18" t="s">
        <v>928</v>
      </c>
      <c r="AB18" t="s">
        <v>931</v>
      </c>
      <c r="AC18" t="s">
        <v>932</v>
      </c>
      <c r="AD18" t="s">
        <v>939</v>
      </c>
      <c r="AE18">
        <v>0</v>
      </c>
      <c r="AG18">
        <v>0</v>
      </c>
      <c r="AH18">
        <v>0</v>
      </c>
      <c r="AI18">
        <v>0</v>
      </c>
      <c r="AK18">
        <v>2.95</v>
      </c>
      <c r="AL18" t="s">
        <v>965</v>
      </c>
      <c r="AN18" t="s">
        <v>542</v>
      </c>
      <c r="AO18">
        <v>53</v>
      </c>
      <c r="AP18" s="3">
        <v>43690</v>
      </c>
      <c r="AQ18" t="s">
        <v>975</v>
      </c>
      <c r="AR18" t="s">
        <v>978</v>
      </c>
      <c r="AS18">
        <v>112.52</v>
      </c>
      <c r="AX18" t="s">
        <v>1033</v>
      </c>
      <c r="AY18" t="s">
        <v>978</v>
      </c>
      <c r="AZ18" t="s">
        <v>979</v>
      </c>
      <c r="BB18" t="s">
        <v>978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 t="s">
        <v>977</v>
      </c>
      <c r="BK18" t="s">
        <v>978</v>
      </c>
      <c r="BL18" t="s">
        <v>978</v>
      </c>
      <c r="BM18" t="s">
        <v>1092</v>
      </c>
      <c r="BP18" t="s">
        <v>978</v>
      </c>
      <c r="BT18" s="3">
        <v>43692</v>
      </c>
      <c r="BU18" t="s">
        <v>977</v>
      </c>
      <c r="BV18">
        <v>1907979</v>
      </c>
    </row>
    <row r="19" spans="1:75">
      <c r="A19" s="1">
        <f>HYPERLINK("https://lsnyc.legalserver.org/matter/dynamic-profile/view/1907430","19-1907430")</f>
        <v>0</v>
      </c>
      <c r="B19" t="s">
        <v>92</v>
      </c>
      <c r="C19" t="s">
        <v>330</v>
      </c>
      <c r="D19" t="s">
        <v>538</v>
      </c>
      <c r="F19" s="3">
        <v>43692</v>
      </c>
      <c r="G19" s="3">
        <v>43692</v>
      </c>
      <c r="K19" t="s">
        <v>555</v>
      </c>
      <c r="L19" t="s">
        <v>587</v>
      </c>
      <c r="M19" t="s">
        <v>594</v>
      </c>
      <c r="O19">
        <v>48</v>
      </c>
      <c r="P19" t="s">
        <v>600</v>
      </c>
      <c r="Q19" t="s">
        <v>616</v>
      </c>
      <c r="R19" t="s">
        <v>624</v>
      </c>
      <c r="S19" t="s">
        <v>629</v>
      </c>
      <c r="T19" t="s">
        <v>652</v>
      </c>
      <c r="U19" t="s">
        <v>882</v>
      </c>
      <c r="V19">
        <v>11226</v>
      </c>
      <c r="W19">
        <v>0</v>
      </c>
      <c r="X19">
        <v>2</v>
      </c>
      <c r="Y19">
        <v>2</v>
      </c>
      <c r="Z19" t="s">
        <v>895</v>
      </c>
      <c r="AA19" t="s">
        <v>928</v>
      </c>
      <c r="AB19" t="s">
        <v>931</v>
      </c>
      <c r="AC19" t="s">
        <v>932</v>
      </c>
      <c r="AD19" t="s">
        <v>940</v>
      </c>
      <c r="AE19">
        <v>0</v>
      </c>
      <c r="AG19">
        <v>0</v>
      </c>
      <c r="AH19">
        <v>0</v>
      </c>
      <c r="AI19">
        <v>0</v>
      </c>
      <c r="AK19">
        <v>1.1</v>
      </c>
      <c r="AL19" t="s">
        <v>965</v>
      </c>
      <c r="AN19" t="s">
        <v>542</v>
      </c>
      <c r="AO19">
        <v>48</v>
      </c>
      <c r="AP19" s="3">
        <v>43692</v>
      </c>
      <c r="AQ19" t="s">
        <v>975</v>
      </c>
      <c r="AR19" t="s">
        <v>978</v>
      </c>
      <c r="AS19">
        <v>85.16</v>
      </c>
      <c r="AX19" t="s">
        <v>1030</v>
      </c>
      <c r="AY19" t="s">
        <v>979</v>
      </c>
      <c r="AZ19" t="s">
        <v>979</v>
      </c>
      <c r="BA19" t="s">
        <v>1051</v>
      </c>
      <c r="BB19" t="s">
        <v>978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 t="s">
        <v>977</v>
      </c>
      <c r="BK19" t="s">
        <v>978</v>
      </c>
      <c r="BL19" t="s">
        <v>979</v>
      </c>
      <c r="BM19" t="s">
        <v>1092</v>
      </c>
      <c r="BP19" t="s">
        <v>978</v>
      </c>
      <c r="BT19" s="3">
        <v>43692</v>
      </c>
      <c r="BU19" t="s">
        <v>977</v>
      </c>
      <c r="BV19">
        <v>1906285</v>
      </c>
    </row>
    <row r="20" spans="1:75">
      <c r="A20" s="1">
        <f>HYPERLINK("https://lsnyc.legalserver.org/matter/dynamic-profile/view/1907478","19-1907478")</f>
        <v>0</v>
      </c>
      <c r="B20" t="s">
        <v>93</v>
      </c>
      <c r="C20" t="s">
        <v>331</v>
      </c>
      <c r="D20" t="s">
        <v>538</v>
      </c>
      <c r="F20" s="3">
        <v>43721</v>
      </c>
      <c r="G20" s="3">
        <v>43692</v>
      </c>
      <c r="K20" t="s">
        <v>552</v>
      </c>
      <c r="L20" t="s">
        <v>588</v>
      </c>
      <c r="M20" t="s">
        <v>593</v>
      </c>
      <c r="O20">
        <v>34</v>
      </c>
      <c r="P20" t="s">
        <v>599</v>
      </c>
      <c r="Q20" t="s">
        <v>613</v>
      </c>
      <c r="R20" t="s">
        <v>623</v>
      </c>
      <c r="S20" t="s">
        <v>629</v>
      </c>
      <c r="T20" t="s">
        <v>653</v>
      </c>
      <c r="U20" t="s">
        <v>882</v>
      </c>
      <c r="V20">
        <v>11212</v>
      </c>
      <c r="W20">
        <v>0</v>
      </c>
      <c r="X20">
        <v>1</v>
      </c>
      <c r="Y20">
        <v>1</v>
      </c>
      <c r="Z20" t="s">
        <v>886</v>
      </c>
      <c r="AA20" t="s">
        <v>927</v>
      </c>
      <c r="AB20" t="s">
        <v>931</v>
      </c>
      <c r="AC20" t="s">
        <v>934</v>
      </c>
      <c r="AD20" t="s">
        <v>941</v>
      </c>
      <c r="AE20">
        <v>0</v>
      </c>
      <c r="AG20">
        <v>0</v>
      </c>
      <c r="AH20">
        <v>1399.66</v>
      </c>
      <c r="AI20">
        <v>2584</v>
      </c>
      <c r="AJ20" t="s">
        <v>964</v>
      </c>
      <c r="AK20">
        <v>13.9</v>
      </c>
      <c r="AL20" t="s">
        <v>965</v>
      </c>
      <c r="AO20">
        <v>34</v>
      </c>
      <c r="AP20" s="3">
        <v>43692</v>
      </c>
      <c r="AQ20" t="s">
        <v>973</v>
      </c>
      <c r="AR20" t="s">
        <v>977</v>
      </c>
      <c r="AS20">
        <v>0</v>
      </c>
      <c r="AX20" t="s">
        <v>1030</v>
      </c>
      <c r="AY20" t="s">
        <v>979</v>
      </c>
      <c r="AZ20" t="s">
        <v>979</v>
      </c>
      <c r="BA20" t="s">
        <v>1052</v>
      </c>
      <c r="BB20" t="s">
        <v>978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t="s">
        <v>977</v>
      </c>
      <c r="BK20" t="s">
        <v>978</v>
      </c>
      <c r="BL20" t="s">
        <v>979</v>
      </c>
      <c r="BM20" t="s">
        <v>1092</v>
      </c>
      <c r="BP20" t="s">
        <v>978</v>
      </c>
      <c r="BT20" s="3">
        <v>43721</v>
      </c>
      <c r="BU20" t="s">
        <v>977</v>
      </c>
      <c r="BV20">
        <v>1908134</v>
      </c>
    </row>
    <row r="21" spans="1:75">
      <c r="A21" s="1">
        <f>HYPERLINK("https://lsnyc.legalserver.org/matter/dynamic-profile/view/1907295","19-1907295")</f>
        <v>0</v>
      </c>
      <c r="B21" t="s">
        <v>94</v>
      </c>
      <c r="C21" t="s">
        <v>332</v>
      </c>
      <c r="D21" t="s">
        <v>538</v>
      </c>
      <c r="F21" s="3">
        <v>43700</v>
      </c>
      <c r="G21" s="3">
        <v>43690</v>
      </c>
      <c r="K21" t="s">
        <v>552</v>
      </c>
      <c r="L21" t="s">
        <v>587</v>
      </c>
      <c r="M21" t="s">
        <v>597</v>
      </c>
      <c r="O21">
        <v>27</v>
      </c>
      <c r="P21" t="s">
        <v>599</v>
      </c>
      <c r="Q21" t="s">
        <v>613</v>
      </c>
      <c r="R21" t="s">
        <v>623</v>
      </c>
      <c r="S21" t="s">
        <v>629</v>
      </c>
      <c r="T21" t="s">
        <v>654</v>
      </c>
      <c r="U21" t="s">
        <v>882</v>
      </c>
      <c r="V21">
        <v>11218</v>
      </c>
      <c r="W21">
        <v>0</v>
      </c>
      <c r="X21">
        <v>1</v>
      </c>
      <c r="Y21">
        <v>1</v>
      </c>
      <c r="Z21" t="s">
        <v>893</v>
      </c>
      <c r="AA21" t="s">
        <v>927</v>
      </c>
      <c r="AB21" t="s">
        <v>931</v>
      </c>
      <c r="AC21" t="s">
        <v>932</v>
      </c>
      <c r="AD21" t="s">
        <v>939</v>
      </c>
      <c r="AE21">
        <v>0</v>
      </c>
      <c r="AG21">
        <v>0</v>
      </c>
      <c r="AH21">
        <v>0</v>
      </c>
      <c r="AI21">
        <v>0</v>
      </c>
      <c r="AK21">
        <v>4.7</v>
      </c>
      <c r="AL21" t="s">
        <v>965</v>
      </c>
      <c r="AN21" t="s">
        <v>542</v>
      </c>
      <c r="AO21">
        <v>27</v>
      </c>
      <c r="AP21" s="3">
        <v>43690</v>
      </c>
      <c r="AQ21" t="s">
        <v>973</v>
      </c>
      <c r="AR21" t="s">
        <v>977</v>
      </c>
      <c r="AS21">
        <v>187.35</v>
      </c>
      <c r="AX21" t="s">
        <v>1030</v>
      </c>
      <c r="AY21" t="s">
        <v>979</v>
      </c>
      <c r="AZ21" t="s">
        <v>979</v>
      </c>
      <c r="BA21" t="s">
        <v>1041</v>
      </c>
      <c r="BB21" t="s">
        <v>978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 t="s">
        <v>977</v>
      </c>
      <c r="BK21" t="s">
        <v>978</v>
      </c>
      <c r="BL21" t="s">
        <v>979</v>
      </c>
      <c r="BM21" t="s">
        <v>1092</v>
      </c>
      <c r="BP21" t="s">
        <v>978</v>
      </c>
      <c r="BT21" s="3">
        <v>43700</v>
      </c>
      <c r="BU21" t="s">
        <v>977</v>
      </c>
      <c r="BV21">
        <v>1907951</v>
      </c>
    </row>
    <row r="22" spans="1:75">
      <c r="A22" s="1">
        <f>HYPERLINK("https://lsnyc.legalserver.org/matter/dynamic-profile/view/1906763","19-1906763")</f>
        <v>0</v>
      </c>
      <c r="B22" t="s">
        <v>95</v>
      </c>
      <c r="C22" t="s">
        <v>333</v>
      </c>
      <c r="D22" t="s">
        <v>538</v>
      </c>
      <c r="F22" s="3">
        <v>43731</v>
      </c>
      <c r="G22" s="3">
        <v>43683</v>
      </c>
      <c r="K22" t="s">
        <v>556</v>
      </c>
      <c r="L22" t="s">
        <v>587</v>
      </c>
      <c r="M22" t="s">
        <v>596</v>
      </c>
      <c r="O22">
        <v>48</v>
      </c>
      <c r="P22" t="s">
        <v>599</v>
      </c>
      <c r="Q22" t="s">
        <v>613</v>
      </c>
      <c r="R22" t="s">
        <v>623</v>
      </c>
      <c r="S22" t="s">
        <v>631</v>
      </c>
      <c r="T22" t="s">
        <v>655</v>
      </c>
      <c r="U22" t="s">
        <v>882</v>
      </c>
      <c r="V22">
        <v>11378</v>
      </c>
      <c r="W22">
        <v>0</v>
      </c>
      <c r="X22">
        <v>1</v>
      </c>
      <c r="Y22">
        <v>1</v>
      </c>
      <c r="Z22" t="s">
        <v>890</v>
      </c>
      <c r="AA22" t="s">
        <v>927</v>
      </c>
      <c r="AB22" t="s">
        <v>931</v>
      </c>
      <c r="AC22" t="s">
        <v>932</v>
      </c>
      <c r="AD22" t="s">
        <v>939</v>
      </c>
      <c r="AE22">
        <v>0</v>
      </c>
      <c r="AG22">
        <v>0</v>
      </c>
      <c r="AH22">
        <v>0</v>
      </c>
      <c r="AI22">
        <v>0</v>
      </c>
      <c r="AK22">
        <v>3.25</v>
      </c>
      <c r="AL22" t="s">
        <v>965</v>
      </c>
      <c r="AN22" t="s">
        <v>542</v>
      </c>
      <c r="AO22">
        <v>48</v>
      </c>
      <c r="AP22" s="3">
        <v>43683</v>
      </c>
      <c r="AQ22" t="s">
        <v>973</v>
      </c>
      <c r="AR22" t="s">
        <v>977</v>
      </c>
      <c r="AS22">
        <v>124.9</v>
      </c>
      <c r="AX22" t="s">
        <v>1033</v>
      </c>
      <c r="AY22" t="s">
        <v>979</v>
      </c>
      <c r="AZ22" t="s">
        <v>979</v>
      </c>
      <c r="BA22" t="s">
        <v>1053</v>
      </c>
      <c r="BB22" t="s">
        <v>978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 t="s">
        <v>978</v>
      </c>
      <c r="BK22" t="s">
        <v>978</v>
      </c>
      <c r="BL22" t="s">
        <v>979</v>
      </c>
      <c r="BM22" t="s">
        <v>931</v>
      </c>
      <c r="BP22" t="s">
        <v>978</v>
      </c>
      <c r="BT22" s="3">
        <v>43726</v>
      </c>
      <c r="BU22" t="s">
        <v>977</v>
      </c>
      <c r="BV22">
        <v>1907418</v>
      </c>
    </row>
    <row r="23" spans="1:75">
      <c r="A23" s="1">
        <f>HYPERLINK("https://lsnyc.legalserver.org/matter/dynamic-profile/view/1906623","19-1906623")</f>
        <v>0</v>
      </c>
      <c r="B23" t="s">
        <v>96</v>
      </c>
      <c r="C23" t="s">
        <v>334</v>
      </c>
      <c r="D23" t="s">
        <v>538</v>
      </c>
      <c r="F23" s="3">
        <v>43697</v>
      </c>
      <c r="G23" s="3">
        <v>43682</v>
      </c>
      <c r="K23" t="s">
        <v>554</v>
      </c>
      <c r="L23" t="s">
        <v>587</v>
      </c>
      <c r="M23" t="s">
        <v>593</v>
      </c>
      <c r="O23">
        <v>32</v>
      </c>
      <c r="P23" t="s">
        <v>599</v>
      </c>
      <c r="Q23" t="s">
        <v>614</v>
      </c>
      <c r="R23" t="s">
        <v>624</v>
      </c>
      <c r="S23" t="s">
        <v>629</v>
      </c>
      <c r="T23" t="s">
        <v>656</v>
      </c>
      <c r="U23" t="s">
        <v>882</v>
      </c>
      <c r="V23">
        <v>11234</v>
      </c>
      <c r="W23">
        <v>0</v>
      </c>
      <c r="X23">
        <v>1</v>
      </c>
      <c r="Y23">
        <v>1</v>
      </c>
      <c r="Z23" t="s">
        <v>886</v>
      </c>
      <c r="AA23" t="s">
        <v>927</v>
      </c>
      <c r="AB23" t="s">
        <v>931</v>
      </c>
      <c r="AC23" t="s">
        <v>932</v>
      </c>
      <c r="AD23" t="s">
        <v>940</v>
      </c>
      <c r="AE23">
        <v>0</v>
      </c>
      <c r="AG23">
        <v>0</v>
      </c>
      <c r="AH23">
        <v>0</v>
      </c>
      <c r="AI23">
        <v>0</v>
      </c>
      <c r="AK23">
        <v>2</v>
      </c>
      <c r="AL23" t="s">
        <v>965</v>
      </c>
      <c r="AN23" t="s">
        <v>542</v>
      </c>
      <c r="AO23">
        <v>32</v>
      </c>
      <c r="AP23" s="3">
        <v>43682</v>
      </c>
      <c r="AQ23" t="s">
        <v>973</v>
      </c>
      <c r="AR23" t="s">
        <v>977</v>
      </c>
      <c r="AS23">
        <v>0</v>
      </c>
      <c r="AX23" t="s">
        <v>1030</v>
      </c>
      <c r="AY23" t="s">
        <v>979</v>
      </c>
      <c r="AZ23" t="s">
        <v>979</v>
      </c>
      <c r="BA23" t="s">
        <v>1046</v>
      </c>
      <c r="BB23" t="s">
        <v>978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 t="s">
        <v>977</v>
      </c>
      <c r="BK23" t="s">
        <v>978</v>
      </c>
      <c r="BL23" t="s">
        <v>979</v>
      </c>
      <c r="BM23" t="s">
        <v>1095</v>
      </c>
      <c r="BP23" t="s">
        <v>978</v>
      </c>
      <c r="BT23" s="3">
        <v>43697</v>
      </c>
      <c r="BU23" t="s">
        <v>977</v>
      </c>
      <c r="BV23">
        <v>1907278</v>
      </c>
    </row>
    <row r="24" spans="1:75">
      <c r="A24" s="1">
        <f>HYPERLINK("https://lsnyc.legalserver.org/matter/dynamic-profile/view/1906669","19-1906669")</f>
        <v>0</v>
      </c>
      <c r="B24" t="s">
        <v>97</v>
      </c>
      <c r="C24" t="s">
        <v>335</v>
      </c>
      <c r="D24" t="s">
        <v>538</v>
      </c>
      <c r="F24" s="3">
        <v>43705</v>
      </c>
      <c r="G24" s="3">
        <v>43682</v>
      </c>
      <c r="K24" t="s">
        <v>552</v>
      </c>
      <c r="L24" t="s">
        <v>588</v>
      </c>
      <c r="M24" t="s">
        <v>593</v>
      </c>
      <c r="O24">
        <v>27</v>
      </c>
      <c r="P24" t="s">
        <v>599</v>
      </c>
      <c r="Q24" t="s">
        <v>613</v>
      </c>
      <c r="R24" t="s">
        <v>623</v>
      </c>
      <c r="S24" t="s">
        <v>629</v>
      </c>
      <c r="T24" t="s">
        <v>657</v>
      </c>
      <c r="U24" t="s">
        <v>882</v>
      </c>
      <c r="V24">
        <v>11203</v>
      </c>
      <c r="W24">
        <v>0</v>
      </c>
      <c r="X24">
        <v>1</v>
      </c>
      <c r="Y24">
        <v>1</v>
      </c>
      <c r="Z24" t="s">
        <v>893</v>
      </c>
      <c r="AA24" t="s">
        <v>927</v>
      </c>
      <c r="AB24" t="s">
        <v>931</v>
      </c>
      <c r="AC24" t="s">
        <v>932</v>
      </c>
      <c r="AD24" t="s">
        <v>939</v>
      </c>
      <c r="AE24">
        <v>0</v>
      </c>
      <c r="AG24">
        <v>0</v>
      </c>
      <c r="AH24">
        <v>0</v>
      </c>
      <c r="AI24">
        <v>0</v>
      </c>
      <c r="AK24">
        <v>3.25</v>
      </c>
      <c r="AL24" t="s">
        <v>965</v>
      </c>
      <c r="AN24" t="s">
        <v>542</v>
      </c>
      <c r="AO24">
        <v>27</v>
      </c>
      <c r="AP24" s="3">
        <v>43682</v>
      </c>
      <c r="AQ24" t="s">
        <v>973</v>
      </c>
      <c r="AR24" t="s">
        <v>977</v>
      </c>
      <c r="AS24">
        <v>134.06</v>
      </c>
      <c r="AX24" t="s">
        <v>1030</v>
      </c>
      <c r="AY24" t="s">
        <v>979</v>
      </c>
      <c r="AZ24" t="s">
        <v>979</v>
      </c>
      <c r="BA24" t="s">
        <v>1046</v>
      </c>
      <c r="BB24" t="s">
        <v>978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 t="s">
        <v>977</v>
      </c>
      <c r="BK24" t="s">
        <v>978</v>
      </c>
      <c r="BL24" t="s">
        <v>979</v>
      </c>
      <c r="BM24" t="s">
        <v>1092</v>
      </c>
      <c r="BP24" t="s">
        <v>978</v>
      </c>
      <c r="BT24" s="3">
        <v>43705</v>
      </c>
      <c r="BU24" t="s">
        <v>977</v>
      </c>
      <c r="BV24">
        <v>1907324</v>
      </c>
    </row>
    <row r="25" spans="1:75">
      <c r="A25" s="1">
        <f>HYPERLINK("https://lsnyc.legalserver.org/matter/dynamic-profile/view/1906659","19-1906659")</f>
        <v>0</v>
      </c>
      <c r="B25" t="s">
        <v>98</v>
      </c>
      <c r="C25" t="s">
        <v>336</v>
      </c>
      <c r="D25" t="s">
        <v>538</v>
      </c>
      <c r="F25" s="3">
        <v>43728</v>
      </c>
      <c r="G25" s="3">
        <v>43682</v>
      </c>
      <c r="K25" t="s">
        <v>556</v>
      </c>
      <c r="L25" t="s">
        <v>587</v>
      </c>
      <c r="M25" t="s">
        <v>593</v>
      </c>
      <c r="O25">
        <v>37</v>
      </c>
      <c r="P25" t="s">
        <v>599</v>
      </c>
      <c r="Q25" t="s">
        <v>613</v>
      </c>
      <c r="R25" t="s">
        <v>623</v>
      </c>
      <c r="S25" t="s">
        <v>631</v>
      </c>
      <c r="T25" t="s">
        <v>658</v>
      </c>
      <c r="U25" t="s">
        <v>882</v>
      </c>
      <c r="V25">
        <v>11434</v>
      </c>
      <c r="W25">
        <v>1</v>
      </c>
      <c r="X25">
        <v>2</v>
      </c>
      <c r="Y25">
        <v>3</v>
      </c>
      <c r="Z25" t="s">
        <v>896</v>
      </c>
      <c r="AA25" t="s">
        <v>927</v>
      </c>
      <c r="AB25" t="s">
        <v>931</v>
      </c>
      <c r="AC25" t="s">
        <v>932</v>
      </c>
      <c r="AD25" t="s">
        <v>939</v>
      </c>
      <c r="AE25">
        <v>0</v>
      </c>
      <c r="AG25">
        <v>0</v>
      </c>
      <c r="AH25">
        <v>0</v>
      </c>
      <c r="AI25">
        <v>0</v>
      </c>
      <c r="AK25">
        <v>6.75</v>
      </c>
      <c r="AL25" t="s">
        <v>965</v>
      </c>
      <c r="AN25" t="s">
        <v>542</v>
      </c>
      <c r="AO25">
        <v>37</v>
      </c>
      <c r="AP25" s="3">
        <v>43682</v>
      </c>
      <c r="AQ25" t="s">
        <v>973</v>
      </c>
      <c r="AR25" t="s">
        <v>977</v>
      </c>
      <c r="AS25">
        <v>21.83</v>
      </c>
      <c r="AX25" t="s">
        <v>1033</v>
      </c>
      <c r="AY25" t="s">
        <v>979</v>
      </c>
      <c r="AZ25" t="s">
        <v>979</v>
      </c>
      <c r="BA25" t="s">
        <v>1054</v>
      </c>
      <c r="BB25" t="s">
        <v>978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 t="s">
        <v>978</v>
      </c>
      <c r="BK25" t="s">
        <v>978</v>
      </c>
      <c r="BL25" t="s">
        <v>979</v>
      </c>
      <c r="BM25" t="s">
        <v>931</v>
      </c>
      <c r="BP25" t="s">
        <v>978</v>
      </c>
      <c r="BT25" s="3">
        <v>43726</v>
      </c>
      <c r="BU25" t="s">
        <v>977</v>
      </c>
      <c r="BV25">
        <v>1907314</v>
      </c>
    </row>
    <row r="26" spans="1:75">
      <c r="A26" s="1">
        <f>HYPERLINK("https://lsnyc.legalserver.org/matter/dynamic-profile/view/1906547","19-1906547")</f>
        <v>0</v>
      </c>
      <c r="B26" t="s">
        <v>99</v>
      </c>
      <c r="C26" t="s">
        <v>211</v>
      </c>
      <c r="D26" t="s">
        <v>538</v>
      </c>
      <c r="F26" s="3">
        <v>43705</v>
      </c>
      <c r="G26" s="3">
        <v>43679</v>
      </c>
      <c r="K26" t="s">
        <v>554</v>
      </c>
      <c r="L26" t="s">
        <v>588</v>
      </c>
      <c r="M26" t="s">
        <v>593</v>
      </c>
      <c r="O26">
        <v>50</v>
      </c>
      <c r="P26" t="s">
        <v>599</v>
      </c>
      <c r="Q26" t="s">
        <v>614</v>
      </c>
      <c r="R26" t="s">
        <v>624</v>
      </c>
      <c r="S26" t="s">
        <v>629</v>
      </c>
      <c r="T26" t="s">
        <v>659</v>
      </c>
      <c r="U26" t="s">
        <v>882</v>
      </c>
      <c r="V26">
        <v>11232</v>
      </c>
      <c r="W26">
        <v>0</v>
      </c>
      <c r="X26">
        <v>1</v>
      </c>
      <c r="Y26">
        <v>1</v>
      </c>
      <c r="Z26" t="s">
        <v>891</v>
      </c>
      <c r="AA26" t="s">
        <v>927</v>
      </c>
      <c r="AB26" t="s">
        <v>931</v>
      </c>
      <c r="AC26" t="s">
        <v>932</v>
      </c>
      <c r="AD26" t="s">
        <v>940</v>
      </c>
      <c r="AE26">
        <v>0</v>
      </c>
      <c r="AG26">
        <v>0</v>
      </c>
      <c r="AH26">
        <v>0</v>
      </c>
      <c r="AI26">
        <v>0</v>
      </c>
      <c r="AK26">
        <v>5.75</v>
      </c>
      <c r="AL26" t="s">
        <v>965</v>
      </c>
      <c r="AN26" t="s">
        <v>542</v>
      </c>
      <c r="AO26">
        <v>50</v>
      </c>
      <c r="AP26" s="3">
        <v>43679</v>
      </c>
      <c r="AQ26" t="s">
        <v>973</v>
      </c>
      <c r="AR26" t="s">
        <v>977</v>
      </c>
      <c r="AS26">
        <v>22.77</v>
      </c>
      <c r="AU26" t="s">
        <v>983</v>
      </c>
      <c r="AX26" t="s">
        <v>1030</v>
      </c>
      <c r="AY26" t="s">
        <v>979</v>
      </c>
      <c r="AZ26" t="s">
        <v>979</v>
      </c>
      <c r="BA26" t="s">
        <v>1049</v>
      </c>
      <c r="BB26" t="s">
        <v>978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 t="s">
        <v>977</v>
      </c>
      <c r="BK26" t="s">
        <v>978</v>
      </c>
      <c r="BL26" t="s">
        <v>979</v>
      </c>
      <c r="BM26" t="s">
        <v>1093</v>
      </c>
      <c r="BP26" t="s">
        <v>978</v>
      </c>
      <c r="BT26" s="3">
        <v>43705</v>
      </c>
      <c r="BU26" t="s">
        <v>977</v>
      </c>
      <c r="BV26">
        <v>1836848</v>
      </c>
    </row>
    <row r="27" spans="1:75">
      <c r="A27" s="1">
        <f>HYPERLINK("https://lsnyc.legalserver.org/matter/dynamic-profile/view/1906518","19-1906518")</f>
        <v>0</v>
      </c>
      <c r="B27" t="s">
        <v>100</v>
      </c>
      <c r="C27" t="s">
        <v>337</v>
      </c>
      <c r="D27" t="s">
        <v>538</v>
      </c>
      <c r="F27" s="3">
        <v>43731</v>
      </c>
      <c r="G27" s="3">
        <v>43679</v>
      </c>
      <c r="K27" t="s">
        <v>556</v>
      </c>
      <c r="L27" t="s">
        <v>587</v>
      </c>
      <c r="M27" t="s">
        <v>594</v>
      </c>
      <c r="O27">
        <v>26</v>
      </c>
      <c r="P27" t="s">
        <v>599</v>
      </c>
      <c r="Q27" t="s">
        <v>613</v>
      </c>
      <c r="R27" t="s">
        <v>623</v>
      </c>
      <c r="S27" t="s">
        <v>631</v>
      </c>
      <c r="T27" t="s">
        <v>660</v>
      </c>
      <c r="U27" t="s">
        <v>882</v>
      </c>
      <c r="V27">
        <v>11369</v>
      </c>
      <c r="W27">
        <v>0</v>
      </c>
      <c r="X27">
        <v>1</v>
      </c>
      <c r="Y27">
        <v>1</v>
      </c>
      <c r="Z27" t="s">
        <v>893</v>
      </c>
      <c r="AA27" t="s">
        <v>927</v>
      </c>
      <c r="AB27" t="s">
        <v>931</v>
      </c>
      <c r="AC27" t="s">
        <v>932</v>
      </c>
      <c r="AD27" t="s">
        <v>939</v>
      </c>
      <c r="AE27">
        <v>0</v>
      </c>
      <c r="AG27">
        <v>0</v>
      </c>
      <c r="AH27">
        <v>0</v>
      </c>
      <c r="AI27">
        <v>0</v>
      </c>
      <c r="AK27">
        <v>11.5</v>
      </c>
      <c r="AL27" t="s">
        <v>965</v>
      </c>
      <c r="AN27" t="s">
        <v>542</v>
      </c>
      <c r="AO27">
        <v>26</v>
      </c>
      <c r="AP27" s="3">
        <v>43679</v>
      </c>
      <c r="AQ27" t="s">
        <v>973</v>
      </c>
      <c r="AR27" t="s">
        <v>977</v>
      </c>
      <c r="AS27">
        <v>187.35</v>
      </c>
      <c r="AX27" t="s">
        <v>1033</v>
      </c>
      <c r="AY27" t="s">
        <v>979</v>
      </c>
      <c r="AZ27" t="s">
        <v>979</v>
      </c>
      <c r="BA27" t="s">
        <v>1055</v>
      </c>
      <c r="BB27" t="s">
        <v>979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 t="s">
        <v>978</v>
      </c>
      <c r="BK27" t="s">
        <v>978</v>
      </c>
      <c r="BL27" t="s">
        <v>979</v>
      </c>
      <c r="BM27" t="s">
        <v>931</v>
      </c>
      <c r="BP27" t="s">
        <v>978</v>
      </c>
      <c r="BT27" s="3">
        <v>43726</v>
      </c>
      <c r="BU27" t="s">
        <v>977</v>
      </c>
      <c r="BV27">
        <v>1907173</v>
      </c>
    </row>
    <row r="28" spans="1:75">
      <c r="A28" s="1">
        <f>HYPERLINK("https://lsnyc.legalserver.org/matter/dynamic-profile/view/1906418","19-1906418")</f>
        <v>0</v>
      </c>
      <c r="B28" t="s">
        <v>101</v>
      </c>
      <c r="C28" t="s">
        <v>338</v>
      </c>
      <c r="D28" t="s">
        <v>538</v>
      </c>
      <c r="F28" s="3">
        <v>43717</v>
      </c>
      <c r="G28" s="3">
        <v>43678</v>
      </c>
      <c r="K28" t="s">
        <v>557</v>
      </c>
      <c r="L28" t="s">
        <v>588</v>
      </c>
      <c r="M28" t="s">
        <v>594</v>
      </c>
      <c r="O28">
        <v>25</v>
      </c>
      <c r="P28" t="s">
        <v>599</v>
      </c>
      <c r="Q28" t="s">
        <v>614</v>
      </c>
      <c r="R28" t="s">
        <v>624</v>
      </c>
      <c r="S28" t="s">
        <v>629</v>
      </c>
      <c r="T28" t="s">
        <v>661</v>
      </c>
      <c r="U28" t="s">
        <v>882</v>
      </c>
      <c r="V28">
        <v>11213</v>
      </c>
      <c r="W28">
        <v>0</v>
      </c>
      <c r="X28">
        <v>1</v>
      </c>
      <c r="Y28">
        <v>1</v>
      </c>
      <c r="Z28" t="s">
        <v>886</v>
      </c>
      <c r="AA28" t="s">
        <v>927</v>
      </c>
      <c r="AB28" t="s">
        <v>931</v>
      </c>
      <c r="AC28" t="s">
        <v>932</v>
      </c>
      <c r="AD28" t="s">
        <v>940</v>
      </c>
      <c r="AE28">
        <v>0</v>
      </c>
      <c r="AG28">
        <v>0</v>
      </c>
      <c r="AH28">
        <v>0</v>
      </c>
      <c r="AI28">
        <v>0</v>
      </c>
      <c r="AK28">
        <v>5.75</v>
      </c>
      <c r="AL28" t="s">
        <v>965</v>
      </c>
      <c r="AO28">
        <v>25</v>
      </c>
      <c r="AP28" s="3">
        <v>43678</v>
      </c>
      <c r="AQ28" t="s">
        <v>973</v>
      </c>
      <c r="AR28" t="s">
        <v>977</v>
      </c>
      <c r="AS28">
        <v>0</v>
      </c>
      <c r="AX28" t="s">
        <v>1030</v>
      </c>
      <c r="AY28" t="s">
        <v>978</v>
      </c>
      <c r="AZ28" t="s">
        <v>979</v>
      </c>
      <c r="BA28" t="s">
        <v>1047</v>
      </c>
      <c r="BB28" t="s">
        <v>978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 t="s">
        <v>977</v>
      </c>
      <c r="BK28" t="s">
        <v>978</v>
      </c>
      <c r="BL28" t="s">
        <v>978</v>
      </c>
      <c r="BM28" t="s">
        <v>931</v>
      </c>
      <c r="BP28" t="s">
        <v>978</v>
      </c>
      <c r="BT28" s="3">
        <v>43717</v>
      </c>
      <c r="BU28" t="s">
        <v>977</v>
      </c>
      <c r="BV28">
        <v>1907073</v>
      </c>
      <c r="BW28" t="s">
        <v>1103</v>
      </c>
    </row>
    <row r="29" spans="1:75">
      <c r="A29" s="1">
        <f>HYPERLINK("https://lsnyc.legalserver.org/matter/dynamic-profile/view/1906396","19-1906396")</f>
        <v>0</v>
      </c>
      <c r="B29" t="s">
        <v>102</v>
      </c>
      <c r="C29" t="s">
        <v>339</v>
      </c>
      <c r="D29" t="s">
        <v>539</v>
      </c>
      <c r="F29" s="3">
        <v>43720</v>
      </c>
      <c r="G29" s="3">
        <v>43678</v>
      </c>
      <c r="K29" t="s">
        <v>558</v>
      </c>
      <c r="L29" t="s">
        <v>588</v>
      </c>
      <c r="M29" t="s">
        <v>593</v>
      </c>
      <c r="O29">
        <v>23</v>
      </c>
      <c r="P29" t="s">
        <v>599</v>
      </c>
      <c r="Q29" t="s">
        <v>617</v>
      </c>
      <c r="R29" t="s">
        <v>625</v>
      </c>
      <c r="S29" t="s">
        <v>632</v>
      </c>
      <c r="T29" t="s">
        <v>662</v>
      </c>
      <c r="U29" t="s">
        <v>882</v>
      </c>
      <c r="V29">
        <v>10469</v>
      </c>
      <c r="W29">
        <v>0</v>
      </c>
      <c r="X29">
        <v>2</v>
      </c>
      <c r="Y29">
        <v>2</v>
      </c>
      <c r="Z29" t="s">
        <v>890</v>
      </c>
      <c r="AA29" t="s">
        <v>928</v>
      </c>
      <c r="AB29" t="s">
        <v>931</v>
      </c>
      <c r="AC29" t="s">
        <v>932</v>
      </c>
      <c r="AD29" t="s">
        <v>942</v>
      </c>
      <c r="AE29">
        <v>0</v>
      </c>
      <c r="AG29">
        <v>0</v>
      </c>
      <c r="AH29">
        <v>0</v>
      </c>
      <c r="AI29">
        <v>0</v>
      </c>
      <c r="AK29">
        <v>1.65</v>
      </c>
      <c r="AL29" t="s">
        <v>966</v>
      </c>
      <c r="AN29" t="s">
        <v>542</v>
      </c>
      <c r="AO29">
        <v>23</v>
      </c>
      <c r="AP29" s="3">
        <v>43678</v>
      </c>
      <c r="AQ29" t="s">
        <v>973</v>
      </c>
      <c r="AR29" t="s">
        <v>977</v>
      </c>
      <c r="AS29">
        <v>147.84</v>
      </c>
      <c r="AU29" t="s">
        <v>984</v>
      </c>
      <c r="AV29" t="s">
        <v>1020</v>
      </c>
      <c r="AX29" t="s">
        <v>1032</v>
      </c>
      <c r="AY29" t="s">
        <v>979</v>
      </c>
      <c r="AZ29" t="s">
        <v>979</v>
      </c>
      <c r="BA29" t="s">
        <v>1056</v>
      </c>
      <c r="BB29" t="s">
        <v>978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 t="s">
        <v>979</v>
      </c>
      <c r="BK29" t="s">
        <v>979</v>
      </c>
      <c r="BL29" t="s">
        <v>978</v>
      </c>
      <c r="BM29" t="s">
        <v>1093</v>
      </c>
      <c r="BP29" t="s">
        <v>978</v>
      </c>
      <c r="BT29" s="3">
        <v>43700</v>
      </c>
      <c r="BU29" t="s">
        <v>977</v>
      </c>
      <c r="BV29">
        <v>1907051</v>
      </c>
      <c r="BW29" t="s">
        <v>1103</v>
      </c>
    </row>
    <row r="30" spans="1:75">
      <c r="A30" s="1">
        <f>HYPERLINK("https://lsnyc.legalserver.org/matter/dynamic-profile/view/1906445","19-1906445")</f>
        <v>0</v>
      </c>
      <c r="B30" t="s">
        <v>103</v>
      </c>
      <c r="C30" t="s">
        <v>340</v>
      </c>
      <c r="D30" t="s">
        <v>538</v>
      </c>
      <c r="F30" s="3">
        <v>43728</v>
      </c>
      <c r="G30" s="3">
        <v>43678</v>
      </c>
      <c r="K30" t="s">
        <v>556</v>
      </c>
      <c r="L30" t="s">
        <v>588</v>
      </c>
      <c r="M30" t="s">
        <v>594</v>
      </c>
      <c r="O30">
        <v>39</v>
      </c>
      <c r="P30" t="s">
        <v>599</v>
      </c>
      <c r="Q30" t="s">
        <v>613</v>
      </c>
      <c r="R30" t="s">
        <v>623</v>
      </c>
      <c r="S30" t="s">
        <v>631</v>
      </c>
      <c r="T30" t="s">
        <v>663</v>
      </c>
      <c r="U30" t="s">
        <v>882</v>
      </c>
      <c r="V30">
        <v>11109</v>
      </c>
      <c r="W30">
        <v>0</v>
      </c>
      <c r="X30">
        <v>1</v>
      </c>
      <c r="Y30">
        <v>1</v>
      </c>
      <c r="Z30" t="s">
        <v>893</v>
      </c>
      <c r="AA30" t="s">
        <v>927</v>
      </c>
      <c r="AB30" t="s">
        <v>931</v>
      </c>
      <c r="AC30" t="s">
        <v>932</v>
      </c>
      <c r="AD30" t="s">
        <v>939</v>
      </c>
      <c r="AE30">
        <v>0</v>
      </c>
      <c r="AG30">
        <v>0</v>
      </c>
      <c r="AH30">
        <v>0</v>
      </c>
      <c r="AI30">
        <v>0</v>
      </c>
      <c r="AK30">
        <v>1.25</v>
      </c>
      <c r="AL30" t="s">
        <v>965</v>
      </c>
      <c r="AN30" t="s">
        <v>542</v>
      </c>
      <c r="AO30">
        <v>39</v>
      </c>
      <c r="AP30" s="3">
        <v>43678</v>
      </c>
      <c r="AQ30" t="s">
        <v>973</v>
      </c>
      <c r="AR30" t="s">
        <v>977</v>
      </c>
      <c r="AS30">
        <v>116.57</v>
      </c>
      <c r="AX30" t="s">
        <v>1033</v>
      </c>
      <c r="AY30" t="s">
        <v>979</v>
      </c>
      <c r="AZ30" t="s">
        <v>979</v>
      </c>
      <c r="BA30" t="s">
        <v>1057</v>
      </c>
      <c r="BB30" t="s">
        <v>978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 t="s">
        <v>978</v>
      </c>
      <c r="BK30" t="s">
        <v>978</v>
      </c>
      <c r="BL30" t="s">
        <v>979</v>
      </c>
      <c r="BM30" t="s">
        <v>931</v>
      </c>
      <c r="BP30" t="s">
        <v>978</v>
      </c>
      <c r="BT30" s="3">
        <v>43726</v>
      </c>
      <c r="BU30" t="s">
        <v>977</v>
      </c>
      <c r="BV30">
        <v>1907100</v>
      </c>
    </row>
    <row r="31" spans="1:75">
      <c r="A31" s="1">
        <f>HYPERLINK("https://lsnyc.legalserver.org/matter/dynamic-profile/view/1906207","19-1906207")</f>
        <v>0</v>
      </c>
      <c r="B31" t="s">
        <v>104</v>
      </c>
      <c r="C31" t="s">
        <v>341</v>
      </c>
      <c r="D31" t="s">
        <v>538</v>
      </c>
      <c r="F31" s="3">
        <v>43679</v>
      </c>
      <c r="G31" s="3">
        <v>43676</v>
      </c>
      <c r="K31" t="s">
        <v>552</v>
      </c>
      <c r="L31" t="s">
        <v>588</v>
      </c>
      <c r="M31" t="s">
        <v>593</v>
      </c>
      <c r="O31">
        <v>37</v>
      </c>
      <c r="P31" t="s">
        <v>599</v>
      </c>
      <c r="Q31" t="s">
        <v>613</v>
      </c>
      <c r="R31" t="s">
        <v>623</v>
      </c>
      <c r="S31" t="s">
        <v>629</v>
      </c>
      <c r="T31" t="s">
        <v>664</v>
      </c>
      <c r="U31" t="s">
        <v>882</v>
      </c>
      <c r="V31">
        <v>11207</v>
      </c>
      <c r="W31">
        <v>0</v>
      </c>
      <c r="X31">
        <v>1</v>
      </c>
      <c r="Y31">
        <v>1</v>
      </c>
      <c r="Z31" t="s">
        <v>893</v>
      </c>
      <c r="AA31" t="s">
        <v>927</v>
      </c>
      <c r="AB31" t="s">
        <v>931</v>
      </c>
      <c r="AC31" t="s">
        <v>932</v>
      </c>
      <c r="AD31" t="s">
        <v>939</v>
      </c>
      <c r="AE31">
        <v>0</v>
      </c>
      <c r="AG31">
        <v>0</v>
      </c>
      <c r="AH31">
        <v>0</v>
      </c>
      <c r="AI31">
        <v>0</v>
      </c>
      <c r="AK31">
        <v>1.65</v>
      </c>
      <c r="AL31" t="s">
        <v>965</v>
      </c>
      <c r="AN31" t="s">
        <v>542</v>
      </c>
      <c r="AO31">
        <v>36</v>
      </c>
      <c r="AP31" s="3">
        <v>43676</v>
      </c>
      <c r="AQ31" t="s">
        <v>973</v>
      </c>
      <c r="AR31" t="s">
        <v>977</v>
      </c>
      <c r="AS31">
        <v>187.35</v>
      </c>
      <c r="AX31" t="s">
        <v>1030</v>
      </c>
      <c r="AY31" t="s">
        <v>979</v>
      </c>
      <c r="AZ31" t="s">
        <v>979</v>
      </c>
      <c r="BA31" t="s">
        <v>1050</v>
      </c>
      <c r="BB31" t="s">
        <v>1091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 t="s">
        <v>977</v>
      </c>
      <c r="BK31" t="s">
        <v>978</v>
      </c>
      <c r="BL31" t="s">
        <v>979</v>
      </c>
      <c r="BM31" t="s">
        <v>1092</v>
      </c>
      <c r="BP31" t="s">
        <v>979</v>
      </c>
      <c r="BQ31" t="s">
        <v>67</v>
      </c>
      <c r="BT31" s="3">
        <v>43679</v>
      </c>
      <c r="BU31" t="s">
        <v>977</v>
      </c>
      <c r="BV31">
        <v>1906862</v>
      </c>
    </row>
    <row r="32" spans="1:75">
      <c r="A32" s="1">
        <f>HYPERLINK("https://lsnyc.legalserver.org/matter/dynamic-profile/view/1906211","19-1906211")</f>
        <v>0</v>
      </c>
      <c r="B32" t="s">
        <v>105</v>
      </c>
      <c r="C32" t="s">
        <v>342</v>
      </c>
      <c r="D32" t="s">
        <v>540</v>
      </c>
      <c r="F32" s="3">
        <v>43699</v>
      </c>
      <c r="G32" s="3">
        <v>43676</v>
      </c>
      <c r="K32" t="s">
        <v>559</v>
      </c>
      <c r="L32" t="s">
        <v>587</v>
      </c>
      <c r="M32" t="s">
        <v>593</v>
      </c>
      <c r="O32">
        <v>18</v>
      </c>
      <c r="P32" t="s">
        <v>599</v>
      </c>
      <c r="Q32" t="s">
        <v>617</v>
      </c>
      <c r="R32" t="s">
        <v>625</v>
      </c>
      <c r="S32" t="s">
        <v>630</v>
      </c>
      <c r="T32" t="s">
        <v>665</v>
      </c>
      <c r="U32" t="s">
        <v>882</v>
      </c>
      <c r="V32">
        <v>10039</v>
      </c>
      <c r="W32">
        <v>0</v>
      </c>
      <c r="X32">
        <v>1</v>
      </c>
      <c r="Y32">
        <v>1</v>
      </c>
      <c r="Z32" t="s">
        <v>886</v>
      </c>
      <c r="AA32" t="s">
        <v>927</v>
      </c>
      <c r="AB32" t="s">
        <v>931</v>
      </c>
      <c r="AC32" t="s">
        <v>933</v>
      </c>
      <c r="AD32" t="s">
        <v>943</v>
      </c>
      <c r="AE32">
        <v>455</v>
      </c>
      <c r="AF32" t="s">
        <v>962</v>
      </c>
      <c r="AG32">
        <v>0</v>
      </c>
      <c r="AH32">
        <v>0</v>
      </c>
      <c r="AI32">
        <v>0</v>
      </c>
      <c r="AK32">
        <v>2</v>
      </c>
      <c r="AL32" t="s">
        <v>966</v>
      </c>
      <c r="AN32" t="s">
        <v>968</v>
      </c>
      <c r="AO32">
        <v>18</v>
      </c>
      <c r="AP32" s="3">
        <v>43676</v>
      </c>
      <c r="AQ32" t="s">
        <v>973</v>
      </c>
      <c r="AR32" t="s">
        <v>977</v>
      </c>
      <c r="AS32">
        <v>0</v>
      </c>
      <c r="AU32" t="s">
        <v>985</v>
      </c>
      <c r="AV32" t="s">
        <v>1019</v>
      </c>
      <c r="AX32" t="s">
        <v>1031</v>
      </c>
      <c r="AY32" t="s">
        <v>979</v>
      </c>
      <c r="AZ32" t="s">
        <v>979</v>
      </c>
      <c r="BA32" t="s">
        <v>1042</v>
      </c>
      <c r="BB32" t="s">
        <v>979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 t="s">
        <v>978</v>
      </c>
      <c r="BK32" t="s">
        <v>978</v>
      </c>
      <c r="BM32" t="s">
        <v>931</v>
      </c>
      <c r="BP32" t="s">
        <v>978</v>
      </c>
      <c r="BT32" s="3">
        <v>43699</v>
      </c>
      <c r="BU32" t="s">
        <v>977</v>
      </c>
      <c r="BV32">
        <v>1906306</v>
      </c>
    </row>
    <row r="33" spans="1:75">
      <c r="A33" s="1">
        <f>HYPERLINK("https://lsnyc.legalserver.org/matter/dynamic-profile/view/1906179","19-1906179")</f>
        <v>0</v>
      </c>
      <c r="B33" t="s">
        <v>106</v>
      </c>
      <c r="C33" t="s">
        <v>343</v>
      </c>
      <c r="D33" t="s">
        <v>538</v>
      </c>
      <c r="F33" s="3">
        <v>43704</v>
      </c>
      <c r="G33" s="3">
        <v>43676</v>
      </c>
      <c r="K33" t="s">
        <v>554</v>
      </c>
      <c r="L33" t="s">
        <v>588</v>
      </c>
      <c r="M33" t="s">
        <v>593</v>
      </c>
      <c r="O33">
        <v>49</v>
      </c>
      <c r="P33" t="s">
        <v>599</v>
      </c>
      <c r="Q33" t="s">
        <v>614</v>
      </c>
      <c r="R33" t="s">
        <v>624</v>
      </c>
      <c r="S33" t="s">
        <v>629</v>
      </c>
      <c r="T33" t="s">
        <v>666</v>
      </c>
      <c r="U33" t="s">
        <v>882</v>
      </c>
      <c r="V33">
        <v>11203</v>
      </c>
      <c r="W33">
        <v>1</v>
      </c>
      <c r="X33">
        <v>1</v>
      </c>
      <c r="Y33">
        <v>2</v>
      </c>
      <c r="Z33" t="s">
        <v>890</v>
      </c>
      <c r="AA33" t="s">
        <v>927</v>
      </c>
      <c r="AB33" t="s">
        <v>931</v>
      </c>
      <c r="AC33" t="s">
        <v>932</v>
      </c>
      <c r="AD33" t="s">
        <v>940</v>
      </c>
      <c r="AE33">
        <v>0</v>
      </c>
      <c r="AG33">
        <v>0</v>
      </c>
      <c r="AH33">
        <v>0</v>
      </c>
      <c r="AI33">
        <v>0</v>
      </c>
      <c r="AK33">
        <v>1.5</v>
      </c>
      <c r="AL33" t="s">
        <v>965</v>
      </c>
      <c r="AN33" t="s">
        <v>542</v>
      </c>
      <c r="AO33">
        <v>49</v>
      </c>
      <c r="AP33" s="3">
        <v>43676</v>
      </c>
      <c r="AQ33" t="s">
        <v>973</v>
      </c>
      <c r="AR33" t="s">
        <v>977</v>
      </c>
      <c r="AS33">
        <v>153.76</v>
      </c>
      <c r="AU33" t="s">
        <v>986</v>
      </c>
      <c r="AX33" t="s">
        <v>1030</v>
      </c>
      <c r="AY33" t="s">
        <v>979</v>
      </c>
      <c r="AZ33" t="s">
        <v>979</v>
      </c>
      <c r="BA33" t="s">
        <v>1046</v>
      </c>
      <c r="BB33" t="s">
        <v>978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 t="s">
        <v>977</v>
      </c>
      <c r="BK33" t="s">
        <v>978</v>
      </c>
      <c r="BL33" t="s">
        <v>978</v>
      </c>
      <c r="BM33" t="s">
        <v>1093</v>
      </c>
      <c r="BP33" t="s">
        <v>978</v>
      </c>
      <c r="BT33" s="3">
        <v>43684</v>
      </c>
      <c r="BU33" t="s">
        <v>977</v>
      </c>
      <c r="BV33">
        <v>1906834</v>
      </c>
    </row>
    <row r="34" spans="1:75">
      <c r="A34" s="1">
        <f>HYPERLINK("https://lsnyc.legalserver.org/matter/dynamic-profile/view/1906039","19-1906039")</f>
        <v>0</v>
      </c>
      <c r="B34" t="s">
        <v>107</v>
      </c>
      <c r="C34" t="s">
        <v>344</v>
      </c>
      <c r="D34" t="s">
        <v>538</v>
      </c>
      <c r="F34" s="3">
        <v>43704</v>
      </c>
      <c r="G34" s="3">
        <v>43675</v>
      </c>
      <c r="K34" t="s">
        <v>554</v>
      </c>
      <c r="L34" t="s">
        <v>587</v>
      </c>
      <c r="M34" t="s">
        <v>594</v>
      </c>
      <c r="O34">
        <v>29</v>
      </c>
      <c r="P34" t="s">
        <v>599</v>
      </c>
      <c r="Q34" t="s">
        <v>618</v>
      </c>
      <c r="R34" t="s">
        <v>624</v>
      </c>
      <c r="S34" t="s">
        <v>629</v>
      </c>
      <c r="T34" t="s">
        <v>667</v>
      </c>
      <c r="U34" t="s">
        <v>882</v>
      </c>
      <c r="V34">
        <v>11230</v>
      </c>
      <c r="W34">
        <v>0</v>
      </c>
      <c r="X34">
        <v>1</v>
      </c>
      <c r="Y34">
        <v>1</v>
      </c>
      <c r="Z34" t="s">
        <v>886</v>
      </c>
      <c r="AA34" t="s">
        <v>927</v>
      </c>
      <c r="AB34" t="s">
        <v>931</v>
      </c>
      <c r="AC34" t="s">
        <v>932</v>
      </c>
      <c r="AD34" t="s">
        <v>940</v>
      </c>
      <c r="AE34">
        <v>0</v>
      </c>
      <c r="AG34">
        <v>0</v>
      </c>
      <c r="AH34">
        <v>0</v>
      </c>
      <c r="AI34">
        <v>0</v>
      </c>
      <c r="AK34">
        <v>5</v>
      </c>
      <c r="AL34" t="s">
        <v>965</v>
      </c>
      <c r="AN34" t="s">
        <v>542</v>
      </c>
      <c r="AO34">
        <v>29</v>
      </c>
      <c r="AP34" s="3">
        <v>43675</v>
      </c>
      <c r="AQ34" t="s">
        <v>973</v>
      </c>
      <c r="AR34" t="s">
        <v>978</v>
      </c>
      <c r="AS34">
        <v>0</v>
      </c>
      <c r="AX34" t="s">
        <v>1030</v>
      </c>
      <c r="AY34" t="s">
        <v>979</v>
      </c>
      <c r="AZ34" t="s">
        <v>979</v>
      </c>
      <c r="BA34" t="s">
        <v>1046</v>
      </c>
      <c r="BB34" t="s">
        <v>978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 t="s">
        <v>977</v>
      </c>
      <c r="BK34" t="s">
        <v>978</v>
      </c>
      <c r="BL34" t="s">
        <v>978</v>
      </c>
      <c r="BP34" t="s">
        <v>978</v>
      </c>
      <c r="BT34" s="3">
        <v>43704</v>
      </c>
      <c r="BU34" t="s">
        <v>977</v>
      </c>
      <c r="BV34">
        <v>788980</v>
      </c>
    </row>
    <row r="35" spans="1:75">
      <c r="A35" s="1">
        <f>HYPERLINK("https://lsnyc.legalserver.org/matter/dynamic-profile/view/1906043","19-1906043")</f>
        <v>0</v>
      </c>
      <c r="B35" t="s">
        <v>108</v>
      </c>
      <c r="C35" t="s">
        <v>345</v>
      </c>
      <c r="D35" t="s">
        <v>538</v>
      </c>
      <c r="F35" s="3">
        <v>43734</v>
      </c>
      <c r="G35" s="3">
        <v>43675</v>
      </c>
      <c r="K35" t="s">
        <v>560</v>
      </c>
      <c r="L35" t="s">
        <v>588</v>
      </c>
      <c r="M35" t="s">
        <v>591</v>
      </c>
      <c r="O35">
        <v>24</v>
      </c>
      <c r="P35" t="s">
        <v>599</v>
      </c>
      <c r="Q35" t="s">
        <v>613</v>
      </c>
      <c r="R35" t="s">
        <v>623</v>
      </c>
      <c r="S35" t="s">
        <v>629</v>
      </c>
      <c r="T35" t="s">
        <v>668</v>
      </c>
      <c r="U35" t="s">
        <v>882</v>
      </c>
      <c r="V35">
        <v>11223</v>
      </c>
      <c r="W35">
        <v>0</v>
      </c>
      <c r="X35">
        <v>1</v>
      </c>
      <c r="Y35">
        <v>1</v>
      </c>
      <c r="Z35" t="s">
        <v>897</v>
      </c>
      <c r="AA35" t="s">
        <v>927</v>
      </c>
      <c r="AB35" t="s">
        <v>931</v>
      </c>
      <c r="AC35" t="s">
        <v>932</v>
      </c>
      <c r="AD35" t="s">
        <v>939</v>
      </c>
      <c r="AE35">
        <v>0</v>
      </c>
      <c r="AG35">
        <v>0</v>
      </c>
      <c r="AH35">
        <v>0</v>
      </c>
      <c r="AI35">
        <v>0</v>
      </c>
      <c r="AK35">
        <v>3.4</v>
      </c>
      <c r="AL35" t="s">
        <v>965</v>
      </c>
      <c r="AN35" t="s">
        <v>542</v>
      </c>
      <c r="AO35">
        <v>24</v>
      </c>
      <c r="AP35" s="3">
        <v>43675</v>
      </c>
      <c r="AQ35" t="s">
        <v>973</v>
      </c>
      <c r="AR35" t="s">
        <v>977</v>
      </c>
      <c r="AS35">
        <v>0</v>
      </c>
      <c r="AU35" t="s">
        <v>980</v>
      </c>
      <c r="AX35" t="s">
        <v>1030</v>
      </c>
      <c r="AY35" t="s">
        <v>979</v>
      </c>
      <c r="AZ35" t="s">
        <v>979</v>
      </c>
      <c r="BA35" t="s">
        <v>1058</v>
      </c>
      <c r="BB35" t="s">
        <v>978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 t="s">
        <v>977</v>
      </c>
      <c r="BK35" t="s">
        <v>978</v>
      </c>
      <c r="BL35" t="s">
        <v>979</v>
      </c>
      <c r="BP35" t="s">
        <v>979</v>
      </c>
      <c r="BQ35" t="s">
        <v>67</v>
      </c>
      <c r="BT35" s="3">
        <v>43734</v>
      </c>
      <c r="BU35" t="s">
        <v>977</v>
      </c>
      <c r="BV35">
        <v>1906698</v>
      </c>
    </row>
    <row r="36" spans="1:75">
      <c r="A36" s="1">
        <f>HYPERLINK("https://lsnyc.legalserver.org/matter/dynamic-profile/view/1906009","19-1906009")</f>
        <v>0</v>
      </c>
      <c r="B36" t="s">
        <v>109</v>
      </c>
      <c r="C36" t="s">
        <v>338</v>
      </c>
      <c r="D36" t="s">
        <v>539</v>
      </c>
      <c r="F36" s="3">
        <v>43721</v>
      </c>
      <c r="G36" s="3">
        <v>43672</v>
      </c>
      <c r="K36" t="s">
        <v>558</v>
      </c>
      <c r="L36" t="s">
        <v>588</v>
      </c>
      <c r="M36" t="s">
        <v>596</v>
      </c>
      <c r="O36">
        <v>38</v>
      </c>
      <c r="P36" t="s">
        <v>600</v>
      </c>
      <c r="Q36" t="s">
        <v>617</v>
      </c>
      <c r="R36" t="s">
        <v>625</v>
      </c>
      <c r="S36" t="s">
        <v>633</v>
      </c>
      <c r="T36" t="s">
        <v>669</v>
      </c>
      <c r="U36" t="s">
        <v>882</v>
      </c>
      <c r="V36">
        <v>11367</v>
      </c>
      <c r="W36">
        <v>0</v>
      </c>
      <c r="X36">
        <v>1</v>
      </c>
      <c r="Y36">
        <v>1</v>
      </c>
      <c r="Z36" t="s">
        <v>886</v>
      </c>
      <c r="AA36" t="s">
        <v>928</v>
      </c>
      <c r="AB36" t="s">
        <v>931</v>
      </c>
      <c r="AC36" t="s">
        <v>932</v>
      </c>
      <c r="AD36" t="s">
        <v>942</v>
      </c>
      <c r="AE36">
        <v>0</v>
      </c>
      <c r="AG36">
        <v>0</v>
      </c>
      <c r="AH36">
        <v>0</v>
      </c>
      <c r="AI36">
        <v>0</v>
      </c>
      <c r="AK36">
        <v>2.5</v>
      </c>
      <c r="AL36" t="s">
        <v>966</v>
      </c>
      <c r="AN36" t="s">
        <v>542</v>
      </c>
      <c r="AO36">
        <v>38</v>
      </c>
      <c r="AP36" s="3">
        <v>43672</v>
      </c>
      <c r="AQ36" t="s">
        <v>973</v>
      </c>
      <c r="AR36" t="s">
        <v>977</v>
      </c>
      <c r="AS36">
        <v>0</v>
      </c>
      <c r="AV36" t="s">
        <v>1020</v>
      </c>
      <c r="AX36" t="s">
        <v>1033</v>
      </c>
      <c r="AY36" t="s">
        <v>979</v>
      </c>
      <c r="AZ36" t="s">
        <v>979</v>
      </c>
      <c r="BA36" t="s">
        <v>1059</v>
      </c>
      <c r="BB36" t="s">
        <v>978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 t="s">
        <v>979</v>
      </c>
      <c r="BK36" t="s">
        <v>979</v>
      </c>
      <c r="BL36" t="s">
        <v>978</v>
      </c>
      <c r="BM36" t="s">
        <v>931</v>
      </c>
      <c r="BP36" t="s">
        <v>978</v>
      </c>
      <c r="BT36" s="3">
        <v>43707</v>
      </c>
      <c r="BU36" t="s">
        <v>977</v>
      </c>
      <c r="BV36">
        <v>1906664</v>
      </c>
    </row>
    <row r="37" spans="1:75">
      <c r="A37" s="1">
        <f>HYPERLINK("https://lsnyc.legalserver.org/matter/dynamic-profile/view/1905833","19-1905833")</f>
        <v>0</v>
      </c>
      <c r="B37" t="s">
        <v>92</v>
      </c>
      <c r="C37" t="s">
        <v>346</v>
      </c>
      <c r="D37" t="s">
        <v>539</v>
      </c>
      <c r="F37" s="3">
        <v>43671</v>
      </c>
      <c r="G37" s="3">
        <v>43671</v>
      </c>
      <c r="K37" t="s">
        <v>561</v>
      </c>
      <c r="L37" t="s">
        <v>587</v>
      </c>
      <c r="M37" t="s">
        <v>594</v>
      </c>
      <c r="O37">
        <v>68</v>
      </c>
      <c r="P37" t="s">
        <v>600</v>
      </c>
      <c r="Q37" t="s">
        <v>617</v>
      </c>
      <c r="R37" t="s">
        <v>625</v>
      </c>
      <c r="S37" t="s">
        <v>630</v>
      </c>
      <c r="T37" t="s">
        <v>670</v>
      </c>
      <c r="U37" t="s">
        <v>882</v>
      </c>
      <c r="V37">
        <v>10027</v>
      </c>
      <c r="W37">
        <v>0</v>
      </c>
      <c r="X37">
        <v>1</v>
      </c>
      <c r="Y37">
        <v>1</v>
      </c>
      <c r="Z37" t="s">
        <v>886</v>
      </c>
      <c r="AA37" t="s">
        <v>927</v>
      </c>
      <c r="AB37" t="s">
        <v>931</v>
      </c>
      <c r="AC37" t="s">
        <v>934</v>
      </c>
      <c r="AD37" t="s">
        <v>944</v>
      </c>
      <c r="AE37">
        <v>0</v>
      </c>
      <c r="AG37">
        <v>0</v>
      </c>
      <c r="AH37">
        <v>0</v>
      </c>
      <c r="AI37">
        <v>0</v>
      </c>
      <c r="AK37">
        <v>0.5</v>
      </c>
      <c r="AL37" t="s">
        <v>966</v>
      </c>
      <c r="AN37" t="s">
        <v>968</v>
      </c>
      <c r="AO37">
        <v>67</v>
      </c>
      <c r="AP37" s="3">
        <v>43671</v>
      </c>
      <c r="AQ37" t="s">
        <v>975</v>
      </c>
      <c r="AR37" t="s">
        <v>978</v>
      </c>
      <c r="AS37">
        <v>0</v>
      </c>
      <c r="AU37" t="s">
        <v>987</v>
      </c>
      <c r="AV37" t="s">
        <v>1019</v>
      </c>
      <c r="AX37" t="s">
        <v>1031</v>
      </c>
      <c r="AY37" t="s">
        <v>979</v>
      </c>
      <c r="AZ37" t="s">
        <v>979</v>
      </c>
      <c r="BA37" t="s">
        <v>1042</v>
      </c>
      <c r="BB37" t="s">
        <v>1091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 t="s">
        <v>978</v>
      </c>
      <c r="BK37" t="s">
        <v>978</v>
      </c>
      <c r="BL37" t="s">
        <v>978</v>
      </c>
      <c r="BM37" t="s">
        <v>1092</v>
      </c>
      <c r="BP37" t="s">
        <v>978</v>
      </c>
      <c r="BT37" s="3">
        <v>43671</v>
      </c>
      <c r="BU37" t="s">
        <v>977</v>
      </c>
      <c r="BV37">
        <v>1873477</v>
      </c>
    </row>
    <row r="38" spans="1:75">
      <c r="A38" s="1">
        <f>HYPERLINK("https://lsnyc.legalserver.org/matter/dynamic-profile/view/1905578","19-1905578")</f>
        <v>0</v>
      </c>
      <c r="B38" t="s">
        <v>110</v>
      </c>
      <c r="C38" t="s">
        <v>335</v>
      </c>
      <c r="D38" t="s">
        <v>538</v>
      </c>
      <c r="F38" s="3">
        <v>43706</v>
      </c>
      <c r="G38" s="3">
        <v>43669</v>
      </c>
      <c r="K38" t="s">
        <v>560</v>
      </c>
      <c r="L38" t="s">
        <v>588</v>
      </c>
      <c r="M38" t="s">
        <v>589</v>
      </c>
      <c r="O38">
        <v>31</v>
      </c>
      <c r="P38" t="s">
        <v>599</v>
      </c>
      <c r="Q38" t="s">
        <v>613</v>
      </c>
      <c r="R38" t="s">
        <v>623</v>
      </c>
      <c r="S38" t="s">
        <v>629</v>
      </c>
      <c r="T38" t="s">
        <v>671</v>
      </c>
      <c r="U38" t="s">
        <v>882</v>
      </c>
      <c r="V38">
        <v>11203</v>
      </c>
      <c r="W38">
        <v>0</v>
      </c>
      <c r="X38">
        <v>1</v>
      </c>
      <c r="Y38">
        <v>1</v>
      </c>
      <c r="Z38" t="s">
        <v>886</v>
      </c>
      <c r="AA38" t="s">
        <v>928</v>
      </c>
      <c r="AB38" t="s">
        <v>931</v>
      </c>
      <c r="AC38" t="s">
        <v>932</v>
      </c>
      <c r="AD38" t="s">
        <v>939</v>
      </c>
      <c r="AE38">
        <v>0</v>
      </c>
      <c r="AG38">
        <v>0</v>
      </c>
      <c r="AH38">
        <v>0</v>
      </c>
      <c r="AI38">
        <v>0</v>
      </c>
      <c r="AK38">
        <v>4.2</v>
      </c>
      <c r="AL38" t="s">
        <v>965</v>
      </c>
      <c r="AN38" t="s">
        <v>542</v>
      </c>
      <c r="AO38">
        <v>31</v>
      </c>
      <c r="AP38" s="3">
        <v>43669</v>
      </c>
      <c r="AQ38" t="s">
        <v>973</v>
      </c>
      <c r="AR38" t="s">
        <v>977</v>
      </c>
      <c r="AS38">
        <v>0</v>
      </c>
      <c r="AX38" t="s">
        <v>1030</v>
      </c>
      <c r="AY38" t="s">
        <v>979</v>
      </c>
      <c r="AZ38" t="s">
        <v>979</v>
      </c>
      <c r="BA38" t="s">
        <v>1046</v>
      </c>
      <c r="BB38" t="s">
        <v>978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 t="s">
        <v>977</v>
      </c>
      <c r="BK38" t="s">
        <v>978</v>
      </c>
      <c r="BL38" t="s">
        <v>979</v>
      </c>
      <c r="BP38" t="s">
        <v>978</v>
      </c>
      <c r="BT38" s="3">
        <v>43706</v>
      </c>
      <c r="BU38" t="s">
        <v>977</v>
      </c>
      <c r="BV38">
        <v>1906233</v>
      </c>
    </row>
    <row r="39" spans="1:75">
      <c r="A39" s="1">
        <f>HYPERLINK("https://lsnyc.legalserver.org/matter/dynamic-profile/view/1905487","19-1905487")</f>
        <v>0</v>
      </c>
      <c r="B39" t="s">
        <v>111</v>
      </c>
      <c r="C39" t="s">
        <v>347</v>
      </c>
      <c r="D39" t="s">
        <v>538</v>
      </c>
      <c r="F39" s="3">
        <v>43670</v>
      </c>
      <c r="G39" s="3">
        <v>43668</v>
      </c>
      <c r="K39" t="s">
        <v>552</v>
      </c>
      <c r="L39" t="s">
        <v>587</v>
      </c>
      <c r="M39" t="s">
        <v>593</v>
      </c>
      <c r="O39">
        <v>30</v>
      </c>
      <c r="P39" t="s">
        <v>599</v>
      </c>
      <c r="Q39" t="s">
        <v>613</v>
      </c>
      <c r="R39" t="s">
        <v>623</v>
      </c>
      <c r="S39" t="s">
        <v>629</v>
      </c>
      <c r="T39" t="s">
        <v>672</v>
      </c>
      <c r="U39" t="s">
        <v>882</v>
      </c>
      <c r="V39">
        <v>11226</v>
      </c>
      <c r="W39">
        <v>0</v>
      </c>
      <c r="X39">
        <v>1</v>
      </c>
      <c r="Y39">
        <v>1</v>
      </c>
      <c r="Z39" t="s">
        <v>898</v>
      </c>
      <c r="AA39" t="s">
        <v>927</v>
      </c>
      <c r="AB39" t="s">
        <v>931</v>
      </c>
      <c r="AC39" t="s">
        <v>932</v>
      </c>
      <c r="AD39" t="s">
        <v>939</v>
      </c>
      <c r="AE39">
        <v>0</v>
      </c>
      <c r="AG39">
        <v>0</v>
      </c>
      <c r="AH39">
        <v>0</v>
      </c>
      <c r="AI39">
        <v>0</v>
      </c>
      <c r="AK39">
        <v>2.5</v>
      </c>
      <c r="AL39" t="s">
        <v>965</v>
      </c>
      <c r="AN39" t="s">
        <v>542</v>
      </c>
      <c r="AO39">
        <v>30</v>
      </c>
      <c r="AP39" s="3">
        <v>43668</v>
      </c>
      <c r="AQ39" t="s">
        <v>973</v>
      </c>
      <c r="AR39" t="s">
        <v>977</v>
      </c>
      <c r="AS39">
        <v>82.43000000000001</v>
      </c>
      <c r="AX39" t="s">
        <v>1030</v>
      </c>
      <c r="AY39" t="s">
        <v>979</v>
      </c>
      <c r="AZ39" t="s">
        <v>979</v>
      </c>
      <c r="BA39" t="s">
        <v>1051</v>
      </c>
      <c r="BB39" t="s">
        <v>1091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 t="s">
        <v>977</v>
      </c>
      <c r="BK39" t="s">
        <v>978</v>
      </c>
      <c r="BL39" t="s">
        <v>978</v>
      </c>
      <c r="BM39" t="s">
        <v>1092</v>
      </c>
      <c r="BP39" t="s">
        <v>978</v>
      </c>
      <c r="BT39" s="3">
        <v>43724</v>
      </c>
      <c r="BU39" t="s">
        <v>977</v>
      </c>
      <c r="BV39">
        <v>1906142</v>
      </c>
      <c r="BW39" t="s">
        <v>1103</v>
      </c>
    </row>
    <row r="40" spans="1:75">
      <c r="A40" s="1">
        <f>HYPERLINK("https://lsnyc.legalserver.org/matter/dynamic-profile/view/1905445","19-1905445")</f>
        <v>0</v>
      </c>
      <c r="B40" t="s">
        <v>112</v>
      </c>
      <c r="C40" t="s">
        <v>348</v>
      </c>
      <c r="D40" t="s">
        <v>538</v>
      </c>
      <c r="F40" s="3">
        <v>43717</v>
      </c>
      <c r="G40" s="3">
        <v>43668</v>
      </c>
      <c r="H40" t="s">
        <v>542</v>
      </c>
      <c r="K40" t="s">
        <v>557</v>
      </c>
      <c r="L40" t="s">
        <v>588</v>
      </c>
      <c r="M40" t="s">
        <v>596</v>
      </c>
      <c r="O40">
        <v>40</v>
      </c>
      <c r="P40" t="s">
        <v>600</v>
      </c>
      <c r="Q40" t="s">
        <v>614</v>
      </c>
      <c r="R40" t="s">
        <v>624</v>
      </c>
      <c r="S40" t="s">
        <v>629</v>
      </c>
      <c r="T40" t="s">
        <v>673</v>
      </c>
      <c r="U40" t="s">
        <v>882</v>
      </c>
      <c r="V40">
        <v>11211</v>
      </c>
      <c r="W40">
        <v>0</v>
      </c>
      <c r="X40">
        <v>2</v>
      </c>
      <c r="Y40">
        <v>2</v>
      </c>
      <c r="Z40" t="s">
        <v>886</v>
      </c>
      <c r="AA40" t="s">
        <v>927</v>
      </c>
      <c r="AB40" t="s">
        <v>931</v>
      </c>
      <c r="AC40" t="s">
        <v>932</v>
      </c>
      <c r="AD40" t="s">
        <v>940</v>
      </c>
      <c r="AE40">
        <v>0</v>
      </c>
      <c r="AG40">
        <v>0</v>
      </c>
      <c r="AH40">
        <v>0</v>
      </c>
      <c r="AI40">
        <v>0</v>
      </c>
      <c r="AK40">
        <v>2.2</v>
      </c>
      <c r="AL40" t="s">
        <v>966</v>
      </c>
      <c r="AO40">
        <v>40</v>
      </c>
      <c r="AP40" s="3">
        <v>43668</v>
      </c>
      <c r="AQ40" t="s">
        <v>974</v>
      </c>
      <c r="AR40" t="s">
        <v>978</v>
      </c>
      <c r="AS40">
        <v>0</v>
      </c>
      <c r="AU40" t="s">
        <v>988</v>
      </c>
      <c r="AV40" t="s">
        <v>1020</v>
      </c>
      <c r="AX40" t="s">
        <v>1030</v>
      </c>
      <c r="AY40" t="s">
        <v>978</v>
      </c>
      <c r="AZ40" t="s">
        <v>979</v>
      </c>
      <c r="BA40" t="s">
        <v>1060</v>
      </c>
      <c r="BB40" t="s">
        <v>1091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 t="s">
        <v>977</v>
      </c>
      <c r="BK40" t="s">
        <v>978</v>
      </c>
      <c r="BM40" t="s">
        <v>931</v>
      </c>
      <c r="BP40" t="s">
        <v>978</v>
      </c>
      <c r="BT40" s="3">
        <v>43717</v>
      </c>
      <c r="BU40" t="s">
        <v>977</v>
      </c>
      <c r="BV40">
        <v>789183</v>
      </c>
      <c r="BW40" t="s">
        <v>1103</v>
      </c>
    </row>
    <row r="41" spans="1:75">
      <c r="A41" s="1">
        <f>HYPERLINK("https://lsnyc.legalserver.org/matter/dynamic-profile/view/1905101","19-1905101")</f>
        <v>0</v>
      </c>
      <c r="B41" t="s">
        <v>113</v>
      </c>
      <c r="C41" t="s">
        <v>349</v>
      </c>
      <c r="D41" t="s">
        <v>540</v>
      </c>
      <c r="F41" s="3">
        <v>43703</v>
      </c>
      <c r="G41" s="3">
        <v>43663</v>
      </c>
      <c r="K41" t="s">
        <v>559</v>
      </c>
      <c r="L41" t="s">
        <v>587</v>
      </c>
      <c r="M41" t="s">
        <v>593</v>
      </c>
      <c r="O41">
        <v>13</v>
      </c>
      <c r="P41" t="s">
        <v>599</v>
      </c>
      <c r="Q41" t="s">
        <v>617</v>
      </c>
      <c r="R41" t="s">
        <v>625</v>
      </c>
      <c r="S41" t="s">
        <v>630</v>
      </c>
      <c r="T41" t="s">
        <v>674</v>
      </c>
      <c r="U41" t="s">
        <v>882</v>
      </c>
      <c r="V41">
        <v>10039</v>
      </c>
      <c r="W41">
        <v>2</v>
      </c>
      <c r="X41">
        <v>1</v>
      </c>
      <c r="Y41">
        <v>3</v>
      </c>
      <c r="Z41" t="s">
        <v>886</v>
      </c>
      <c r="AA41" t="s">
        <v>927</v>
      </c>
      <c r="AB41" t="s">
        <v>931</v>
      </c>
      <c r="AC41" t="s">
        <v>934</v>
      </c>
      <c r="AD41" t="s">
        <v>943</v>
      </c>
      <c r="AE41">
        <v>1170</v>
      </c>
      <c r="AF41" t="s">
        <v>963</v>
      </c>
      <c r="AG41">
        <v>0</v>
      </c>
      <c r="AH41">
        <v>0</v>
      </c>
      <c r="AI41">
        <v>0</v>
      </c>
      <c r="AK41">
        <v>1.75</v>
      </c>
      <c r="AL41" t="s">
        <v>966</v>
      </c>
      <c r="AN41" t="s">
        <v>968</v>
      </c>
      <c r="AO41">
        <v>13</v>
      </c>
      <c r="AP41" s="3">
        <v>43663</v>
      </c>
      <c r="AQ41" t="s">
        <v>975</v>
      </c>
      <c r="AR41" t="s">
        <v>977</v>
      </c>
      <c r="AS41">
        <v>0</v>
      </c>
      <c r="AU41" t="s">
        <v>989</v>
      </c>
      <c r="AV41" t="s">
        <v>1019</v>
      </c>
      <c r="AX41" t="s">
        <v>1031</v>
      </c>
      <c r="AY41" t="s">
        <v>979</v>
      </c>
      <c r="AZ41" t="s">
        <v>979</v>
      </c>
      <c r="BA41" t="s">
        <v>1042</v>
      </c>
      <c r="BB41" t="s">
        <v>978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 t="s">
        <v>978</v>
      </c>
      <c r="BK41" t="s">
        <v>978</v>
      </c>
      <c r="BM41" t="s">
        <v>931</v>
      </c>
      <c r="BP41" t="s">
        <v>978</v>
      </c>
      <c r="BT41" s="3">
        <v>43703</v>
      </c>
      <c r="BU41" t="s">
        <v>977</v>
      </c>
      <c r="BV41">
        <v>767009</v>
      </c>
    </row>
    <row r="42" spans="1:75">
      <c r="A42" s="1">
        <f>HYPERLINK("https://lsnyc.legalserver.org/matter/dynamic-profile/view/1905103","19-1905103")</f>
        <v>0</v>
      </c>
      <c r="B42" t="s">
        <v>113</v>
      </c>
      <c r="C42" t="s">
        <v>350</v>
      </c>
      <c r="D42" t="s">
        <v>540</v>
      </c>
      <c r="F42" s="3">
        <v>43703</v>
      </c>
      <c r="G42" s="3">
        <v>43663</v>
      </c>
      <c r="K42" t="s">
        <v>559</v>
      </c>
      <c r="L42" t="s">
        <v>588</v>
      </c>
      <c r="M42" t="s">
        <v>593</v>
      </c>
      <c r="O42">
        <v>15</v>
      </c>
      <c r="P42" t="s">
        <v>599</v>
      </c>
      <c r="Q42" t="s">
        <v>617</v>
      </c>
      <c r="R42" t="s">
        <v>625</v>
      </c>
      <c r="S42" t="s">
        <v>630</v>
      </c>
      <c r="T42" t="s">
        <v>674</v>
      </c>
      <c r="U42" t="s">
        <v>882</v>
      </c>
      <c r="V42">
        <v>10039</v>
      </c>
      <c r="W42">
        <v>2</v>
      </c>
      <c r="X42">
        <v>1</v>
      </c>
      <c r="Y42">
        <v>3</v>
      </c>
      <c r="Z42" t="s">
        <v>886</v>
      </c>
      <c r="AA42" t="s">
        <v>927</v>
      </c>
      <c r="AB42" t="s">
        <v>931</v>
      </c>
      <c r="AC42" t="s">
        <v>934</v>
      </c>
      <c r="AD42" t="s">
        <v>943</v>
      </c>
      <c r="AE42">
        <v>1170</v>
      </c>
      <c r="AF42" t="s">
        <v>963</v>
      </c>
      <c r="AG42">
        <v>0</v>
      </c>
      <c r="AH42">
        <v>0</v>
      </c>
      <c r="AI42">
        <v>0</v>
      </c>
      <c r="AK42">
        <v>1.5</v>
      </c>
      <c r="AL42" t="s">
        <v>966</v>
      </c>
      <c r="AN42" t="s">
        <v>968</v>
      </c>
      <c r="AO42">
        <v>15</v>
      </c>
      <c r="AP42" s="3">
        <v>43663</v>
      </c>
      <c r="AQ42" t="s">
        <v>975</v>
      </c>
      <c r="AR42" t="s">
        <v>977</v>
      </c>
      <c r="AS42">
        <v>0</v>
      </c>
      <c r="AU42" t="s">
        <v>989</v>
      </c>
      <c r="AV42" t="s">
        <v>1019</v>
      </c>
      <c r="AX42" t="s">
        <v>1031</v>
      </c>
      <c r="AY42" t="s">
        <v>979</v>
      </c>
      <c r="AZ42" t="s">
        <v>979</v>
      </c>
      <c r="BA42" t="s">
        <v>1042</v>
      </c>
      <c r="BB42" t="s">
        <v>978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 t="s">
        <v>978</v>
      </c>
      <c r="BK42" t="s">
        <v>978</v>
      </c>
      <c r="BM42" t="s">
        <v>931</v>
      </c>
      <c r="BP42" t="s">
        <v>978</v>
      </c>
      <c r="BT42" s="3">
        <v>43703</v>
      </c>
      <c r="BU42" t="s">
        <v>977</v>
      </c>
      <c r="BV42">
        <v>767009</v>
      </c>
    </row>
    <row r="43" spans="1:75">
      <c r="A43" s="1">
        <f>HYPERLINK("https://lsnyc.legalserver.org/matter/dynamic-profile/view/1904989","19-1904989")</f>
        <v>0</v>
      </c>
      <c r="B43" t="s">
        <v>114</v>
      </c>
      <c r="C43" t="s">
        <v>351</v>
      </c>
      <c r="D43" t="s">
        <v>539</v>
      </c>
      <c r="F43" s="3">
        <v>43683</v>
      </c>
      <c r="G43" s="3">
        <v>43662</v>
      </c>
      <c r="K43" t="s">
        <v>559</v>
      </c>
      <c r="L43" t="s">
        <v>587</v>
      </c>
      <c r="M43" t="s">
        <v>598</v>
      </c>
      <c r="O43">
        <v>32</v>
      </c>
      <c r="P43" t="s">
        <v>599</v>
      </c>
      <c r="Q43" t="s">
        <v>617</v>
      </c>
      <c r="R43" t="s">
        <v>625</v>
      </c>
      <c r="S43" t="s">
        <v>630</v>
      </c>
      <c r="T43" t="s">
        <v>675</v>
      </c>
      <c r="U43" t="s">
        <v>882</v>
      </c>
      <c r="V43">
        <v>11001</v>
      </c>
      <c r="W43">
        <v>1</v>
      </c>
      <c r="X43">
        <v>1</v>
      </c>
      <c r="Y43">
        <v>2</v>
      </c>
      <c r="Z43" t="s">
        <v>899</v>
      </c>
      <c r="AA43" t="s">
        <v>927</v>
      </c>
      <c r="AB43" t="s">
        <v>931</v>
      </c>
      <c r="AC43" t="s">
        <v>934</v>
      </c>
      <c r="AD43" t="s">
        <v>943</v>
      </c>
      <c r="AE43">
        <v>455</v>
      </c>
      <c r="AF43" t="s">
        <v>963</v>
      </c>
      <c r="AG43">
        <v>0</v>
      </c>
      <c r="AH43">
        <v>0</v>
      </c>
      <c r="AI43">
        <v>0</v>
      </c>
      <c r="AK43">
        <v>1</v>
      </c>
      <c r="AL43" t="s">
        <v>966</v>
      </c>
      <c r="AN43" t="s">
        <v>968</v>
      </c>
      <c r="AO43">
        <v>32</v>
      </c>
      <c r="AP43" s="3">
        <v>43662</v>
      </c>
      <c r="AQ43" t="s">
        <v>975</v>
      </c>
      <c r="AR43" t="s">
        <v>978</v>
      </c>
      <c r="AS43">
        <v>0</v>
      </c>
      <c r="AU43" t="s">
        <v>989</v>
      </c>
      <c r="AV43" t="s">
        <v>1021</v>
      </c>
      <c r="AX43" t="s">
        <v>1033</v>
      </c>
      <c r="AY43" t="s">
        <v>979</v>
      </c>
      <c r="AZ43" t="s">
        <v>979</v>
      </c>
      <c r="BA43" t="s">
        <v>1061</v>
      </c>
      <c r="BB43" t="s">
        <v>979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 t="s">
        <v>978</v>
      </c>
      <c r="BK43" t="s">
        <v>978</v>
      </c>
      <c r="BM43" t="s">
        <v>1096</v>
      </c>
      <c r="BP43" t="s">
        <v>978</v>
      </c>
      <c r="BT43" s="3">
        <v>43683</v>
      </c>
      <c r="BU43" t="s">
        <v>977</v>
      </c>
      <c r="BV43">
        <v>777375</v>
      </c>
    </row>
    <row r="44" spans="1:75">
      <c r="A44" s="1">
        <f>HYPERLINK("https://lsnyc.legalserver.org/matter/dynamic-profile/view/1904949","19-1904949")</f>
        <v>0</v>
      </c>
      <c r="B44" t="s">
        <v>115</v>
      </c>
      <c r="C44" t="s">
        <v>352</v>
      </c>
      <c r="D44" t="s">
        <v>540</v>
      </c>
      <c r="F44" s="3">
        <v>43706</v>
      </c>
      <c r="G44" s="3">
        <v>43662</v>
      </c>
      <c r="K44" t="s">
        <v>562</v>
      </c>
      <c r="L44" t="s">
        <v>587</v>
      </c>
      <c r="M44" t="s">
        <v>596</v>
      </c>
      <c r="O44">
        <v>19</v>
      </c>
      <c r="P44" t="s">
        <v>600</v>
      </c>
      <c r="Q44" t="s">
        <v>617</v>
      </c>
      <c r="R44" t="s">
        <v>625</v>
      </c>
      <c r="S44" t="s">
        <v>632</v>
      </c>
      <c r="T44" t="s">
        <v>676</v>
      </c>
      <c r="U44" t="s">
        <v>882</v>
      </c>
      <c r="V44">
        <v>10454</v>
      </c>
      <c r="W44">
        <v>0</v>
      </c>
      <c r="X44">
        <v>2</v>
      </c>
      <c r="Y44">
        <v>2</v>
      </c>
      <c r="Z44" t="s">
        <v>886</v>
      </c>
      <c r="AA44" t="s">
        <v>927</v>
      </c>
      <c r="AB44" t="s">
        <v>931</v>
      </c>
      <c r="AC44" t="s">
        <v>934</v>
      </c>
      <c r="AD44" t="s">
        <v>945</v>
      </c>
      <c r="AE44">
        <v>0</v>
      </c>
      <c r="AG44">
        <v>0</v>
      </c>
      <c r="AH44">
        <v>0</v>
      </c>
      <c r="AI44">
        <v>0</v>
      </c>
      <c r="AK44">
        <v>4.35</v>
      </c>
      <c r="AL44" t="s">
        <v>966</v>
      </c>
      <c r="AO44">
        <v>19</v>
      </c>
      <c r="AP44" s="3">
        <v>43662</v>
      </c>
      <c r="AQ44" t="s">
        <v>974</v>
      </c>
      <c r="AR44" t="s">
        <v>978</v>
      </c>
      <c r="AS44">
        <v>0</v>
      </c>
      <c r="AU44" t="s">
        <v>990</v>
      </c>
      <c r="AV44" t="s">
        <v>1020</v>
      </c>
      <c r="AX44" t="s">
        <v>1032</v>
      </c>
      <c r="AY44" t="s">
        <v>979</v>
      </c>
      <c r="AZ44" t="s">
        <v>979</v>
      </c>
      <c r="BA44" t="s">
        <v>1062</v>
      </c>
      <c r="BB44" t="s">
        <v>979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 t="s">
        <v>978</v>
      </c>
      <c r="BK44" t="s">
        <v>978</v>
      </c>
      <c r="BL44" t="s">
        <v>978</v>
      </c>
      <c r="BM44" t="s">
        <v>931</v>
      </c>
      <c r="BP44" t="s">
        <v>978</v>
      </c>
      <c r="BT44" s="3">
        <v>43706</v>
      </c>
      <c r="BU44" t="s">
        <v>977</v>
      </c>
      <c r="BV44">
        <v>1858149</v>
      </c>
    </row>
    <row r="45" spans="1:75">
      <c r="A45" s="1">
        <f>HYPERLINK("https://lsnyc.legalserver.org/matter/dynamic-profile/view/1904800","19-1904800")</f>
        <v>0</v>
      </c>
      <c r="B45" t="s">
        <v>116</v>
      </c>
      <c r="C45" t="s">
        <v>353</v>
      </c>
      <c r="D45" t="s">
        <v>538</v>
      </c>
      <c r="F45" s="3">
        <v>43677</v>
      </c>
      <c r="G45" s="3">
        <v>43661</v>
      </c>
      <c r="K45" t="s">
        <v>554</v>
      </c>
      <c r="L45" t="s">
        <v>587</v>
      </c>
      <c r="M45" t="s">
        <v>594</v>
      </c>
      <c r="O45">
        <v>52</v>
      </c>
      <c r="P45" t="s">
        <v>600</v>
      </c>
      <c r="Q45" t="s">
        <v>618</v>
      </c>
      <c r="R45" t="s">
        <v>624</v>
      </c>
      <c r="S45" t="s">
        <v>629</v>
      </c>
      <c r="T45" t="s">
        <v>677</v>
      </c>
      <c r="U45" t="s">
        <v>882</v>
      </c>
      <c r="V45">
        <v>11433</v>
      </c>
      <c r="W45">
        <v>0</v>
      </c>
      <c r="X45">
        <v>1</v>
      </c>
      <c r="Y45">
        <v>1</v>
      </c>
      <c r="Z45" t="s">
        <v>892</v>
      </c>
      <c r="AA45" t="s">
        <v>927</v>
      </c>
      <c r="AB45" t="s">
        <v>931</v>
      </c>
      <c r="AC45" t="s">
        <v>932</v>
      </c>
      <c r="AD45" t="s">
        <v>940</v>
      </c>
      <c r="AE45">
        <v>0</v>
      </c>
      <c r="AG45">
        <v>0</v>
      </c>
      <c r="AH45">
        <v>0</v>
      </c>
      <c r="AI45">
        <v>0</v>
      </c>
      <c r="AK45">
        <v>1.75</v>
      </c>
      <c r="AL45" t="s">
        <v>965</v>
      </c>
      <c r="AN45" t="s">
        <v>542</v>
      </c>
      <c r="AO45">
        <v>52</v>
      </c>
      <c r="AP45" s="3">
        <v>43661</v>
      </c>
      <c r="AQ45" t="s">
        <v>973</v>
      </c>
      <c r="AR45" t="s">
        <v>977</v>
      </c>
      <c r="AS45">
        <v>0</v>
      </c>
      <c r="AX45" t="s">
        <v>1033</v>
      </c>
      <c r="AY45" t="s">
        <v>979</v>
      </c>
      <c r="AZ45" t="s">
        <v>979</v>
      </c>
      <c r="BA45" t="s">
        <v>1063</v>
      </c>
      <c r="BB45" t="s">
        <v>978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 t="s">
        <v>977</v>
      </c>
      <c r="BK45" t="s">
        <v>978</v>
      </c>
      <c r="BL45" t="s">
        <v>979</v>
      </c>
      <c r="BP45" t="s">
        <v>979</v>
      </c>
      <c r="BQ45" t="s">
        <v>1099</v>
      </c>
      <c r="BT45" s="3">
        <v>43677</v>
      </c>
      <c r="BU45" t="s">
        <v>977</v>
      </c>
      <c r="BV45">
        <v>1905455</v>
      </c>
    </row>
    <row r="46" spans="1:75">
      <c r="A46" s="1">
        <f>HYPERLINK("https://lsnyc.legalserver.org/matter/dynamic-profile/view/1904686","19-1904686")</f>
        <v>0</v>
      </c>
      <c r="B46" t="s">
        <v>117</v>
      </c>
      <c r="C46" t="s">
        <v>354</v>
      </c>
      <c r="D46" t="s">
        <v>538</v>
      </c>
      <c r="F46" s="3">
        <v>43676</v>
      </c>
      <c r="G46" s="3">
        <v>43658</v>
      </c>
      <c r="K46" t="s">
        <v>554</v>
      </c>
      <c r="L46" t="s">
        <v>587</v>
      </c>
      <c r="M46" t="s">
        <v>596</v>
      </c>
      <c r="O46">
        <v>28</v>
      </c>
      <c r="P46" t="s">
        <v>599</v>
      </c>
      <c r="Q46" t="s">
        <v>615</v>
      </c>
      <c r="R46" t="s">
        <v>624</v>
      </c>
      <c r="S46" t="s">
        <v>629</v>
      </c>
      <c r="T46" t="s">
        <v>678</v>
      </c>
      <c r="U46" t="s">
        <v>882</v>
      </c>
      <c r="V46">
        <v>11220</v>
      </c>
      <c r="W46">
        <v>0</v>
      </c>
      <c r="X46">
        <v>1</v>
      </c>
      <c r="Y46">
        <v>1</v>
      </c>
      <c r="Z46" t="s">
        <v>895</v>
      </c>
      <c r="AA46" t="s">
        <v>927</v>
      </c>
      <c r="AB46" t="s">
        <v>931</v>
      </c>
      <c r="AC46" t="s">
        <v>932</v>
      </c>
      <c r="AD46" t="s">
        <v>940</v>
      </c>
      <c r="AE46">
        <v>0</v>
      </c>
      <c r="AG46">
        <v>0</v>
      </c>
      <c r="AH46">
        <v>0</v>
      </c>
      <c r="AI46">
        <v>0</v>
      </c>
      <c r="AK46">
        <v>4.75</v>
      </c>
      <c r="AL46" t="s">
        <v>966</v>
      </c>
      <c r="AN46" t="s">
        <v>542</v>
      </c>
      <c r="AO46">
        <v>28</v>
      </c>
      <c r="AP46" s="3">
        <v>43658</v>
      </c>
      <c r="AQ46" t="s">
        <v>973</v>
      </c>
      <c r="AR46" t="s">
        <v>977</v>
      </c>
      <c r="AS46">
        <v>136.11</v>
      </c>
      <c r="AV46" t="s">
        <v>1019</v>
      </c>
      <c r="AX46" t="s">
        <v>1030</v>
      </c>
      <c r="AY46" t="s">
        <v>979</v>
      </c>
      <c r="AZ46" t="s">
        <v>979</v>
      </c>
      <c r="BA46" t="s">
        <v>1049</v>
      </c>
      <c r="BB46" t="s">
        <v>978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 t="s">
        <v>977</v>
      </c>
      <c r="BK46" t="s">
        <v>978</v>
      </c>
      <c r="BL46" t="s">
        <v>978</v>
      </c>
      <c r="BM46" t="s">
        <v>1096</v>
      </c>
      <c r="BP46" t="s">
        <v>978</v>
      </c>
      <c r="BT46" s="3">
        <v>43671</v>
      </c>
      <c r="BU46" t="s">
        <v>977</v>
      </c>
      <c r="BV46">
        <v>1905341</v>
      </c>
      <c r="BW46" t="s">
        <v>1104</v>
      </c>
    </row>
    <row r="47" spans="1:75">
      <c r="A47" s="1">
        <f>HYPERLINK("https://lsnyc.legalserver.org/matter/dynamic-profile/view/1904550","19-1904550")</f>
        <v>0</v>
      </c>
      <c r="B47" t="s">
        <v>118</v>
      </c>
      <c r="C47" t="s">
        <v>355</v>
      </c>
      <c r="D47" t="s">
        <v>539</v>
      </c>
      <c r="F47" s="3">
        <v>43727</v>
      </c>
      <c r="G47" s="3">
        <v>43657</v>
      </c>
      <c r="K47" t="s">
        <v>563</v>
      </c>
      <c r="L47" t="s">
        <v>587</v>
      </c>
      <c r="M47" t="s">
        <v>593</v>
      </c>
      <c r="O47">
        <v>43</v>
      </c>
      <c r="Q47" t="s">
        <v>617</v>
      </c>
      <c r="R47" t="s">
        <v>625</v>
      </c>
      <c r="S47" t="s">
        <v>629</v>
      </c>
      <c r="T47" t="s">
        <v>679</v>
      </c>
      <c r="U47" t="s">
        <v>882</v>
      </c>
      <c r="V47">
        <v>11236</v>
      </c>
      <c r="W47">
        <v>0</v>
      </c>
      <c r="X47">
        <v>2</v>
      </c>
      <c r="Y47">
        <v>2</v>
      </c>
      <c r="Z47" t="s">
        <v>886</v>
      </c>
      <c r="AA47" t="s">
        <v>927</v>
      </c>
      <c r="AB47" t="s">
        <v>931</v>
      </c>
      <c r="AC47" t="s">
        <v>934</v>
      </c>
      <c r="AD47" t="s">
        <v>946</v>
      </c>
      <c r="AE47">
        <v>0</v>
      </c>
      <c r="AG47">
        <v>0</v>
      </c>
      <c r="AH47">
        <v>0</v>
      </c>
      <c r="AI47">
        <v>0</v>
      </c>
      <c r="AK47">
        <v>8.300000000000001</v>
      </c>
      <c r="AL47" t="s">
        <v>966</v>
      </c>
      <c r="AO47">
        <v>43</v>
      </c>
      <c r="AP47" s="3">
        <v>43657</v>
      </c>
      <c r="AQ47" t="s">
        <v>974</v>
      </c>
      <c r="AR47" t="s">
        <v>978</v>
      </c>
      <c r="AS47">
        <v>0</v>
      </c>
      <c r="AU47" t="s">
        <v>990</v>
      </c>
      <c r="AV47" t="s">
        <v>1022</v>
      </c>
      <c r="AX47" t="s">
        <v>1030</v>
      </c>
      <c r="AY47" t="s">
        <v>978</v>
      </c>
      <c r="AZ47" t="s">
        <v>979</v>
      </c>
      <c r="BA47" t="s">
        <v>1045</v>
      </c>
      <c r="BB47" t="s">
        <v>978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 t="s">
        <v>977</v>
      </c>
      <c r="BK47" t="s">
        <v>978</v>
      </c>
      <c r="BM47" t="s">
        <v>931</v>
      </c>
      <c r="BP47" t="s">
        <v>978</v>
      </c>
      <c r="BT47" s="3">
        <v>43727</v>
      </c>
      <c r="BU47" t="s">
        <v>977</v>
      </c>
      <c r="BV47">
        <v>1875072</v>
      </c>
    </row>
    <row r="48" spans="1:75">
      <c r="A48" s="1">
        <f>HYPERLINK("https://lsnyc.legalserver.org/matter/dynamic-profile/view/1904434","19-1904434")</f>
        <v>0</v>
      </c>
      <c r="B48" t="s">
        <v>119</v>
      </c>
      <c r="C48" t="s">
        <v>356</v>
      </c>
      <c r="D48" t="s">
        <v>538</v>
      </c>
      <c r="F48" s="3">
        <v>43668</v>
      </c>
      <c r="G48" s="3">
        <v>43656</v>
      </c>
      <c r="K48" t="s">
        <v>554</v>
      </c>
      <c r="L48" t="s">
        <v>587</v>
      </c>
      <c r="M48" t="s">
        <v>593</v>
      </c>
      <c r="O48">
        <v>26</v>
      </c>
      <c r="P48" t="s">
        <v>599</v>
      </c>
      <c r="Q48" t="s">
        <v>614</v>
      </c>
      <c r="R48" t="s">
        <v>624</v>
      </c>
      <c r="S48" t="s">
        <v>629</v>
      </c>
      <c r="T48" t="s">
        <v>680</v>
      </c>
      <c r="U48" t="s">
        <v>882</v>
      </c>
      <c r="V48">
        <v>11221</v>
      </c>
      <c r="W48">
        <v>0</v>
      </c>
      <c r="X48">
        <v>1</v>
      </c>
      <c r="Y48">
        <v>1</v>
      </c>
      <c r="Z48" t="s">
        <v>886</v>
      </c>
      <c r="AA48" t="s">
        <v>927</v>
      </c>
      <c r="AB48" t="s">
        <v>931</v>
      </c>
      <c r="AC48" t="s">
        <v>932</v>
      </c>
      <c r="AD48" t="s">
        <v>940</v>
      </c>
      <c r="AE48">
        <v>0</v>
      </c>
      <c r="AG48">
        <v>0</v>
      </c>
      <c r="AH48">
        <v>0</v>
      </c>
      <c r="AI48">
        <v>0</v>
      </c>
      <c r="AK48">
        <v>2.25</v>
      </c>
      <c r="AL48" t="s">
        <v>965</v>
      </c>
      <c r="AN48" t="s">
        <v>542</v>
      </c>
      <c r="AO48">
        <v>25</v>
      </c>
      <c r="AP48" s="3">
        <v>43656</v>
      </c>
      <c r="AQ48" t="s">
        <v>973</v>
      </c>
      <c r="AR48" t="s">
        <v>977</v>
      </c>
      <c r="AS48">
        <v>0</v>
      </c>
      <c r="AX48" t="s">
        <v>1030</v>
      </c>
      <c r="AY48" t="s">
        <v>979</v>
      </c>
      <c r="AZ48" t="s">
        <v>979</v>
      </c>
      <c r="BA48" t="s">
        <v>1047</v>
      </c>
      <c r="BB48" t="s">
        <v>978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 t="s">
        <v>977</v>
      </c>
      <c r="BK48" t="s">
        <v>978</v>
      </c>
      <c r="BL48" t="s">
        <v>979</v>
      </c>
      <c r="BM48" t="s">
        <v>1095</v>
      </c>
      <c r="BP48" t="s">
        <v>978</v>
      </c>
      <c r="BT48" s="3">
        <v>43671</v>
      </c>
      <c r="BU48" t="s">
        <v>977</v>
      </c>
      <c r="BV48">
        <v>1905089</v>
      </c>
    </row>
    <row r="49" spans="1:75">
      <c r="A49" s="1">
        <f>HYPERLINK("https://lsnyc.legalserver.org/matter/dynamic-profile/view/1904410","19-1904410")</f>
        <v>0</v>
      </c>
      <c r="B49" t="s">
        <v>120</v>
      </c>
      <c r="C49" t="s">
        <v>357</v>
      </c>
      <c r="D49" t="s">
        <v>539</v>
      </c>
      <c r="F49" s="3">
        <v>43678</v>
      </c>
      <c r="G49" s="3">
        <v>43656</v>
      </c>
      <c r="K49" t="s">
        <v>564</v>
      </c>
      <c r="L49" t="s">
        <v>588</v>
      </c>
      <c r="M49" t="s">
        <v>598</v>
      </c>
      <c r="O49">
        <v>29</v>
      </c>
      <c r="P49" t="s">
        <v>599</v>
      </c>
      <c r="Q49" t="s">
        <v>617</v>
      </c>
      <c r="R49" t="s">
        <v>625</v>
      </c>
      <c r="S49" t="s">
        <v>629</v>
      </c>
      <c r="T49" t="s">
        <v>681</v>
      </c>
      <c r="U49" t="s">
        <v>882</v>
      </c>
      <c r="V49">
        <v>11207</v>
      </c>
      <c r="W49">
        <v>0</v>
      </c>
      <c r="X49">
        <v>1</v>
      </c>
      <c r="Y49">
        <v>1</v>
      </c>
      <c r="Z49" t="s">
        <v>886</v>
      </c>
      <c r="AA49" t="s">
        <v>927</v>
      </c>
      <c r="AB49" t="s">
        <v>931</v>
      </c>
      <c r="AC49" t="s">
        <v>934</v>
      </c>
      <c r="AD49" t="s">
        <v>945</v>
      </c>
      <c r="AE49">
        <v>0</v>
      </c>
      <c r="AG49">
        <v>0</v>
      </c>
      <c r="AH49">
        <v>0</v>
      </c>
      <c r="AI49">
        <v>0</v>
      </c>
      <c r="AK49">
        <v>5.25</v>
      </c>
      <c r="AL49" t="s">
        <v>966</v>
      </c>
      <c r="AN49" t="s">
        <v>968</v>
      </c>
      <c r="AO49">
        <v>29</v>
      </c>
      <c r="AP49" s="3">
        <v>43656</v>
      </c>
      <c r="AQ49" t="s">
        <v>973</v>
      </c>
      <c r="AR49" t="s">
        <v>978</v>
      </c>
      <c r="AS49">
        <v>0</v>
      </c>
      <c r="AU49" t="s">
        <v>990</v>
      </c>
      <c r="AV49" t="s">
        <v>1020</v>
      </c>
      <c r="AX49" t="s">
        <v>1030</v>
      </c>
      <c r="AY49" t="s">
        <v>979</v>
      </c>
      <c r="AZ49" t="s">
        <v>979</v>
      </c>
      <c r="BA49" t="s">
        <v>1064</v>
      </c>
      <c r="BB49" t="s">
        <v>978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 t="s">
        <v>977</v>
      </c>
      <c r="BK49" t="s">
        <v>978</v>
      </c>
      <c r="BM49" t="s">
        <v>931</v>
      </c>
      <c r="BP49" t="s">
        <v>978</v>
      </c>
      <c r="BT49" s="3">
        <v>43678</v>
      </c>
      <c r="BU49" t="s">
        <v>977</v>
      </c>
      <c r="BV49">
        <v>1883910</v>
      </c>
    </row>
    <row r="50" spans="1:75">
      <c r="A50" s="1">
        <f>HYPERLINK("https://lsnyc.legalserver.org/matter/dynamic-profile/view/1904422","19-1904422")</f>
        <v>0</v>
      </c>
      <c r="B50" t="s">
        <v>121</v>
      </c>
      <c r="C50" t="s">
        <v>358</v>
      </c>
      <c r="D50" t="s">
        <v>538</v>
      </c>
      <c r="F50" s="3">
        <v>43690</v>
      </c>
      <c r="G50" s="3">
        <v>43656</v>
      </c>
      <c r="K50" t="s">
        <v>552</v>
      </c>
      <c r="L50" t="s">
        <v>588</v>
      </c>
      <c r="M50" t="s">
        <v>593</v>
      </c>
      <c r="O50">
        <v>46</v>
      </c>
      <c r="P50" t="s">
        <v>599</v>
      </c>
      <c r="Q50" t="s">
        <v>613</v>
      </c>
      <c r="R50" t="s">
        <v>623</v>
      </c>
      <c r="S50" t="s">
        <v>629</v>
      </c>
      <c r="T50" t="s">
        <v>682</v>
      </c>
      <c r="U50" t="s">
        <v>882</v>
      </c>
      <c r="V50">
        <v>11237</v>
      </c>
      <c r="W50">
        <v>2</v>
      </c>
      <c r="X50">
        <v>2</v>
      </c>
      <c r="Y50">
        <v>4</v>
      </c>
      <c r="Z50" t="s">
        <v>890</v>
      </c>
      <c r="AA50" t="s">
        <v>927</v>
      </c>
      <c r="AB50" t="s">
        <v>931</v>
      </c>
      <c r="AC50" t="s">
        <v>933</v>
      </c>
      <c r="AD50" t="s">
        <v>939</v>
      </c>
      <c r="AE50">
        <v>0</v>
      </c>
      <c r="AG50">
        <v>0</v>
      </c>
      <c r="AH50">
        <v>0</v>
      </c>
      <c r="AI50">
        <v>0</v>
      </c>
      <c r="AK50">
        <v>18.26</v>
      </c>
      <c r="AL50" t="s">
        <v>965</v>
      </c>
      <c r="AN50" t="s">
        <v>967</v>
      </c>
      <c r="AO50">
        <v>46</v>
      </c>
      <c r="AP50" s="3">
        <v>43656</v>
      </c>
      <c r="AQ50" t="s">
        <v>973</v>
      </c>
      <c r="AR50" t="s">
        <v>977</v>
      </c>
      <c r="AS50">
        <v>121.17</v>
      </c>
      <c r="AX50" t="s">
        <v>1030</v>
      </c>
      <c r="AY50" t="s">
        <v>979</v>
      </c>
      <c r="AZ50" t="s">
        <v>979</v>
      </c>
      <c r="BB50" t="s">
        <v>978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 t="s">
        <v>977</v>
      </c>
      <c r="BK50" t="s">
        <v>978</v>
      </c>
      <c r="BL50" t="s">
        <v>979</v>
      </c>
      <c r="BM50" t="s">
        <v>1092</v>
      </c>
      <c r="BP50" t="s">
        <v>978</v>
      </c>
      <c r="BT50" s="3">
        <v>43731</v>
      </c>
      <c r="BU50" t="s">
        <v>977</v>
      </c>
      <c r="BV50">
        <v>1905077</v>
      </c>
    </row>
    <row r="51" spans="1:75">
      <c r="A51" s="1">
        <f>HYPERLINK("https://lsnyc.legalserver.org/matter/dynamic-profile/view/1904416","19-1904416")</f>
        <v>0</v>
      </c>
      <c r="B51" t="s">
        <v>122</v>
      </c>
      <c r="C51" t="s">
        <v>359</v>
      </c>
      <c r="D51" t="s">
        <v>539</v>
      </c>
      <c r="F51" s="3">
        <v>43731</v>
      </c>
      <c r="G51" s="3">
        <v>43656</v>
      </c>
      <c r="K51" t="s">
        <v>564</v>
      </c>
      <c r="L51" t="s">
        <v>587</v>
      </c>
      <c r="M51" t="s">
        <v>593</v>
      </c>
      <c r="O51">
        <v>51</v>
      </c>
      <c r="P51" t="s">
        <v>601</v>
      </c>
      <c r="Q51" t="s">
        <v>617</v>
      </c>
      <c r="R51" t="s">
        <v>625</v>
      </c>
      <c r="S51" t="s">
        <v>629</v>
      </c>
      <c r="T51" t="s">
        <v>683</v>
      </c>
      <c r="U51" t="s">
        <v>882</v>
      </c>
      <c r="V51">
        <v>11207</v>
      </c>
      <c r="W51">
        <v>1</v>
      </c>
      <c r="X51">
        <v>1</v>
      </c>
      <c r="Y51">
        <v>2</v>
      </c>
      <c r="Z51" t="s">
        <v>886</v>
      </c>
      <c r="AA51" t="s">
        <v>927</v>
      </c>
      <c r="AB51" t="s">
        <v>931</v>
      </c>
      <c r="AC51" t="s">
        <v>933</v>
      </c>
      <c r="AD51" t="s">
        <v>943</v>
      </c>
      <c r="AE51">
        <v>0</v>
      </c>
      <c r="AG51">
        <v>0</v>
      </c>
      <c r="AH51">
        <v>0</v>
      </c>
      <c r="AI51">
        <v>0</v>
      </c>
      <c r="AK51">
        <v>3.5</v>
      </c>
      <c r="AL51" t="s">
        <v>966</v>
      </c>
      <c r="AN51" t="s">
        <v>968</v>
      </c>
      <c r="AO51">
        <v>51</v>
      </c>
      <c r="AP51" s="3">
        <v>43656</v>
      </c>
      <c r="AQ51" t="s">
        <v>975</v>
      </c>
      <c r="AR51" t="s">
        <v>978</v>
      </c>
      <c r="AS51">
        <v>0</v>
      </c>
      <c r="AU51" t="s">
        <v>990</v>
      </c>
      <c r="AV51" t="s">
        <v>1022</v>
      </c>
      <c r="AX51" t="s">
        <v>1030</v>
      </c>
      <c r="AY51" t="s">
        <v>979</v>
      </c>
      <c r="AZ51" t="s">
        <v>979</v>
      </c>
      <c r="BA51" t="s">
        <v>1050</v>
      </c>
      <c r="BB51" t="s">
        <v>978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 t="s">
        <v>977</v>
      </c>
      <c r="BK51" t="s">
        <v>978</v>
      </c>
      <c r="BM51" t="s">
        <v>931</v>
      </c>
      <c r="BP51" t="s">
        <v>978</v>
      </c>
      <c r="BT51" s="3">
        <v>43698</v>
      </c>
      <c r="BU51" t="s">
        <v>977</v>
      </c>
      <c r="BV51">
        <v>739287</v>
      </c>
    </row>
    <row r="52" spans="1:75">
      <c r="A52" s="1">
        <f>HYPERLINK("https://lsnyc.legalserver.org/matter/dynamic-profile/view/1904253","19-1904253")</f>
        <v>0</v>
      </c>
      <c r="B52" t="s">
        <v>123</v>
      </c>
      <c r="C52" t="s">
        <v>253</v>
      </c>
      <c r="D52" t="s">
        <v>539</v>
      </c>
      <c r="F52" s="3">
        <v>43728</v>
      </c>
      <c r="G52" s="3">
        <v>43655</v>
      </c>
      <c r="K52" t="s">
        <v>562</v>
      </c>
      <c r="L52" t="s">
        <v>587</v>
      </c>
      <c r="M52" t="s">
        <v>593</v>
      </c>
      <c r="O52">
        <v>42</v>
      </c>
      <c r="P52" t="s">
        <v>548</v>
      </c>
      <c r="Q52" t="s">
        <v>617</v>
      </c>
      <c r="R52" t="s">
        <v>625</v>
      </c>
      <c r="S52" t="s">
        <v>632</v>
      </c>
      <c r="T52" t="s">
        <v>684</v>
      </c>
      <c r="U52" t="s">
        <v>882</v>
      </c>
      <c r="V52">
        <v>10462</v>
      </c>
      <c r="W52">
        <v>5</v>
      </c>
      <c r="X52">
        <v>2</v>
      </c>
      <c r="Y52">
        <v>7</v>
      </c>
      <c r="Z52" t="s">
        <v>886</v>
      </c>
      <c r="AA52" t="s">
        <v>927</v>
      </c>
      <c r="AB52" t="s">
        <v>931</v>
      </c>
      <c r="AC52" t="s">
        <v>934</v>
      </c>
      <c r="AD52" t="s">
        <v>944</v>
      </c>
      <c r="AE52">
        <v>0</v>
      </c>
      <c r="AG52">
        <v>0</v>
      </c>
      <c r="AH52">
        <v>0</v>
      </c>
      <c r="AI52">
        <v>0</v>
      </c>
      <c r="AK52">
        <v>1.9</v>
      </c>
      <c r="AL52" t="s">
        <v>966</v>
      </c>
      <c r="AN52" t="s">
        <v>968</v>
      </c>
      <c r="AO52">
        <v>42</v>
      </c>
      <c r="AP52" s="3">
        <v>43655</v>
      </c>
      <c r="AQ52" t="s">
        <v>974</v>
      </c>
      <c r="AR52" t="s">
        <v>978</v>
      </c>
      <c r="AS52">
        <v>0</v>
      </c>
      <c r="AU52" t="s">
        <v>990</v>
      </c>
      <c r="AV52" t="s">
        <v>1023</v>
      </c>
      <c r="AX52" t="s">
        <v>1032</v>
      </c>
      <c r="AY52" t="s">
        <v>979</v>
      </c>
      <c r="AZ52" t="s">
        <v>979</v>
      </c>
      <c r="BA52" t="s">
        <v>1065</v>
      </c>
      <c r="BB52" t="s">
        <v>979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 t="s">
        <v>978</v>
      </c>
      <c r="BK52" t="s">
        <v>978</v>
      </c>
      <c r="BL52" t="s">
        <v>978</v>
      </c>
      <c r="BM52" t="s">
        <v>931</v>
      </c>
      <c r="BP52" t="s">
        <v>978</v>
      </c>
      <c r="BR52" t="s">
        <v>951</v>
      </c>
      <c r="BT52" s="3">
        <v>43663</v>
      </c>
      <c r="BU52" t="s">
        <v>977</v>
      </c>
      <c r="BV52">
        <v>796397</v>
      </c>
    </row>
    <row r="53" spans="1:75">
      <c r="A53" s="1">
        <f>HYPERLINK("https://lsnyc.legalserver.org/matter/dynamic-profile/view/1904204","19-1904204")</f>
        <v>0</v>
      </c>
      <c r="B53" t="s">
        <v>124</v>
      </c>
      <c r="C53" t="s">
        <v>360</v>
      </c>
      <c r="D53" t="s">
        <v>538</v>
      </c>
      <c r="F53" s="3">
        <v>43690</v>
      </c>
      <c r="G53" s="3">
        <v>43654</v>
      </c>
      <c r="K53" t="s">
        <v>554</v>
      </c>
      <c r="L53" t="s">
        <v>587</v>
      </c>
      <c r="M53" t="s">
        <v>593</v>
      </c>
      <c r="O53">
        <v>30</v>
      </c>
      <c r="P53" t="s">
        <v>599</v>
      </c>
      <c r="Q53" t="s">
        <v>615</v>
      </c>
      <c r="R53" t="s">
        <v>624</v>
      </c>
      <c r="S53" t="s">
        <v>629</v>
      </c>
      <c r="T53" t="s">
        <v>685</v>
      </c>
      <c r="U53" t="s">
        <v>882</v>
      </c>
      <c r="V53">
        <v>11225</v>
      </c>
      <c r="W53">
        <v>1</v>
      </c>
      <c r="X53">
        <v>1</v>
      </c>
      <c r="Y53">
        <v>2</v>
      </c>
      <c r="Z53" t="s">
        <v>900</v>
      </c>
      <c r="AA53" t="s">
        <v>928</v>
      </c>
      <c r="AB53" t="s">
        <v>931</v>
      </c>
      <c r="AC53" t="s">
        <v>932</v>
      </c>
      <c r="AD53" t="s">
        <v>940</v>
      </c>
      <c r="AE53">
        <v>0</v>
      </c>
      <c r="AG53">
        <v>0</v>
      </c>
      <c r="AH53">
        <v>0</v>
      </c>
      <c r="AI53">
        <v>0</v>
      </c>
      <c r="AK53">
        <v>2.75</v>
      </c>
      <c r="AL53" t="s">
        <v>965</v>
      </c>
      <c r="AN53" t="s">
        <v>542</v>
      </c>
      <c r="AO53">
        <v>29</v>
      </c>
      <c r="AP53" s="3">
        <v>43654</v>
      </c>
      <c r="AQ53" t="s">
        <v>973</v>
      </c>
      <c r="AR53" t="s">
        <v>977</v>
      </c>
      <c r="AS53">
        <v>17.74</v>
      </c>
      <c r="AX53" t="s">
        <v>1030</v>
      </c>
      <c r="AY53" t="s">
        <v>979</v>
      </c>
      <c r="AZ53" t="s">
        <v>979</v>
      </c>
      <c r="BA53" t="s">
        <v>1066</v>
      </c>
      <c r="BB53" t="s">
        <v>978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 t="s">
        <v>977</v>
      </c>
      <c r="BK53" t="s">
        <v>978</v>
      </c>
      <c r="BL53" t="s">
        <v>979</v>
      </c>
      <c r="BM53" t="s">
        <v>1096</v>
      </c>
      <c r="BP53" t="s">
        <v>978</v>
      </c>
      <c r="BT53" s="3">
        <v>43690</v>
      </c>
      <c r="BU53" t="s">
        <v>977</v>
      </c>
      <c r="BV53">
        <v>1904859</v>
      </c>
    </row>
    <row r="54" spans="1:75">
      <c r="A54" s="1">
        <f>HYPERLINK("https://lsnyc.legalserver.org/matter/dynamic-profile/view/1904230","19-1904230")</f>
        <v>0</v>
      </c>
      <c r="B54" t="s">
        <v>125</v>
      </c>
      <c r="C54" t="s">
        <v>361</v>
      </c>
      <c r="D54" t="s">
        <v>538</v>
      </c>
      <c r="F54" s="3">
        <v>43698</v>
      </c>
      <c r="G54" s="3">
        <v>43654</v>
      </c>
      <c r="K54" t="s">
        <v>552</v>
      </c>
      <c r="L54" t="s">
        <v>588</v>
      </c>
      <c r="M54" t="s">
        <v>591</v>
      </c>
      <c r="O54">
        <v>35</v>
      </c>
      <c r="P54" t="s">
        <v>602</v>
      </c>
      <c r="Q54" t="s">
        <v>613</v>
      </c>
      <c r="R54" t="s">
        <v>623</v>
      </c>
      <c r="S54" t="s">
        <v>629</v>
      </c>
      <c r="T54" t="s">
        <v>686</v>
      </c>
      <c r="U54" t="s">
        <v>882</v>
      </c>
      <c r="V54">
        <v>11220</v>
      </c>
      <c r="W54">
        <v>0</v>
      </c>
      <c r="X54">
        <v>1</v>
      </c>
      <c r="Y54">
        <v>1</v>
      </c>
      <c r="Z54" t="s">
        <v>892</v>
      </c>
      <c r="AA54" t="s">
        <v>927</v>
      </c>
      <c r="AB54" t="s">
        <v>931</v>
      </c>
      <c r="AC54" t="s">
        <v>932</v>
      </c>
      <c r="AD54" t="s">
        <v>939</v>
      </c>
      <c r="AE54">
        <v>0</v>
      </c>
      <c r="AG54">
        <v>0</v>
      </c>
      <c r="AH54">
        <v>0</v>
      </c>
      <c r="AI54">
        <v>0</v>
      </c>
      <c r="AK54">
        <v>4.2</v>
      </c>
      <c r="AL54" t="s">
        <v>966</v>
      </c>
      <c r="AN54" t="s">
        <v>542</v>
      </c>
      <c r="AO54">
        <v>35</v>
      </c>
      <c r="AP54" s="3">
        <v>43654</v>
      </c>
      <c r="AQ54" t="s">
        <v>973</v>
      </c>
      <c r="AR54" t="s">
        <v>977</v>
      </c>
      <c r="AS54">
        <v>0</v>
      </c>
      <c r="AV54" t="s">
        <v>1023</v>
      </c>
      <c r="AX54" t="s">
        <v>1030</v>
      </c>
      <c r="AY54" t="s">
        <v>979</v>
      </c>
      <c r="AZ54" t="s">
        <v>979</v>
      </c>
      <c r="BA54" t="s">
        <v>1049</v>
      </c>
      <c r="BB54" t="s">
        <v>1091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 t="s">
        <v>977</v>
      </c>
      <c r="BK54" t="s">
        <v>978</v>
      </c>
      <c r="BL54" t="s">
        <v>979</v>
      </c>
      <c r="BM54" t="s">
        <v>1092</v>
      </c>
      <c r="BP54" t="s">
        <v>978</v>
      </c>
      <c r="BT54" s="3">
        <v>43698</v>
      </c>
      <c r="BU54" t="s">
        <v>977</v>
      </c>
      <c r="BV54">
        <v>1904885</v>
      </c>
      <c r="BW54" t="s">
        <v>1103</v>
      </c>
    </row>
    <row r="55" spans="1:75">
      <c r="A55" s="1">
        <f>HYPERLINK("https://lsnyc.legalserver.org/matter/dynamic-profile/view/1903955","19-1903955")</f>
        <v>0</v>
      </c>
      <c r="B55" t="s">
        <v>126</v>
      </c>
      <c r="C55" t="s">
        <v>362</v>
      </c>
      <c r="D55" t="s">
        <v>538</v>
      </c>
      <c r="F55" s="3">
        <v>43651</v>
      </c>
      <c r="G55" s="3">
        <v>43649</v>
      </c>
      <c r="K55" t="s">
        <v>552</v>
      </c>
      <c r="L55" t="s">
        <v>588</v>
      </c>
      <c r="M55" t="s">
        <v>593</v>
      </c>
      <c r="O55">
        <v>56</v>
      </c>
      <c r="P55" t="s">
        <v>599</v>
      </c>
      <c r="Q55" t="s">
        <v>613</v>
      </c>
      <c r="R55" t="s">
        <v>623</v>
      </c>
      <c r="S55" t="s">
        <v>629</v>
      </c>
      <c r="T55" t="s">
        <v>687</v>
      </c>
      <c r="U55" t="s">
        <v>882</v>
      </c>
      <c r="V55">
        <v>10460</v>
      </c>
      <c r="W55">
        <v>0</v>
      </c>
      <c r="X55">
        <v>2</v>
      </c>
      <c r="Y55">
        <v>2</v>
      </c>
      <c r="Z55" t="s">
        <v>890</v>
      </c>
      <c r="AA55" t="s">
        <v>927</v>
      </c>
      <c r="AB55" t="s">
        <v>931</v>
      </c>
      <c r="AC55" t="s">
        <v>932</v>
      </c>
      <c r="AD55" t="s">
        <v>939</v>
      </c>
      <c r="AE55">
        <v>0</v>
      </c>
      <c r="AG55">
        <v>0</v>
      </c>
      <c r="AH55">
        <v>0</v>
      </c>
      <c r="AI55">
        <v>0</v>
      </c>
      <c r="AK55">
        <v>1.75</v>
      </c>
      <c r="AL55" t="s">
        <v>966</v>
      </c>
      <c r="AN55" t="s">
        <v>542</v>
      </c>
      <c r="AO55">
        <v>56</v>
      </c>
      <c r="AP55" s="3">
        <v>43649</v>
      </c>
      <c r="AQ55" t="s">
        <v>973</v>
      </c>
      <c r="AR55" t="s">
        <v>977</v>
      </c>
      <c r="AS55">
        <v>109.63</v>
      </c>
      <c r="AV55" t="s">
        <v>1019</v>
      </c>
      <c r="AX55" t="s">
        <v>1032</v>
      </c>
      <c r="AY55" t="s">
        <v>979</v>
      </c>
      <c r="AZ55" t="s">
        <v>979</v>
      </c>
      <c r="BA55" t="s">
        <v>1067</v>
      </c>
      <c r="BB55" t="s">
        <v>978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 t="s">
        <v>977</v>
      </c>
      <c r="BK55" t="s">
        <v>978</v>
      </c>
      <c r="BL55" t="s">
        <v>979</v>
      </c>
      <c r="BM55" t="s">
        <v>1092</v>
      </c>
      <c r="BP55" t="s">
        <v>978</v>
      </c>
      <c r="BT55" s="3">
        <v>43651</v>
      </c>
      <c r="BU55" t="s">
        <v>977</v>
      </c>
      <c r="BV55">
        <v>1904610</v>
      </c>
    </row>
    <row r="56" spans="1:75">
      <c r="A56" s="1">
        <f>HYPERLINK("https://lsnyc.legalserver.org/matter/dynamic-profile/view/1904015","19-1904015")</f>
        <v>0</v>
      </c>
      <c r="B56" t="s">
        <v>127</v>
      </c>
      <c r="C56" t="s">
        <v>363</v>
      </c>
      <c r="D56" t="s">
        <v>538</v>
      </c>
      <c r="F56" s="3">
        <v>43655</v>
      </c>
      <c r="G56" s="3">
        <v>43649</v>
      </c>
      <c r="K56" t="s">
        <v>552</v>
      </c>
      <c r="L56" t="s">
        <v>587</v>
      </c>
      <c r="M56" t="s">
        <v>595</v>
      </c>
      <c r="O56">
        <v>57</v>
      </c>
      <c r="P56" t="s">
        <v>599</v>
      </c>
      <c r="Q56" t="s">
        <v>613</v>
      </c>
      <c r="R56" t="s">
        <v>623</v>
      </c>
      <c r="S56" t="s">
        <v>629</v>
      </c>
      <c r="T56" t="s">
        <v>688</v>
      </c>
      <c r="U56" t="s">
        <v>882</v>
      </c>
      <c r="V56">
        <v>11207</v>
      </c>
      <c r="W56">
        <v>0</v>
      </c>
      <c r="X56">
        <v>1</v>
      </c>
      <c r="Y56">
        <v>1</v>
      </c>
      <c r="Z56" t="s">
        <v>892</v>
      </c>
      <c r="AA56" t="s">
        <v>927</v>
      </c>
      <c r="AB56" t="s">
        <v>931</v>
      </c>
      <c r="AC56" t="s">
        <v>932</v>
      </c>
      <c r="AD56" t="s">
        <v>939</v>
      </c>
      <c r="AE56">
        <v>0</v>
      </c>
      <c r="AG56">
        <v>0</v>
      </c>
      <c r="AH56">
        <v>0</v>
      </c>
      <c r="AI56">
        <v>0</v>
      </c>
      <c r="AK56">
        <v>1</v>
      </c>
      <c r="AL56" t="s">
        <v>965</v>
      </c>
      <c r="AN56" t="s">
        <v>542</v>
      </c>
      <c r="AO56">
        <v>57</v>
      </c>
      <c r="AP56" s="3">
        <v>43649</v>
      </c>
      <c r="AQ56" t="s">
        <v>973</v>
      </c>
      <c r="AR56" t="s">
        <v>977</v>
      </c>
      <c r="AS56">
        <v>0</v>
      </c>
      <c r="AX56" t="s">
        <v>1030</v>
      </c>
      <c r="AY56" t="s">
        <v>979</v>
      </c>
      <c r="AZ56" t="s">
        <v>979</v>
      </c>
      <c r="BA56" t="s">
        <v>1050</v>
      </c>
      <c r="BB56" t="s">
        <v>1091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 t="s">
        <v>977</v>
      </c>
      <c r="BK56" t="s">
        <v>978</v>
      </c>
      <c r="BL56" t="s">
        <v>979</v>
      </c>
      <c r="BM56" t="s">
        <v>1092</v>
      </c>
      <c r="BP56" t="s">
        <v>978</v>
      </c>
      <c r="BT56" s="3">
        <v>43655</v>
      </c>
      <c r="BU56" t="s">
        <v>977</v>
      </c>
      <c r="BV56">
        <v>1904670</v>
      </c>
    </row>
    <row r="57" spans="1:75">
      <c r="A57" s="1">
        <f>HYPERLINK("https://lsnyc.legalserver.org/matter/dynamic-profile/view/1903520","19-1903520")</f>
        <v>0</v>
      </c>
      <c r="B57" t="s">
        <v>128</v>
      </c>
      <c r="C57" t="s">
        <v>364</v>
      </c>
      <c r="D57" t="s">
        <v>538</v>
      </c>
      <c r="F57" s="3">
        <v>43705</v>
      </c>
      <c r="G57" s="3">
        <v>43647</v>
      </c>
      <c r="K57" t="s">
        <v>556</v>
      </c>
      <c r="L57" t="s">
        <v>588</v>
      </c>
      <c r="M57" t="s">
        <v>597</v>
      </c>
      <c r="O57">
        <v>52</v>
      </c>
      <c r="P57" t="s">
        <v>599</v>
      </c>
      <c r="Q57" t="s">
        <v>613</v>
      </c>
      <c r="R57" t="s">
        <v>623</v>
      </c>
      <c r="S57" t="s">
        <v>631</v>
      </c>
      <c r="T57" t="s">
        <v>689</v>
      </c>
      <c r="U57" t="s">
        <v>882</v>
      </c>
      <c r="V57">
        <v>11368</v>
      </c>
      <c r="W57">
        <v>0</v>
      </c>
      <c r="X57">
        <v>1</v>
      </c>
      <c r="Y57">
        <v>1</v>
      </c>
      <c r="Z57" t="s">
        <v>886</v>
      </c>
      <c r="AA57" t="s">
        <v>927</v>
      </c>
      <c r="AB57" t="s">
        <v>931</v>
      </c>
      <c r="AC57" t="s">
        <v>932</v>
      </c>
      <c r="AD57" t="s">
        <v>939</v>
      </c>
      <c r="AE57">
        <v>0</v>
      </c>
      <c r="AG57">
        <v>0</v>
      </c>
      <c r="AH57">
        <v>0</v>
      </c>
      <c r="AI57">
        <v>0</v>
      </c>
      <c r="AK57">
        <v>6.35</v>
      </c>
      <c r="AL57" t="s">
        <v>966</v>
      </c>
      <c r="AN57" t="s">
        <v>542</v>
      </c>
      <c r="AO57">
        <v>52</v>
      </c>
      <c r="AP57" s="3">
        <v>43643</v>
      </c>
      <c r="AQ57" t="s">
        <v>973</v>
      </c>
      <c r="AR57" t="s">
        <v>977</v>
      </c>
      <c r="AS57">
        <v>0</v>
      </c>
      <c r="AV57" t="s">
        <v>1019</v>
      </c>
      <c r="AX57" t="s">
        <v>1033</v>
      </c>
      <c r="AY57" t="s">
        <v>979</v>
      </c>
      <c r="AZ57" t="s">
        <v>979</v>
      </c>
      <c r="BA57" t="s">
        <v>1055</v>
      </c>
      <c r="BB57" t="s">
        <v>978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 t="s">
        <v>978</v>
      </c>
      <c r="BK57" t="s">
        <v>978</v>
      </c>
      <c r="BL57" t="s">
        <v>979</v>
      </c>
      <c r="BM57" t="s">
        <v>931</v>
      </c>
      <c r="BP57" t="s">
        <v>978</v>
      </c>
      <c r="BT57" s="3">
        <v>43703</v>
      </c>
      <c r="BU57" t="s">
        <v>977</v>
      </c>
      <c r="BV57">
        <v>1904175</v>
      </c>
    </row>
    <row r="58" spans="1:75">
      <c r="A58" s="1">
        <f>HYPERLINK("https://lsnyc.legalserver.org/matter/dynamic-profile/view/1903678","19-1903678")</f>
        <v>0</v>
      </c>
      <c r="B58" t="s">
        <v>129</v>
      </c>
      <c r="C58" t="s">
        <v>365</v>
      </c>
      <c r="D58" t="s">
        <v>538</v>
      </c>
      <c r="F58" s="3">
        <v>43675</v>
      </c>
      <c r="G58" s="3">
        <v>43644</v>
      </c>
      <c r="K58" t="s">
        <v>554</v>
      </c>
      <c r="L58" t="s">
        <v>587</v>
      </c>
      <c r="M58" t="s">
        <v>589</v>
      </c>
      <c r="O58">
        <v>30</v>
      </c>
      <c r="P58" t="s">
        <v>599</v>
      </c>
      <c r="Q58" t="s">
        <v>618</v>
      </c>
      <c r="R58" t="s">
        <v>624</v>
      </c>
      <c r="S58" t="s">
        <v>629</v>
      </c>
      <c r="T58" t="s">
        <v>690</v>
      </c>
      <c r="U58" t="s">
        <v>882</v>
      </c>
      <c r="V58">
        <v>11224</v>
      </c>
      <c r="W58">
        <v>0</v>
      </c>
      <c r="X58">
        <v>2</v>
      </c>
      <c r="Y58">
        <v>2</v>
      </c>
      <c r="Z58" t="s">
        <v>890</v>
      </c>
      <c r="AA58" t="s">
        <v>927</v>
      </c>
      <c r="AB58" t="s">
        <v>931</v>
      </c>
      <c r="AC58" t="s">
        <v>932</v>
      </c>
      <c r="AD58" t="s">
        <v>940</v>
      </c>
      <c r="AE58">
        <v>0</v>
      </c>
      <c r="AG58">
        <v>0</v>
      </c>
      <c r="AH58">
        <v>0</v>
      </c>
      <c r="AI58">
        <v>0</v>
      </c>
      <c r="AK58">
        <v>5.75</v>
      </c>
      <c r="AL58" t="s">
        <v>965</v>
      </c>
      <c r="AN58" t="s">
        <v>542</v>
      </c>
      <c r="AO58">
        <v>30</v>
      </c>
      <c r="AP58" s="3">
        <v>43644</v>
      </c>
      <c r="AQ58" t="s">
        <v>973</v>
      </c>
      <c r="AR58" t="s">
        <v>977</v>
      </c>
      <c r="AS58">
        <v>153.76</v>
      </c>
      <c r="AX58" t="s">
        <v>1030</v>
      </c>
      <c r="AY58" t="s">
        <v>979</v>
      </c>
      <c r="AZ58" t="s">
        <v>979</v>
      </c>
      <c r="BA58" t="s">
        <v>1058</v>
      </c>
      <c r="BB58" t="s">
        <v>978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 t="s">
        <v>977</v>
      </c>
      <c r="BK58" t="s">
        <v>978</v>
      </c>
      <c r="BL58" t="s">
        <v>979</v>
      </c>
      <c r="BM58" t="s">
        <v>1095</v>
      </c>
      <c r="BP58" t="s">
        <v>978</v>
      </c>
      <c r="BT58" s="3">
        <v>43677</v>
      </c>
      <c r="BU58" t="s">
        <v>977</v>
      </c>
      <c r="BV58">
        <v>1904333</v>
      </c>
    </row>
    <row r="59" spans="1:75">
      <c r="A59" s="1">
        <f>HYPERLINK("https://lsnyc.legalserver.org/matter/dynamic-profile/view/1903661","19-1903661")</f>
        <v>0</v>
      </c>
      <c r="B59" t="s">
        <v>130</v>
      </c>
      <c r="C59" t="s">
        <v>366</v>
      </c>
      <c r="D59" t="s">
        <v>538</v>
      </c>
      <c r="F59" s="3">
        <v>43677</v>
      </c>
      <c r="G59" s="3">
        <v>43644</v>
      </c>
      <c r="K59" t="s">
        <v>554</v>
      </c>
      <c r="L59" t="s">
        <v>588</v>
      </c>
      <c r="M59" t="s">
        <v>591</v>
      </c>
      <c r="O59">
        <v>31</v>
      </c>
      <c r="P59" t="s">
        <v>599</v>
      </c>
      <c r="Q59" t="s">
        <v>614</v>
      </c>
      <c r="R59" t="s">
        <v>624</v>
      </c>
      <c r="S59" t="s">
        <v>629</v>
      </c>
      <c r="T59" t="s">
        <v>691</v>
      </c>
      <c r="U59" t="s">
        <v>882</v>
      </c>
      <c r="V59">
        <v>11216</v>
      </c>
      <c r="W59">
        <v>0</v>
      </c>
      <c r="X59">
        <v>1</v>
      </c>
      <c r="Y59">
        <v>1</v>
      </c>
      <c r="Z59" t="s">
        <v>886</v>
      </c>
      <c r="AA59" t="s">
        <v>927</v>
      </c>
      <c r="AB59" t="s">
        <v>931</v>
      </c>
      <c r="AC59" t="s">
        <v>932</v>
      </c>
      <c r="AD59" t="s">
        <v>947</v>
      </c>
      <c r="AE59">
        <v>0</v>
      </c>
      <c r="AG59">
        <v>0</v>
      </c>
      <c r="AH59">
        <v>0</v>
      </c>
      <c r="AI59">
        <v>0</v>
      </c>
      <c r="AK59">
        <v>4.3</v>
      </c>
      <c r="AL59" t="s">
        <v>965</v>
      </c>
      <c r="AN59" t="s">
        <v>969</v>
      </c>
      <c r="AO59">
        <v>31</v>
      </c>
      <c r="AP59" s="3">
        <v>43644</v>
      </c>
      <c r="AQ59" t="s">
        <v>973</v>
      </c>
      <c r="AR59" t="s">
        <v>977</v>
      </c>
      <c r="AS59">
        <v>0</v>
      </c>
      <c r="AX59" t="s">
        <v>1030</v>
      </c>
      <c r="AY59" t="s">
        <v>979</v>
      </c>
      <c r="AZ59" t="s">
        <v>979</v>
      </c>
      <c r="BA59" t="s">
        <v>1047</v>
      </c>
      <c r="BB59" t="s">
        <v>978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 t="s">
        <v>977</v>
      </c>
      <c r="BK59" t="s">
        <v>978</v>
      </c>
      <c r="BL59" t="s">
        <v>979</v>
      </c>
      <c r="BM59" t="s">
        <v>1096</v>
      </c>
      <c r="BP59" t="s">
        <v>978</v>
      </c>
      <c r="BT59" s="3">
        <v>43670</v>
      </c>
      <c r="BU59" t="s">
        <v>977</v>
      </c>
      <c r="BV59">
        <v>1904316</v>
      </c>
    </row>
    <row r="60" spans="1:75">
      <c r="A60" s="1">
        <f>HYPERLINK("https://lsnyc.legalserver.org/matter/dynamic-profile/view/1903650","19-1903650")</f>
        <v>0</v>
      </c>
      <c r="B60" t="s">
        <v>131</v>
      </c>
      <c r="C60" t="s">
        <v>367</v>
      </c>
      <c r="D60" t="s">
        <v>540</v>
      </c>
      <c r="F60" s="3">
        <v>43693</v>
      </c>
      <c r="G60" s="3">
        <v>43644</v>
      </c>
      <c r="K60" t="s">
        <v>565</v>
      </c>
      <c r="L60" t="s">
        <v>588</v>
      </c>
      <c r="M60" t="s">
        <v>594</v>
      </c>
      <c r="O60">
        <v>17</v>
      </c>
      <c r="P60" t="s">
        <v>600</v>
      </c>
      <c r="Q60" t="s">
        <v>617</v>
      </c>
      <c r="R60" t="s">
        <v>625</v>
      </c>
      <c r="S60" t="s">
        <v>629</v>
      </c>
      <c r="T60" t="s">
        <v>692</v>
      </c>
      <c r="U60" t="s">
        <v>882</v>
      </c>
      <c r="V60">
        <v>11239</v>
      </c>
      <c r="W60">
        <v>2</v>
      </c>
      <c r="X60">
        <v>2</v>
      </c>
      <c r="Y60">
        <v>4</v>
      </c>
      <c r="Z60" t="s">
        <v>890</v>
      </c>
      <c r="AA60" t="s">
        <v>928</v>
      </c>
      <c r="AB60" t="s">
        <v>931</v>
      </c>
      <c r="AC60" t="s">
        <v>932</v>
      </c>
      <c r="AD60" t="s">
        <v>942</v>
      </c>
      <c r="AE60">
        <v>0</v>
      </c>
      <c r="AG60">
        <v>0</v>
      </c>
      <c r="AH60">
        <v>0</v>
      </c>
      <c r="AI60">
        <v>0</v>
      </c>
      <c r="AK60">
        <v>1.7</v>
      </c>
      <c r="AL60" t="s">
        <v>966</v>
      </c>
      <c r="AO60">
        <v>17</v>
      </c>
      <c r="AP60" s="3">
        <v>43644</v>
      </c>
      <c r="AQ60" t="s">
        <v>973</v>
      </c>
      <c r="AR60" t="s">
        <v>977</v>
      </c>
      <c r="AS60">
        <v>93.2</v>
      </c>
      <c r="AV60" t="s">
        <v>1020</v>
      </c>
      <c r="AX60" t="s">
        <v>1030</v>
      </c>
      <c r="AY60" t="s">
        <v>979</v>
      </c>
      <c r="AZ60" t="s">
        <v>979</v>
      </c>
      <c r="BA60" t="s">
        <v>1050</v>
      </c>
      <c r="BB60" t="s">
        <v>1091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 t="s">
        <v>977</v>
      </c>
      <c r="BK60" t="s">
        <v>978</v>
      </c>
      <c r="BL60" t="s">
        <v>978</v>
      </c>
      <c r="BP60" t="s">
        <v>978</v>
      </c>
      <c r="BT60" s="3">
        <v>43693</v>
      </c>
      <c r="BU60" t="s">
        <v>979</v>
      </c>
      <c r="BV60">
        <v>1904305</v>
      </c>
    </row>
    <row r="61" spans="1:75">
      <c r="A61" s="1">
        <f>HYPERLINK("https://lsnyc.legalserver.org/matter/dynamic-profile/view/1903608","19-1903608")</f>
        <v>0</v>
      </c>
      <c r="B61" t="s">
        <v>132</v>
      </c>
      <c r="C61" t="s">
        <v>368</v>
      </c>
      <c r="D61" t="s">
        <v>538</v>
      </c>
      <c r="F61" s="3">
        <v>43648</v>
      </c>
      <c r="G61" s="3">
        <v>43643</v>
      </c>
      <c r="J61" t="s">
        <v>545</v>
      </c>
      <c r="K61" t="s">
        <v>554</v>
      </c>
      <c r="L61" t="s">
        <v>587</v>
      </c>
      <c r="M61" t="s">
        <v>593</v>
      </c>
      <c r="O61">
        <v>21</v>
      </c>
      <c r="Q61" t="s">
        <v>615</v>
      </c>
      <c r="R61" t="s">
        <v>624</v>
      </c>
      <c r="S61" t="s">
        <v>629</v>
      </c>
      <c r="T61" t="s">
        <v>693</v>
      </c>
      <c r="U61" t="s">
        <v>882</v>
      </c>
      <c r="V61">
        <v>10306</v>
      </c>
      <c r="W61">
        <v>0</v>
      </c>
      <c r="X61">
        <v>1</v>
      </c>
      <c r="Y61">
        <v>1</v>
      </c>
      <c r="Z61" t="s">
        <v>886</v>
      </c>
      <c r="AA61" t="s">
        <v>927</v>
      </c>
      <c r="AB61" t="s">
        <v>931</v>
      </c>
      <c r="AC61" t="s">
        <v>932</v>
      </c>
      <c r="AD61" t="s">
        <v>940</v>
      </c>
      <c r="AE61">
        <v>0</v>
      </c>
      <c r="AG61">
        <v>0</v>
      </c>
      <c r="AH61">
        <v>0</v>
      </c>
      <c r="AI61">
        <v>0</v>
      </c>
      <c r="AK61">
        <v>1.6</v>
      </c>
      <c r="AL61" t="s">
        <v>965</v>
      </c>
      <c r="AN61" t="s">
        <v>542</v>
      </c>
      <c r="AO61">
        <v>21</v>
      </c>
      <c r="AP61" s="3">
        <v>43643</v>
      </c>
      <c r="AR61" t="s">
        <v>979</v>
      </c>
      <c r="AS61">
        <v>0</v>
      </c>
      <c r="AX61" t="s">
        <v>1034</v>
      </c>
      <c r="AY61" t="s">
        <v>979</v>
      </c>
      <c r="AZ61" t="s">
        <v>979</v>
      </c>
      <c r="BA61" t="s">
        <v>1068</v>
      </c>
      <c r="BB61" t="s">
        <v>978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 t="s">
        <v>977</v>
      </c>
      <c r="BK61" t="s">
        <v>978</v>
      </c>
      <c r="BM61" t="s">
        <v>1096</v>
      </c>
      <c r="BP61" t="s">
        <v>978</v>
      </c>
      <c r="BT61" s="3">
        <v>43648</v>
      </c>
      <c r="BU61" t="s">
        <v>977</v>
      </c>
      <c r="BV61">
        <v>1904263</v>
      </c>
    </row>
    <row r="62" spans="1:75">
      <c r="A62" s="1">
        <f>HYPERLINK("https://lsnyc.legalserver.org/matter/dynamic-profile/view/1903234","19-1903234")</f>
        <v>0</v>
      </c>
      <c r="B62" t="s">
        <v>133</v>
      </c>
      <c r="C62" t="s">
        <v>369</v>
      </c>
      <c r="D62" t="s">
        <v>538</v>
      </c>
      <c r="F62" s="3">
        <v>43705</v>
      </c>
      <c r="G62" s="3">
        <v>43641</v>
      </c>
      <c r="K62" t="s">
        <v>556</v>
      </c>
      <c r="L62" t="s">
        <v>588</v>
      </c>
      <c r="M62" t="s">
        <v>596</v>
      </c>
      <c r="O62">
        <v>33</v>
      </c>
      <c r="P62" t="s">
        <v>599</v>
      </c>
      <c r="Q62" t="s">
        <v>613</v>
      </c>
      <c r="R62" t="s">
        <v>623</v>
      </c>
      <c r="S62" t="s">
        <v>631</v>
      </c>
      <c r="T62" t="s">
        <v>694</v>
      </c>
      <c r="U62" t="s">
        <v>882</v>
      </c>
      <c r="V62">
        <v>11106</v>
      </c>
      <c r="W62">
        <v>0</v>
      </c>
      <c r="X62">
        <v>1</v>
      </c>
      <c r="Y62">
        <v>1</v>
      </c>
      <c r="Z62" t="s">
        <v>886</v>
      </c>
      <c r="AA62" t="s">
        <v>927</v>
      </c>
      <c r="AB62" t="s">
        <v>931</v>
      </c>
      <c r="AC62" t="s">
        <v>932</v>
      </c>
      <c r="AD62" t="s">
        <v>939</v>
      </c>
      <c r="AE62">
        <v>0</v>
      </c>
      <c r="AG62">
        <v>0</v>
      </c>
      <c r="AH62">
        <v>0</v>
      </c>
      <c r="AI62">
        <v>0</v>
      </c>
      <c r="AK62">
        <v>2.23</v>
      </c>
      <c r="AL62" t="s">
        <v>965</v>
      </c>
      <c r="AN62" t="s">
        <v>542</v>
      </c>
      <c r="AO62">
        <v>32</v>
      </c>
      <c r="AP62" s="3">
        <v>43641</v>
      </c>
      <c r="AQ62" t="s">
        <v>973</v>
      </c>
      <c r="AR62" t="s">
        <v>977</v>
      </c>
      <c r="AS62">
        <v>0</v>
      </c>
      <c r="AX62" t="s">
        <v>1033</v>
      </c>
      <c r="AY62" t="s">
        <v>979</v>
      </c>
      <c r="AZ62" t="s">
        <v>979</v>
      </c>
      <c r="BA62" t="s">
        <v>1069</v>
      </c>
      <c r="BB62" t="s">
        <v>978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 t="s">
        <v>978</v>
      </c>
      <c r="BK62" t="s">
        <v>978</v>
      </c>
      <c r="BL62" t="s">
        <v>978</v>
      </c>
      <c r="BM62" t="s">
        <v>931</v>
      </c>
      <c r="BP62" t="s">
        <v>978</v>
      </c>
      <c r="BT62" s="3">
        <v>43703</v>
      </c>
      <c r="BU62" t="s">
        <v>977</v>
      </c>
      <c r="BV62">
        <v>1903889</v>
      </c>
    </row>
    <row r="63" spans="1:75">
      <c r="A63" s="1">
        <f>HYPERLINK("https://lsnyc.legalserver.org/matter/dynamic-profile/view/1903239","19-1903239")</f>
        <v>0</v>
      </c>
      <c r="B63" t="s">
        <v>134</v>
      </c>
      <c r="C63" t="s">
        <v>370</v>
      </c>
      <c r="D63" t="s">
        <v>538</v>
      </c>
      <c r="F63" s="3">
        <v>43705</v>
      </c>
      <c r="G63" s="3">
        <v>43641</v>
      </c>
      <c r="K63" t="s">
        <v>556</v>
      </c>
      <c r="L63" t="s">
        <v>587</v>
      </c>
      <c r="M63" t="s">
        <v>591</v>
      </c>
      <c r="O63">
        <v>63</v>
      </c>
      <c r="P63" t="s">
        <v>599</v>
      </c>
      <c r="Q63" t="s">
        <v>613</v>
      </c>
      <c r="R63" t="s">
        <v>623</v>
      </c>
      <c r="S63" t="s">
        <v>631</v>
      </c>
      <c r="T63" t="s">
        <v>695</v>
      </c>
      <c r="U63" t="s">
        <v>882</v>
      </c>
      <c r="V63">
        <v>11415</v>
      </c>
      <c r="W63">
        <v>0</v>
      </c>
      <c r="X63">
        <v>1</v>
      </c>
      <c r="Y63">
        <v>1</v>
      </c>
      <c r="Z63" t="s">
        <v>886</v>
      </c>
      <c r="AA63" t="s">
        <v>927</v>
      </c>
      <c r="AB63" t="s">
        <v>931</v>
      </c>
      <c r="AC63" t="s">
        <v>932</v>
      </c>
      <c r="AD63" t="s">
        <v>939</v>
      </c>
      <c r="AE63">
        <v>0</v>
      </c>
      <c r="AG63">
        <v>0</v>
      </c>
      <c r="AH63">
        <v>0</v>
      </c>
      <c r="AI63">
        <v>0</v>
      </c>
      <c r="AK63">
        <v>7</v>
      </c>
      <c r="AL63" t="s">
        <v>965</v>
      </c>
      <c r="AN63" t="s">
        <v>542</v>
      </c>
      <c r="AO63">
        <v>63</v>
      </c>
      <c r="AP63" s="3">
        <v>43641</v>
      </c>
      <c r="AQ63" t="s">
        <v>973</v>
      </c>
      <c r="AR63" t="s">
        <v>977</v>
      </c>
      <c r="AS63">
        <v>0</v>
      </c>
      <c r="AX63" t="s">
        <v>1033</v>
      </c>
      <c r="AY63" t="s">
        <v>979</v>
      </c>
      <c r="AZ63" t="s">
        <v>979</v>
      </c>
      <c r="BA63" t="s">
        <v>1070</v>
      </c>
      <c r="BB63" t="s">
        <v>978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 t="s">
        <v>978</v>
      </c>
      <c r="BK63" t="s">
        <v>978</v>
      </c>
      <c r="BL63" t="s">
        <v>979</v>
      </c>
      <c r="BM63" t="s">
        <v>931</v>
      </c>
      <c r="BP63" t="s">
        <v>978</v>
      </c>
      <c r="BT63" s="3">
        <v>43703</v>
      </c>
      <c r="BU63" t="s">
        <v>977</v>
      </c>
      <c r="BV63">
        <v>1903894</v>
      </c>
    </row>
    <row r="64" spans="1:75">
      <c r="A64" s="1">
        <f>HYPERLINK("https://lsnyc.legalserver.org/matter/dynamic-profile/view/1903326","19-1903326")</f>
        <v>0</v>
      </c>
      <c r="B64" t="s">
        <v>135</v>
      </c>
      <c r="C64" t="s">
        <v>325</v>
      </c>
      <c r="D64" t="s">
        <v>538</v>
      </c>
      <c r="E64" t="s">
        <v>538</v>
      </c>
      <c r="F64" s="3">
        <v>43735</v>
      </c>
      <c r="G64" s="3">
        <v>43641</v>
      </c>
      <c r="K64" t="s">
        <v>566</v>
      </c>
      <c r="L64" t="s">
        <v>588</v>
      </c>
      <c r="M64" t="s">
        <v>597</v>
      </c>
      <c r="O64">
        <v>72</v>
      </c>
      <c r="P64" t="s">
        <v>599</v>
      </c>
      <c r="Q64" t="s">
        <v>614</v>
      </c>
      <c r="R64" t="s">
        <v>624</v>
      </c>
      <c r="S64" t="s">
        <v>633</v>
      </c>
      <c r="T64" t="s">
        <v>696</v>
      </c>
      <c r="U64" t="s">
        <v>882</v>
      </c>
      <c r="V64">
        <v>11104</v>
      </c>
      <c r="W64">
        <v>0</v>
      </c>
      <c r="X64">
        <v>2</v>
      </c>
      <c r="Y64">
        <v>2</v>
      </c>
      <c r="Z64" t="s">
        <v>890</v>
      </c>
      <c r="AA64" t="s">
        <v>928</v>
      </c>
      <c r="AB64" t="s">
        <v>931</v>
      </c>
      <c r="AC64" t="s">
        <v>932</v>
      </c>
      <c r="AD64" t="s">
        <v>940</v>
      </c>
      <c r="AE64">
        <v>0</v>
      </c>
      <c r="AG64">
        <v>0</v>
      </c>
      <c r="AH64">
        <v>0</v>
      </c>
      <c r="AI64">
        <v>0</v>
      </c>
      <c r="AK64">
        <v>6.5</v>
      </c>
      <c r="AL64" t="s">
        <v>965</v>
      </c>
      <c r="AO64">
        <v>72</v>
      </c>
      <c r="AP64" s="3">
        <v>43641</v>
      </c>
      <c r="AQ64" t="s">
        <v>973</v>
      </c>
      <c r="AR64" t="s">
        <v>977</v>
      </c>
      <c r="AS64">
        <v>147.84</v>
      </c>
      <c r="AX64" t="s">
        <v>1033</v>
      </c>
      <c r="AY64" t="s">
        <v>979</v>
      </c>
      <c r="AZ64" t="s">
        <v>979</v>
      </c>
      <c r="BA64" t="s">
        <v>1057</v>
      </c>
      <c r="BB64" t="s">
        <v>978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 t="s">
        <v>977</v>
      </c>
      <c r="BK64" t="s">
        <v>978</v>
      </c>
      <c r="BL64" t="s">
        <v>978</v>
      </c>
      <c r="BP64" t="s">
        <v>978</v>
      </c>
      <c r="BT64" s="3">
        <v>43700</v>
      </c>
      <c r="BU64" t="s">
        <v>977</v>
      </c>
      <c r="BV64">
        <v>1903981</v>
      </c>
    </row>
    <row r="65" spans="1:75">
      <c r="A65" s="1">
        <f>HYPERLINK("https://lsnyc.legalserver.org/matter/dynamic-profile/view/1903196","19-1903196")</f>
        <v>0</v>
      </c>
      <c r="B65" t="s">
        <v>136</v>
      </c>
      <c r="C65" t="s">
        <v>371</v>
      </c>
      <c r="D65" t="s">
        <v>538</v>
      </c>
      <c r="F65" s="3">
        <v>43691</v>
      </c>
      <c r="G65" s="3">
        <v>43640</v>
      </c>
      <c r="K65" t="s">
        <v>555</v>
      </c>
      <c r="L65" t="s">
        <v>587</v>
      </c>
      <c r="M65" t="s">
        <v>597</v>
      </c>
      <c r="O65">
        <v>29</v>
      </c>
      <c r="P65" t="s">
        <v>599</v>
      </c>
      <c r="Q65" t="s">
        <v>613</v>
      </c>
      <c r="R65" t="s">
        <v>623</v>
      </c>
      <c r="S65" t="s">
        <v>629</v>
      </c>
      <c r="T65" t="s">
        <v>697</v>
      </c>
      <c r="U65" t="s">
        <v>882</v>
      </c>
      <c r="V65">
        <v>11218</v>
      </c>
      <c r="W65">
        <v>0</v>
      </c>
      <c r="X65">
        <v>2</v>
      </c>
      <c r="Y65">
        <v>2</v>
      </c>
      <c r="Z65" t="s">
        <v>901</v>
      </c>
      <c r="AA65" t="s">
        <v>927</v>
      </c>
      <c r="AB65" t="s">
        <v>931</v>
      </c>
      <c r="AC65" t="s">
        <v>934</v>
      </c>
      <c r="AD65" t="s">
        <v>941</v>
      </c>
      <c r="AE65">
        <v>0</v>
      </c>
      <c r="AG65">
        <v>0</v>
      </c>
      <c r="AH65">
        <v>911.6</v>
      </c>
      <c r="AI65">
        <v>0</v>
      </c>
      <c r="AJ65" t="s">
        <v>964</v>
      </c>
      <c r="AK65">
        <v>42.9</v>
      </c>
      <c r="AL65" t="s">
        <v>965</v>
      </c>
      <c r="AN65" t="s">
        <v>968</v>
      </c>
      <c r="AO65">
        <v>29</v>
      </c>
      <c r="AP65" s="3">
        <v>43640</v>
      </c>
      <c r="AQ65" t="s">
        <v>973</v>
      </c>
      <c r="AR65" t="s">
        <v>977</v>
      </c>
      <c r="AS65">
        <v>126.69</v>
      </c>
      <c r="AX65" t="s">
        <v>1030</v>
      </c>
      <c r="AY65" t="s">
        <v>979</v>
      </c>
      <c r="AZ65" t="s">
        <v>979</v>
      </c>
      <c r="BA65" t="s">
        <v>1041</v>
      </c>
      <c r="BB65" t="s">
        <v>978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 t="s">
        <v>977</v>
      </c>
      <c r="BK65" t="s">
        <v>978</v>
      </c>
      <c r="BL65" t="s">
        <v>979</v>
      </c>
      <c r="BM65" t="s">
        <v>1092</v>
      </c>
      <c r="BP65" t="s">
        <v>978</v>
      </c>
      <c r="BT65" s="3">
        <v>43691</v>
      </c>
      <c r="BU65" t="s">
        <v>977</v>
      </c>
      <c r="BV65">
        <v>1903851</v>
      </c>
    </row>
    <row r="66" spans="1:75">
      <c r="A66" s="1">
        <f>HYPERLINK("https://lsnyc.legalserver.org/matter/dynamic-profile/view/1903000","19-1903000")</f>
        <v>0</v>
      </c>
      <c r="B66" t="s">
        <v>137</v>
      </c>
      <c r="C66" t="s">
        <v>372</v>
      </c>
      <c r="D66" t="s">
        <v>538</v>
      </c>
      <c r="F66" s="3">
        <v>43676</v>
      </c>
      <c r="G66" s="3">
        <v>43637</v>
      </c>
      <c r="K66" t="s">
        <v>554</v>
      </c>
      <c r="L66" t="s">
        <v>587</v>
      </c>
      <c r="M66" t="s">
        <v>593</v>
      </c>
      <c r="O66">
        <v>52</v>
      </c>
      <c r="P66" t="s">
        <v>599</v>
      </c>
      <c r="Q66" t="s">
        <v>614</v>
      </c>
      <c r="R66" t="s">
        <v>624</v>
      </c>
      <c r="S66" t="s">
        <v>629</v>
      </c>
      <c r="T66" t="s">
        <v>698</v>
      </c>
      <c r="U66" t="s">
        <v>882</v>
      </c>
      <c r="V66">
        <v>11215</v>
      </c>
      <c r="W66">
        <v>0</v>
      </c>
      <c r="X66">
        <v>1</v>
      </c>
      <c r="Y66">
        <v>1</v>
      </c>
      <c r="Z66" t="s">
        <v>886</v>
      </c>
      <c r="AA66" t="s">
        <v>927</v>
      </c>
      <c r="AB66" t="s">
        <v>931</v>
      </c>
      <c r="AC66" t="s">
        <v>932</v>
      </c>
      <c r="AD66" t="s">
        <v>940</v>
      </c>
      <c r="AE66">
        <v>0</v>
      </c>
      <c r="AG66">
        <v>0</v>
      </c>
      <c r="AH66">
        <v>0</v>
      </c>
      <c r="AI66">
        <v>0</v>
      </c>
      <c r="AK66">
        <v>1.5</v>
      </c>
      <c r="AL66" t="s">
        <v>965</v>
      </c>
      <c r="AN66" t="s">
        <v>542</v>
      </c>
      <c r="AO66">
        <v>52</v>
      </c>
      <c r="AP66" s="3">
        <v>43637</v>
      </c>
      <c r="AQ66" t="s">
        <v>973</v>
      </c>
      <c r="AR66" t="s">
        <v>977</v>
      </c>
      <c r="AS66">
        <v>0</v>
      </c>
      <c r="AU66" t="s">
        <v>991</v>
      </c>
      <c r="AX66" t="s">
        <v>1030</v>
      </c>
      <c r="AY66" t="s">
        <v>979</v>
      </c>
      <c r="AZ66" t="s">
        <v>979</v>
      </c>
      <c r="BA66" t="s">
        <v>1041</v>
      </c>
      <c r="BB66" t="s">
        <v>978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 t="s">
        <v>977</v>
      </c>
      <c r="BK66" t="s">
        <v>978</v>
      </c>
      <c r="BL66" t="s">
        <v>979</v>
      </c>
      <c r="BM66" t="s">
        <v>1093</v>
      </c>
      <c r="BP66" t="s">
        <v>978</v>
      </c>
      <c r="BT66" s="3">
        <v>43647</v>
      </c>
      <c r="BU66" t="s">
        <v>977</v>
      </c>
      <c r="BV66">
        <v>92837</v>
      </c>
    </row>
    <row r="67" spans="1:75">
      <c r="A67" s="1">
        <f>HYPERLINK("https://lsnyc.legalserver.org/matter/dynamic-profile/view/1903010","19-1903010")</f>
        <v>0</v>
      </c>
      <c r="B67" t="s">
        <v>138</v>
      </c>
      <c r="C67" t="s">
        <v>373</v>
      </c>
      <c r="D67" t="s">
        <v>538</v>
      </c>
      <c r="F67" s="3">
        <v>43705</v>
      </c>
      <c r="G67" s="3">
        <v>43637</v>
      </c>
      <c r="K67" t="s">
        <v>556</v>
      </c>
      <c r="L67" t="s">
        <v>588</v>
      </c>
      <c r="M67" t="s">
        <v>589</v>
      </c>
      <c r="O67">
        <v>47</v>
      </c>
      <c r="P67" t="s">
        <v>600</v>
      </c>
      <c r="Q67" t="s">
        <v>613</v>
      </c>
      <c r="R67" t="s">
        <v>623</v>
      </c>
      <c r="S67" t="s">
        <v>631</v>
      </c>
      <c r="T67" t="s">
        <v>699</v>
      </c>
      <c r="U67" t="s">
        <v>882</v>
      </c>
      <c r="V67">
        <v>11369</v>
      </c>
      <c r="W67">
        <v>0</v>
      </c>
      <c r="X67">
        <v>1</v>
      </c>
      <c r="Y67">
        <v>1</v>
      </c>
      <c r="Z67" t="s">
        <v>902</v>
      </c>
      <c r="AA67" t="s">
        <v>927</v>
      </c>
      <c r="AB67" t="s">
        <v>931</v>
      </c>
      <c r="AC67" t="s">
        <v>932</v>
      </c>
      <c r="AD67" t="s">
        <v>939</v>
      </c>
      <c r="AE67">
        <v>0</v>
      </c>
      <c r="AG67">
        <v>0</v>
      </c>
      <c r="AH67">
        <v>0</v>
      </c>
      <c r="AI67">
        <v>0</v>
      </c>
      <c r="AK67">
        <v>1.75</v>
      </c>
      <c r="AL67" t="s">
        <v>965</v>
      </c>
      <c r="AN67" t="s">
        <v>542</v>
      </c>
      <c r="AO67">
        <v>47</v>
      </c>
      <c r="AP67" s="3">
        <v>43637</v>
      </c>
      <c r="AQ67" t="s">
        <v>973</v>
      </c>
      <c r="AR67" t="s">
        <v>977</v>
      </c>
      <c r="AS67">
        <v>310.65</v>
      </c>
      <c r="AX67" t="s">
        <v>1033</v>
      </c>
      <c r="AY67" t="s">
        <v>978</v>
      </c>
      <c r="AZ67" t="s">
        <v>978</v>
      </c>
      <c r="BA67" t="s">
        <v>1069</v>
      </c>
      <c r="BB67" t="s">
        <v>978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 t="s">
        <v>978</v>
      </c>
      <c r="BK67" t="s">
        <v>978</v>
      </c>
      <c r="BL67" t="s">
        <v>979</v>
      </c>
      <c r="BM67" t="s">
        <v>931</v>
      </c>
      <c r="BP67" t="s">
        <v>978</v>
      </c>
      <c r="BT67" s="3">
        <v>43700</v>
      </c>
      <c r="BU67" t="s">
        <v>977</v>
      </c>
      <c r="BV67">
        <v>1903665</v>
      </c>
    </row>
    <row r="68" spans="1:75">
      <c r="A68" s="1">
        <f>HYPERLINK("https://lsnyc.legalserver.org/matter/dynamic-profile/view/1902661","19-1902661")</f>
        <v>0</v>
      </c>
      <c r="B68" t="s">
        <v>139</v>
      </c>
      <c r="C68" t="s">
        <v>374</v>
      </c>
      <c r="D68" t="s">
        <v>538</v>
      </c>
      <c r="F68" s="3">
        <v>43664</v>
      </c>
      <c r="G68" s="3">
        <v>43634</v>
      </c>
      <c r="K68" t="s">
        <v>554</v>
      </c>
      <c r="L68" t="s">
        <v>587</v>
      </c>
      <c r="M68" t="s">
        <v>593</v>
      </c>
      <c r="O68">
        <v>35</v>
      </c>
      <c r="P68" t="s">
        <v>599</v>
      </c>
      <c r="Q68" t="s">
        <v>616</v>
      </c>
      <c r="R68" t="s">
        <v>624</v>
      </c>
      <c r="S68" t="s">
        <v>629</v>
      </c>
      <c r="T68" t="s">
        <v>700</v>
      </c>
      <c r="U68" t="s">
        <v>882</v>
      </c>
      <c r="V68">
        <v>11206</v>
      </c>
      <c r="W68">
        <v>3</v>
      </c>
      <c r="X68">
        <v>1</v>
      </c>
      <c r="Y68">
        <v>4</v>
      </c>
      <c r="Z68" t="s">
        <v>890</v>
      </c>
      <c r="AA68" t="s">
        <v>927</v>
      </c>
      <c r="AB68" t="s">
        <v>931</v>
      </c>
      <c r="AC68" t="s">
        <v>932</v>
      </c>
      <c r="AD68" t="s">
        <v>940</v>
      </c>
      <c r="AE68">
        <v>0</v>
      </c>
      <c r="AG68">
        <v>0</v>
      </c>
      <c r="AH68">
        <v>0</v>
      </c>
      <c r="AI68">
        <v>0</v>
      </c>
      <c r="AK68">
        <v>4.1</v>
      </c>
      <c r="AL68" t="s">
        <v>965</v>
      </c>
      <c r="AN68" t="s">
        <v>542</v>
      </c>
      <c r="AO68">
        <v>34</v>
      </c>
      <c r="AP68" s="3">
        <v>43634</v>
      </c>
      <c r="AQ68" t="s">
        <v>973</v>
      </c>
      <c r="AR68" t="s">
        <v>977</v>
      </c>
      <c r="AS68">
        <v>155.42</v>
      </c>
      <c r="AX68" t="s">
        <v>1030</v>
      </c>
      <c r="AY68" t="s">
        <v>979</v>
      </c>
      <c r="AZ68" t="s">
        <v>979</v>
      </c>
      <c r="BA68" t="s">
        <v>1071</v>
      </c>
      <c r="BB68" t="s">
        <v>978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 t="s">
        <v>977</v>
      </c>
      <c r="BK68" t="s">
        <v>978</v>
      </c>
      <c r="BL68" t="s">
        <v>979</v>
      </c>
      <c r="BP68" t="s">
        <v>978</v>
      </c>
      <c r="BT68" s="3">
        <v>43663</v>
      </c>
      <c r="BU68" t="s">
        <v>977</v>
      </c>
      <c r="BV68">
        <v>1903316</v>
      </c>
    </row>
    <row r="69" spans="1:75">
      <c r="A69" s="1">
        <f>HYPERLINK("https://lsnyc.legalserver.org/matter/dynamic-profile/view/1902534","19-1902534")</f>
        <v>0</v>
      </c>
      <c r="B69" t="s">
        <v>140</v>
      </c>
      <c r="C69" t="s">
        <v>375</v>
      </c>
      <c r="D69" t="s">
        <v>538</v>
      </c>
      <c r="F69" s="3">
        <v>43677</v>
      </c>
      <c r="G69" s="3">
        <v>43633</v>
      </c>
      <c r="K69" t="s">
        <v>554</v>
      </c>
      <c r="L69" t="s">
        <v>588</v>
      </c>
      <c r="M69" t="s">
        <v>596</v>
      </c>
      <c r="O69">
        <v>40</v>
      </c>
      <c r="P69" t="s">
        <v>600</v>
      </c>
      <c r="Q69" t="s">
        <v>614</v>
      </c>
      <c r="R69" t="s">
        <v>624</v>
      </c>
      <c r="S69" t="s">
        <v>629</v>
      </c>
      <c r="T69" t="s">
        <v>701</v>
      </c>
      <c r="U69" t="s">
        <v>882</v>
      </c>
      <c r="V69">
        <v>11238</v>
      </c>
      <c r="W69">
        <v>0</v>
      </c>
      <c r="X69">
        <v>2</v>
      </c>
      <c r="Y69">
        <v>2</v>
      </c>
      <c r="Z69" t="s">
        <v>890</v>
      </c>
      <c r="AA69" t="s">
        <v>927</v>
      </c>
      <c r="AB69" t="s">
        <v>931</v>
      </c>
      <c r="AC69" t="s">
        <v>932</v>
      </c>
      <c r="AD69" t="s">
        <v>940</v>
      </c>
      <c r="AE69">
        <v>0</v>
      </c>
      <c r="AG69">
        <v>0</v>
      </c>
      <c r="AH69">
        <v>0</v>
      </c>
      <c r="AI69">
        <v>0</v>
      </c>
      <c r="AK69">
        <v>11.5</v>
      </c>
      <c r="AL69" t="s">
        <v>966</v>
      </c>
      <c r="AN69" t="s">
        <v>542</v>
      </c>
      <c r="AO69">
        <v>40</v>
      </c>
      <c r="AP69" s="3">
        <v>43633</v>
      </c>
      <c r="AQ69" t="s">
        <v>973</v>
      </c>
      <c r="AR69" t="s">
        <v>978</v>
      </c>
      <c r="AS69">
        <v>184.51</v>
      </c>
      <c r="AU69" t="s">
        <v>992</v>
      </c>
      <c r="AV69" t="s">
        <v>1020</v>
      </c>
      <c r="AX69" t="s">
        <v>1030</v>
      </c>
      <c r="AY69" t="s">
        <v>979</v>
      </c>
      <c r="AZ69" t="s">
        <v>979</v>
      </c>
      <c r="BA69" t="s">
        <v>1066</v>
      </c>
      <c r="BB69" t="s">
        <v>978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 t="s">
        <v>977</v>
      </c>
      <c r="BK69" t="s">
        <v>978</v>
      </c>
      <c r="BM69" t="s">
        <v>1096</v>
      </c>
      <c r="BP69" t="s">
        <v>978</v>
      </c>
      <c r="BT69" s="3">
        <v>43664</v>
      </c>
      <c r="BU69" t="s">
        <v>977</v>
      </c>
      <c r="BV69">
        <v>1872249</v>
      </c>
    </row>
    <row r="70" spans="1:75">
      <c r="A70" s="1">
        <f>HYPERLINK("https://lsnyc.legalserver.org/matter/dynamic-profile/view/1902567","19-1902567")</f>
        <v>0</v>
      </c>
      <c r="B70" t="s">
        <v>98</v>
      </c>
      <c r="C70" t="s">
        <v>376</v>
      </c>
      <c r="D70" t="s">
        <v>538</v>
      </c>
      <c r="F70" s="3">
        <v>43705</v>
      </c>
      <c r="G70" s="3">
        <v>43633</v>
      </c>
      <c r="K70" t="s">
        <v>556</v>
      </c>
      <c r="L70" t="s">
        <v>587</v>
      </c>
      <c r="M70" t="s">
        <v>593</v>
      </c>
      <c r="O70">
        <v>31</v>
      </c>
      <c r="P70" t="s">
        <v>599</v>
      </c>
      <c r="Q70" t="s">
        <v>613</v>
      </c>
      <c r="R70" t="s">
        <v>623</v>
      </c>
      <c r="S70" t="s">
        <v>631</v>
      </c>
      <c r="T70" t="s">
        <v>702</v>
      </c>
      <c r="U70" t="s">
        <v>882</v>
      </c>
      <c r="V70">
        <v>11356</v>
      </c>
      <c r="W70">
        <v>0</v>
      </c>
      <c r="X70">
        <v>3</v>
      </c>
      <c r="Y70">
        <v>3</v>
      </c>
      <c r="Z70" t="s">
        <v>890</v>
      </c>
      <c r="AA70" t="s">
        <v>927</v>
      </c>
      <c r="AB70" t="s">
        <v>931</v>
      </c>
      <c r="AC70" t="s">
        <v>932</v>
      </c>
      <c r="AD70" t="s">
        <v>939</v>
      </c>
      <c r="AE70">
        <v>0</v>
      </c>
      <c r="AG70">
        <v>0</v>
      </c>
      <c r="AH70">
        <v>0</v>
      </c>
      <c r="AI70">
        <v>0</v>
      </c>
      <c r="AK70">
        <v>7.5</v>
      </c>
      <c r="AL70" t="s">
        <v>965</v>
      </c>
      <c r="AN70" t="s">
        <v>542</v>
      </c>
      <c r="AO70">
        <v>30</v>
      </c>
      <c r="AP70" s="3">
        <v>43633</v>
      </c>
      <c r="AQ70" t="s">
        <v>973</v>
      </c>
      <c r="AR70" t="s">
        <v>977</v>
      </c>
      <c r="AS70">
        <v>135.02</v>
      </c>
      <c r="AX70" t="s">
        <v>1033</v>
      </c>
      <c r="AY70" t="s">
        <v>978</v>
      </c>
      <c r="AZ70" t="s">
        <v>979</v>
      </c>
      <c r="BA70" t="s">
        <v>1072</v>
      </c>
      <c r="BB70" t="s">
        <v>978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 t="s">
        <v>978</v>
      </c>
      <c r="BK70" t="s">
        <v>978</v>
      </c>
      <c r="BL70" t="s">
        <v>979</v>
      </c>
      <c r="BM70" t="s">
        <v>931</v>
      </c>
      <c r="BP70" t="s">
        <v>978</v>
      </c>
      <c r="BT70" s="3">
        <v>43700</v>
      </c>
      <c r="BU70" t="s">
        <v>977</v>
      </c>
      <c r="BV70">
        <v>1903221</v>
      </c>
    </row>
    <row r="71" spans="1:75">
      <c r="A71" s="1">
        <f>HYPERLINK("https://lsnyc.legalserver.org/matter/dynamic-profile/view/1902354","19-1902354")</f>
        <v>0</v>
      </c>
      <c r="B71" t="s">
        <v>141</v>
      </c>
      <c r="C71" t="s">
        <v>377</v>
      </c>
      <c r="D71" t="s">
        <v>538</v>
      </c>
      <c r="F71" s="3">
        <v>43656</v>
      </c>
      <c r="G71" s="3">
        <v>43629</v>
      </c>
      <c r="K71" t="s">
        <v>554</v>
      </c>
      <c r="L71" t="s">
        <v>588</v>
      </c>
      <c r="M71" t="s">
        <v>591</v>
      </c>
      <c r="O71">
        <v>27</v>
      </c>
      <c r="P71" t="s">
        <v>599</v>
      </c>
      <c r="Q71" t="s">
        <v>618</v>
      </c>
      <c r="R71" t="s">
        <v>624</v>
      </c>
      <c r="S71" t="s">
        <v>629</v>
      </c>
      <c r="T71" t="s">
        <v>703</v>
      </c>
      <c r="U71" t="s">
        <v>882</v>
      </c>
      <c r="V71">
        <v>11237</v>
      </c>
      <c r="W71">
        <v>0</v>
      </c>
      <c r="X71">
        <v>1</v>
      </c>
      <c r="Y71">
        <v>1</v>
      </c>
      <c r="Z71" t="s">
        <v>886</v>
      </c>
      <c r="AA71" t="s">
        <v>927</v>
      </c>
      <c r="AB71" t="s">
        <v>931</v>
      </c>
      <c r="AC71" t="s">
        <v>932</v>
      </c>
      <c r="AD71" t="s">
        <v>940</v>
      </c>
      <c r="AE71">
        <v>0</v>
      </c>
      <c r="AG71">
        <v>0</v>
      </c>
      <c r="AH71">
        <v>0</v>
      </c>
      <c r="AI71">
        <v>0</v>
      </c>
      <c r="AK71">
        <v>2.25</v>
      </c>
      <c r="AL71" t="s">
        <v>965</v>
      </c>
      <c r="AN71" t="s">
        <v>542</v>
      </c>
      <c r="AO71">
        <v>26</v>
      </c>
      <c r="AP71" s="3">
        <v>43629</v>
      </c>
      <c r="AQ71" t="s">
        <v>973</v>
      </c>
      <c r="AR71" t="s">
        <v>977</v>
      </c>
      <c r="AS71">
        <v>0</v>
      </c>
      <c r="AX71" t="s">
        <v>1030</v>
      </c>
      <c r="AY71" t="s">
        <v>979</v>
      </c>
      <c r="AZ71" t="s">
        <v>979</v>
      </c>
      <c r="BA71" t="s">
        <v>1071</v>
      </c>
      <c r="BB71" t="s">
        <v>978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 t="s">
        <v>977</v>
      </c>
      <c r="BK71" t="s">
        <v>978</v>
      </c>
      <c r="BL71" t="s">
        <v>978</v>
      </c>
      <c r="BP71" t="s">
        <v>978</v>
      </c>
      <c r="BT71" s="3">
        <v>43656</v>
      </c>
      <c r="BU71" t="s">
        <v>977</v>
      </c>
      <c r="BV71">
        <v>1903008</v>
      </c>
    </row>
    <row r="72" spans="1:75">
      <c r="A72" s="1">
        <f>HYPERLINK("https://lsnyc.legalserver.org/matter/dynamic-profile/view/1902179","19-1902179")</f>
        <v>0</v>
      </c>
      <c r="B72" t="s">
        <v>142</v>
      </c>
      <c r="C72" t="s">
        <v>378</v>
      </c>
      <c r="D72" t="s">
        <v>538</v>
      </c>
      <c r="F72" s="3">
        <v>43648</v>
      </c>
      <c r="G72" s="3">
        <v>43628</v>
      </c>
      <c r="K72" t="s">
        <v>554</v>
      </c>
      <c r="L72" t="s">
        <v>588</v>
      </c>
      <c r="M72" t="s">
        <v>594</v>
      </c>
      <c r="O72">
        <v>41</v>
      </c>
      <c r="P72" t="s">
        <v>599</v>
      </c>
      <c r="Q72" t="s">
        <v>615</v>
      </c>
      <c r="R72" t="s">
        <v>624</v>
      </c>
      <c r="S72" t="s">
        <v>629</v>
      </c>
      <c r="T72" t="s">
        <v>704</v>
      </c>
      <c r="U72" t="s">
        <v>882</v>
      </c>
      <c r="V72">
        <v>11212</v>
      </c>
      <c r="W72">
        <v>2</v>
      </c>
      <c r="X72">
        <v>3</v>
      </c>
      <c r="Y72">
        <v>5</v>
      </c>
      <c r="Z72" t="s">
        <v>892</v>
      </c>
      <c r="AA72" t="s">
        <v>929</v>
      </c>
      <c r="AB72" t="s">
        <v>931</v>
      </c>
      <c r="AC72" t="s">
        <v>932</v>
      </c>
      <c r="AD72" t="s">
        <v>940</v>
      </c>
      <c r="AE72">
        <v>0</v>
      </c>
      <c r="AG72">
        <v>0</v>
      </c>
      <c r="AH72">
        <v>0</v>
      </c>
      <c r="AI72">
        <v>0</v>
      </c>
      <c r="AK72">
        <v>1</v>
      </c>
      <c r="AL72" t="s">
        <v>966</v>
      </c>
      <c r="AN72" t="s">
        <v>542</v>
      </c>
      <c r="AO72">
        <v>40</v>
      </c>
      <c r="AP72" s="3">
        <v>43628</v>
      </c>
      <c r="AQ72" t="s">
        <v>973</v>
      </c>
      <c r="AR72" t="s">
        <v>977</v>
      </c>
      <c r="AS72">
        <v>31.82</v>
      </c>
      <c r="AU72" t="s">
        <v>993</v>
      </c>
      <c r="AV72" t="s">
        <v>1020</v>
      </c>
      <c r="AX72" t="s">
        <v>1030</v>
      </c>
      <c r="AY72" t="s">
        <v>979</v>
      </c>
      <c r="AZ72" t="s">
        <v>979</v>
      </c>
      <c r="BB72" t="s">
        <v>979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 t="s">
        <v>977</v>
      </c>
      <c r="BK72" t="s">
        <v>978</v>
      </c>
      <c r="BM72" t="s">
        <v>1095</v>
      </c>
      <c r="BP72" t="s">
        <v>978</v>
      </c>
      <c r="BT72" s="3">
        <v>43628</v>
      </c>
      <c r="BU72" t="s">
        <v>977</v>
      </c>
      <c r="BV72">
        <v>1902814</v>
      </c>
    </row>
    <row r="73" spans="1:75">
      <c r="A73" s="1">
        <f>HYPERLINK("https://lsnyc.legalserver.org/matter/dynamic-profile/view/1902141","19-1902141")</f>
        <v>0</v>
      </c>
      <c r="B73" t="s">
        <v>143</v>
      </c>
      <c r="C73" t="s">
        <v>379</v>
      </c>
      <c r="D73" t="s">
        <v>538</v>
      </c>
      <c r="F73" s="3">
        <v>43654</v>
      </c>
      <c r="G73" s="3">
        <v>43628</v>
      </c>
      <c r="K73" t="s">
        <v>567</v>
      </c>
      <c r="L73" t="s">
        <v>587</v>
      </c>
      <c r="M73" t="s">
        <v>591</v>
      </c>
      <c r="O73">
        <v>54</v>
      </c>
      <c r="P73" t="s">
        <v>602</v>
      </c>
      <c r="Q73" t="s">
        <v>619</v>
      </c>
      <c r="R73" t="s">
        <v>626</v>
      </c>
      <c r="S73" t="s">
        <v>629</v>
      </c>
      <c r="T73" t="s">
        <v>705</v>
      </c>
      <c r="U73" t="s">
        <v>882</v>
      </c>
      <c r="V73">
        <v>11218</v>
      </c>
      <c r="W73">
        <v>1</v>
      </c>
      <c r="X73">
        <v>2</v>
      </c>
      <c r="Y73">
        <v>3</v>
      </c>
      <c r="Z73" t="s">
        <v>903</v>
      </c>
      <c r="AA73" t="s">
        <v>927</v>
      </c>
      <c r="AB73" t="s">
        <v>931</v>
      </c>
      <c r="AC73" t="s">
        <v>932</v>
      </c>
      <c r="AD73" t="s">
        <v>948</v>
      </c>
      <c r="AE73">
        <v>0</v>
      </c>
      <c r="AG73">
        <v>0</v>
      </c>
      <c r="AH73">
        <v>0</v>
      </c>
      <c r="AI73">
        <v>0</v>
      </c>
      <c r="AK73">
        <v>1.85</v>
      </c>
      <c r="AL73" t="s">
        <v>965</v>
      </c>
      <c r="AN73" t="s">
        <v>542</v>
      </c>
      <c r="AO73">
        <v>53</v>
      </c>
      <c r="AP73" s="3">
        <v>43628</v>
      </c>
      <c r="AQ73" t="s">
        <v>975</v>
      </c>
      <c r="AR73" t="s">
        <v>978</v>
      </c>
      <c r="AS73">
        <v>85.33</v>
      </c>
      <c r="AX73" t="s">
        <v>1030</v>
      </c>
      <c r="AY73" t="s">
        <v>979</v>
      </c>
      <c r="AZ73" t="s">
        <v>979</v>
      </c>
      <c r="BA73" t="s">
        <v>1051</v>
      </c>
      <c r="BB73" t="s">
        <v>1091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 t="s">
        <v>978</v>
      </c>
      <c r="BK73" t="s">
        <v>978</v>
      </c>
      <c r="BL73" t="s">
        <v>979</v>
      </c>
      <c r="BP73" t="s">
        <v>978</v>
      </c>
      <c r="BT73" s="3">
        <v>43654</v>
      </c>
      <c r="BU73" t="s">
        <v>977</v>
      </c>
      <c r="BV73">
        <v>1893029</v>
      </c>
    </row>
    <row r="74" spans="1:75">
      <c r="A74" s="1">
        <f>HYPERLINK("https://lsnyc.legalserver.org/matter/dynamic-profile/view/1902169","19-1902169")</f>
        <v>0</v>
      </c>
      <c r="B74" t="s">
        <v>144</v>
      </c>
      <c r="C74" t="s">
        <v>380</v>
      </c>
      <c r="D74" t="s">
        <v>538</v>
      </c>
      <c r="F74" s="3">
        <v>43705</v>
      </c>
      <c r="G74" s="3">
        <v>43628</v>
      </c>
      <c r="K74" t="s">
        <v>556</v>
      </c>
      <c r="L74" t="s">
        <v>588</v>
      </c>
      <c r="M74" t="s">
        <v>596</v>
      </c>
      <c r="O74">
        <v>57</v>
      </c>
      <c r="P74" t="s">
        <v>600</v>
      </c>
      <c r="Q74" t="s">
        <v>613</v>
      </c>
      <c r="R74" t="s">
        <v>623</v>
      </c>
      <c r="S74" t="s">
        <v>631</v>
      </c>
      <c r="T74" t="s">
        <v>706</v>
      </c>
      <c r="U74" t="s">
        <v>882</v>
      </c>
      <c r="V74">
        <v>11102</v>
      </c>
      <c r="W74">
        <v>0</v>
      </c>
      <c r="X74">
        <v>2</v>
      </c>
      <c r="Y74">
        <v>2</v>
      </c>
      <c r="Z74" t="s">
        <v>886</v>
      </c>
      <c r="AA74" t="s">
        <v>927</v>
      </c>
      <c r="AB74" t="s">
        <v>931</v>
      </c>
      <c r="AC74" t="s">
        <v>932</v>
      </c>
      <c r="AD74" t="s">
        <v>939</v>
      </c>
      <c r="AE74">
        <v>0</v>
      </c>
      <c r="AG74">
        <v>0</v>
      </c>
      <c r="AH74">
        <v>0</v>
      </c>
      <c r="AI74">
        <v>0</v>
      </c>
      <c r="AK74">
        <v>12.75</v>
      </c>
      <c r="AL74" t="s">
        <v>966</v>
      </c>
      <c r="AN74" t="s">
        <v>542</v>
      </c>
      <c r="AO74">
        <v>57</v>
      </c>
      <c r="AP74" s="3">
        <v>43628</v>
      </c>
      <c r="AQ74" t="s">
        <v>973</v>
      </c>
      <c r="AR74" t="s">
        <v>977</v>
      </c>
      <c r="AS74">
        <v>0</v>
      </c>
      <c r="AV74" t="s">
        <v>1019</v>
      </c>
      <c r="AX74" t="s">
        <v>1033</v>
      </c>
      <c r="AY74" t="s">
        <v>979</v>
      </c>
      <c r="AZ74" t="s">
        <v>979</v>
      </c>
      <c r="BA74" t="s">
        <v>1069</v>
      </c>
      <c r="BB74" t="s">
        <v>978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 t="s">
        <v>978</v>
      </c>
      <c r="BK74" t="s">
        <v>978</v>
      </c>
      <c r="BL74" t="s">
        <v>979</v>
      </c>
      <c r="BM74" t="s">
        <v>931</v>
      </c>
      <c r="BP74" t="s">
        <v>978</v>
      </c>
      <c r="BT74" s="3">
        <v>43699</v>
      </c>
      <c r="BU74" t="s">
        <v>977</v>
      </c>
      <c r="BV74">
        <v>1902823</v>
      </c>
    </row>
    <row r="75" spans="1:75">
      <c r="A75" s="1">
        <f>HYPERLINK("https://lsnyc.legalserver.org/matter/dynamic-profile/view/1902228","19-1902228")</f>
        <v>0</v>
      </c>
      <c r="B75" t="s">
        <v>145</v>
      </c>
      <c r="C75" t="s">
        <v>313</v>
      </c>
      <c r="D75" t="s">
        <v>538</v>
      </c>
      <c r="F75" s="3">
        <v>43705</v>
      </c>
      <c r="G75" s="3">
        <v>43628</v>
      </c>
      <c r="K75" t="s">
        <v>556</v>
      </c>
      <c r="L75" t="s">
        <v>587</v>
      </c>
      <c r="M75" t="s">
        <v>591</v>
      </c>
      <c r="O75">
        <v>58</v>
      </c>
      <c r="P75" t="s">
        <v>599</v>
      </c>
      <c r="Q75" t="s">
        <v>613</v>
      </c>
      <c r="R75" t="s">
        <v>623</v>
      </c>
      <c r="S75" t="s">
        <v>631</v>
      </c>
      <c r="T75" t="s">
        <v>707</v>
      </c>
      <c r="U75" t="s">
        <v>882</v>
      </c>
      <c r="V75">
        <v>10010</v>
      </c>
      <c r="W75">
        <v>3</v>
      </c>
      <c r="X75">
        <v>1</v>
      </c>
      <c r="Y75">
        <v>4</v>
      </c>
      <c r="Z75" t="s">
        <v>886</v>
      </c>
      <c r="AA75" t="s">
        <v>927</v>
      </c>
      <c r="AB75" t="s">
        <v>931</v>
      </c>
      <c r="AC75" t="s">
        <v>932</v>
      </c>
      <c r="AD75" t="s">
        <v>939</v>
      </c>
      <c r="AE75">
        <v>0</v>
      </c>
      <c r="AG75">
        <v>0</v>
      </c>
      <c r="AH75">
        <v>0</v>
      </c>
      <c r="AI75">
        <v>0</v>
      </c>
      <c r="AK75">
        <v>3.75</v>
      </c>
      <c r="AL75" t="s">
        <v>965</v>
      </c>
      <c r="AN75" t="s">
        <v>542</v>
      </c>
      <c r="AO75">
        <v>58</v>
      </c>
      <c r="AP75" s="3">
        <v>43628</v>
      </c>
      <c r="AQ75" t="s">
        <v>975</v>
      </c>
      <c r="AR75" t="s">
        <v>978</v>
      </c>
      <c r="AS75">
        <v>0</v>
      </c>
      <c r="AX75" t="s">
        <v>1031</v>
      </c>
      <c r="AY75" t="s">
        <v>979</v>
      </c>
      <c r="AZ75" t="s">
        <v>979</v>
      </c>
      <c r="BB75" t="s">
        <v>978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 t="s">
        <v>978</v>
      </c>
      <c r="BK75" t="s">
        <v>978</v>
      </c>
      <c r="BL75" t="s">
        <v>978</v>
      </c>
      <c r="BM75" t="s">
        <v>931</v>
      </c>
      <c r="BP75" t="s">
        <v>978</v>
      </c>
      <c r="BT75" s="3">
        <v>43700</v>
      </c>
      <c r="BU75" t="s">
        <v>977</v>
      </c>
      <c r="BV75">
        <v>1881209</v>
      </c>
    </row>
    <row r="76" spans="1:75">
      <c r="A76" s="1">
        <f>HYPERLINK("https://lsnyc.legalserver.org/matter/dynamic-profile/view/1901851","19-1901851")</f>
        <v>0</v>
      </c>
      <c r="B76" t="s">
        <v>146</v>
      </c>
      <c r="C76" t="s">
        <v>381</v>
      </c>
      <c r="D76" t="s">
        <v>538</v>
      </c>
      <c r="F76" s="3">
        <v>43649</v>
      </c>
      <c r="G76" s="3">
        <v>43622</v>
      </c>
      <c r="J76" t="s">
        <v>545</v>
      </c>
      <c r="K76" t="s">
        <v>560</v>
      </c>
      <c r="L76" t="s">
        <v>588</v>
      </c>
      <c r="M76" t="s">
        <v>593</v>
      </c>
      <c r="O76">
        <v>27</v>
      </c>
      <c r="P76" t="s">
        <v>599</v>
      </c>
      <c r="Q76" t="s">
        <v>613</v>
      </c>
      <c r="R76" t="s">
        <v>623</v>
      </c>
      <c r="S76" t="s">
        <v>629</v>
      </c>
      <c r="T76" t="s">
        <v>708</v>
      </c>
      <c r="U76" t="s">
        <v>882</v>
      </c>
      <c r="V76">
        <v>11213</v>
      </c>
      <c r="W76">
        <v>0</v>
      </c>
      <c r="X76">
        <v>2</v>
      </c>
      <c r="Y76">
        <v>2</v>
      </c>
      <c r="Z76" t="s">
        <v>886</v>
      </c>
      <c r="AA76" t="s">
        <v>929</v>
      </c>
      <c r="AB76" t="s">
        <v>931</v>
      </c>
      <c r="AC76" t="s">
        <v>932</v>
      </c>
      <c r="AD76" t="s">
        <v>939</v>
      </c>
      <c r="AE76">
        <v>0</v>
      </c>
      <c r="AG76">
        <v>0</v>
      </c>
      <c r="AH76">
        <v>0</v>
      </c>
      <c r="AI76">
        <v>0</v>
      </c>
      <c r="AK76">
        <v>1.7</v>
      </c>
      <c r="AL76" t="s">
        <v>965</v>
      </c>
      <c r="AO76">
        <v>27</v>
      </c>
      <c r="AP76" s="3">
        <v>43622</v>
      </c>
      <c r="AR76" t="s">
        <v>979</v>
      </c>
      <c r="AS76">
        <v>0</v>
      </c>
      <c r="AX76" t="s">
        <v>1030</v>
      </c>
      <c r="AY76" t="s">
        <v>979</v>
      </c>
      <c r="AZ76" t="s">
        <v>979</v>
      </c>
      <c r="BA76" t="s">
        <v>1066</v>
      </c>
      <c r="BB76" t="s">
        <v>978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 t="s">
        <v>977</v>
      </c>
      <c r="BK76" t="s">
        <v>978</v>
      </c>
      <c r="BM76" t="s">
        <v>1096</v>
      </c>
      <c r="BP76" t="s">
        <v>978</v>
      </c>
      <c r="BT76" s="3">
        <v>43637</v>
      </c>
      <c r="BU76" t="s">
        <v>977</v>
      </c>
      <c r="BV76">
        <v>1902504</v>
      </c>
    </row>
    <row r="77" spans="1:75">
      <c r="A77" s="1">
        <f>HYPERLINK("https://lsnyc.legalserver.org/matter/dynamic-profile/view/1901835","19-1901835")</f>
        <v>0</v>
      </c>
      <c r="B77" t="s">
        <v>147</v>
      </c>
      <c r="C77" t="s">
        <v>382</v>
      </c>
      <c r="D77" t="s">
        <v>539</v>
      </c>
      <c r="F77" s="3">
        <v>43676</v>
      </c>
      <c r="G77" s="3">
        <v>43622</v>
      </c>
      <c r="K77" t="s">
        <v>568</v>
      </c>
      <c r="L77" t="s">
        <v>587</v>
      </c>
      <c r="M77" t="s">
        <v>594</v>
      </c>
      <c r="O77">
        <v>24</v>
      </c>
      <c r="P77" t="s">
        <v>600</v>
      </c>
      <c r="Q77" t="s">
        <v>617</v>
      </c>
      <c r="R77" t="s">
        <v>625</v>
      </c>
      <c r="S77" t="s">
        <v>634</v>
      </c>
      <c r="T77" t="s">
        <v>709</v>
      </c>
      <c r="U77" t="s">
        <v>882</v>
      </c>
      <c r="V77">
        <v>10301</v>
      </c>
      <c r="W77">
        <v>4</v>
      </c>
      <c r="X77">
        <v>3</v>
      </c>
      <c r="Y77">
        <v>7</v>
      </c>
      <c r="Z77" t="s">
        <v>904</v>
      </c>
      <c r="AA77" t="s">
        <v>927</v>
      </c>
      <c r="AB77" t="s">
        <v>931</v>
      </c>
      <c r="AC77" t="s">
        <v>934</v>
      </c>
      <c r="AD77" t="s">
        <v>949</v>
      </c>
      <c r="AE77">
        <v>0</v>
      </c>
      <c r="AG77">
        <v>0</v>
      </c>
      <c r="AH77">
        <v>0</v>
      </c>
      <c r="AI77">
        <v>0</v>
      </c>
      <c r="AK77">
        <v>2.2</v>
      </c>
      <c r="AL77" t="s">
        <v>966</v>
      </c>
      <c r="AN77" t="s">
        <v>968</v>
      </c>
      <c r="AO77">
        <v>23</v>
      </c>
      <c r="AP77" s="3">
        <v>43622</v>
      </c>
      <c r="AQ77" t="s">
        <v>974</v>
      </c>
      <c r="AR77" t="s">
        <v>978</v>
      </c>
      <c r="AS77">
        <v>0</v>
      </c>
      <c r="AU77" t="s">
        <v>994</v>
      </c>
      <c r="AV77" t="s">
        <v>1022</v>
      </c>
      <c r="AX77" t="s">
        <v>1034</v>
      </c>
      <c r="AY77" t="s">
        <v>978</v>
      </c>
      <c r="AZ77" t="s">
        <v>978</v>
      </c>
      <c r="BA77" t="s">
        <v>1073</v>
      </c>
      <c r="BB77" t="s">
        <v>978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 t="s">
        <v>978</v>
      </c>
      <c r="BK77" t="s">
        <v>978</v>
      </c>
      <c r="BL77" t="s">
        <v>978</v>
      </c>
      <c r="BM77" t="s">
        <v>931</v>
      </c>
      <c r="BP77" t="s">
        <v>978</v>
      </c>
      <c r="BT77" s="3">
        <v>43676</v>
      </c>
      <c r="BU77" t="s">
        <v>977</v>
      </c>
      <c r="BV77">
        <v>780357</v>
      </c>
    </row>
    <row r="78" spans="1:75">
      <c r="A78" s="1">
        <f>HYPERLINK("https://lsnyc.legalserver.org/matter/dynamic-profile/view/1901710","19-1901710")</f>
        <v>0</v>
      </c>
      <c r="B78" t="s">
        <v>148</v>
      </c>
      <c r="C78" t="s">
        <v>383</v>
      </c>
      <c r="D78" t="s">
        <v>539</v>
      </c>
      <c r="F78" s="3">
        <v>43655</v>
      </c>
      <c r="G78" s="3">
        <v>43621</v>
      </c>
      <c r="K78" t="s">
        <v>559</v>
      </c>
      <c r="L78" t="s">
        <v>588</v>
      </c>
      <c r="M78" t="s">
        <v>591</v>
      </c>
      <c r="O78">
        <v>38</v>
      </c>
      <c r="P78" t="s">
        <v>602</v>
      </c>
      <c r="Q78" t="s">
        <v>617</v>
      </c>
      <c r="R78" t="s">
        <v>625</v>
      </c>
      <c r="S78" t="s">
        <v>630</v>
      </c>
      <c r="T78" t="s">
        <v>710</v>
      </c>
      <c r="U78" t="s">
        <v>882</v>
      </c>
      <c r="V78">
        <v>10014</v>
      </c>
      <c r="W78">
        <v>0</v>
      </c>
      <c r="X78">
        <v>1</v>
      </c>
      <c r="Y78">
        <v>1</v>
      </c>
      <c r="Z78" t="s">
        <v>886</v>
      </c>
      <c r="AA78" t="s">
        <v>927</v>
      </c>
      <c r="AB78" t="s">
        <v>931</v>
      </c>
      <c r="AC78" t="s">
        <v>934</v>
      </c>
      <c r="AD78" t="s">
        <v>943</v>
      </c>
      <c r="AE78">
        <v>495</v>
      </c>
      <c r="AF78" t="s">
        <v>963</v>
      </c>
      <c r="AG78">
        <v>0</v>
      </c>
      <c r="AH78">
        <v>0</v>
      </c>
      <c r="AI78">
        <v>0</v>
      </c>
      <c r="AK78">
        <v>2.75</v>
      </c>
      <c r="AL78" t="s">
        <v>966</v>
      </c>
      <c r="AN78" t="s">
        <v>968</v>
      </c>
      <c r="AO78">
        <v>38</v>
      </c>
      <c r="AP78" s="3">
        <v>43621</v>
      </c>
      <c r="AQ78" t="s">
        <v>975</v>
      </c>
      <c r="AR78" t="s">
        <v>978</v>
      </c>
      <c r="AS78">
        <v>0</v>
      </c>
      <c r="AU78" t="s">
        <v>989</v>
      </c>
      <c r="AV78" t="s">
        <v>1022</v>
      </c>
      <c r="AX78" t="s">
        <v>1031</v>
      </c>
      <c r="AY78" t="s">
        <v>979</v>
      </c>
      <c r="AZ78" t="s">
        <v>979</v>
      </c>
      <c r="BA78" t="s">
        <v>1074</v>
      </c>
      <c r="BB78" t="s">
        <v>978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 t="s">
        <v>978</v>
      </c>
      <c r="BK78" t="s">
        <v>978</v>
      </c>
      <c r="BM78" t="s">
        <v>931</v>
      </c>
      <c r="BP78" t="s">
        <v>978</v>
      </c>
      <c r="BT78" s="3">
        <v>43655</v>
      </c>
      <c r="BU78" t="s">
        <v>977</v>
      </c>
      <c r="BV78">
        <v>817318</v>
      </c>
      <c r="BW78" t="s">
        <v>1103</v>
      </c>
    </row>
    <row r="79" spans="1:75">
      <c r="A79" s="1">
        <f>HYPERLINK("https://lsnyc.legalserver.org/matter/dynamic-profile/view/1901648","19-1901648")</f>
        <v>0</v>
      </c>
      <c r="B79" t="s">
        <v>149</v>
      </c>
      <c r="C79" t="s">
        <v>384</v>
      </c>
      <c r="D79" t="s">
        <v>538</v>
      </c>
      <c r="E79" t="s">
        <v>538</v>
      </c>
      <c r="F79" s="3">
        <v>43669</v>
      </c>
      <c r="G79" s="3">
        <v>43621</v>
      </c>
      <c r="K79" t="s">
        <v>554</v>
      </c>
      <c r="L79" t="s">
        <v>588</v>
      </c>
      <c r="M79" t="s">
        <v>593</v>
      </c>
      <c r="O79">
        <v>49</v>
      </c>
      <c r="P79" t="s">
        <v>599</v>
      </c>
      <c r="Q79" t="s">
        <v>614</v>
      </c>
      <c r="R79" t="s">
        <v>624</v>
      </c>
      <c r="S79" t="s">
        <v>629</v>
      </c>
      <c r="T79" t="s">
        <v>711</v>
      </c>
      <c r="U79" t="s">
        <v>882</v>
      </c>
      <c r="V79">
        <v>11238</v>
      </c>
      <c r="W79">
        <v>0</v>
      </c>
      <c r="X79">
        <v>1</v>
      </c>
      <c r="Y79">
        <v>1</v>
      </c>
      <c r="Z79" t="s">
        <v>905</v>
      </c>
      <c r="AA79" t="s">
        <v>927</v>
      </c>
      <c r="AB79" t="s">
        <v>931</v>
      </c>
      <c r="AC79" t="s">
        <v>932</v>
      </c>
      <c r="AD79" t="s">
        <v>940</v>
      </c>
      <c r="AE79">
        <v>0</v>
      </c>
      <c r="AG79">
        <v>0</v>
      </c>
      <c r="AH79">
        <v>0</v>
      </c>
      <c r="AI79">
        <v>0</v>
      </c>
      <c r="AK79">
        <v>10.25</v>
      </c>
      <c r="AL79" t="s">
        <v>965</v>
      </c>
      <c r="AN79" t="s">
        <v>542</v>
      </c>
      <c r="AO79">
        <v>49</v>
      </c>
      <c r="AP79" s="3">
        <v>43621</v>
      </c>
      <c r="AQ79" t="s">
        <v>973</v>
      </c>
      <c r="AR79" t="s">
        <v>977</v>
      </c>
      <c r="AS79">
        <v>115.45</v>
      </c>
      <c r="AX79" t="s">
        <v>1030</v>
      </c>
      <c r="AY79" t="s">
        <v>979</v>
      </c>
      <c r="AZ79" t="s">
        <v>979</v>
      </c>
      <c r="BA79" t="s">
        <v>1066</v>
      </c>
      <c r="BB79" t="s">
        <v>978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 t="s">
        <v>977</v>
      </c>
      <c r="BK79" t="s">
        <v>978</v>
      </c>
      <c r="BL79" t="s">
        <v>978</v>
      </c>
      <c r="BM79" t="s">
        <v>1096</v>
      </c>
      <c r="BP79" t="s">
        <v>978</v>
      </c>
      <c r="BT79" s="3">
        <v>43668</v>
      </c>
      <c r="BU79" t="s">
        <v>977</v>
      </c>
      <c r="BV79">
        <v>1902301</v>
      </c>
    </row>
    <row r="80" spans="1:75">
      <c r="A80" s="1">
        <f>HYPERLINK("https://lsnyc.legalserver.org/matter/dynamic-profile/view/1901708","19-1901708")</f>
        <v>0</v>
      </c>
      <c r="B80" t="s">
        <v>150</v>
      </c>
      <c r="C80" t="s">
        <v>385</v>
      </c>
      <c r="D80" t="s">
        <v>538</v>
      </c>
      <c r="F80" s="3">
        <v>43726</v>
      </c>
      <c r="G80" s="3">
        <v>43621</v>
      </c>
      <c r="K80" t="s">
        <v>569</v>
      </c>
      <c r="L80" t="s">
        <v>587</v>
      </c>
      <c r="M80" t="s">
        <v>591</v>
      </c>
      <c r="O80">
        <v>61</v>
      </c>
      <c r="P80" t="s">
        <v>599</v>
      </c>
      <c r="Q80" t="s">
        <v>613</v>
      </c>
      <c r="R80" t="s">
        <v>623</v>
      </c>
      <c r="S80" t="s">
        <v>631</v>
      </c>
      <c r="T80" t="s">
        <v>712</v>
      </c>
      <c r="U80" t="s">
        <v>882</v>
      </c>
      <c r="V80">
        <v>11372</v>
      </c>
      <c r="W80">
        <v>0</v>
      </c>
      <c r="X80">
        <v>1</v>
      </c>
      <c r="Y80">
        <v>1</v>
      </c>
      <c r="Z80" t="s">
        <v>886</v>
      </c>
      <c r="AA80" t="s">
        <v>927</v>
      </c>
      <c r="AB80" t="s">
        <v>931</v>
      </c>
      <c r="AC80" t="s">
        <v>933</v>
      </c>
      <c r="AD80" t="s">
        <v>941</v>
      </c>
      <c r="AE80">
        <v>0</v>
      </c>
      <c r="AG80">
        <v>0</v>
      </c>
      <c r="AH80">
        <v>600</v>
      </c>
      <c r="AI80">
        <v>0</v>
      </c>
      <c r="AJ80" t="s">
        <v>964</v>
      </c>
      <c r="AK80">
        <v>1.5</v>
      </c>
      <c r="AL80" t="s">
        <v>965</v>
      </c>
      <c r="AN80" t="s">
        <v>967</v>
      </c>
      <c r="AO80">
        <v>61</v>
      </c>
      <c r="AP80" s="3">
        <v>43621</v>
      </c>
      <c r="AQ80" t="s">
        <v>974</v>
      </c>
      <c r="AR80" t="s">
        <v>978</v>
      </c>
      <c r="AS80">
        <v>0</v>
      </c>
      <c r="AX80" t="s">
        <v>1033</v>
      </c>
      <c r="AY80" t="s">
        <v>979</v>
      </c>
      <c r="AZ80" t="s">
        <v>979</v>
      </c>
      <c r="BA80" t="s">
        <v>1075</v>
      </c>
      <c r="BB80" t="s">
        <v>978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 t="s">
        <v>978</v>
      </c>
      <c r="BK80" t="s">
        <v>978</v>
      </c>
      <c r="BL80" t="s">
        <v>978</v>
      </c>
      <c r="BM80" t="s">
        <v>931</v>
      </c>
      <c r="BP80" t="s">
        <v>978</v>
      </c>
      <c r="BT80" s="3">
        <v>43622</v>
      </c>
      <c r="BU80" t="s">
        <v>977</v>
      </c>
      <c r="BV80">
        <v>1891351</v>
      </c>
    </row>
    <row r="81" spans="1:75">
      <c r="A81" s="1">
        <f>HYPERLINK("https://lsnyc.legalserver.org/matter/dynamic-profile/view/1901463","19-1901463")</f>
        <v>0</v>
      </c>
      <c r="B81" t="s">
        <v>151</v>
      </c>
      <c r="C81" t="s">
        <v>386</v>
      </c>
      <c r="D81" t="s">
        <v>538</v>
      </c>
      <c r="F81" s="3">
        <v>43651</v>
      </c>
      <c r="G81" s="3">
        <v>43620</v>
      </c>
      <c r="K81" t="s">
        <v>570</v>
      </c>
      <c r="L81" t="s">
        <v>588</v>
      </c>
      <c r="M81" t="s">
        <v>593</v>
      </c>
      <c r="O81">
        <v>33</v>
      </c>
      <c r="P81" t="s">
        <v>599</v>
      </c>
      <c r="Q81" t="s">
        <v>618</v>
      </c>
      <c r="R81" t="s">
        <v>624</v>
      </c>
      <c r="S81" t="s">
        <v>630</v>
      </c>
      <c r="T81" t="s">
        <v>713</v>
      </c>
      <c r="U81" t="s">
        <v>882</v>
      </c>
      <c r="V81">
        <v>10040</v>
      </c>
      <c r="W81">
        <v>0</v>
      </c>
      <c r="X81">
        <v>1</v>
      </c>
      <c r="Y81">
        <v>1</v>
      </c>
      <c r="Z81" t="s">
        <v>906</v>
      </c>
      <c r="AA81" t="s">
        <v>927</v>
      </c>
      <c r="AB81" t="s">
        <v>931</v>
      </c>
      <c r="AC81" t="s">
        <v>933</v>
      </c>
      <c r="AD81" t="s">
        <v>940</v>
      </c>
      <c r="AE81">
        <v>0</v>
      </c>
      <c r="AG81">
        <v>0</v>
      </c>
      <c r="AH81">
        <v>0</v>
      </c>
      <c r="AI81">
        <v>0</v>
      </c>
      <c r="AK81">
        <v>1.6</v>
      </c>
      <c r="AL81" t="s">
        <v>965</v>
      </c>
      <c r="AN81" t="s">
        <v>967</v>
      </c>
      <c r="AO81">
        <v>33</v>
      </c>
      <c r="AP81" s="3">
        <v>43620</v>
      </c>
      <c r="AQ81" t="s">
        <v>975</v>
      </c>
      <c r="AR81" t="s">
        <v>978</v>
      </c>
      <c r="AS81">
        <v>19.22</v>
      </c>
      <c r="AU81" t="s">
        <v>995</v>
      </c>
      <c r="AX81" t="s">
        <v>1031</v>
      </c>
      <c r="AY81" t="s">
        <v>979</v>
      </c>
      <c r="AZ81" t="s">
        <v>979</v>
      </c>
      <c r="BA81" t="s">
        <v>1076</v>
      </c>
      <c r="BB81" t="s">
        <v>978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 t="s">
        <v>977</v>
      </c>
      <c r="BK81" t="s">
        <v>978</v>
      </c>
      <c r="BM81" t="s">
        <v>931</v>
      </c>
      <c r="BP81" t="s">
        <v>978</v>
      </c>
      <c r="BT81" s="3">
        <v>43648</v>
      </c>
      <c r="BU81" t="s">
        <v>977</v>
      </c>
      <c r="BV81">
        <v>802645</v>
      </c>
    </row>
    <row r="82" spans="1:75">
      <c r="A82" s="1">
        <f>HYPERLINK("https://lsnyc.legalserver.org/matter/dynamic-profile/view/1901469","19-1901469")</f>
        <v>0</v>
      </c>
      <c r="B82" t="s">
        <v>152</v>
      </c>
      <c r="C82" t="s">
        <v>387</v>
      </c>
      <c r="D82" t="s">
        <v>538</v>
      </c>
      <c r="F82" s="3">
        <v>43690</v>
      </c>
      <c r="G82" s="3">
        <v>43620</v>
      </c>
      <c r="K82" t="s">
        <v>553</v>
      </c>
      <c r="L82" t="s">
        <v>588</v>
      </c>
      <c r="M82" t="s">
        <v>594</v>
      </c>
      <c r="O82">
        <v>30</v>
      </c>
      <c r="P82" t="s">
        <v>599</v>
      </c>
      <c r="Q82" t="s">
        <v>613</v>
      </c>
      <c r="R82" t="s">
        <v>623</v>
      </c>
      <c r="S82" t="s">
        <v>630</v>
      </c>
      <c r="T82" t="s">
        <v>714</v>
      </c>
      <c r="U82" t="s">
        <v>882</v>
      </c>
      <c r="V82">
        <v>10069</v>
      </c>
      <c r="W82">
        <v>0</v>
      </c>
      <c r="X82">
        <v>1</v>
      </c>
      <c r="Y82">
        <v>1</v>
      </c>
      <c r="Z82" t="s">
        <v>897</v>
      </c>
      <c r="AA82" t="s">
        <v>927</v>
      </c>
      <c r="AB82" t="s">
        <v>931</v>
      </c>
      <c r="AC82" t="s">
        <v>932</v>
      </c>
      <c r="AD82" t="s">
        <v>939</v>
      </c>
      <c r="AE82">
        <v>0</v>
      </c>
      <c r="AG82">
        <v>0</v>
      </c>
      <c r="AH82">
        <v>0</v>
      </c>
      <c r="AI82">
        <v>0</v>
      </c>
      <c r="AK82">
        <v>13.5</v>
      </c>
      <c r="AL82" t="s">
        <v>965</v>
      </c>
      <c r="AN82" t="s">
        <v>542</v>
      </c>
      <c r="AO82">
        <v>30</v>
      </c>
      <c r="AP82" s="3">
        <v>43620</v>
      </c>
      <c r="AQ82" t="s">
        <v>973</v>
      </c>
      <c r="AR82" t="s">
        <v>977</v>
      </c>
      <c r="AS82">
        <v>76.86</v>
      </c>
      <c r="AU82" t="s">
        <v>980</v>
      </c>
      <c r="AX82" t="s">
        <v>1031</v>
      </c>
      <c r="AY82" t="s">
        <v>979</v>
      </c>
      <c r="AZ82" t="s">
        <v>979</v>
      </c>
      <c r="BA82" t="s">
        <v>1077</v>
      </c>
      <c r="BB82" t="s">
        <v>978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 t="s">
        <v>977</v>
      </c>
      <c r="BK82" t="s">
        <v>978</v>
      </c>
      <c r="BL82" t="s">
        <v>979</v>
      </c>
      <c r="BM82" t="s">
        <v>931</v>
      </c>
      <c r="BP82" t="s">
        <v>979</v>
      </c>
      <c r="BQ82" t="s">
        <v>67</v>
      </c>
      <c r="BT82" s="3">
        <v>43691</v>
      </c>
      <c r="BU82" t="s">
        <v>977</v>
      </c>
      <c r="BV82">
        <v>1902122</v>
      </c>
    </row>
    <row r="83" spans="1:75">
      <c r="A83" s="1">
        <f>HYPERLINK("https://lsnyc.legalserver.org/matter/dynamic-profile/view/1901311","19-1901311")</f>
        <v>0</v>
      </c>
      <c r="B83" t="s">
        <v>153</v>
      </c>
      <c r="C83" t="s">
        <v>388</v>
      </c>
      <c r="D83" t="s">
        <v>538</v>
      </c>
      <c r="F83" s="3">
        <v>43654</v>
      </c>
      <c r="G83" s="3">
        <v>43619</v>
      </c>
      <c r="K83" t="s">
        <v>554</v>
      </c>
      <c r="L83" t="s">
        <v>588</v>
      </c>
      <c r="M83" t="s">
        <v>593</v>
      </c>
      <c r="O83">
        <v>26</v>
      </c>
      <c r="P83" t="s">
        <v>599</v>
      </c>
      <c r="Q83" t="s">
        <v>618</v>
      </c>
      <c r="R83" t="s">
        <v>624</v>
      </c>
      <c r="S83" t="s">
        <v>629</v>
      </c>
      <c r="T83" t="s">
        <v>715</v>
      </c>
      <c r="U83" t="s">
        <v>882</v>
      </c>
      <c r="V83">
        <v>11233</v>
      </c>
      <c r="W83">
        <v>0</v>
      </c>
      <c r="X83">
        <v>1</v>
      </c>
      <c r="Y83">
        <v>1</v>
      </c>
      <c r="Z83" t="s">
        <v>886</v>
      </c>
      <c r="AA83" t="s">
        <v>927</v>
      </c>
      <c r="AB83" t="s">
        <v>931</v>
      </c>
      <c r="AC83" t="s">
        <v>935</v>
      </c>
      <c r="AD83" t="s">
        <v>950</v>
      </c>
      <c r="AE83">
        <v>0</v>
      </c>
      <c r="AG83">
        <v>0</v>
      </c>
      <c r="AH83">
        <v>0</v>
      </c>
      <c r="AI83">
        <v>288.78</v>
      </c>
      <c r="AK83">
        <v>19.5</v>
      </c>
      <c r="AL83" t="s">
        <v>965</v>
      </c>
      <c r="AN83" t="s">
        <v>970</v>
      </c>
      <c r="AO83">
        <v>26</v>
      </c>
      <c r="AP83" s="3">
        <v>43619</v>
      </c>
      <c r="AQ83" t="s">
        <v>973</v>
      </c>
      <c r="AR83" t="s">
        <v>977</v>
      </c>
      <c r="AS83">
        <v>0</v>
      </c>
      <c r="AX83" t="s">
        <v>1030</v>
      </c>
      <c r="AY83" t="s">
        <v>979</v>
      </c>
      <c r="AZ83" t="s">
        <v>979</v>
      </c>
      <c r="BA83" t="s">
        <v>1052</v>
      </c>
      <c r="BB83" t="s">
        <v>978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 t="s">
        <v>977</v>
      </c>
      <c r="BK83" t="s">
        <v>978</v>
      </c>
      <c r="BL83" t="s">
        <v>979</v>
      </c>
      <c r="BM83" t="s">
        <v>1096</v>
      </c>
      <c r="BP83" t="s">
        <v>978</v>
      </c>
      <c r="BT83" s="3">
        <v>43648</v>
      </c>
      <c r="BU83" t="s">
        <v>977</v>
      </c>
      <c r="BV83">
        <v>1901963</v>
      </c>
    </row>
    <row r="84" spans="1:75">
      <c r="A84" s="1">
        <f>HYPERLINK("https://lsnyc.legalserver.org/matter/dynamic-profile/view/1901202","19-1901202")</f>
        <v>0</v>
      </c>
      <c r="B84" t="s">
        <v>154</v>
      </c>
      <c r="C84" t="s">
        <v>389</v>
      </c>
      <c r="D84" t="s">
        <v>538</v>
      </c>
      <c r="F84" s="3">
        <v>43655</v>
      </c>
      <c r="G84" s="3">
        <v>43616</v>
      </c>
      <c r="J84" t="s">
        <v>546</v>
      </c>
      <c r="K84" t="s">
        <v>556</v>
      </c>
      <c r="L84" t="s">
        <v>588</v>
      </c>
      <c r="M84" t="s">
        <v>593</v>
      </c>
      <c r="O84">
        <v>62</v>
      </c>
      <c r="P84" t="s">
        <v>599</v>
      </c>
      <c r="Q84" t="s">
        <v>613</v>
      </c>
      <c r="R84" t="s">
        <v>623</v>
      </c>
      <c r="S84" t="s">
        <v>631</v>
      </c>
      <c r="T84" t="s">
        <v>716</v>
      </c>
      <c r="U84" t="s">
        <v>882</v>
      </c>
      <c r="V84">
        <v>11225</v>
      </c>
      <c r="W84">
        <v>0</v>
      </c>
      <c r="X84">
        <v>1</v>
      </c>
      <c r="Y84">
        <v>1</v>
      </c>
      <c r="Z84" t="s">
        <v>892</v>
      </c>
      <c r="AA84" t="s">
        <v>927</v>
      </c>
      <c r="AB84" t="s">
        <v>931</v>
      </c>
      <c r="AC84" t="s">
        <v>932</v>
      </c>
      <c r="AD84" t="s">
        <v>941</v>
      </c>
      <c r="AE84">
        <v>0</v>
      </c>
      <c r="AG84">
        <v>0</v>
      </c>
      <c r="AH84">
        <v>0</v>
      </c>
      <c r="AI84">
        <v>0</v>
      </c>
      <c r="AK84">
        <v>8</v>
      </c>
      <c r="AL84" t="s">
        <v>965</v>
      </c>
      <c r="AN84" t="s">
        <v>542</v>
      </c>
      <c r="AO84">
        <v>62</v>
      </c>
      <c r="AP84" s="3">
        <v>43614</v>
      </c>
      <c r="AR84" t="s">
        <v>979</v>
      </c>
      <c r="AS84">
        <v>0</v>
      </c>
      <c r="AX84" t="s">
        <v>1030</v>
      </c>
      <c r="AY84" t="s">
        <v>979</v>
      </c>
      <c r="AZ84" t="s">
        <v>979</v>
      </c>
      <c r="BA84" t="s">
        <v>1066</v>
      </c>
      <c r="BB84" t="s">
        <v>978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 t="s">
        <v>978</v>
      </c>
      <c r="BK84" t="s">
        <v>978</v>
      </c>
      <c r="BL84" t="s">
        <v>978</v>
      </c>
      <c r="BM84" t="s">
        <v>931</v>
      </c>
      <c r="BP84" t="s">
        <v>978</v>
      </c>
      <c r="BT84" s="3">
        <v>43651</v>
      </c>
      <c r="BU84" t="s">
        <v>977</v>
      </c>
      <c r="BV84">
        <v>1901854</v>
      </c>
    </row>
    <row r="85" spans="1:75">
      <c r="A85" s="1">
        <f>HYPERLINK("https://lsnyc.legalserver.org/matter/dynamic-profile/view/1901119","19-1901119")</f>
        <v>0</v>
      </c>
      <c r="B85" t="s">
        <v>155</v>
      </c>
      <c r="C85" t="s">
        <v>390</v>
      </c>
      <c r="D85" t="s">
        <v>538</v>
      </c>
      <c r="F85" s="3">
        <v>43668</v>
      </c>
      <c r="G85" s="3">
        <v>43615</v>
      </c>
      <c r="K85" t="s">
        <v>552</v>
      </c>
      <c r="L85" t="s">
        <v>587</v>
      </c>
      <c r="M85" t="s">
        <v>593</v>
      </c>
      <c r="O85">
        <v>27</v>
      </c>
      <c r="P85" t="s">
        <v>599</v>
      </c>
      <c r="Q85" t="s">
        <v>613</v>
      </c>
      <c r="R85" t="s">
        <v>623</v>
      </c>
      <c r="S85" t="s">
        <v>629</v>
      </c>
      <c r="T85" t="s">
        <v>717</v>
      </c>
      <c r="U85" t="s">
        <v>883</v>
      </c>
      <c r="V85">
        <v>33162</v>
      </c>
      <c r="W85">
        <v>2</v>
      </c>
      <c r="X85">
        <v>1</v>
      </c>
      <c r="Y85">
        <v>3</v>
      </c>
      <c r="Z85" t="s">
        <v>907</v>
      </c>
      <c r="AA85" t="s">
        <v>927</v>
      </c>
      <c r="AB85" t="s">
        <v>931</v>
      </c>
      <c r="AC85" t="s">
        <v>932</v>
      </c>
      <c r="AD85" t="s">
        <v>939</v>
      </c>
      <c r="AE85">
        <v>0</v>
      </c>
      <c r="AG85">
        <v>0</v>
      </c>
      <c r="AH85">
        <v>0</v>
      </c>
      <c r="AI85">
        <v>0</v>
      </c>
      <c r="AK85">
        <v>5.15</v>
      </c>
      <c r="AL85" t="s">
        <v>965</v>
      </c>
      <c r="AN85" t="s">
        <v>542</v>
      </c>
      <c r="AO85">
        <v>27</v>
      </c>
      <c r="AP85" s="3">
        <v>43615</v>
      </c>
      <c r="AQ85" t="s">
        <v>973</v>
      </c>
      <c r="AR85" t="s">
        <v>977</v>
      </c>
      <c r="AS85">
        <v>67.53</v>
      </c>
      <c r="AX85" t="s">
        <v>1035</v>
      </c>
      <c r="AY85" t="s">
        <v>979</v>
      </c>
      <c r="AZ85" t="s">
        <v>979</v>
      </c>
      <c r="BB85" t="s">
        <v>978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 t="s">
        <v>977</v>
      </c>
      <c r="BK85" t="s">
        <v>978</v>
      </c>
      <c r="BL85" t="s">
        <v>979</v>
      </c>
      <c r="BM85" t="s">
        <v>1092</v>
      </c>
      <c r="BP85" t="s">
        <v>978</v>
      </c>
      <c r="BT85" s="3">
        <v>43668</v>
      </c>
      <c r="BU85" t="s">
        <v>977</v>
      </c>
      <c r="BV85">
        <v>1901771</v>
      </c>
    </row>
    <row r="86" spans="1:75">
      <c r="A86" s="1">
        <f>HYPERLINK("https://lsnyc.legalserver.org/matter/dynamic-profile/view/1901158","19-1901158")</f>
        <v>0</v>
      </c>
      <c r="B86" t="s">
        <v>156</v>
      </c>
      <c r="C86" t="s">
        <v>391</v>
      </c>
      <c r="D86" t="s">
        <v>538</v>
      </c>
      <c r="F86" s="3">
        <v>43691</v>
      </c>
      <c r="G86" s="3">
        <v>43615</v>
      </c>
      <c r="K86" t="s">
        <v>556</v>
      </c>
      <c r="L86" t="s">
        <v>587</v>
      </c>
      <c r="M86" t="s">
        <v>593</v>
      </c>
      <c r="O86">
        <v>37</v>
      </c>
      <c r="P86" t="s">
        <v>599</v>
      </c>
      <c r="Q86" t="s">
        <v>613</v>
      </c>
      <c r="R86" t="s">
        <v>623</v>
      </c>
      <c r="S86" t="s">
        <v>631</v>
      </c>
      <c r="T86" t="s">
        <v>718</v>
      </c>
      <c r="U86" t="s">
        <v>882</v>
      </c>
      <c r="V86">
        <v>11004</v>
      </c>
      <c r="W86">
        <v>3</v>
      </c>
      <c r="X86">
        <v>1</v>
      </c>
      <c r="Y86">
        <v>4</v>
      </c>
      <c r="Z86" t="s">
        <v>886</v>
      </c>
      <c r="AA86" t="s">
        <v>927</v>
      </c>
      <c r="AB86" t="s">
        <v>931</v>
      </c>
      <c r="AC86" t="s">
        <v>932</v>
      </c>
      <c r="AD86" t="s">
        <v>941</v>
      </c>
      <c r="AE86">
        <v>0</v>
      </c>
      <c r="AG86">
        <v>0</v>
      </c>
      <c r="AH86">
        <v>0</v>
      </c>
      <c r="AI86">
        <v>0</v>
      </c>
      <c r="AK86">
        <v>5.75</v>
      </c>
      <c r="AL86" t="s">
        <v>966</v>
      </c>
      <c r="AO86">
        <v>36</v>
      </c>
      <c r="AP86" s="3">
        <v>43615</v>
      </c>
      <c r="AQ86" t="s">
        <v>973</v>
      </c>
      <c r="AR86" t="s">
        <v>977</v>
      </c>
      <c r="AS86">
        <v>0</v>
      </c>
      <c r="AV86" t="s">
        <v>1019</v>
      </c>
      <c r="AX86" t="s">
        <v>1033</v>
      </c>
      <c r="AY86" t="s">
        <v>979</v>
      </c>
      <c r="AZ86" t="s">
        <v>979</v>
      </c>
      <c r="BA86" t="s">
        <v>1061</v>
      </c>
      <c r="BB86" t="s">
        <v>978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 t="s">
        <v>978</v>
      </c>
      <c r="BK86" t="s">
        <v>978</v>
      </c>
      <c r="BL86" t="s">
        <v>979</v>
      </c>
      <c r="BM86" t="s">
        <v>931</v>
      </c>
      <c r="BP86" t="s">
        <v>978</v>
      </c>
      <c r="BT86" s="3">
        <v>43649</v>
      </c>
      <c r="BU86" t="s">
        <v>977</v>
      </c>
      <c r="BV86">
        <v>1901810</v>
      </c>
    </row>
    <row r="87" spans="1:75">
      <c r="A87" s="1">
        <f>HYPERLINK("https://lsnyc.legalserver.org/matter/dynamic-profile/view/1901079","19-1901079")</f>
        <v>0</v>
      </c>
      <c r="B87" t="s">
        <v>157</v>
      </c>
      <c r="C87" t="s">
        <v>392</v>
      </c>
      <c r="D87" t="s">
        <v>538</v>
      </c>
      <c r="F87" s="3">
        <v>43705</v>
      </c>
      <c r="G87" s="3">
        <v>43615</v>
      </c>
      <c r="K87" t="s">
        <v>556</v>
      </c>
      <c r="L87" t="s">
        <v>587</v>
      </c>
      <c r="M87" t="s">
        <v>591</v>
      </c>
      <c r="O87">
        <v>55</v>
      </c>
      <c r="P87" t="s">
        <v>603</v>
      </c>
      <c r="Q87" t="s">
        <v>613</v>
      </c>
      <c r="R87" t="s">
        <v>623</v>
      </c>
      <c r="S87" t="s">
        <v>631</v>
      </c>
      <c r="T87" t="s">
        <v>719</v>
      </c>
      <c r="U87" t="s">
        <v>882</v>
      </c>
      <c r="V87">
        <v>11385</v>
      </c>
      <c r="W87">
        <v>0</v>
      </c>
      <c r="X87">
        <v>1</v>
      </c>
      <c r="Y87">
        <v>1</v>
      </c>
      <c r="Z87" t="s">
        <v>896</v>
      </c>
      <c r="AA87" t="s">
        <v>927</v>
      </c>
      <c r="AB87" t="s">
        <v>931</v>
      </c>
      <c r="AC87" t="s">
        <v>932</v>
      </c>
      <c r="AD87" t="s">
        <v>939</v>
      </c>
      <c r="AE87">
        <v>0</v>
      </c>
      <c r="AG87">
        <v>0</v>
      </c>
      <c r="AH87">
        <v>0</v>
      </c>
      <c r="AI87">
        <v>0</v>
      </c>
      <c r="AK87">
        <v>6.5</v>
      </c>
      <c r="AL87" t="s">
        <v>965</v>
      </c>
      <c r="AN87" t="s">
        <v>542</v>
      </c>
      <c r="AO87">
        <v>55</v>
      </c>
      <c r="AP87" s="3">
        <v>43615</v>
      </c>
      <c r="AQ87" t="s">
        <v>973</v>
      </c>
      <c r="AR87" t="s">
        <v>977</v>
      </c>
      <c r="AS87">
        <v>20.18</v>
      </c>
      <c r="AX87" t="s">
        <v>1033</v>
      </c>
      <c r="AY87" t="s">
        <v>979</v>
      </c>
      <c r="AZ87" t="s">
        <v>979</v>
      </c>
      <c r="BA87" t="s">
        <v>1053</v>
      </c>
      <c r="BB87" t="s">
        <v>978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 t="s">
        <v>978</v>
      </c>
      <c r="BK87" t="s">
        <v>978</v>
      </c>
      <c r="BL87" t="s">
        <v>979</v>
      </c>
      <c r="BM87" t="s">
        <v>931</v>
      </c>
      <c r="BP87" t="s">
        <v>978</v>
      </c>
      <c r="BT87" s="3">
        <v>43696</v>
      </c>
      <c r="BU87" t="s">
        <v>977</v>
      </c>
      <c r="BV87">
        <v>1901731</v>
      </c>
    </row>
    <row r="88" spans="1:75">
      <c r="A88" s="1">
        <f>HYPERLINK("https://lsnyc.legalserver.org/matter/dynamic-profile/view/1900443","19-1900443")</f>
        <v>0</v>
      </c>
      <c r="B88" t="s">
        <v>158</v>
      </c>
      <c r="C88" t="s">
        <v>393</v>
      </c>
      <c r="D88" t="s">
        <v>538</v>
      </c>
      <c r="F88" s="3">
        <v>43651</v>
      </c>
      <c r="G88" s="3">
        <v>43607</v>
      </c>
      <c r="K88" t="s">
        <v>570</v>
      </c>
      <c r="L88" t="s">
        <v>588</v>
      </c>
      <c r="M88" t="s">
        <v>597</v>
      </c>
      <c r="O88">
        <v>55</v>
      </c>
      <c r="P88" t="s">
        <v>599</v>
      </c>
      <c r="Q88" t="s">
        <v>618</v>
      </c>
      <c r="R88" t="s">
        <v>624</v>
      </c>
      <c r="S88" t="s">
        <v>630</v>
      </c>
      <c r="T88" t="s">
        <v>720</v>
      </c>
      <c r="U88" t="s">
        <v>884</v>
      </c>
      <c r="V88">
        <v>8850</v>
      </c>
      <c r="W88">
        <v>0</v>
      </c>
      <c r="X88">
        <v>3</v>
      </c>
      <c r="Y88">
        <v>3</v>
      </c>
      <c r="Z88" t="s">
        <v>908</v>
      </c>
      <c r="AA88" t="s">
        <v>927</v>
      </c>
      <c r="AB88" t="s">
        <v>931</v>
      </c>
      <c r="AC88" t="s">
        <v>932</v>
      </c>
      <c r="AD88" t="s">
        <v>940</v>
      </c>
      <c r="AE88">
        <v>0</v>
      </c>
      <c r="AG88">
        <v>0</v>
      </c>
      <c r="AH88">
        <v>0</v>
      </c>
      <c r="AI88">
        <v>0</v>
      </c>
      <c r="AK88">
        <v>1.85</v>
      </c>
      <c r="AL88" t="s">
        <v>965</v>
      </c>
      <c r="AN88" t="s">
        <v>542</v>
      </c>
      <c r="AO88">
        <v>54</v>
      </c>
      <c r="AP88" s="3">
        <v>43607</v>
      </c>
      <c r="AQ88" t="s">
        <v>973</v>
      </c>
      <c r="AR88" t="s">
        <v>977</v>
      </c>
      <c r="AS88">
        <v>187.53</v>
      </c>
      <c r="AU88" t="s">
        <v>995</v>
      </c>
      <c r="AX88" t="s">
        <v>1036</v>
      </c>
      <c r="AY88" t="s">
        <v>979</v>
      </c>
      <c r="AZ88" t="s">
        <v>979</v>
      </c>
      <c r="BB88" t="s">
        <v>978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 t="s">
        <v>977</v>
      </c>
      <c r="BK88" t="s">
        <v>978</v>
      </c>
      <c r="BL88" t="s">
        <v>979</v>
      </c>
      <c r="BM88" t="s">
        <v>931</v>
      </c>
      <c r="BP88" t="s">
        <v>978</v>
      </c>
      <c r="BT88" s="3">
        <v>43649</v>
      </c>
      <c r="BU88" t="s">
        <v>977</v>
      </c>
      <c r="BV88">
        <v>1901093</v>
      </c>
    </row>
    <row r="89" spans="1:75">
      <c r="A89" s="1">
        <f>HYPERLINK("https://lsnyc.legalserver.org/matter/dynamic-profile/view/1900469","19-1900469")</f>
        <v>0</v>
      </c>
      <c r="B89" t="s">
        <v>159</v>
      </c>
      <c r="C89" t="s">
        <v>394</v>
      </c>
      <c r="D89" t="s">
        <v>538</v>
      </c>
      <c r="F89" s="3">
        <v>43651</v>
      </c>
      <c r="G89" s="3">
        <v>43607</v>
      </c>
      <c r="K89" t="s">
        <v>570</v>
      </c>
      <c r="L89" t="s">
        <v>587</v>
      </c>
      <c r="M89" t="s">
        <v>596</v>
      </c>
      <c r="O89">
        <v>34</v>
      </c>
      <c r="P89" t="s">
        <v>599</v>
      </c>
      <c r="Q89" t="s">
        <v>615</v>
      </c>
      <c r="R89" t="s">
        <v>624</v>
      </c>
      <c r="S89" t="s">
        <v>630</v>
      </c>
      <c r="T89" t="s">
        <v>721</v>
      </c>
      <c r="U89" t="s">
        <v>882</v>
      </c>
      <c r="V89">
        <v>11419</v>
      </c>
      <c r="W89">
        <v>0</v>
      </c>
      <c r="X89">
        <v>1</v>
      </c>
      <c r="Y89">
        <v>1</v>
      </c>
      <c r="Z89" t="s">
        <v>886</v>
      </c>
      <c r="AA89" t="s">
        <v>927</v>
      </c>
      <c r="AB89" t="s">
        <v>931</v>
      </c>
      <c r="AC89" t="s">
        <v>932</v>
      </c>
      <c r="AD89" t="s">
        <v>940</v>
      </c>
      <c r="AE89">
        <v>0</v>
      </c>
      <c r="AG89">
        <v>0</v>
      </c>
      <c r="AH89">
        <v>0</v>
      </c>
      <c r="AI89">
        <v>0</v>
      </c>
      <c r="AK89">
        <v>0.75</v>
      </c>
      <c r="AL89" t="s">
        <v>966</v>
      </c>
      <c r="AN89" t="s">
        <v>542</v>
      </c>
      <c r="AO89">
        <v>33</v>
      </c>
      <c r="AP89" s="3">
        <v>43607</v>
      </c>
      <c r="AQ89" t="s">
        <v>973</v>
      </c>
      <c r="AR89" t="s">
        <v>977</v>
      </c>
      <c r="AS89">
        <v>0</v>
      </c>
      <c r="AU89" t="s">
        <v>993</v>
      </c>
      <c r="AV89" t="s">
        <v>1019</v>
      </c>
      <c r="AX89" t="s">
        <v>1033</v>
      </c>
      <c r="AY89" t="s">
        <v>978</v>
      </c>
      <c r="AZ89" t="s">
        <v>978</v>
      </c>
      <c r="BA89" t="s">
        <v>1063</v>
      </c>
      <c r="BB89" t="s">
        <v>978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 t="s">
        <v>977</v>
      </c>
      <c r="BK89" t="s">
        <v>978</v>
      </c>
      <c r="BL89" t="s">
        <v>979</v>
      </c>
      <c r="BM89" t="s">
        <v>931</v>
      </c>
      <c r="BP89" t="s">
        <v>978</v>
      </c>
      <c r="BT89" s="3">
        <v>43649</v>
      </c>
      <c r="BU89" t="s">
        <v>977</v>
      </c>
      <c r="BV89">
        <v>1901111</v>
      </c>
    </row>
    <row r="90" spans="1:75">
      <c r="A90" s="1">
        <f>HYPERLINK("https://lsnyc.legalserver.org/matter/dynamic-profile/view/1900391","19-1900391")</f>
        <v>0</v>
      </c>
      <c r="B90" t="s">
        <v>160</v>
      </c>
      <c r="C90" t="s">
        <v>395</v>
      </c>
      <c r="D90" t="s">
        <v>538</v>
      </c>
      <c r="F90" s="3">
        <v>43693</v>
      </c>
      <c r="G90" s="3">
        <v>43607</v>
      </c>
      <c r="K90" t="s">
        <v>555</v>
      </c>
      <c r="L90" t="s">
        <v>588</v>
      </c>
      <c r="M90" t="s">
        <v>593</v>
      </c>
      <c r="O90">
        <v>40</v>
      </c>
      <c r="P90" t="s">
        <v>599</v>
      </c>
      <c r="Q90" t="s">
        <v>615</v>
      </c>
      <c r="R90" t="s">
        <v>624</v>
      </c>
      <c r="S90" t="s">
        <v>629</v>
      </c>
      <c r="T90" t="s">
        <v>722</v>
      </c>
      <c r="U90" t="s">
        <v>882</v>
      </c>
      <c r="V90">
        <v>11217</v>
      </c>
      <c r="W90">
        <v>0</v>
      </c>
      <c r="X90">
        <v>1</v>
      </c>
      <c r="Y90">
        <v>1</v>
      </c>
      <c r="Z90" t="s">
        <v>893</v>
      </c>
      <c r="AA90" t="s">
        <v>928</v>
      </c>
      <c r="AB90" t="s">
        <v>931</v>
      </c>
      <c r="AC90" t="s">
        <v>932</v>
      </c>
      <c r="AD90" t="s">
        <v>940</v>
      </c>
      <c r="AE90">
        <v>0</v>
      </c>
      <c r="AG90">
        <v>0</v>
      </c>
      <c r="AH90">
        <v>0</v>
      </c>
      <c r="AI90">
        <v>0</v>
      </c>
      <c r="AK90">
        <v>3.6</v>
      </c>
      <c r="AL90" t="s">
        <v>965</v>
      </c>
      <c r="AN90" t="s">
        <v>542</v>
      </c>
      <c r="AO90">
        <v>39</v>
      </c>
      <c r="AP90" s="3">
        <v>43607</v>
      </c>
      <c r="AQ90" t="s">
        <v>973</v>
      </c>
      <c r="AR90" t="s">
        <v>978</v>
      </c>
      <c r="AS90">
        <v>165.7</v>
      </c>
      <c r="AU90" t="s">
        <v>996</v>
      </c>
      <c r="AX90" t="s">
        <v>1030</v>
      </c>
      <c r="AY90" t="s">
        <v>979</v>
      </c>
      <c r="AZ90" t="s">
        <v>979</v>
      </c>
      <c r="BA90" t="s">
        <v>1066</v>
      </c>
      <c r="BB90" t="s">
        <v>978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 t="s">
        <v>977</v>
      </c>
      <c r="BK90" t="s">
        <v>978</v>
      </c>
      <c r="BL90" t="s">
        <v>978</v>
      </c>
      <c r="BM90" t="s">
        <v>1092</v>
      </c>
      <c r="BP90" t="s">
        <v>978</v>
      </c>
      <c r="BT90" s="3">
        <v>43692</v>
      </c>
      <c r="BU90" t="s">
        <v>977</v>
      </c>
      <c r="BV90">
        <v>1890639</v>
      </c>
    </row>
    <row r="91" spans="1:75">
      <c r="A91" s="1">
        <f>HYPERLINK("https://lsnyc.legalserver.org/matter/dynamic-profile/view/1900467","19-1900467")</f>
        <v>0</v>
      </c>
      <c r="B91" t="s">
        <v>161</v>
      </c>
      <c r="C91" t="s">
        <v>396</v>
      </c>
      <c r="D91" t="s">
        <v>538</v>
      </c>
      <c r="F91" s="3">
        <v>43704</v>
      </c>
      <c r="G91" s="3">
        <v>43607</v>
      </c>
      <c r="K91" t="s">
        <v>554</v>
      </c>
      <c r="L91" t="s">
        <v>588</v>
      </c>
      <c r="M91" t="s">
        <v>593</v>
      </c>
      <c r="O91">
        <v>34</v>
      </c>
      <c r="P91" t="s">
        <v>599</v>
      </c>
      <c r="Q91" t="s">
        <v>618</v>
      </c>
      <c r="R91" t="s">
        <v>624</v>
      </c>
      <c r="S91" t="s">
        <v>629</v>
      </c>
      <c r="T91" t="s">
        <v>723</v>
      </c>
      <c r="U91" t="s">
        <v>882</v>
      </c>
      <c r="V91">
        <v>11224</v>
      </c>
      <c r="W91">
        <v>0</v>
      </c>
      <c r="X91">
        <v>1</v>
      </c>
      <c r="Y91">
        <v>1</v>
      </c>
      <c r="Z91" t="s">
        <v>892</v>
      </c>
      <c r="AA91" t="s">
        <v>929</v>
      </c>
      <c r="AB91" t="s">
        <v>931</v>
      </c>
      <c r="AC91" t="s">
        <v>932</v>
      </c>
      <c r="AD91" t="s">
        <v>940</v>
      </c>
      <c r="AE91">
        <v>0</v>
      </c>
      <c r="AG91">
        <v>0</v>
      </c>
      <c r="AH91">
        <v>0</v>
      </c>
      <c r="AI91">
        <v>0</v>
      </c>
      <c r="AK91">
        <v>13.25</v>
      </c>
      <c r="AL91" t="s">
        <v>965</v>
      </c>
      <c r="AN91" t="s">
        <v>967</v>
      </c>
      <c r="AO91">
        <v>34</v>
      </c>
      <c r="AP91" s="3">
        <v>43607</v>
      </c>
      <c r="AQ91" t="s">
        <v>973</v>
      </c>
      <c r="AR91" t="s">
        <v>978</v>
      </c>
      <c r="AS91">
        <v>0</v>
      </c>
      <c r="AX91" t="s">
        <v>1030</v>
      </c>
      <c r="AY91" t="s">
        <v>979</v>
      </c>
      <c r="AZ91" t="s">
        <v>979</v>
      </c>
      <c r="BA91" t="s">
        <v>1058</v>
      </c>
      <c r="BB91" t="s">
        <v>978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 t="s">
        <v>977</v>
      </c>
      <c r="BK91" t="s">
        <v>978</v>
      </c>
      <c r="BL91" t="s">
        <v>978</v>
      </c>
      <c r="BM91" t="s">
        <v>1096</v>
      </c>
      <c r="BP91" t="s">
        <v>978</v>
      </c>
      <c r="BT91" s="3">
        <v>43658</v>
      </c>
      <c r="BU91" t="s">
        <v>977</v>
      </c>
      <c r="BV91">
        <v>786325</v>
      </c>
    </row>
    <row r="92" spans="1:75">
      <c r="A92" s="1">
        <f>HYPERLINK("https://lsnyc.legalserver.org/matter/dynamic-profile/view/1900355","19-1900355")</f>
        <v>0</v>
      </c>
      <c r="B92" t="s">
        <v>162</v>
      </c>
      <c r="C92" t="s">
        <v>397</v>
      </c>
      <c r="D92" t="s">
        <v>538</v>
      </c>
      <c r="F92" s="3">
        <v>43732</v>
      </c>
      <c r="G92" s="3">
        <v>43606</v>
      </c>
      <c r="K92" t="s">
        <v>555</v>
      </c>
      <c r="L92" t="s">
        <v>588</v>
      </c>
      <c r="M92" t="s">
        <v>591</v>
      </c>
      <c r="O92">
        <v>45</v>
      </c>
      <c r="P92" t="s">
        <v>599</v>
      </c>
      <c r="Q92" t="s">
        <v>613</v>
      </c>
      <c r="R92" t="s">
        <v>623</v>
      </c>
      <c r="S92" t="s">
        <v>629</v>
      </c>
      <c r="T92" t="s">
        <v>724</v>
      </c>
      <c r="U92" t="s">
        <v>882</v>
      </c>
      <c r="V92">
        <v>11210</v>
      </c>
      <c r="W92">
        <v>1</v>
      </c>
      <c r="X92">
        <v>1</v>
      </c>
      <c r="Y92">
        <v>2</v>
      </c>
      <c r="Z92" t="s">
        <v>886</v>
      </c>
      <c r="AA92" t="s">
        <v>927</v>
      </c>
      <c r="AB92" t="s">
        <v>931</v>
      </c>
      <c r="AC92" t="s">
        <v>934</v>
      </c>
      <c r="AD92" t="s">
        <v>941</v>
      </c>
      <c r="AE92">
        <v>0</v>
      </c>
      <c r="AG92">
        <v>0</v>
      </c>
      <c r="AH92">
        <v>1979.1</v>
      </c>
      <c r="AI92">
        <v>10225.8</v>
      </c>
      <c r="AJ92" t="s">
        <v>964</v>
      </c>
      <c r="AK92">
        <v>99.25</v>
      </c>
      <c r="AL92" t="s">
        <v>965</v>
      </c>
      <c r="AN92" t="s">
        <v>968</v>
      </c>
      <c r="AO92">
        <v>45</v>
      </c>
      <c r="AP92" s="3">
        <v>43606</v>
      </c>
      <c r="AQ92" t="s">
        <v>973</v>
      </c>
      <c r="AR92" t="s">
        <v>977</v>
      </c>
      <c r="AS92">
        <v>0</v>
      </c>
      <c r="AX92" t="s">
        <v>1030</v>
      </c>
      <c r="AY92" t="s">
        <v>979</v>
      </c>
      <c r="AZ92" t="s">
        <v>979</v>
      </c>
      <c r="BA92" t="s">
        <v>1046</v>
      </c>
      <c r="BB92" t="s">
        <v>978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 t="s">
        <v>977</v>
      </c>
      <c r="BK92" t="s">
        <v>978</v>
      </c>
      <c r="BL92" t="s">
        <v>979</v>
      </c>
      <c r="BM92" t="s">
        <v>1092</v>
      </c>
      <c r="BP92" t="s">
        <v>978</v>
      </c>
      <c r="BT92" s="3">
        <v>43732</v>
      </c>
      <c r="BU92" t="s">
        <v>977</v>
      </c>
      <c r="BV92">
        <v>1901005</v>
      </c>
    </row>
    <row r="93" spans="1:75">
      <c r="A93" s="1">
        <f>HYPERLINK("https://lsnyc.legalserver.org/matter/dynamic-profile/view/1900145","19-1900145")</f>
        <v>0</v>
      </c>
      <c r="B93" t="s">
        <v>163</v>
      </c>
      <c r="C93" t="s">
        <v>398</v>
      </c>
      <c r="D93" t="s">
        <v>539</v>
      </c>
      <c r="F93" s="3">
        <v>43669</v>
      </c>
      <c r="G93" s="3">
        <v>43602</v>
      </c>
      <c r="K93" t="s">
        <v>565</v>
      </c>
      <c r="L93" t="s">
        <v>589</v>
      </c>
      <c r="M93" t="s">
        <v>591</v>
      </c>
      <c r="O93">
        <v>40</v>
      </c>
      <c r="P93" t="s">
        <v>602</v>
      </c>
      <c r="Q93" t="s">
        <v>617</v>
      </c>
      <c r="R93" t="s">
        <v>625</v>
      </c>
      <c r="S93" t="s">
        <v>629</v>
      </c>
      <c r="T93" t="s">
        <v>725</v>
      </c>
      <c r="U93" t="s">
        <v>882</v>
      </c>
      <c r="V93">
        <v>11235</v>
      </c>
      <c r="W93">
        <v>0</v>
      </c>
      <c r="X93">
        <v>1</v>
      </c>
      <c r="Y93">
        <v>1</v>
      </c>
      <c r="Z93" t="s">
        <v>886</v>
      </c>
      <c r="AA93" t="s">
        <v>927</v>
      </c>
      <c r="AB93" t="s">
        <v>931</v>
      </c>
      <c r="AC93" t="s">
        <v>936</v>
      </c>
      <c r="AD93" t="s">
        <v>951</v>
      </c>
      <c r="AE93">
        <v>0</v>
      </c>
      <c r="AG93">
        <v>0</v>
      </c>
      <c r="AH93">
        <v>0</v>
      </c>
      <c r="AI93">
        <v>0</v>
      </c>
      <c r="AK93">
        <v>28.5</v>
      </c>
      <c r="AL93" t="s">
        <v>966</v>
      </c>
      <c r="AN93" t="s">
        <v>971</v>
      </c>
      <c r="AO93">
        <v>40</v>
      </c>
      <c r="AP93" s="3">
        <v>43602</v>
      </c>
      <c r="AQ93" t="s">
        <v>974</v>
      </c>
      <c r="AR93" t="s">
        <v>978</v>
      </c>
      <c r="AS93">
        <v>0</v>
      </c>
      <c r="AU93" t="s">
        <v>997</v>
      </c>
      <c r="AV93" t="s">
        <v>1020</v>
      </c>
      <c r="AX93" t="s">
        <v>1030</v>
      </c>
      <c r="AY93" t="s">
        <v>979</v>
      </c>
      <c r="AZ93" t="s">
        <v>979</v>
      </c>
      <c r="BA93" t="s">
        <v>1044</v>
      </c>
      <c r="BB93" t="s">
        <v>979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 t="s">
        <v>979</v>
      </c>
      <c r="BK93" t="s">
        <v>979</v>
      </c>
      <c r="BP93" t="s">
        <v>978</v>
      </c>
      <c r="BT93" s="3">
        <v>43677</v>
      </c>
      <c r="BU93" t="s">
        <v>977</v>
      </c>
      <c r="BV93">
        <v>1875529</v>
      </c>
      <c r="BW93" t="s">
        <v>1103</v>
      </c>
    </row>
    <row r="94" spans="1:75">
      <c r="A94" s="1">
        <f>HYPERLINK("https://lsnyc.legalserver.org/matter/dynamic-profile/view/1900105","19-1900105")</f>
        <v>0</v>
      </c>
      <c r="B94" t="s">
        <v>164</v>
      </c>
      <c r="C94" t="s">
        <v>399</v>
      </c>
      <c r="D94" t="s">
        <v>538</v>
      </c>
      <c r="F94" s="3">
        <v>43671</v>
      </c>
      <c r="G94" s="3">
        <v>43602</v>
      </c>
      <c r="K94" t="s">
        <v>556</v>
      </c>
      <c r="L94" t="s">
        <v>588</v>
      </c>
      <c r="M94" t="s">
        <v>597</v>
      </c>
      <c r="O94">
        <v>47</v>
      </c>
      <c r="P94" t="s">
        <v>599</v>
      </c>
      <c r="Q94" t="s">
        <v>613</v>
      </c>
      <c r="R94" t="s">
        <v>623</v>
      </c>
      <c r="S94" t="s">
        <v>631</v>
      </c>
      <c r="T94" t="s">
        <v>726</v>
      </c>
      <c r="U94" t="s">
        <v>882</v>
      </c>
      <c r="V94">
        <v>11377</v>
      </c>
      <c r="W94">
        <v>3</v>
      </c>
      <c r="X94">
        <v>2</v>
      </c>
      <c r="Y94">
        <v>5</v>
      </c>
      <c r="Z94" t="s">
        <v>890</v>
      </c>
      <c r="AA94" t="s">
        <v>927</v>
      </c>
      <c r="AB94" t="s">
        <v>931</v>
      </c>
      <c r="AC94" t="s">
        <v>932</v>
      </c>
      <c r="AD94" t="s">
        <v>941</v>
      </c>
      <c r="AE94">
        <v>0</v>
      </c>
      <c r="AG94">
        <v>0</v>
      </c>
      <c r="AH94">
        <v>0</v>
      </c>
      <c r="AI94">
        <v>0</v>
      </c>
      <c r="AK94">
        <v>3.75</v>
      </c>
      <c r="AL94" t="s">
        <v>965</v>
      </c>
      <c r="AN94" t="s">
        <v>542</v>
      </c>
      <c r="AO94">
        <v>46</v>
      </c>
      <c r="AP94" s="3">
        <v>43602</v>
      </c>
      <c r="AQ94" t="s">
        <v>973</v>
      </c>
      <c r="AR94" t="s">
        <v>977</v>
      </c>
      <c r="AS94">
        <v>34.47</v>
      </c>
      <c r="AX94" t="s">
        <v>1033</v>
      </c>
      <c r="AY94" t="s">
        <v>979</v>
      </c>
      <c r="AZ94" t="s">
        <v>979</v>
      </c>
      <c r="BA94" t="s">
        <v>1057</v>
      </c>
      <c r="BB94" t="s">
        <v>978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t="s">
        <v>978</v>
      </c>
      <c r="BK94" t="s">
        <v>978</v>
      </c>
      <c r="BL94" t="s">
        <v>979</v>
      </c>
      <c r="BM94" t="s">
        <v>931</v>
      </c>
      <c r="BP94" t="s">
        <v>978</v>
      </c>
      <c r="BT94" s="3">
        <v>43649</v>
      </c>
      <c r="BU94" t="s">
        <v>977</v>
      </c>
      <c r="BV94">
        <v>1900755</v>
      </c>
    </row>
    <row r="95" spans="1:75">
      <c r="A95" s="1">
        <f>HYPERLINK("https://lsnyc.legalserver.org/matter/dynamic-profile/view/1900134","19-1900134")</f>
        <v>0</v>
      </c>
      <c r="B95" t="s">
        <v>165</v>
      </c>
      <c r="C95" t="s">
        <v>400</v>
      </c>
      <c r="D95" t="s">
        <v>538</v>
      </c>
      <c r="F95" s="3">
        <v>43671</v>
      </c>
      <c r="G95" s="3">
        <v>43602</v>
      </c>
      <c r="K95" t="s">
        <v>556</v>
      </c>
      <c r="L95" t="s">
        <v>588</v>
      </c>
      <c r="M95" t="s">
        <v>595</v>
      </c>
      <c r="O95">
        <v>27</v>
      </c>
      <c r="P95" t="s">
        <v>599</v>
      </c>
      <c r="Q95" t="s">
        <v>613</v>
      </c>
      <c r="R95" t="s">
        <v>623</v>
      </c>
      <c r="S95" t="s">
        <v>631</v>
      </c>
      <c r="T95" t="s">
        <v>727</v>
      </c>
      <c r="U95" t="s">
        <v>882</v>
      </c>
      <c r="V95">
        <v>11436</v>
      </c>
      <c r="W95">
        <v>0</v>
      </c>
      <c r="X95">
        <v>1</v>
      </c>
      <c r="Y95">
        <v>1</v>
      </c>
      <c r="Z95" t="s">
        <v>886</v>
      </c>
      <c r="AA95" t="s">
        <v>927</v>
      </c>
      <c r="AB95" t="s">
        <v>931</v>
      </c>
      <c r="AC95" t="s">
        <v>932</v>
      </c>
      <c r="AD95" t="s">
        <v>941</v>
      </c>
      <c r="AE95">
        <v>0</v>
      </c>
      <c r="AG95">
        <v>0</v>
      </c>
      <c r="AH95">
        <v>0</v>
      </c>
      <c r="AI95">
        <v>0</v>
      </c>
      <c r="AK95">
        <v>7.75</v>
      </c>
      <c r="AL95" t="s">
        <v>965</v>
      </c>
      <c r="AN95" t="s">
        <v>542</v>
      </c>
      <c r="AO95">
        <v>27</v>
      </c>
      <c r="AP95" s="3">
        <v>43602</v>
      </c>
      <c r="AQ95" t="s">
        <v>973</v>
      </c>
      <c r="AR95" t="s">
        <v>977</v>
      </c>
      <c r="AS95">
        <v>0</v>
      </c>
      <c r="AX95" t="s">
        <v>1033</v>
      </c>
      <c r="AY95" t="s">
        <v>979</v>
      </c>
      <c r="AZ95" t="s">
        <v>979</v>
      </c>
      <c r="BA95" t="s">
        <v>1063</v>
      </c>
      <c r="BB95" t="s">
        <v>978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 t="s">
        <v>978</v>
      </c>
      <c r="BK95" t="s">
        <v>978</v>
      </c>
      <c r="BL95" t="s">
        <v>979</v>
      </c>
      <c r="BM95" t="s">
        <v>931</v>
      </c>
      <c r="BP95" t="s">
        <v>978</v>
      </c>
      <c r="BT95" s="3">
        <v>43649</v>
      </c>
      <c r="BU95" t="s">
        <v>977</v>
      </c>
      <c r="BV95">
        <v>1900784</v>
      </c>
    </row>
    <row r="96" spans="1:75">
      <c r="A96" s="1">
        <f>HYPERLINK("https://lsnyc.legalserver.org/matter/dynamic-profile/view/1899943","19-1899943")</f>
        <v>0</v>
      </c>
      <c r="B96" t="s">
        <v>166</v>
      </c>
      <c r="C96" t="s">
        <v>401</v>
      </c>
      <c r="D96" t="s">
        <v>538</v>
      </c>
      <c r="F96" s="3">
        <v>43655</v>
      </c>
      <c r="G96" s="3">
        <v>43601</v>
      </c>
      <c r="I96" t="s">
        <v>543</v>
      </c>
      <c r="J96" t="s">
        <v>547</v>
      </c>
      <c r="K96" t="s">
        <v>570</v>
      </c>
      <c r="L96" t="s">
        <v>587</v>
      </c>
      <c r="M96" t="s">
        <v>594</v>
      </c>
      <c r="O96">
        <v>49</v>
      </c>
      <c r="Q96" t="s">
        <v>618</v>
      </c>
      <c r="R96" t="s">
        <v>624</v>
      </c>
      <c r="S96" t="s">
        <v>630</v>
      </c>
      <c r="T96" t="s">
        <v>728</v>
      </c>
      <c r="U96" t="s">
        <v>882</v>
      </c>
      <c r="V96">
        <v>10009</v>
      </c>
      <c r="W96">
        <v>0</v>
      </c>
      <c r="X96">
        <v>3</v>
      </c>
      <c r="Y96">
        <v>3</v>
      </c>
      <c r="Z96" t="s">
        <v>890</v>
      </c>
      <c r="AA96" t="s">
        <v>927</v>
      </c>
      <c r="AB96" t="s">
        <v>931</v>
      </c>
      <c r="AC96" t="s">
        <v>932</v>
      </c>
      <c r="AD96" t="s">
        <v>940</v>
      </c>
      <c r="AE96">
        <v>0</v>
      </c>
      <c r="AG96">
        <v>0</v>
      </c>
      <c r="AH96">
        <v>0</v>
      </c>
      <c r="AI96">
        <v>0</v>
      </c>
      <c r="AK96">
        <v>0.75</v>
      </c>
      <c r="AL96" t="s">
        <v>965</v>
      </c>
      <c r="AN96" t="s">
        <v>542</v>
      </c>
      <c r="AO96">
        <v>49</v>
      </c>
      <c r="AP96" s="3">
        <v>43600</v>
      </c>
      <c r="AR96" t="s">
        <v>979</v>
      </c>
      <c r="AS96">
        <v>81.86</v>
      </c>
      <c r="AU96" t="s">
        <v>995</v>
      </c>
      <c r="AX96" t="s">
        <v>1031</v>
      </c>
      <c r="AY96" t="s">
        <v>979</v>
      </c>
      <c r="AZ96" t="s">
        <v>979</v>
      </c>
      <c r="BA96" t="s">
        <v>1078</v>
      </c>
      <c r="BB96" t="s">
        <v>978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 t="s">
        <v>977</v>
      </c>
      <c r="BK96" t="s">
        <v>978</v>
      </c>
      <c r="BM96" t="s">
        <v>931</v>
      </c>
      <c r="BP96" t="s">
        <v>978</v>
      </c>
      <c r="BT96" s="3">
        <v>43655</v>
      </c>
      <c r="BU96" t="s">
        <v>977</v>
      </c>
      <c r="BV96">
        <v>1900252</v>
      </c>
    </row>
    <row r="97" spans="1:75">
      <c r="A97" s="1">
        <f>HYPERLINK("https://lsnyc.legalserver.org/matter/dynamic-profile/view/1899571","19-1899571")</f>
        <v>0</v>
      </c>
      <c r="B97" t="s">
        <v>167</v>
      </c>
      <c r="C97" t="s">
        <v>402</v>
      </c>
      <c r="D97" t="s">
        <v>538</v>
      </c>
      <c r="F97" s="3">
        <v>43656</v>
      </c>
      <c r="G97" s="3">
        <v>43598</v>
      </c>
      <c r="K97" t="s">
        <v>556</v>
      </c>
      <c r="L97" t="s">
        <v>588</v>
      </c>
      <c r="M97" t="s">
        <v>595</v>
      </c>
      <c r="O97">
        <v>35</v>
      </c>
      <c r="P97" t="s">
        <v>599</v>
      </c>
      <c r="Q97" t="s">
        <v>613</v>
      </c>
      <c r="R97" t="s">
        <v>623</v>
      </c>
      <c r="S97" t="s">
        <v>631</v>
      </c>
      <c r="T97" t="s">
        <v>729</v>
      </c>
      <c r="U97" t="s">
        <v>882</v>
      </c>
      <c r="V97">
        <v>11413</v>
      </c>
      <c r="W97">
        <v>0</v>
      </c>
      <c r="X97">
        <v>1</v>
      </c>
      <c r="Y97">
        <v>1</v>
      </c>
      <c r="Z97" t="s">
        <v>886</v>
      </c>
      <c r="AA97" t="s">
        <v>927</v>
      </c>
      <c r="AB97" t="s">
        <v>931</v>
      </c>
      <c r="AC97" t="s">
        <v>932</v>
      </c>
      <c r="AD97" t="s">
        <v>941</v>
      </c>
      <c r="AE97">
        <v>0</v>
      </c>
      <c r="AG97">
        <v>0</v>
      </c>
      <c r="AH97">
        <v>0</v>
      </c>
      <c r="AI97">
        <v>0</v>
      </c>
      <c r="AK97">
        <v>3</v>
      </c>
      <c r="AL97" t="s">
        <v>965</v>
      </c>
      <c r="AN97" t="s">
        <v>542</v>
      </c>
      <c r="AO97">
        <v>34</v>
      </c>
      <c r="AP97" s="3">
        <v>43598</v>
      </c>
      <c r="AQ97" t="s">
        <v>973</v>
      </c>
      <c r="AR97" t="s">
        <v>977</v>
      </c>
      <c r="AS97">
        <v>0</v>
      </c>
      <c r="AX97" t="s">
        <v>1033</v>
      </c>
      <c r="AY97" t="s">
        <v>979</v>
      </c>
      <c r="AZ97" t="s">
        <v>979</v>
      </c>
      <c r="BA97" t="s">
        <v>1054</v>
      </c>
      <c r="BB97" t="s">
        <v>978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 t="s">
        <v>978</v>
      </c>
      <c r="BK97" t="s">
        <v>978</v>
      </c>
      <c r="BL97" t="s">
        <v>979</v>
      </c>
      <c r="BM97" t="s">
        <v>931</v>
      </c>
      <c r="BP97" t="s">
        <v>979</v>
      </c>
      <c r="BQ97" t="s">
        <v>67</v>
      </c>
      <c r="BT97" s="3">
        <v>43648</v>
      </c>
      <c r="BU97" t="s">
        <v>977</v>
      </c>
      <c r="BV97">
        <v>1900219</v>
      </c>
    </row>
    <row r="98" spans="1:75">
      <c r="A98" s="1">
        <f>HYPERLINK("https://lsnyc.legalserver.org/matter/dynamic-profile/view/1899603","19-1899603")</f>
        <v>0</v>
      </c>
      <c r="B98" t="s">
        <v>168</v>
      </c>
      <c r="C98" t="s">
        <v>403</v>
      </c>
      <c r="D98" t="s">
        <v>538</v>
      </c>
      <c r="F98" s="3">
        <v>43671</v>
      </c>
      <c r="G98" s="3">
        <v>43598</v>
      </c>
      <c r="K98" t="s">
        <v>556</v>
      </c>
      <c r="L98" t="s">
        <v>587</v>
      </c>
      <c r="M98" t="s">
        <v>597</v>
      </c>
      <c r="O98">
        <v>26</v>
      </c>
      <c r="P98" t="s">
        <v>599</v>
      </c>
      <c r="Q98" t="s">
        <v>613</v>
      </c>
      <c r="R98" t="s">
        <v>623</v>
      </c>
      <c r="S98" t="s">
        <v>631</v>
      </c>
      <c r="T98" t="s">
        <v>730</v>
      </c>
      <c r="U98" t="s">
        <v>882</v>
      </c>
      <c r="V98">
        <v>11001</v>
      </c>
      <c r="W98">
        <v>0</v>
      </c>
      <c r="X98">
        <v>1</v>
      </c>
      <c r="Y98">
        <v>1</v>
      </c>
      <c r="Z98" t="s">
        <v>886</v>
      </c>
      <c r="AA98" t="s">
        <v>927</v>
      </c>
      <c r="AB98" t="s">
        <v>931</v>
      </c>
      <c r="AC98" t="s">
        <v>932</v>
      </c>
      <c r="AD98" t="s">
        <v>941</v>
      </c>
      <c r="AE98">
        <v>0</v>
      </c>
      <c r="AG98">
        <v>0</v>
      </c>
      <c r="AH98">
        <v>0</v>
      </c>
      <c r="AI98">
        <v>0</v>
      </c>
      <c r="AK98">
        <v>10.95</v>
      </c>
      <c r="AL98" t="s">
        <v>966</v>
      </c>
      <c r="AN98" t="s">
        <v>542</v>
      </c>
      <c r="AO98">
        <v>26</v>
      </c>
      <c r="AP98" s="3">
        <v>43598</v>
      </c>
      <c r="AQ98" t="s">
        <v>973</v>
      </c>
      <c r="AR98" t="s">
        <v>977</v>
      </c>
      <c r="AS98">
        <v>0</v>
      </c>
      <c r="AV98" t="s">
        <v>1019</v>
      </c>
      <c r="AX98" t="s">
        <v>1037</v>
      </c>
      <c r="AY98" t="s">
        <v>979</v>
      </c>
      <c r="AZ98" t="s">
        <v>979</v>
      </c>
      <c r="BB98" t="s">
        <v>978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 t="s">
        <v>978</v>
      </c>
      <c r="BK98" t="s">
        <v>978</v>
      </c>
      <c r="BL98" t="s">
        <v>979</v>
      </c>
      <c r="BM98" t="s">
        <v>931</v>
      </c>
      <c r="BP98" t="s">
        <v>978</v>
      </c>
      <c r="BT98" s="3">
        <v>43648</v>
      </c>
      <c r="BU98" t="s">
        <v>977</v>
      </c>
      <c r="BV98">
        <v>1900251</v>
      </c>
    </row>
    <row r="99" spans="1:75">
      <c r="A99" s="1">
        <f>HYPERLINK("https://lsnyc.legalserver.org/matter/dynamic-profile/view/1899568","19-1899568")</f>
        <v>0</v>
      </c>
      <c r="B99" t="s">
        <v>101</v>
      </c>
      <c r="C99" t="s">
        <v>320</v>
      </c>
      <c r="D99" t="s">
        <v>538</v>
      </c>
      <c r="F99" s="3">
        <v>43733</v>
      </c>
      <c r="G99" s="3">
        <v>43598</v>
      </c>
      <c r="K99" t="s">
        <v>553</v>
      </c>
      <c r="L99" t="s">
        <v>588</v>
      </c>
      <c r="M99" t="s">
        <v>594</v>
      </c>
      <c r="O99">
        <v>28</v>
      </c>
      <c r="P99" t="s">
        <v>599</v>
      </c>
      <c r="Q99" t="s">
        <v>613</v>
      </c>
      <c r="R99" t="s">
        <v>623</v>
      </c>
      <c r="S99" t="s">
        <v>630</v>
      </c>
      <c r="T99" t="s">
        <v>731</v>
      </c>
      <c r="U99" t="s">
        <v>882</v>
      </c>
      <c r="V99">
        <v>10471</v>
      </c>
      <c r="W99">
        <v>0</v>
      </c>
      <c r="X99">
        <v>1</v>
      </c>
      <c r="Y99">
        <v>1</v>
      </c>
      <c r="Z99" t="s">
        <v>886</v>
      </c>
      <c r="AA99" t="s">
        <v>927</v>
      </c>
      <c r="AB99" t="s">
        <v>931</v>
      </c>
      <c r="AC99" t="s">
        <v>932</v>
      </c>
      <c r="AD99" t="s">
        <v>939</v>
      </c>
      <c r="AE99">
        <v>0</v>
      </c>
      <c r="AG99">
        <v>0</v>
      </c>
      <c r="AH99">
        <v>0</v>
      </c>
      <c r="AI99">
        <v>0</v>
      </c>
      <c r="AK99">
        <v>5.35</v>
      </c>
      <c r="AL99" t="s">
        <v>965</v>
      </c>
      <c r="AN99" t="s">
        <v>542</v>
      </c>
      <c r="AO99">
        <v>27</v>
      </c>
      <c r="AP99" s="3">
        <v>43598</v>
      </c>
      <c r="AQ99" t="s">
        <v>973</v>
      </c>
      <c r="AR99" t="s">
        <v>977</v>
      </c>
      <c r="AS99">
        <v>0</v>
      </c>
      <c r="AU99" t="s">
        <v>980</v>
      </c>
      <c r="AX99" t="s">
        <v>1032</v>
      </c>
      <c r="AY99" t="s">
        <v>979</v>
      </c>
      <c r="AZ99" t="s">
        <v>979</v>
      </c>
      <c r="BA99" t="s">
        <v>1079</v>
      </c>
      <c r="BB99" t="s">
        <v>978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 t="s">
        <v>977</v>
      </c>
      <c r="BK99" t="s">
        <v>978</v>
      </c>
      <c r="BL99" t="s">
        <v>979</v>
      </c>
      <c r="BM99" t="s">
        <v>931</v>
      </c>
      <c r="BP99" t="s">
        <v>978</v>
      </c>
      <c r="BT99" s="3">
        <v>43712</v>
      </c>
      <c r="BU99" t="s">
        <v>977</v>
      </c>
      <c r="BV99">
        <v>1900216</v>
      </c>
    </row>
    <row r="100" spans="1:75">
      <c r="A100" s="1">
        <f>HYPERLINK("https://lsnyc.legalserver.org/matter/dynamic-profile/view/1899497","19-1899497")</f>
        <v>0</v>
      </c>
      <c r="B100" t="s">
        <v>169</v>
      </c>
      <c r="C100" t="s">
        <v>404</v>
      </c>
      <c r="D100" t="s">
        <v>538</v>
      </c>
      <c r="F100" s="3">
        <v>43648</v>
      </c>
      <c r="G100" s="3">
        <v>43595</v>
      </c>
      <c r="K100" t="s">
        <v>554</v>
      </c>
      <c r="L100" t="s">
        <v>588</v>
      </c>
      <c r="M100" t="s">
        <v>593</v>
      </c>
      <c r="O100">
        <v>65</v>
      </c>
      <c r="P100" t="s">
        <v>599</v>
      </c>
      <c r="Q100" t="s">
        <v>614</v>
      </c>
      <c r="R100" t="s">
        <v>624</v>
      </c>
      <c r="S100" t="s">
        <v>629</v>
      </c>
      <c r="T100" t="s">
        <v>732</v>
      </c>
      <c r="U100" t="s">
        <v>882</v>
      </c>
      <c r="V100">
        <v>11238</v>
      </c>
      <c r="W100">
        <v>0</v>
      </c>
      <c r="X100">
        <v>2</v>
      </c>
      <c r="Y100">
        <v>2</v>
      </c>
      <c r="Z100" t="s">
        <v>909</v>
      </c>
      <c r="AA100" t="s">
        <v>929</v>
      </c>
      <c r="AB100" t="s">
        <v>931</v>
      </c>
      <c r="AC100" t="s">
        <v>932</v>
      </c>
      <c r="AD100" t="s">
        <v>940</v>
      </c>
      <c r="AE100">
        <v>0</v>
      </c>
      <c r="AG100">
        <v>0</v>
      </c>
      <c r="AH100">
        <v>0</v>
      </c>
      <c r="AI100">
        <v>0</v>
      </c>
      <c r="AK100">
        <v>1</v>
      </c>
      <c r="AL100" t="s">
        <v>965</v>
      </c>
      <c r="AN100" t="s">
        <v>542</v>
      </c>
      <c r="AO100">
        <v>64</v>
      </c>
      <c r="AP100" s="3">
        <v>43595</v>
      </c>
      <c r="AQ100" t="s">
        <v>973</v>
      </c>
      <c r="AR100" t="s">
        <v>977</v>
      </c>
      <c r="AS100">
        <v>66.70999999999999</v>
      </c>
      <c r="AU100" t="s">
        <v>998</v>
      </c>
      <c r="AX100" t="s">
        <v>1030</v>
      </c>
      <c r="AY100" t="s">
        <v>979</v>
      </c>
      <c r="AZ100" t="s">
        <v>979</v>
      </c>
      <c r="BA100" t="s">
        <v>1066</v>
      </c>
      <c r="BB100" t="s">
        <v>978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 t="s">
        <v>977</v>
      </c>
      <c r="BK100" t="s">
        <v>978</v>
      </c>
      <c r="BL100" t="s">
        <v>979</v>
      </c>
      <c r="BM100" t="s">
        <v>1095</v>
      </c>
      <c r="BP100" t="s">
        <v>978</v>
      </c>
      <c r="BT100" s="3">
        <v>43595</v>
      </c>
      <c r="BU100" t="s">
        <v>977</v>
      </c>
      <c r="BV100">
        <v>1900145</v>
      </c>
    </row>
    <row r="101" spans="1:75">
      <c r="A101" s="1">
        <f>HYPERLINK("https://lsnyc.legalserver.org/matter/dynamic-profile/view/1899413","19-1899413")</f>
        <v>0</v>
      </c>
      <c r="B101" t="s">
        <v>170</v>
      </c>
      <c r="C101" t="s">
        <v>405</v>
      </c>
      <c r="D101" t="s">
        <v>538</v>
      </c>
      <c r="F101" s="3">
        <v>43651</v>
      </c>
      <c r="G101" s="3">
        <v>43595</v>
      </c>
      <c r="K101" t="s">
        <v>570</v>
      </c>
      <c r="L101" t="s">
        <v>587</v>
      </c>
      <c r="M101" t="s">
        <v>591</v>
      </c>
      <c r="O101">
        <v>25</v>
      </c>
      <c r="P101" t="s">
        <v>599</v>
      </c>
      <c r="Q101" t="s">
        <v>618</v>
      </c>
      <c r="R101" t="s">
        <v>624</v>
      </c>
      <c r="S101" t="s">
        <v>630</v>
      </c>
      <c r="T101" t="s">
        <v>733</v>
      </c>
      <c r="U101" t="s">
        <v>882</v>
      </c>
      <c r="V101">
        <v>10027</v>
      </c>
      <c r="W101">
        <v>0</v>
      </c>
      <c r="X101">
        <v>1</v>
      </c>
      <c r="Y101">
        <v>1</v>
      </c>
      <c r="Z101" t="s">
        <v>890</v>
      </c>
      <c r="AA101" t="s">
        <v>927</v>
      </c>
      <c r="AB101" t="s">
        <v>931</v>
      </c>
      <c r="AC101" t="s">
        <v>932</v>
      </c>
      <c r="AD101" t="s">
        <v>940</v>
      </c>
      <c r="AE101">
        <v>0</v>
      </c>
      <c r="AG101">
        <v>0</v>
      </c>
      <c r="AH101">
        <v>0</v>
      </c>
      <c r="AI101">
        <v>0</v>
      </c>
      <c r="AK101">
        <v>2.3</v>
      </c>
      <c r="AL101" t="s">
        <v>965</v>
      </c>
      <c r="AN101" t="s">
        <v>542</v>
      </c>
      <c r="AO101">
        <v>24</v>
      </c>
      <c r="AP101" s="3">
        <v>43595</v>
      </c>
      <c r="AQ101" t="s">
        <v>973</v>
      </c>
      <c r="AR101" t="s">
        <v>977</v>
      </c>
      <c r="AS101">
        <v>200.16</v>
      </c>
      <c r="AU101" t="s">
        <v>995</v>
      </c>
      <c r="AX101" t="s">
        <v>1031</v>
      </c>
      <c r="AY101" t="s">
        <v>978</v>
      </c>
      <c r="AZ101" t="s">
        <v>978</v>
      </c>
      <c r="BA101" t="s">
        <v>1042</v>
      </c>
      <c r="BB101" t="s">
        <v>978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t="s">
        <v>977</v>
      </c>
      <c r="BK101" t="s">
        <v>978</v>
      </c>
      <c r="BL101" t="s">
        <v>978</v>
      </c>
      <c r="BM101" t="s">
        <v>931</v>
      </c>
      <c r="BP101" t="s">
        <v>978</v>
      </c>
      <c r="BT101" s="3">
        <v>43649</v>
      </c>
      <c r="BU101" t="s">
        <v>977</v>
      </c>
      <c r="BV101">
        <v>1900061</v>
      </c>
      <c r="BW101" t="s">
        <v>1103</v>
      </c>
    </row>
    <row r="102" spans="1:75">
      <c r="A102" s="1">
        <f>HYPERLINK("https://lsnyc.legalserver.org/matter/dynamic-profile/view/1899355","19-1899355")</f>
        <v>0</v>
      </c>
      <c r="B102" t="s">
        <v>171</v>
      </c>
      <c r="C102" t="s">
        <v>406</v>
      </c>
      <c r="D102" t="s">
        <v>538</v>
      </c>
      <c r="F102" s="3">
        <v>43649</v>
      </c>
      <c r="G102" s="3">
        <v>43594</v>
      </c>
      <c r="K102" t="s">
        <v>552</v>
      </c>
      <c r="L102" t="s">
        <v>587</v>
      </c>
      <c r="M102" t="s">
        <v>597</v>
      </c>
      <c r="O102">
        <v>64</v>
      </c>
      <c r="P102" t="s">
        <v>599</v>
      </c>
      <c r="Q102" t="s">
        <v>613</v>
      </c>
      <c r="R102" t="s">
        <v>623</v>
      </c>
      <c r="S102" t="s">
        <v>629</v>
      </c>
      <c r="T102" t="s">
        <v>734</v>
      </c>
      <c r="U102" t="s">
        <v>882</v>
      </c>
      <c r="V102">
        <v>11236</v>
      </c>
      <c r="W102">
        <v>0</v>
      </c>
      <c r="X102">
        <v>1</v>
      </c>
      <c r="Y102">
        <v>1</v>
      </c>
      <c r="Z102" t="s">
        <v>890</v>
      </c>
      <c r="AA102" t="s">
        <v>928</v>
      </c>
      <c r="AB102" t="s">
        <v>931</v>
      </c>
      <c r="AC102" t="s">
        <v>932</v>
      </c>
      <c r="AD102" t="s">
        <v>939</v>
      </c>
      <c r="AE102">
        <v>0</v>
      </c>
      <c r="AG102">
        <v>0</v>
      </c>
      <c r="AH102">
        <v>0</v>
      </c>
      <c r="AI102">
        <v>0</v>
      </c>
      <c r="AK102">
        <v>9.550000000000001</v>
      </c>
      <c r="AL102" t="s">
        <v>965</v>
      </c>
      <c r="AN102" t="s">
        <v>542</v>
      </c>
      <c r="AO102">
        <v>64</v>
      </c>
      <c r="AP102" s="3">
        <v>43594</v>
      </c>
      <c r="AQ102" t="s">
        <v>973</v>
      </c>
      <c r="AR102" t="s">
        <v>977</v>
      </c>
      <c r="AS102">
        <v>104.08</v>
      </c>
      <c r="AX102" t="s">
        <v>1030</v>
      </c>
      <c r="AY102" t="s">
        <v>979</v>
      </c>
      <c r="AZ102" t="s">
        <v>979</v>
      </c>
      <c r="BA102" t="s">
        <v>1045</v>
      </c>
      <c r="BB102" t="s">
        <v>978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 t="s">
        <v>978</v>
      </c>
      <c r="BK102" t="s">
        <v>978</v>
      </c>
      <c r="BL102" t="s">
        <v>978</v>
      </c>
      <c r="BM102" t="s">
        <v>1092</v>
      </c>
      <c r="BP102" t="s">
        <v>978</v>
      </c>
      <c r="BT102" s="3">
        <v>43647</v>
      </c>
      <c r="BU102" t="s">
        <v>977</v>
      </c>
      <c r="BV102">
        <v>1900003</v>
      </c>
    </row>
    <row r="103" spans="1:75">
      <c r="A103" s="1">
        <f>HYPERLINK("https://lsnyc.legalserver.org/matter/dynamic-profile/view/1899361","19-1899361")</f>
        <v>0</v>
      </c>
      <c r="B103" t="s">
        <v>172</v>
      </c>
      <c r="C103" t="s">
        <v>407</v>
      </c>
      <c r="D103" t="s">
        <v>538</v>
      </c>
      <c r="F103" s="3">
        <v>43684</v>
      </c>
      <c r="G103" s="3">
        <v>43594</v>
      </c>
      <c r="K103" t="s">
        <v>553</v>
      </c>
      <c r="L103" t="s">
        <v>587</v>
      </c>
      <c r="M103" t="s">
        <v>593</v>
      </c>
      <c r="O103">
        <v>62</v>
      </c>
      <c r="P103" t="s">
        <v>599</v>
      </c>
      <c r="Q103" t="s">
        <v>613</v>
      </c>
      <c r="R103" t="s">
        <v>623</v>
      </c>
      <c r="S103" t="s">
        <v>630</v>
      </c>
      <c r="T103" t="s">
        <v>735</v>
      </c>
      <c r="U103" t="s">
        <v>882</v>
      </c>
      <c r="V103">
        <v>10019</v>
      </c>
      <c r="W103">
        <v>0</v>
      </c>
      <c r="X103">
        <v>1</v>
      </c>
      <c r="Y103">
        <v>1</v>
      </c>
      <c r="Z103" t="s">
        <v>548</v>
      </c>
      <c r="AA103" t="s">
        <v>927</v>
      </c>
      <c r="AB103" t="s">
        <v>931</v>
      </c>
      <c r="AC103" t="s">
        <v>932</v>
      </c>
      <c r="AD103" t="s">
        <v>939</v>
      </c>
      <c r="AE103">
        <v>0</v>
      </c>
      <c r="AG103">
        <v>0</v>
      </c>
      <c r="AH103">
        <v>0</v>
      </c>
      <c r="AI103">
        <v>0</v>
      </c>
      <c r="AK103">
        <v>11</v>
      </c>
      <c r="AL103" t="s">
        <v>965</v>
      </c>
      <c r="AN103" t="s">
        <v>542</v>
      </c>
      <c r="AO103">
        <v>62</v>
      </c>
      <c r="AP103" s="3">
        <v>43594</v>
      </c>
      <c r="AQ103" t="s">
        <v>973</v>
      </c>
      <c r="AR103" t="s">
        <v>977</v>
      </c>
      <c r="AS103">
        <v>96.08</v>
      </c>
      <c r="AU103" t="s">
        <v>980</v>
      </c>
      <c r="AX103" t="s">
        <v>1031</v>
      </c>
      <c r="AY103" t="s">
        <v>979</v>
      </c>
      <c r="AZ103" t="s">
        <v>979</v>
      </c>
      <c r="BA103" t="s">
        <v>1074</v>
      </c>
      <c r="BB103" t="s">
        <v>978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 t="s">
        <v>977</v>
      </c>
      <c r="BK103" t="s">
        <v>978</v>
      </c>
      <c r="BL103" t="s">
        <v>979</v>
      </c>
      <c r="BM103" t="s">
        <v>931</v>
      </c>
      <c r="BP103" t="s">
        <v>978</v>
      </c>
      <c r="BT103" s="3">
        <v>43684</v>
      </c>
      <c r="BU103" t="s">
        <v>977</v>
      </c>
      <c r="BV103">
        <v>1900009</v>
      </c>
    </row>
    <row r="104" spans="1:75">
      <c r="A104" s="1">
        <f>HYPERLINK("https://lsnyc.legalserver.org/matter/dynamic-profile/view/1899326","19-1899326")</f>
        <v>0</v>
      </c>
      <c r="B104" t="s">
        <v>173</v>
      </c>
      <c r="C104" t="s">
        <v>408</v>
      </c>
      <c r="D104" t="s">
        <v>539</v>
      </c>
      <c r="F104" s="3">
        <v>43692</v>
      </c>
      <c r="G104" s="3">
        <v>43594</v>
      </c>
      <c r="K104" t="s">
        <v>571</v>
      </c>
      <c r="L104" t="s">
        <v>588</v>
      </c>
      <c r="M104" t="s">
        <v>594</v>
      </c>
      <c r="O104">
        <v>58</v>
      </c>
      <c r="P104" t="s">
        <v>600</v>
      </c>
      <c r="Q104" t="s">
        <v>617</v>
      </c>
      <c r="R104" t="s">
        <v>625</v>
      </c>
      <c r="S104" t="s">
        <v>633</v>
      </c>
      <c r="T104" t="s">
        <v>736</v>
      </c>
      <c r="U104" t="s">
        <v>882</v>
      </c>
      <c r="V104">
        <v>10462</v>
      </c>
      <c r="W104">
        <v>0</v>
      </c>
      <c r="X104">
        <v>1</v>
      </c>
      <c r="Y104">
        <v>1</v>
      </c>
      <c r="Z104" t="s">
        <v>890</v>
      </c>
      <c r="AA104" t="s">
        <v>930</v>
      </c>
      <c r="AB104" t="s">
        <v>931</v>
      </c>
      <c r="AC104" t="s">
        <v>934</v>
      </c>
      <c r="AD104" t="s">
        <v>952</v>
      </c>
      <c r="AE104">
        <v>0</v>
      </c>
      <c r="AG104">
        <v>0</v>
      </c>
      <c r="AH104">
        <v>0</v>
      </c>
      <c r="AI104">
        <v>0</v>
      </c>
      <c r="AK104">
        <v>0.3</v>
      </c>
      <c r="AL104" t="s">
        <v>966</v>
      </c>
      <c r="AN104" t="s">
        <v>968</v>
      </c>
      <c r="AO104">
        <v>58</v>
      </c>
      <c r="AP104" s="3">
        <v>43594</v>
      </c>
      <c r="AR104" t="s">
        <v>979</v>
      </c>
      <c r="AS104">
        <v>176.14</v>
      </c>
      <c r="AU104" t="s">
        <v>989</v>
      </c>
      <c r="AV104" t="s">
        <v>1019</v>
      </c>
      <c r="AX104" t="s">
        <v>1032</v>
      </c>
      <c r="AY104" t="s">
        <v>979</v>
      </c>
      <c r="AZ104" t="s">
        <v>979</v>
      </c>
      <c r="BA104" t="s">
        <v>1065</v>
      </c>
      <c r="BB104" t="s">
        <v>978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 t="s">
        <v>979</v>
      </c>
      <c r="BK104" t="s">
        <v>979</v>
      </c>
      <c r="BM104" t="s">
        <v>931</v>
      </c>
      <c r="BP104" t="s">
        <v>978</v>
      </c>
      <c r="BT104" s="3">
        <v>43690</v>
      </c>
      <c r="BU104" t="s">
        <v>977</v>
      </c>
      <c r="BV104">
        <v>1843088</v>
      </c>
    </row>
    <row r="105" spans="1:75">
      <c r="A105" s="1">
        <f>HYPERLINK("https://lsnyc.legalserver.org/matter/dynamic-profile/view/1899198","19-1899198")</f>
        <v>0</v>
      </c>
      <c r="B105" t="s">
        <v>174</v>
      </c>
      <c r="C105" t="s">
        <v>409</v>
      </c>
      <c r="D105" t="s">
        <v>538</v>
      </c>
      <c r="F105" s="3">
        <v>43648</v>
      </c>
      <c r="G105" s="3">
        <v>43593</v>
      </c>
      <c r="K105" t="s">
        <v>554</v>
      </c>
      <c r="L105" t="s">
        <v>587</v>
      </c>
      <c r="M105" t="s">
        <v>594</v>
      </c>
      <c r="O105">
        <v>57</v>
      </c>
      <c r="P105" t="s">
        <v>599</v>
      </c>
      <c r="Q105" t="s">
        <v>614</v>
      </c>
      <c r="R105" t="s">
        <v>624</v>
      </c>
      <c r="S105" t="s">
        <v>629</v>
      </c>
      <c r="T105" t="s">
        <v>737</v>
      </c>
      <c r="U105" t="s">
        <v>882</v>
      </c>
      <c r="V105">
        <v>11226</v>
      </c>
      <c r="W105">
        <v>0</v>
      </c>
      <c r="X105">
        <v>1</v>
      </c>
      <c r="Y105">
        <v>1</v>
      </c>
      <c r="Z105" t="s">
        <v>893</v>
      </c>
      <c r="AA105" t="s">
        <v>927</v>
      </c>
      <c r="AB105" t="s">
        <v>931</v>
      </c>
      <c r="AC105" t="s">
        <v>932</v>
      </c>
      <c r="AD105" t="s">
        <v>940</v>
      </c>
      <c r="AE105">
        <v>0</v>
      </c>
      <c r="AG105">
        <v>0</v>
      </c>
      <c r="AH105">
        <v>0</v>
      </c>
      <c r="AI105">
        <v>0</v>
      </c>
      <c r="AK105">
        <v>4</v>
      </c>
      <c r="AL105" t="s">
        <v>965</v>
      </c>
      <c r="AN105" t="s">
        <v>542</v>
      </c>
      <c r="AO105">
        <v>56</v>
      </c>
      <c r="AP105" s="3">
        <v>43593</v>
      </c>
      <c r="AQ105" t="s">
        <v>973</v>
      </c>
      <c r="AR105" t="s">
        <v>977</v>
      </c>
      <c r="AS105">
        <v>59.54</v>
      </c>
      <c r="AX105" t="s">
        <v>1030</v>
      </c>
      <c r="AY105" t="s">
        <v>978</v>
      </c>
      <c r="AZ105" t="s">
        <v>979</v>
      </c>
      <c r="BA105" t="s">
        <v>1051</v>
      </c>
      <c r="BB105" t="s">
        <v>978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 t="s">
        <v>977</v>
      </c>
      <c r="BK105" t="s">
        <v>978</v>
      </c>
      <c r="BL105" t="s">
        <v>978</v>
      </c>
      <c r="BM105" t="s">
        <v>1095</v>
      </c>
      <c r="BP105" t="s">
        <v>978</v>
      </c>
      <c r="BT105" s="3">
        <v>43648</v>
      </c>
      <c r="BU105" t="s">
        <v>977</v>
      </c>
      <c r="BV105">
        <v>1899846</v>
      </c>
    </row>
    <row r="106" spans="1:75">
      <c r="A106" s="1">
        <f>HYPERLINK("https://lsnyc.legalserver.org/matter/dynamic-profile/view/1899174","19-1899174")</f>
        <v>0</v>
      </c>
      <c r="B106" t="s">
        <v>101</v>
      </c>
      <c r="C106" t="s">
        <v>410</v>
      </c>
      <c r="D106" t="s">
        <v>538</v>
      </c>
      <c r="F106" s="3">
        <v>43648</v>
      </c>
      <c r="G106" s="3">
        <v>43592</v>
      </c>
      <c r="K106" t="s">
        <v>553</v>
      </c>
      <c r="L106" t="s">
        <v>587</v>
      </c>
      <c r="M106" t="s">
        <v>594</v>
      </c>
      <c r="O106">
        <v>35</v>
      </c>
      <c r="P106" t="s">
        <v>599</v>
      </c>
      <c r="Q106" t="s">
        <v>613</v>
      </c>
      <c r="R106" t="s">
        <v>623</v>
      </c>
      <c r="S106" t="s">
        <v>630</v>
      </c>
      <c r="T106" t="s">
        <v>738</v>
      </c>
      <c r="U106" t="s">
        <v>882</v>
      </c>
      <c r="V106">
        <v>10031</v>
      </c>
      <c r="W106">
        <v>0</v>
      </c>
      <c r="X106">
        <v>2</v>
      </c>
      <c r="Y106">
        <v>2</v>
      </c>
      <c r="Z106" t="s">
        <v>910</v>
      </c>
      <c r="AA106" t="s">
        <v>927</v>
      </c>
      <c r="AB106" t="s">
        <v>931</v>
      </c>
      <c r="AC106" t="s">
        <v>932</v>
      </c>
      <c r="AD106" t="s">
        <v>939</v>
      </c>
      <c r="AE106">
        <v>0</v>
      </c>
      <c r="AG106">
        <v>0</v>
      </c>
      <c r="AH106">
        <v>0</v>
      </c>
      <c r="AI106">
        <v>0</v>
      </c>
      <c r="AK106">
        <v>4</v>
      </c>
      <c r="AL106" t="s">
        <v>965</v>
      </c>
      <c r="AN106" t="s">
        <v>542</v>
      </c>
      <c r="AO106">
        <v>35</v>
      </c>
      <c r="AP106" s="3">
        <v>43592</v>
      </c>
      <c r="AQ106" t="s">
        <v>973</v>
      </c>
      <c r="AR106" t="s">
        <v>977</v>
      </c>
      <c r="AS106">
        <v>13.06</v>
      </c>
      <c r="AU106" t="s">
        <v>980</v>
      </c>
      <c r="AX106" t="s">
        <v>1031</v>
      </c>
      <c r="AY106" t="s">
        <v>979</v>
      </c>
      <c r="AZ106" t="s">
        <v>979</v>
      </c>
      <c r="BA106" t="s">
        <v>1080</v>
      </c>
      <c r="BB106" t="s">
        <v>978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 t="s">
        <v>977</v>
      </c>
      <c r="BK106" t="s">
        <v>978</v>
      </c>
      <c r="BL106" t="s">
        <v>979</v>
      </c>
      <c r="BM106" t="s">
        <v>931</v>
      </c>
      <c r="BP106" t="s">
        <v>978</v>
      </c>
      <c r="BT106" s="3">
        <v>43629</v>
      </c>
      <c r="BU106" t="s">
        <v>977</v>
      </c>
      <c r="BV106">
        <v>1899822</v>
      </c>
    </row>
    <row r="107" spans="1:75">
      <c r="A107" s="1">
        <f>HYPERLINK("https://lsnyc.legalserver.org/matter/dynamic-profile/view/1898994","19-1898994")</f>
        <v>0</v>
      </c>
      <c r="B107" t="s">
        <v>164</v>
      </c>
      <c r="C107" t="s">
        <v>411</v>
      </c>
      <c r="D107" t="s">
        <v>538</v>
      </c>
      <c r="F107" s="3">
        <v>43670</v>
      </c>
      <c r="G107" s="3">
        <v>43591</v>
      </c>
      <c r="K107" t="s">
        <v>556</v>
      </c>
      <c r="L107" t="s">
        <v>588</v>
      </c>
      <c r="M107" t="s">
        <v>598</v>
      </c>
      <c r="O107">
        <v>47</v>
      </c>
      <c r="P107" t="s">
        <v>599</v>
      </c>
      <c r="Q107" t="s">
        <v>613</v>
      </c>
      <c r="R107" t="s">
        <v>623</v>
      </c>
      <c r="S107" t="s">
        <v>631</v>
      </c>
      <c r="T107" t="s">
        <v>739</v>
      </c>
      <c r="U107" t="s">
        <v>882</v>
      </c>
      <c r="V107">
        <v>11435</v>
      </c>
      <c r="W107">
        <v>3</v>
      </c>
      <c r="X107">
        <v>2</v>
      </c>
      <c r="Y107">
        <v>5</v>
      </c>
      <c r="Z107" t="s">
        <v>903</v>
      </c>
      <c r="AA107" t="s">
        <v>927</v>
      </c>
      <c r="AB107" t="s">
        <v>931</v>
      </c>
      <c r="AC107" t="s">
        <v>932</v>
      </c>
      <c r="AD107" t="s">
        <v>941</v>
      </c>
      <c r="AE107">
        <v>0</v>
      </c>
      <c r="AG107">
        <v>0</v>
      </c>
      <c r="AH107">
        <v>0</v>
      </c>
      <c r="AI107">
        <v>0</v>
      </c>
      <c r="AK107">
        <v>6.25</v>
      </c>
      <c r="AL107" t="s">
        <v>966</v>
      </c>
      <c r="AN107" t="s">
        <v>542</v>
      </c>
      <c r="AO107">
        <v>46</v>
      </c>
      <c r="AP107" s="3">
        <v>43591</v>
      </c>
      <c r="AQ107" t="s">
        <v>973</v>
      </c>
      <c r="AR107" t="s">
        <v>977</v>
      </c>
      <c r="AS107">
        <v>83.41</v>
      </c>
      <c r="AV107" t="s">
        <v>1019</v>
      </c>
      <c r="AX107" t="s">
        <v>1033</v>
      </c>
      <c r="AY107" t="s">
        <v>979</v>
      </c>
      <c r="AZ107" t="s">
        <v>979</v>
      </c>
      <c r="BA107" t="s">
        <v>1059</v>
      </c>
      <c r="BB107" t="s">
        <v>978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 t="s">
        <v>978</v>
      </c>
      <c r="BK107" t="s">
        <v>978</v>
      </c>
      <c r="BL107" t="s">
        <v>979</v>
      </c>
      <c r="BM107" t="s">
        <v>931</v>
      </c>
      <c r="BP107" t="s">
        <v>978</v>
      </c>
      <c r="BT107" s="3">
        <v>43648</v>
      </c>
      <c r="BU107" t="s">
        <v>977</v>
      </c>
      <c r="BV107">
        <v>1899642</v>
      </c>
    </row>
    <row r="108" spans="1:75">
      <c r="A108" s="1">
        <f>HYPERLINK("https://lsnyc.legalserver.org/matter/dynamic-profile/view/1899093","19-1899093")</f>
        <v>0</v>
      </c>
      <c r="B108" t="s">
        <v>175</v>
      </c>
      <c r="C108" t="s">
        <v>412</v>
      </c>
      <c r="D108" t="s">
        <v>539</v>
      </c>
      <c r="F108" s="3">
        <v>43704</v>
      </c>
      <c r="G108" s="3">
        <v>43591</v>
      </c>
      <c r="K108" t="s">
        <v>572</v>
      </c>
      <c r="L108" t="s">
        <v>587</v>
      </c>
      <c r="M108" t="s">
        <v>591</v>
      </c>
      <c r="O108">
        <v>14</v>
      </c>
      <c r="P108" t="s">
        <v>602</v>
      </c>
      <c r="Q108" t="s">
        <v>617</v>
      </c>
      <c r="R108" t="s">
        <v>625</v>
      </c>
      <c r="S108" t="s">
        <v>634</v>
      </c>
      <c r="T108" t="s">
        <v>740</v>
      </c>
      <c r="U108" t="s">
        <v>882</v>
      </c>
      <c r="V108">
        <v>10312</v>
      </c>
      <c r="W108">
        <v>1</v>
      </c>
      <c r="X108">
        <v>2</v>
      </c>
      <c r="Y108">
        <v>3</v>
      </c>
      <c r="Z108" t="s">
        <v>886</v>
      </c>
      <c r="AA108" t="s">
        <v>927</v>
      </c>
      <c r="AB108" t="s">
        <v>931</v>
      </c>
      <c r="AC108" t="s">
        <v>934</v>
      </c>
      <c r="AD108" t="s">
        <v>945</v>
      </c>
      <c r="AE108">
        <v>0</v>
      </c>
      <c r="AG108">
        <v>0</v>
      </c>
      <c r="AH108">
        <v>0</v>
      </c>
      <c r="AI108">
        <v>0</v>
      </c>
      <c r="AK108">
        <v>2</v>
      </c>
      <c r="AL108" t="s">
        <v>966</v>
      </c>
      <c r="AN108" t="s">
        <v>968</v>
      </c>
      <c r="AO108">
        <v>14</v>
      </c>
      <c r="AP108" s="3">
        <v>43592</v>
      </c>
      <c r="AQ108" t="s">
        <v>975</v>
      </c>
      <c r="AR108" t="s">
        <v>978</v>
      </c>
      <c r="AS108">
        <v>0</v>
      </c>
      <c r="AU108" t="s">
        <v>990</v>
      </c>
      <c r="AV108" t="s">
        <v>1022</v>
      </c>
      <c r="AX108" t="s">
        <v>1034</v>
      </c>
      <c r="AY108" t="s">
        <v>979</v>
      </c>
      <c r="AZ108" t="s">
        <v>979</v>
      </c>
      <c r="BA108" t="s">
        <v>1081</v>
      </c>
      <c r="BB108" t="s">
        <v>978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 t="s">
        <v>978</v>
      </c>
      <c r="BK108" t="s">
        <v>978</v>
      </c>
      <c r="BL108" t="s">
        <v>978</v>
      </c>
      <c r="BM108" t="s">
        <v>931</v>
      </c>
      <c r="BP108" t="s">
        <v>978</v>
      </c>
      <c r="BT108" s="3">
        <v>43704</v>
      </c>
      <c r="BU108" t="s">
        <v>977</v>
      </c>
      <c r="BV108">
        <v>1869256</v>
      </c>
    </row>
    <row r="109" spans="1:75">
      <c r="A109" s="1">
        <f>HYPERLINK("https://lsnyc.legalserver.org/matter/dynamic-profile/view/1898930","19-1898930")</f>
        <v>0</v>
      </c>
      <c r="B109" t="s">
        <v>176</v>
      </c>
      <c r="C109" t="s">
        <v>413</v>
      </c>
      <c r="D109" t="s">
        <v>539</v>
      </c>
      <c r="F109" s="3">
        <v>43711</v>
      </c>
      <c r="G109" s="3">
        <v>43591</v>
      </c>
      <c r="K109" t="s">
        <v>564</v>
      </c>
      <c r="L109" t="s">
        <v>588</v>
      </c>
      <c r="M109" t="s">
        <v>593</v>
      </c>
      <c r="O109">
        <v>25</v>
      </c>
      <c r="Q109" t="s">
        <v>617</v>
      </c>
      <c r="R109" t="s">
        <v>625</v>
      </c>
      <c r="S109" t="s">
        <v>629</v>
      </c>
      <c r="T109" t="s">
        <v>741</v>
      </c>
      <c r="U109" t="s">
        <v>882</v>
      </c>
      <c r="V109">
        <v>11226</v>
      </c>
      <c r="W109">
        <v>0</v>
      </c>
      <c r="X109">
        <v>1</v>
      </c>
      <c r="Y109">
        <v>1</v>
      </c>
      <c r="Z109" t="s">
        <v>886</v>
      </c>
      <c r="AA109" t="s">
        <v>927</v>
      </c>
      <c r="AB109" t="s">
        <v>931</v>
      </c>
      <c r="AC109" t="s">
        <v>934</v>
      </c>
      <c r="AD109" t="s">
        <v>945</v>
      </c>
      <c r="AE109">
        <v>0</v>
      </c>
      <c r="AG109">
        <v>0</v>
      </c>
      <c r="AH109">
        <v>0</v>
      </c>
      <c r="AI109">
        <v>0</v>
      </c>
      <c r="AK109">
        <v>5.2</v>
      </c>
      <c r="AL109" t="s">
        <v>966</v>
      </c>
      <c r="AN109" t="s">
        <v>968</v>
      </c>
      <c r="AO109">
        <v>25</v>
      </c>
      <c r="AP109" s="3">
        <v>43591</v>
      </c>
      <c r="AQ109" t="s">
        <v>974</v>
      </c>
      <c r="AR109" t="s">
        <v>978</v>
      </c>
      <c r="AS109">
        <v>0</v>
      </c>
      <c r="AU109" t="s">
        <v>990</v>
      </c>
      <c r="AV109" t="s">
        <v>1020</v>
      </c>
      <c r="AX109" t="s">
        <v>1030</v>
      </c>
      <c r="AY109" t="s">
        <v>979</v>
      </c>
      <c r="AZ109" t="s">
        <v>979</v>
      </c>
      <c r="BA109" t="s">
        <v>1046</v>
      </c>
      <c r="BB109" t="s">
        <v>1091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 t="s">
        <v>977</v>
      </c>
      <c r="BK109" t="s">
        <v>978</v>
      </c>
      <c r="BM109" t="s">
        <v>931</v>
      </c>
      <c r="BP109" t="s">
        <v>978</v>
      </c>
      <c r="BT109" s="3">
        <v>43711</v>
      </c>
      <c r="BU109" t="s">
        <v>977</v>
      </c>
      <c r="BV109">
        <v>793808</v>
      </c>
      <c r="BW109" t="s">
        <v>1103</v>
      </c>
    </row>
    <row r="110" spans="1:75">
      <c r="A110" s="1">
        <f>HYPERLINK("https://lsnyc.legalserver.org/matter/dynamic-profile/view/1898905","19-1898905")</f>
        <v>0</v>
      </c>
      <c r="B110" t="s">
        <v>177</v>
      </c>
      <c r="C110" t="s">
        <v>406</v>
      </c>
      <c r="D110" t="s">
        <v>538</v>
      </c>
      <c r="F110" s="3">
        <v>43671</v>
      </c>
      <c r="G110" s="3">
        <v>43588</v>
      </c>
      <c r="K110" t="s">
        <v>556</v>
      </c>
      <c r="L110" t="s">
        <v>587</v>
      </c>
      <c r="M110" t="s">
        <v>591</v>
      </c>
      <c r="O110">
        <v>65</v>
      </c>
      <c r="P110" t="s">
        <v>599</v>
      </c>
      <c r="Q110" t="s">
        <v>613</v>
      </c>
      <c r="R110" t="s">
        <v>623</v>
      </c>
      <c r="S110" t="s">
        <v>631</v>
      </c>
      <c r="T110" t="s">
        <v>742</v>
      </c>
      <c r="U110" t="s">
        <v>882</v>
      </c>
      <c r="V110">
        <v>11375</v>
      </c>
      <c r="W110">
        <v>0</v>
      </c>
      <c r="X110">
        <v>1</v>
      </c>
      <c r="Y110">
        <v>1</v>
      </c>
      <c r="Z110" t="s">
        <v>911</v>
      </c>
      <c r="AA110" t="s">
        <v>927</v>
      </c>
      <c r="AB110" t="s">
        <v>931</v>
      </c>
      <c r="AC110" t="s">
        <v>932</v>
      </c>
      <c r="AD110" t="s">
        <v>941</v>
      </c>
      <c r="AE110">
        <v>0</v>
      </c>
      <c r="AG110">
        <v>0</v>
      </c>
      <c r="AH110">
        <v>0</v>
      </c>
      <c r="AI110">
        <v>0</v>
      </c>
      <c r="AK110">
        <v>10.85</v>
      </c>
      <c r="AL110" t="s">
        <v>965</v>
      </c>
      <c r="AN110" t="s">
        <v>542</v>
      </c>
      <c r="AO110">
        <v>65</v>
      </c>
      <c r="AP110" s="3">
        <v>43588</v>
      </c>
      <c r="AQ110" t="s">
        <v>973</v>
      </c>
      <c r="AR110" t="s">
        <v>977</v>
      </c>
      <c r="AS110">
        <v>136.81</v>
      </c>
      <c r="AX110" t="s">
        <v>1033</v>
      </c>
      <c r="AY110" t="s">
        <v>978</v>
      </c>
      <c r="AZ110" t="s">
        <v>978</v>
      </c>
      <c r="BA110" t="s">
        <v>1070</v>
      </c>
      <c r="BB110" t="s">
        <v>978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 t="s">
        <v>978</v>
      </c>
      <c r="BK110" t="s">
        <v>978</v>
      </c>
      <c r="BL110" t="s">
        <v>979</v>
      </c>
      <c r="BM110" t="s">
        <v>931</v>
      </c>
      <c r="BP110" t="s">
        <v>978</v>
      </c>
      <c r="BT110" s="3">
        <v>43648</v>
      </c>
      <c r="BU110" t="s">
        <v>977</v>
      </c>
      <c r="BV110">
        <v>1899552</v>
      </c>
    </row>
    <row r="111" spans="1:75">
      <c r="A111" s="1">
        <f>HYPERLINK("https://lsnyc.legalserver.org/matter/dynamic-profile/view/1898789","19-1898789")</f>
        <v>0</v>
      </c>
      <c r="B111" t="s">
        <v>178</v>
      </c>
      <c r="C111" t="s">
        <v>414</v>
      </c>
      <c r="D111" t="s">
        <v>538</v>
      </c>
      <c r="F111" s="3">
        <v>43657</v>
      </c>
      <c r="G111" s="3">
        <v>43587</v>
      </c>
      <c r="K111" t="s">
        <v>554</v>
      </c>
      <c r="L111" t="s">
        <v>587</v>
      </c>
      <c r="M111" t="s">
        <v>593</v>
      </c>
      <c r="O111">
        <v>26</v>
      </c>
      <c r="P111" t="s">
        <v>599</v>
      </c>
      <c r="Q111" t="s">
        <v>615</v>
      </c>
      <c r="R111" t="s">
        <v>624</v>
      </c>
      <c r="S111" t="s">
        <v>629</v>
      </c>
      <c r="T111" t="s">
        <v>743</v>
      </c>
      <c r="U111" t="s">
        <v>882</v>
      </c>
      <c r="V111">
        <v>11212</v>
      </c>
      <c r="W111">
        <v>1</v>
      </c>
      <c r="X111">
        <v>1</v>
      </c>
      <c r="Y111">
        <v>2</v>
      </c>
      <c r="Z111" t="s">
        <v>886</v>
      </c>
      <c r="AA111" t="s">
        <v>927</v>
      </c>
      <c r="AB111" t="s">
        <v>931</v>
      </c>
      <c r="AC111" t="s">
        <v>932</v>
      </c>
      <c r="AD111" t="s">
        <v>940</v>
      </c>
      <c r="AE111">
        <v>0</v>
      </c>
      <c r="AG111">
        <v>0</v>
      </c>
      <c r="AH111">
        <v>0</v>
      </c>
      <c r="AI111">
        <v>0</v>
      </c>
      <c r="AK111">
        <v>1</v>
      </c>
      <c r="AL111" t="s">
        <v>965</v>
      </c>
      <c r="AN111" t="s">
        <v>542</v>
      </c>
      <c r="AO111">
        <v>26</v>
      </c>
      <c r="AP111" s="3">
        <v>43587</v>
      </c>
      <c r="AQ111" t="s">
        <v>973</v>
      </c>
      <c r="AR111" t="s">
        <v>977</v>
      </c>
      <c r="AS111">
        <v>0</v>
      </c>
      <c r="AX111" t="s">
        <v>1030</v>
      </c>
      <c r="AY111" t="s">
        <v>979</v>
      </c>
      <c r="AZ111" t="s">
        <v>979</v>
      </c>
      <c r="BA111" t="s">
        <v>1052</v>
      </c>
      <c r="BB111" t="s">
        <v>978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 t="s">
        <v>977</v>
      </c>
      <c r="BK111" t="s">
        <v>978</v>
      </c>
      <c r="BL111" t="s">
        <v>979</v>
      </c>
      <c r="BM111" t="s">
        <v>1096</v>
      </c>
      <c r="BP111" t="s">
        <v>978</v>
      </c>
      <c r="BT111" s="3">
        <v>43587</v>
      </c>
      <c r="BU111" t="s">
        <v>977</v>
      </c>
      <c r="BV111">
        <v>1899435</v>
      </c>
    </row>
    <row r="112" spans="1:75">
      <c r="A112" s="1">
        <f>HYPERLINK("https://lsnyc.legalserver.org/matter/dynamic-profile/view/1898581","19-1898581")</f>
        <v>0</v>
      </c>
      <c r="B112" t="s">
        <v>179</v>
      </c>
      <c r="C112" t="s">
        <v>415</v>
      </c>
      <c r="D112" t="s">
        <v>538</v>
      </c>
      <c r="F112" s="3">
        <v>43651</v>
      </c>
      <c r="G112" s="3">
        <v>43586</v>
      </c>
      <c r="K112" t="s">
        <v>553</v>
      </c>
      <c r="L112" t="s">
        <v>590</v>
      </c>
      <c r="M112" t="s">
        <v>594</v>
      </c>
      <c r="O112">
        <v>38</v>
      </c>
      <c r="P112" t="s">
        <v>600</v>
      </c>
      <c r="Q112" t="s">
        <v>613</v>
      </c>
      <c r="R112" t="s">
        <v>623</v>
      </c>
      <c r="S112" t="s">
        <v>630</v>
      </c>
      <c r="T112" t="s">
        <v>744</v>
      </c>
      <c r="U112" t="s">
        <v>882</v>
      </c>
      <c r="V112">
        <v>10031</v>
      </c>
      <c r="W112">
        <v>0</v>
      </c>
      <c r="X112">
        <v>1</v>
      </c>
      <c r="Y112">
        <v>1</v>
      </c>
      <c r="Z112" t="s">
        <v>886</v>
      </c>
      <c r="AA112" t="s">
        <v>927</v>
      </c>
      <c r="AB112" t="s">
        <v>931</v>
      </c>
      <c r="AC112" t="s">
        <v>933</v>
      </c>
      <c r="AD112" t="s">
        <v>939</v>
      </c>
      <c r="AE112">
        <v>0</v>
      </c>
      <c r="AG112">
        <v>0</v>
      </c>
      <c r="AH112">
        <v>0</v>
      </c>
      <c r="AI112">
        <v>0</v>
      </c>
      <c r="AK112">
        <v>3.25</v>
      </c>
      <c r="AL112" t="s">
        <v>966</v>
      </c>
      <c r="AN112" t="s">
        <v>542</v>
      </c>
      <c r="AO112">
        <v>38</v>
      </c>
      <c r="AP112" s="3">
        <v>43586</v>
      </c>
      <c r="AQ112" t="s">
        <v>973</v>
      </c>
      <c r="AR112" t="s">
        <v>977</v>
      </c>
      <c r="AS112">
        <v>0</v>
      </c>
      <c r="AU112" t="s">
        <v>980</v>
      </c>
      <c r="AV112" t="s">
        <v>1019</v>
      </c>
      <c r="AX112" t="s">
        <v>1031</v>
      </c>
      <c r="AY112" t="s">
        <v>979</v>
      </c>
      <c r="AZ112" t="s">
        <v>979</v>
      </c>
      <c r="BA112" t="s">
        <v>1080</v>
      </c>
      <c r="BB112" t="s">
        <v>978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 t="s">
        <v>977</v>
      </c>
      <c r="BK112" t="s">
        <v>978</v>
      </c>
      <c r="BL112" t="s">
        <v>978</v>
      </c>
      <c r="BM112" t="s">
        <v>931</v>
      </c>
      <c r="BP112" t="s">
        <v>978</v>
      </c>
      <c r="BT112" s="3">
        <v>43648</v>
      </c>
      <c r="BU112" t="s">
        <v>977</v>
      </c>
      <c r="BV112">
        <v>1899226</v>
      </c>
      <c r="BW112" t="s">
        <v>1105</v>
      </c>
    </row>
    <row r="113" spans="1:75">
      <c r="A113" s="1">
        <f>HYPERLINK("https://lsnyc.legalserver.org/matter/dynamic-profile/view/1898433","19-1898433")</f>
        <v>0</v>
      </c>
      <c r="B113" t="s">
        <v>101</v>
      </c>
      <c r="C113" t="s">
        <v>338</v>
      </c>
      <c r="D113" t="s">
        <v>538</v>
      </c>
      <c r="F113" s="3">
        <v>43656</v>
      </c>
      <c r="G113" s="3">
        <v>43585</v>
      </c>
      <c r="K113" t="s">
        <v>555</v>
      </c>
      <c r="L113" t="s">
        <v>588</v>
      </c>
      <c r="M113" t="s">
        <v>594</v>
      </c>
      <c r="O113">
        <v>43</v>
      </c>
      <c r="P113" t="s">
        <v>599</v>
      </c>
      <c r="Q113" t="s">
        <v>616</v>
      </c>
      <c r="R113" t="s">
        <v>624</v>
      </c>
      <c r="S113" t="s">
        <v>629</v>
      </c>
      <c r="T113" t="s">
        <v>745</v>
      </c>
      <c r="U113" t="s">
        <v>882</v>
      </c>
      <c r="V113">
        <v>11209</v>
      </c>
      <c r="W113">
        <v>1</v>
      </c>
      <c r="X113">
        <v>2</v>
      </c>
      <c r="Y113">
        <v>3</v>
      </c>
      <c r="Z113" t="s">
        <v>890</v>
      </c>
      <c r="AA113" t="s">
        <v>928</v>
      </c>
      <c r="AB113" t="s">
        <v>931</v>
      </c>
      <c r="AC113" t="s">
        <v>932</v>
      </c>
      <c r="AD113" t="s">
        <v>940</v>
      </c>
      <c r="AE113">
        <v>0</v>
      </c>
      <c r="AG113">
        <v>0</v>
      </c>
      <c r="AH113">
        <v>0</v>
      </c>
      <c r="AI113">
        <v>0</v>
      </c>
      <c r="AK113">
        <v>3.8</v>
      </c>
      <c r="AL113" t="s">
        <v>966</v>
      </c>
      <c r="AN113" t="s">
        <v>542</v>
      </c>
      <c r="AO113">
        <v>43</v>
      </c>
      <c r="AP113" s="3">
        <v>43585</v>
      </c>
      <c r="AQ113" t="s">
        <v>975</v>
      </c>
      <c r="AR113" t="s">
        <v>978</v>
      </c>
      <c r="AS113">
        <v>78.01000000000001</v>
      </c>
      <c r="AV113" t="s">
        <v>1019</v>
      </c>
      <c r="AX113" t="s">
        <v>1030</v>
      </c>
      <c r="AY113" t="s">
        <v>979</v>
      </c>
      <c r="AZ113" t="s">
        <v>979</v>
      </c>
      <c r="BA113" t="s">
        <v>1043</v>
      </c>
      <c r="BB113" t="s">
        <v>978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 t="s">
        <v>978</v>
      </c>
      <c r="BK113" t="s">
        <v>978</v>
      </c>
      <c r="BL113" t="s">
        <v>978</v>
      </c>
      <c r="BM113" t="s">
        <v>1092</v>
      </c>
      <c r="BP113" t="s">
        <v>978</v>
      </c>
      <c r="BT113" s="3">
        <v>43656</v>
      </c>
      <c r="BU113" t="s">
        <v>977</v>
      </c>
      <c r="BV113">
        <v>1899078</v>
      </c>
    </row>
    <row r="114" spans="1:75">
      <c r="A114" s="1">
        <f>HYPERLINK("https://lsnyc.legalserver.org/matter/dynamic-profile/view/1898196","19-1898196")</f>
        <v>0</v>
      </c>
      <c r="B114" t="s">
        <v>180</v>
      </c>
      <c r="C114" t="s">
        <v>416</v>
      </c>
      <c r="D114" t="s">
        <v>538</v>
      </c>
      <c r="F114" s="3">
        <v>43676</v>
      </c>
      <c r="G114" s="3">
        <v>43584</v>
      </c>
      <c r="K114" t="s">
        <v>552</v>
      </c>
      <c r="L114" t="s">
        <v>589</v>
      </c>
      <c r="M114" t="s">
        <v>595</v>
      </c>
      <c r="O114">
        <v>31</v>
      </c>
      <c r="P114" t="s">
        <v>599</v>
      </c>
      <c r="Q114" t="s">
        <v>613</v>
      </c>
      <c r="R114" t="s">
        <v>623</v>
      </c>
      <c r="S114" t="s">
        <v>629</v>
      </c>
      <c r="T114" t="s">
        <v>746</v>
      </c>
      <c r="U114" t="s">
        <v>882</v>
      </c>
      <c r="V114">
        <v>11201</v>
      </c>
      <c r="W114">
        <v>0</v>
      </c>
      <c r="X114">
        <v>1</v>
      </c>
      <c r="Y114">
        <v>1</v>
      </c>
      <c r="Z114" t="s">
        <v>890</v>
      </c>
      <c r="AA114" t="s">
        <v>927</v>
      </c>
      <c r="AB114" t="s">
        <v>931</v>
      </c>
      <c r="AC114" t="s">
        <v>932</v>
      </c>
      <c r="AD114" t="s">
        <v>939</v>
      </c>
      <c r="AE114">
        <v>0</v>
      </c>
      <c r="AG114">
        <v>0</v>
      </c>
      <c r="AH114">
        <v>0</v>
      </c>
      <c r="AI114">
        <v>0</v>
      </c>
      <c r="AK114">
        <v>6.85</v>
      </c>
      <c r="AL114" t="s">
        <v>966</v>
      </c>
      <c r="AN114" t="s">
        <v>542</v>
      </c>
      <c r="AO114">
        <v>31</v>
      </c>
      <c r="AP114" s="3">
        <v>43584</v>
      </c>
      <c r="AQ114" t="s">
        <v>973</v>
      </c>
      <c r="AR114" t="s">
        <v>977</v>
      </c>
      <c r="AS114">
        <v>169.1</v>
      </c>
      <c r="AV114" t="s">
        <v>1019</v>
      </c>
      <c r="AX114" t="s">
        <v>1030</v>
      </c>
      <c r="AY114" t="s">
        <v>979</v>
      </c>
      <c r="AZ114" t="s">
        <v>979</v>
      </c>
      <c r="BA114" t="s">
        <v>1066</v>
      </c>
      <c r="BB114" t="s">
        <v>978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 t="s">
        <v>977</v>
      </c>
      <c r="BK114" t="s">
        <v>978</v>
      </c>
      <c r="BL114" t="s">
        <v>979</v>
      </c>
      <c r="BM114" t="s">
        <v>1092</v>
      </c>
      <c r="BP114" t="s">
        <v>978</v>
      </c>
      <c r="BT114" s="3">
        <v>43676</v>
      </c>
      <c r="BU114" t="s">
        <v>977</v>
      </c>
      <c r="BV114">
        <v>1898840</v>
      </c>
    </row>
    <row r="115" spans="1:75">
      <c r="A115" s="1">
        <f>HYPERLINK("https://lsnyc.legalserver.org/matter/dynamic-profile/view/1898075","19-1898075")</f>
        <v>0</v>
      </c>
      <c r="B115" t="s">
        <v>181</v>
      </c>
      <c r="C115" t="s">
        <v>417</v>
      </c>
      <c r="D115" t="s">
        <v>539</v>
      </c>
      <c r="F115" s="3">
        <v>43716</v>
      </c>
      <c r="G115" s="3">
        <v>43581</v>
      </c>
      <c r="K115" t="s">
        <v>568</v>
      </c>
      <c r="L115" t="s">
        <v>587</v>
      </c>
      <c r="M115" t="s">
        <v>594</v>
      </c>
      <c r="O115">
        <v>36</v>
      </c>
      <c r="P115" t="s">
        <v>600</v>
      </c>
      <c r="Q115" t="s">
        <v>617</v>
      </c>
      <c r="R115" t="s">
        <v>625</v>
      </c>
      <c r="S115" t="s">
        <v>634</v>
      </c>
      <c r="T115" t="s">
        <v>747</v>
      </c>
      <c r="U115" t="s">
        <v>882</v>
      </c>
      <c r="V115">
        <v>10305</v>
      </c>
      <c r="W115">
        <v>3</v>
      </c>
      <c r="X115">
        <v>3</v>
      </c>
      <c r="Y115">
        <v>6</v>
      </c>
      <c r="Z115" t="s">
        <v>903</v>
      </c>
      <c r="AA115" t="s">
        <v>927</v>
      </c>
      <c r="AB115" t="s">
        <v>931</v>
      </c>
      <c r="AC115" t="s">
        <v>934</v>
      </c>
      <c r="AD115" t="s">
        <v>945</v>
      </c>
      <c r="AE115">
        <v>0</v>
      </c>
      <c r="AG115">
        <v>0</v>
      </c>
      <c r="AH115">
        <v>0</v>
      </c>
      <c r="AI115">
        <v>0</v>
      </c>
      <c r="AK115">
        <v>1.6</v>
      </c>
      <c r="AL115" t="s">
        <v>966</v>
      </c>
      <c r="AN115" t="s">
        <v>968</v>
      </c>
      <c r="AO115">
        <v>36</v>
      </c>
      <c r="AP115" s="3">
        <v>43581</v>
      </c>
      <c r="AQ115" t="s">
        <v>975</v>
      </c>
      <c r="AR115" t="s">
        <v>978</v>
      </c>
      <c r="AS115">
        <v>45.1</v>
      </c>
      <c r="AU115" t="s">
        <v>990</v>
      </c>
      <c r="AV115" t="s">
        <v>1022</v>
      </c>
      <c r="AX115" t="s">
        <v>1034</v>
      </c>
      <c r="AY115" t="s">
        <v>979</v>
      </c>
      <c r="AZ115" t="s">
        <v>979</v>
      </c>
      <c r="BA115" t="s">
        <v>1068</v>
      </c>
      <c r="BB115" t="s">
        <v>978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 t="s">
        <v>978</v>
      </c>
      <c r="BK115" t="s">
        <v>978</v>
      </c>
      <c r="BL115" t="s">
        <v>978</v>
      </c>
      <c r="BM115" t="s">
        <v>931</v>
      </c>
      <c r="BP115" t="s">
        <v>978</v>
      </c>
      <c r="BT115" s="3">
        <v>43733</v>
      </c>
      <c r="BU115" t="s">
        <v>977</v>
      </c>
      <c r="BV115">
        <v>765624</v>
      </c>
    </row>
    <row r="116" spans="1:75">
      <c r="A116" s="1">
        <f>HYPERLINK("https://lsnyc.legalserver.org/matter/dynamic-profile/view/1897818","19-1897818")</f>
        <v>0</v>
      </c>
      <c r="B116" t="s">
        <v>182</v>
      </c>
      <c r="C116" t="s">
        <v>418</v>
      </c>
      <c r="D116" t="s">
        <v>538</v>
      </c>
      <c r="F116" s="3">
        <v>43648</v>
      </c>
      <c r="G116" s="3">
        <v>43579</v>
      </c>
      <c r="K116" t="s">
        <v>555</v>
      </c>
      <c r="L116" t="s">
        <v>588</v>
      </c>
      <c r="M116" t="s">
        <v>594</v>
      </c>
      <c r="O116">
        <v>46</v>
      </c>
      <c r="P116" t="s">
        <v>599</v>
      </c>
      <c r="Q116" t="s">
        <v>614</v>
      </c>
      <c r="R116" t="s">
        <v>624</v>
      </c>
      <c r="S116" t="s">
        <v>629</v>
      </c>
      <c r="T116" t="s">
        <v>748</v>
      </c>
      <c r="U116" t="s">
        <v>882</v>
      </c>
      <c r="V116">
        <v>11211</v>
      </c>
      <c r="W116">
        <v>4</v>
      </c>
      <c r="X116">
        <v>2</v>
      </c>
      <c r="Y116">
        <v>6</v>
      </c>
      <c r="Z116" t="s">
        <v>886</v>
      </c>
      <c r="AA116" t="s">
        <v>930</v>
      </c>
      <c r="AB116" t="s">
        <v>931</v>
      </c>
      <c r="AC116" t="s">
        <v>932</v>
      </c>
      <c r="AD116" t="s">
        <v>940</v>
      </c>
      <c r="AE116">
        <v>0</v>
      </c>
      <c r="AG116">
        <v>0</v>
      </c>
      <c r="AH116">
        <v>0</v>
      </c>
      <c r="AI116">
        <v>0</v>
      </c>
      <c r="AK116">
        <v>0.6</v>
      </c>
      <c r="AL116" t="s">
        <v>965</v>
      </c>
      <c r="AO116">
        <v>46</v>
      </c>
      <c r="AP116" s="3">
        <v>43579</v>
      </c>
      <c r="AQ116" t="s">
        <v>975</v>
      </c>
      <c r="AR116" t="s">
        <v>978</v>
      </c>
      <c r="AS116">
        <v>0</v>
      </c>
      <c r="AX116" t="s">
        <v>1030</v>
      </c>
      <c r="AY116" t="s">
        <v>979</v>
      </c>
      <c r="AZ116" t="s">
        <v>979</v>
      </c>
      <c r="BA116" t="s">
        <v>1071</v>
      </c>
      <c r="BB116" t="s">
        <v>978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 t="s">
        <v>978</v>
      </c>
      <c r="BK116" t="s">
        <v>978</v>
      </c>
      <c r="BL116" t="s">
        <v>978</v>
      </c>
      <c r="BM116" t="s">
        <v>1092</v>
      </c>
      <c r="BP116" t="s">
        <v>978</v>
      </c>
      <c r="BT116" s="3">
        <v>43648</v>
      </c>
      <c r="BU116" t="s">
        <v>977</v>
      </c>
      <c r="BV116">
        <v>1898461</v>
      </c>
    </row>
    <row r="117" spans="1:75">
      <c r="A117" s="1">
        <f>HYPERLINK("https://lsnyc.legalserver.org/matter/dynamic-profile/view/1897891","19-1897891")</f>
        <v>0</v>
      </c>
      <c r="B117" t="s">
        <v>183</v>
      </c>
      <c r="C117" t="s">
        <v>397</v>
      </c>
      <c r="D117" t="s">
        <v>538</v>
      </c>
      <c r="F117" s="3">
        <v>43655</v>
      </c>
      <c r="G117" s="3">
        <v>43579</v>
      </c>
      <c r="K117" t="s">
        <v>556</v>
      </c>
      <c r="L117" t="s">
        <v>588</v>
      </c>
      <c r="M117" t="s">
        <v>597</v>
      </c>
      <c r="O117">
        <v>29</v>
      </c>
      <c r="P117" t="s">
        <v>599</v>
      </c>
      <c r="Q117" t="s">
        <v>613</v>
      </c>
      <c r="R117" t="s">
        <v>623</v>
      </c>
      <c r="S117" t="s">
        <v>631</v>
      </c>
      <c r="T117" t="s">
        <v>749</v>
      </c>
      <c r="U117" t="s">
        <v>882</v>
      </c>
      <c r="V117">
        <v>11355</v>
      </c>
      <c r="W117">
        <v>0</v>
      </c>
      <c r="X117">
        <v>1</v>
      </c>
      <c r="Y117">
        <v>1</v>
      </c>
      <c r="Z117" t="s">
        <v>901</v>
      </c>
      <c r="AA117" t="s">
        <v>927</v>
      </c>
      <c r="AB117" t="s">
        <v>931</v>
      </c>
      <c r="AC117" t="s">
        <v>934</v>
      </c>
      <c r="AD117" t="s">
        <v>941</v>
      </c>
      <c r="AE117">
        <v>7968</v>
      </c>
      <c r="AG117">
        <v>0</v>
      </c>
      <c r="AH117">
        <v>332</v>
      </c>
      <c r="AI117">
        <v>0</v>
      </c>
      <c r="AK117">
        <v>10.35</v>
      </c>
      <c r="AL117" t="s">
        <v>965</v>
      </c>
      <c r="AN117" t="s">
        <v>968</v>
      </c>
      <c r="AO117">
        <v>29</v>
      </c>
      <c r="AP117" s="3">
        <v>43579</v>
      </c>
      <c r="AQ117" t="s">
        <v>973</v>
      </c>
      <c r="AR117" t="s">
        <v>977</v>
      </c>
      <c r="AS117">
        <v>61.97</v>
      </c>
      <c r="AX117" t="s">
        <v>1033</v>
      </c>
      <c r="AY117" t="s">
        <v>979</v>
      </c>
      <c r="AZ117" t="s">
        <v>979</v>
      </c>
      <c r="BA117" t="s">
        <v>1082</v>
      </c>
      <c r="BB117" t="s">
        <v>978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 t="s">
        <v>978</v>
      </c>
      <c r="BK117" t="s">
        <v>978</v>
      </c>
      <c r="BL117" t="s">
        <v>979</v>
      </c>
      <c r="BM117" t="s">
        <v>931</v>
      </c>
      <c r="BP117" t="s">
        <v>978</v>
      </c>
      <c r="BT117" s="3">
        <v>43644</v>
      </c>
      <c r="BU117" t="s">
        <v>977</v>
      </c>
      <c r="BV117">
        <v>1898534</v>
      </c>
    </row>
    <row r="118" spans="1:75">
      <c r="A118" s="1">
        <f>HYPERLINK("https://lsnyc.legalserver.org/matter/dynamic-profile/view/1897754","19-1897754")</f>
        <v>0</v>
      </c>
      <c r="B118" t="s">
        <v>184</v>
      </c>
      <c r="C118" t="s">
        <v>419</v>
      </c>
      <c r="D118" t="s">
        <v>538</v>
      </c>
      <c r="F118" s="3">
        <v>43655</v>
      </c>
      <c r="G118" s="3">
        <v>43578</v>
      </c>
      <c r="K118" t="s">
        <v>556</v>
      </c>
      <c r="L118" t="s">
        <v>588</v>
      </c>
      <c r="M118" t="s">
        <v>594</v>
      </c>
      <c r="O118">
        <v>31</v>
      </c>
      <c r="P118" t="s">
        <v>599</v>
      </c>
      <c r="Q118" t="s">
        <v>613</v>
      </c>
      <c r="R118" t="s">
        <v>623</v>
      </c>
      <c r="S118" t="s">
        <v>631</v>
      </c>
      <c r="T118" t="s">
        <v>750</v>
      </c>
      <c r="U118" t="s">
        <v>882</v>
      </c>
      <c r="V118">
        <v>11102</v>
      </c>
      <c r="W118">
        <v>0</v>
      </c>
      <c r="X118">
        <v>1</v>
      </c>
      <c r="Y118">
        <v>1</v>
      </c>
      <c r="Z118" t="s">
        <v>890</v>
      </c>
      <c r="AA118" t="s">
        <v>927</v>
      </c>
      <c r="AB118" t="s">
        <v>931</v>
      </c>
      <c r="AC118" t="s">
        <v>932</v>
      </c>
      <c r="AD118" t="s">
        <v>941</v>
      </c>
      <c r="AE118">
        <v>0</v>
      </c>
      <c r="AG118">
        <v>0</v>
      </c>
      <c r="AH118">
        <v>0</v>
      </c>
      <c r="AI118">
        <v>0</v>
      </c>
      <c r="AK118">
        <v>9.85</v>
      </c>
      <c r="AL118" t="s">
        <v>965</v>
      </c>
      <c r="AN118" t="s">
        <v>542</v>
      </c>
      <c r="AO118">
        <v>30</v>
      </c>
      <c r="AP118" s="3">
        <v>43578</v>
      </c>
      <c r="AQ118" t="s">
        <v>973</v>
      </c>
      <c r="AR118" t="s">
        <v>977</v>
      </c>
      <c r="AS118">
        <v>124.1</v>
      </c>
      <c r="AX118" t="s">
        <v>1033</v>
      </c>
      <c r="AY118" t="s">
        <v>979</v>
      </c>
      <c r="AZ118" t="s">
        <v>979</v>
      </c>
      <c r="BA118" t="s">
        <v>1069</v>
      </c>
      <c r="BB118" t="s">
        <v>978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 t="s">
        <v>978</v>
      </c>
      <c r="BK118" t="s">
        <v>978</v>
      </c>
      <c r="BL118" t="s">
        <v>979</v>
      </c>
      <c r="BM118" t="s">
        <v>931</v>
      </c>
      <c r="BP118" t="s">
        <v>978</v>
      </c>
      <c r="BT118" s="3">
        <v>43644</v>
      </c>
      <c r="BU118" t="s">
        <v>977</v>
      </c>
      <c r="BV118">
        <v>1898397</v>
      </c>
    </row>
    <row r="119" spans="1:75">
      <c r="A119" s="1">
        <f>HYPERLINK("https://lsnyc.legalserver.org/matter/dynamic-profile/view/1897668","19-1897668")</f>
        <v>0</v>
      </c>
      <c r="B119" t="s">
        <v>185</v>
      </c>
      <c r="C119" t="s">
        <v>420</v>
      </c>
      <c r="D119" t="s">
        <v>538</v>
      </c>
      <c r="F119" s="3">
        <v>43651</v>
      </c>
      <c r="G119" s="3">
        <v>43577</v>
      </c>
      <c r="K119" t="s">
        <v>552</v>
      </c>
      <c r="L119" t="s">
        <v>588</v>
      </c>
      <c r="M119" t="s">
        <v>593</v>
      </c>
      <c r="O119">
        <v>42</v>
      </c>
      <c r="P119" t="s">
        <v>599</v>
      </c>
      <c r="Q119" t="s">
        <v>613</v>
      </c>
      <c r="R119" t="s">
        <v>623</v>
      </c>
      <c r="S119" t="s">
        <v>629</v>
      </c>
      <c r="T119" t="s">
        <v>751</v>
      </c>
      <c r="U119" t="s">
        <v>882</v>
      </c>
      <c r="V119">
        <v>11225</v>
      </c>
      <c r="W119">
        <v>0</v>
      </c>
      <c r="X119">
        <v>1</v>
      </c>
      <c r="Y119">
        <v>1</v>
      </c>
      <c r="Z119" t="s">
        <v>891</v>
      </c>
      <c r="AA119" t="s">
        <v>927</v>
      </c>
      <c r="AB119" t="s">
        <v>931</v>
      </c>
      <c r="AC119" t="s">
        <v>932</v>
      </c>
      <c r="AD119" t="s">
        <v>939</v>
      </c>
      <c r="AE119">
        <v>0</v>
      </c>
      <c r="AG119">
        <v>0</v>
      </c>
      <c r="AH119">
        <v>0</v>
      </c>
      <c r="AI119">
        <v>0</v>
      </c>
      <c r="AK119">
        <v>2.5</v>
      </c>
      <c r="AL119" t="s">
        <v>965</v>
      </c>
      <c r="AN119" t="s">
        <v>542</v>
      </c>
      <c r="AO119">
        <v>41</v>
      </c>
      <c r="AP119" s="3">
        <v>43577</v>
      </c>
      <c r="AQ119" t="s">
        <v>973</v>
      </c>
      <c r="AR119" t="s">
        <v>977</v>
      </c>
      <c r="AS119">
        <v>17.29</v>
      </c>
      <c r="AX119" t="s">
        <v>1030</v>
      </c>
      <c r="AY119" t="s">
        <v>979</v>
      </c>
      <c r="AZ119" t="s">
        <v>979</v>
      </c>
      <c r="BA119" t="s">
        <v>1051</v>
      </c>
      <c r="BB119" t="s">
        <v>1091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 t="s">
        <v>977</v>
      </c>
      <c r="BK119" t="s">
        <v>978</v>
      </c>
      <c r="BL119" t="s">
        <v>979</v>
      </c>
      <c r="BM119" t="s">
        <v>1092</v>
      </c>
      <c r="BP119" t="s">
        <v>978</v>
      </c>
      <c r="BT119" s="3">
        <v>43584</v>
      </c>
      <c r="BU119" t="s">
        <v>977</v>
      </c>
      <c r="BV119">
        <v>1898311</v>
      </c>
      <c r="BW119" t="s">
        <v>1103</v>
      </c>
    </row>
    <row r="120" spans="1:75">
      <c r="A120" s="1">
        <f>HYPERLINK("https://lsnyc.legalserver.org/matter/dynamic-profile/view/1897491","19-1897491")</f>
        <v>0</v>
      </c>
      <c r="B120" t="s">
        <v>186</v>
      </c>
      <c r="C120" t="s">
        <v>381</v>
      </c>
      <c r="D120" t="s">
        <v>538</v>
      </c>
      <c r="F120" s="3">
        <v>43656</v>
      </c>
      <c r="G120" s="3">
        <v>43574</v>
      </c>
      <c r="K120" t="s">
        <v>555</v>
      </c>
      <c r="L120" t="s">
        <v>588</v>
      </c>
      <c r="M120" t="s">
        <v>594</v>
      </c>
      <c r="O120">
        <v>48</v>
      </c>
      <c r="P120" t="s">
        <v>599</v>
      </c>
      <c r="Q120" t="s">
        <v>613</v>
      </c>
      <c r="R120" t="s">
        <v>623</v>
      </c>
      <c r="S120" t="s">
        <v>629</v>
      </c>
      <c r="T120" t="s">
        <v>752</v>
      </c>
      <c r="U120" t="s">
        <v>882</v>
      </c>
      <c r="V120">
        <v>11217</v>
      </c>
      <c r="W120">
        <v>0</v>
      </c>
      <c r="X120">
        <v>1</v>
      </c>
      <c r="Y120">
        <v>1</v>
      </c>
      <c r="Z120" t="s">
        <v>886</v>
      </c>
      <c r="AA120" t="s">
        <v>928</v>
      </c>
      <c r="AB120" t="s">
        <v>931</v>
      </c>
      <c r="AC120" t="s">
        <v>932</v>
      </c>
      <c r="AD120" t="s">
        <v>939</v>
      </c>
      <c r="AE120">
        <v>0</v>
      </c>
      <c r="AG120">
        <v>0</v>
      </c>
      <c r="AH120">
        <v>0</v>
      </c>
      <c r="AI120">
        <v>0</v>
      </c>
      <c r="AK120">
        <v>19.55</v>
      </c>
      <c r="AL120" t="s">
        <v>965</v>
      </c>
      <c r="AN120" t="s">
        <v>542</v>
      </c>
      <c r="AO120">
        <v>47</v>
      </c>
      <c r="AP120" s="3">
        <v>43574</v>
      </c>
      <c r="AQ120" t="s">
        <v>973</v>
      </c>
      <c r="AR120" t="s">
        <v>977</v>
      </c>
      <c r="AS120">
        <v>0</v>
      </c>
      <c r="AX120" t="s">
        <v>1030</v>
      </c>
      <c r="AY120" t="s">
        <v>979</v>
      </c>
      <c r="AZ120" t="s">
        <v>979</v>
      </c>
      <c r="BA120" t="s">
        <v>1066</v>
      </c>
      <c r="BB120" t="s">
        <v>978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 t="s">
        <v>978</v>
      </c>
      <c r="BK120" t="s">
        <v>978</v>
      </c>
      <c r="BL120" t="s">
        <v>979</v>
      </c>
      <c r="BM120" t="s">
        <v>1092</v>
      </c>
      <c r="BP120" t="s">
        <v>978</v>
      </c>
      <c r="BT120" s="3">
        <v>43656</v>
      </c>
      <c r="BU120" t="s">
        <v>977</v>
      </c>
      <c r="BV120">
        <v>778267</v>
      </c>
    </row>
    <row r="121" spans="1:75">
      <c r="A121" s="1">
        <f>HYPERLINK("https://lsnyc.legalserver.org/matter/dynamic-profile/view/1897490","19-1897490")</f>
        <v>0</v>
      </c>
      <c r="B121" t="s">
        <v>187</v>
      </c>
      <c r="C121" t="s">
        <v>421</v>
      </c>
      <c r="D121" t="s">
        <v>539</v>
      </c>
      <c r="F121" s="3">
        <v>43699</v>
      </c>
      <c r="G121" s="3">
        <v>43574</v>
      </c>
      <c r="K121" t="s">
        <v>559</v>
      </c>
      <c r="L121" t="s">
        <v>588</v>
      </c>
      <c r="M121" t="s">
        <v>596</v>
      </c>
      <c r="O121">
        <v>29</v>
      </c>
      <c r="P121" t="s">
        <v>600</v>
      </c>
      <c r="Q121" t="s">
        <v>617</v>
      </c>
      <c r="R121" t="s">
        <v>625</v>
      </c>
      <c r="S121" t="s">
        <v>630</v>
      </c>
      <c r="T121" t="s">
        <v>753</v>
      </c>
      <c r="U121" t="s">
        <v>882</v>
      </c>
      <c r="V121">
        <v>10032</v>
      </c>
      <c r="W121">
        <v>0</v>
      </c>
      <c r="X121">
        <v>2</v>
      </c>
      <c r="Y121">
        <v>2</v>
      </c>
      <c r="Z121" t="s">
        <v>890</v>
      </c>
      <c r="AA121" t="s">
        <v>927</v>
      </c>
      <c r="AB121" t="s">
        <v>931</v>
      </c>
      <c r="AC121" t="s">
        <v>934</v>
      </c>
      <c r="AD121" t="s">
        <v>945</v>
      </c>
      <c r="AE121">
        <v>0</v>
      </c>
      <c r="AG121">
        <v>0</v>
      </c>
      <c r="AH121">
        <v>0</v>
      </c>
      <c r="AI121">
        <v>0</v>
      </c>
      <c r="AK121">
        <v>4.75</v>
      </c>
      <c r="AL121" t="s">
        <v>966</v>
      </c>
      <c r="AN121" t="s">
        <v>968</v>
      </c>
      <c r="AO121">
        <v>28</v>
      </c>
      <c r="AP121" s="3">
        <v>43574</v>
      </c>
      <c r="AQ121" t="s">
        <v>975</v>
      </c>
      <c r="AR121" t="s">
        <v>978</v>
      </c>
      <c r="AS121">
        <v>107.63</v>
      </c>
      <c r="AU121" t="s">
        <v>990</v>
      </c>
      <c r="AV121" t="s">
        <v>1022</v>
      </c>
      <c r="AX121" t="s">
        <v>1031</v>
      </c>
      <c r="AY121" t="s">
        <v>979</v>
      </c>
      <c r="AZ121" t="s">
        <v>979</v>
      </c>
      <c r="BA121" t="s">
        <v>1080</v>
      </c>
      <c r="BB121" t="s">
        <v>978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 t="s">
        <v>978</v>
      </c>
      <c r="BK121" t="s">
        <v>978</v>
      </c>
      <c r="BM121" t="s">
        <v>931</v>
      </c>
      <c r="BP121" t="s">
        <v>978</v>
      </c>
      <c r="BT121" s="3">
        <v>43699</v>
      </c>
      <c r="BU121" t="s">
        <v>977</v>
      </c>
      <c r="BV121">
        <v>803136</v>
      </c>
    </row>
    <row r="122" spans="1:75">
      <c r="A122" s="1">
        <f>HYPERLINK("https://lsnyc.legalserver.org/matter/dynamic-profile/view/1897474","19-1897474")</f>
        <v>0</v>
      </c>
      <c r="B122" t="s">
        <v>188</v>
      </c>
      <c r="C122" t="s">
        <v>422</v>
      </c>
      <c r="D122" t="s">
        <v>538</v>
      </c>
      <c r="F122" s="3">
        <v>43728</v>
      </c>
      <c r="G122" s="3">
        <v>43574</v>
      </c>
      <c r="K122" t="s">
        <v>569</v>
      </c>
      <c r="L122" t="s">
        <v>587</v>
      </c>
      <c r="M122" t="s">
        <v>593</v>
      </c>
      <c r="O122">
        <v>79</v>
      </c>
      <c r="P122" t="s">
        <v>599</v>
      </c>
      <c r="Q122" t="s">
        <v>613</v>
      </c>
      <c r="R122" t="s">
        <v>623</v>
      </c>
      <c r="S122" t="s">
        <v>631</v>
      </c>
      <c r="T122" t="s">
        <v>754</v>
      </c>
      <c r="U122" t="s">
        <v>882</v>
      </c>
      <c r="V122">
        <v>11420</v>
      </c>
      <c r="W122">
        <v>0</v>
      </c>
      <c r="X122">
        <v>1</v>
      </c>
      <c r="Y122">
        <v>1</v>
      </c>
      <c r="Z122" t="s">
        <v>909</v>
      </c>
      <c r="AA122" t="s">
        <v>927</v>
      </c>
      <c r="AB122" t="s">
        <v>931</v>
      </c>
      <c r="AC122" t="s">
        <v>933</v>
      </c>
      <c r="AD122" t="s">
        <v>939</v>
      </c>
      <c r="AE122">
        <v>0</v>
      </c>
      <c r="AG122">
        <v>0</v>
      </c>
      <c r="AH122">
        <v>0</v>
      </c>
      <c r="AI122">
        <v>0</v>
      </c>
      <c r="AK122">
        <v>7.25</v>
      </c>
      <c r="AL122" t="s">
        <v>965</v>
      </c>
      <c r="AN122" t="s">
        <v>542</v>
      </c>
      <c r="AO122">
        <v>78</v>
      </c>
      <c r="AP122" s="3">
        <v>43574</v>
      </c>
      <c r="AQ122" t="s">
        <v>973</v>
      </c>
      <c r="AR122" t="s">
        <v>977</v>
      </c>
      <c r="AS122">
        <v>146.52</v>
      </c>
      <c r="AX122" t="s">
        <v>1033</v>
      </c>
      <c r="AY122" t="s">
        <v>979</v>
      </c>
      <c r="AZ122" t="s">
        <v>979</v>
      </c>
      <c r="BA122" t="s">
        <v>1063</v>
      </c>
      <c r="BB122" t="s">
        <v>978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 t="s">
        <v>977</v>
      </c>
      <c r="BK122" t="s">
        <v>978</v>
      </c>
      <c r="BL122" t="s">
        <v>978</v>
      </c>
      <c r="BM122" t="s">
        <v>931</v>
      </c>
      <c r="BP122" t="s">
        <v>978</v>
      </c>
      <c r="BT122" s="3">
        <v>43675</v>
      </c>
      <c r="BU122" t="s">
        <v>977</v>
      </c>
      <c r="BV122">
        <v>1898117</v>
      </c>
    </row>
    <row r="123" spans="1:75">
      <c r="A123" s="1">
        <f>HYPERLINK("https://lsnyc.legalserver.org/matter/dynamic-profile/view/1897351","19-1897351")</f>
        <v>0</v>
      </c>
      <c r="B123" t="s">
        <v>189</v>
      </c>
      <c r="C123" t="s">
        <v>369</v>
      </c>
      <c r="D123" t="s">
        <v>538</v>
      </c>
      <c r="F123" s="3">
        <v>43731</v>
      </c>
      <c r="G123" s="3">
        <v>43573</v>
      </c>
      <c r="K123" t="s">
        <v>553</v>
      </c>
      <c r="L123" t="s">
        <v>588</v>
      </c>
      <c r="M123" t="s">
        <v>596</v>
      </c>
      <c r="O123">
        <v>70</v>
      </c>
      <c r="P123" t="s">
        <v>600</v>
      </c>
      <c r="Q123" t="s">
        <v>613</v>
      </c>
      <c r="R123" t="s">
        <v>623</v>
      </c>
      <c r="S123" t="s">
        <v>630</v>
      </c>
      <c r="T123" t="s">
        <v>755</v>
      </c>
      <c r="U123" t="s">
        <v>882</v>
      </c>
      <c r="V123">
        <v>11220</v>
      </c>
      <c r="W123">
        <v>0</v>
      </c>
      <c r="X123">
        <v>1</v>
      </c>
      <c r="Y123">
        <v>1</v>
      </c>
      <c r="Z123" t="s">
        <v>912</v>
      </c>
      <c r="AA123" t="s">
        <v>927</v>
      </c>
      <c r="AB123" t="s">
        <v>931</v>
      </c>
      <c r="AC123" t="s">
        <v>932</v>
      </c>
      <c r="AD123" t="s">
        <v>939</v>
      </c>
      <c r="AE123">
        <v>0</v>
      </c>
      <c r="AG123">
        <v>0</v>
      </c>
      <c r="AH123">
        <v>0</v>
      </c>
      <c r="AI123">
        <v>0</v>
      </c>
      <c r="AK123">
        <v>7.16</v>
      </c>
      <c r="AL123" t="s">
        <v>965</v>
      </c>
      <c r="AN123" t="s">
        <v>542</v>
      </c>
      <c r="AO123">
        <v>69</v>
      </c>
      <c r="AP123" s="3">
        <v>43573</v>
      </c>
      <c r="AQ123" t="s">
        <v>973</v>
      </c>
      <c r="AR123" t="s">
        <v>977</v>
      </c>
      <c r="AS123">
        <v>101.17</v>
      </c>
      <c r="AU123" t="s">
        <v>980</v>
      </c>
      <c r="AX123" t="s">
        <v>1030</v>
      </c>
      <c r="AY123" t="s">
        <v>979</v>
      </c>
      <c r="AZ123" t="s">
        <v>979</v>
      </c>
      <c r="BA123" t="s">
        <v>1049</v>
      </c>
      <c r="BB123" t="s">
        <v>978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 t="s">
        <v>977</v>
      </c>
      <c r="BK123" t="s">
        <v>978</v>
      </c>
      <c r="BL123" t="s">
        <v>979</v>
      </c>
      <c r="BM123" t="s">
        <v>931</v>
      </c>
      <c r="BP123" t="s">
        <v>978</v>
      </c>
      <c r="BT123" s="3">
        <v>43713</v>
      </c>
      <c r="BU123" t="s">
        <v>977</v>
      </c>
      <c r="BV123">
        <v>1897994</v>
      </c>
    </row>
    <row r="124" spans="1:75">
      <c r="A124" s="1">
        <f>HYPERLINK("https://lsnyc.legalserver.org/matter/dynamic-profile/view/1897203","19-1897203")</f>
        <v>0</v>
      </c>
      <c r="B124" t="s">
        <v>190</v>
      </c>
      <c r="C124" t="s">
        <v>423</v>
      </c>
      <c r="D124" t="s">
        <v>539</v>
      </c>
      <c r="F124" s="3">
        <v>43655</v>
      </c>
      <c r="G124" s="3">
        <v>43572</v>
      </c>
      <c r="K124" t="s">
        <v>561</v>
      </c>
      <c r="L124" t="s">
        <v>587</v>
      </c>
      <c r="M124" t="s">
        <v>592</v>
      </c>
      <c r="O124">
        <v>34</v>
      </c>
      <c r="P124" t="s">
        <v>599</v>
      </c>
      <c r="Q124" t="s">
        <v>617</v>
      </c>
      <c r="R124" t="s">
        <v>625</v>
      </c>
      <c r="S124" t="s">
        <v>630</v>
      </c>
      <c r="T124" t="s">
        <v>756</v>
      </c>
      <c r="U124" t="s">
        <v>882</v>
      </c>
      <c r="V124">
        <v>10065</v>
      </c>
      <c r="W124">
        <v>0</v>
      </c>
      <c r="X124">
        <v>1</v>
      </c>
      <c r="Y124">
        <v>1</v>
      </c>
      <c r="Z124" t="s">
        <v>886</v>
      </c>
      <c r="AA124" t="s">
        <v>928</v>
      </c>
      <c r="AB124" t="s">
        <v>931</v>
      </c>
      <c r="AC124" t="s">
        <v>932</v>
      </c>
      <c r="AD124" t="s">
        <v>942</v>
      </c>
      <c r="AE124">
        <v>0</v>
      </c>
      <c r="AG124">
        <v>0</v>
      </c>
      <c r="AH124">
        <v>0</v>
      </c>
      <c r="AI124">
        <v>0</v>
      </c>
      <c r="AK124">
        <v>6.35</v>
      </c>
      <c r="AL124" t="s">
        <v>966</v>
      </c>
      <c r="AN124" t="s">
        <v>542</v>
      </c>
      <c r="AO124">
        <v>34</v>
      </c>
      <c r="AP124" s="3">
        <v>43572</v>
      </c>
      <c r="AQ124" t="s">
        <v>975</v>
      </c>
      <c r="AR124" t="s">
        <v>978</v>
      </c>
      <c r="AS124">
        <v>0</v>
      </c>
      <c r="AU124" t="s">
        <v>999</v>
      </c>
      <c r="AV124" t="s">
        <v>1020</v>
      </c>
      <c r="AX124" t="s">
        <v>1031</v>
      </c>
      <c r="AY124" t="s">
        <v>979</v>
      </c>
      <c r="AZ124" t="s">
        <v>979</v>
      </c>
      <c r="BA124" t="s">
        <v>1083</v>
      </c>
      <c r="BB124" t="s">
        <v>978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 t="s">
        <v>978</v>
      </c>
      <c r="BK124" t="s">
        <v>978</v>
      </c>
      <c r="BL124" t="s">
        <v>978</v>
      </c>
      <c r="BM124" t="s">
        <v>1092</v>
      </c>
      <c r="BP124" t="s">
        <v>978</v>
      </c>
      <c r="BT124" s="3">
        <v>43655</v>
      </c>
      <c r="BU124" t="s">
        <v>977</v>
      </c>
      <c r="BV124">
        <v>1897846</v>
      </c>
    </row>
    <row r="125" spans="1:75">
      <c r="A125" s="1">
        <f>HYPERLINK("https://lsnyc.legalserver.org/matter/dynamic-profile/view/1897044","19-1897044")</f>
        <v>0</v>
      </c>
      <c r="B125" t="s">
        <v>191</v>
      </c>
      <c r="C125" t="s">
        <v>424</v>
      </c>
      <c r="D125" t="s">
        <v>538</v>
      </c>
      <c r="F125" s="3">
        <v>43651</v>
      </c>
      <c r="G125" s="3">
        <v>43571</v>
      </c>
      <c r="K125" t="s">
        <v>552</v>
      </c>
      <c r="L125" t="s">
        <v>587</v>
      </c>
      <c r="M125" t="s">
        <v>593</v>
      </c>
      <c r="O125">
        <v>25</v>
      </c>
      <c r="P125" t="s">
        <v>599</v>
      </c>
      <c r="Q125" t="s">
        <v>613</v>
      </c>
      <c r="R125" t="s">
        <v>623</v>
      </c>
      <c r="S125" t="s">
        <v>629</v>
      </c>
      <c r="T125" t="s">
        <v>757</v>
      </c>
      <c r="U125" t="s">
        <v>882</v>
      </c>
      <c r="V125">
        <v>11212</v>
      </c>
      <c r="W125">
        <v>0</v>
      </c>
      <c r="X125">
        <v>1</v>
      </c>
      <c r="Y125">
        <v>1</v>
      </c>
      <c r="Z125" t="s">
        <v>892</v>
      </c>
      <c r="AA125" t="s">
        <v>927</v>
      </c>
      <c r="AB125" t="s">
        <v>931</v>
      </c>
      <c r="AC125" t="s">
        <v>932</v>
      </c>
      <c r="AD125" t="s">
        <v>939</v>
      </c>
      <c r="AE125">
        <v>0</v>
      </c>
      <c r="AG125">
        <v>0</v>
      </c>
      <c r="AH125">
        <v>0</v>
      </c>
      <c r="AI125">
        <v>0</v>
      </c>
      <c r="AK125">
        <v>1.15</v>
      </c>
      <c r="AL125" t="s">
        <v>965</v>
      </c>
      <c r="AN125" t="s">
        <v>542</v>
      </c>
      <c r="AO125">
        <v>25</v>
      </c>
      <c r="AP125" s="3">
        <v>43571</v>
      </c>
      <c r="AQ125" t="s">
        <v>973</v>
      </c>
      <c r="AR125" t="s">
        <v>977</v>
      </c>
      <c r="AS125">
        <v>18.45</v>
      </c>
      <c r="AX125" t="s">
        <v>1030</v>
      </c>
      <c r="AY125" t="s">
        <v>979</v>
      </c>
      <c r="AZ125" t="s">
        <v>979</v>
      </c>
      <c r="BA125" t="s">
        <v>1052</v>
      </c>
      <c r="BB125" t="s">
        <v>1091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 t="s">
        <v>977</v>
      </c>
      <c r="BK125" t="s">
        <v>978</v>
      </c>
      <c r="BL125" t="s">
        <v>979</v>
      </c>
      <c r="BM125" t="s">
        <v>1092</v>
      </c>
      <c r="BP125" t="s">
        <v>978</v>
      </c>
      <c r="BT125" s="3">
        <v>43579</v>
      </c>
      <c r="BU125" t="s">
        <v>977</v>
      </c>
      <c r="BV125">
        <v>1897687</v>
      </c>
    </row>
    <row r="126" spans="1:75">
      <c r="A126" s="1">
        <f>HYPERLINK("https://lsnyc.legalserver.org/matter/dynamic-profile/view/1897068","19-1897068")</f>
        <v>0</v>
      </c>
      <c r="B126" t="s">
        <v>192</v>
      </c>
      <c r="C126" t="s">
        <v>425</v>
      </c>
      <c r="D126" t="s">
        <v>538</v>
      </c>
      <c r="F126" s="3">
        <v>43671</v>
      </c>
      <c r="G126" s="3">
        <v>43571</v>
      </c>
      <c r="K126" t="s">
        <v>556</v>
      </c>
      <c r="L126" t="s">
        <v>588</v>
      </c>
      <c r="M126" t="s">
        <v>591</v>
      </c>
      <c r="O126">
        <v>35</v>
      </c>
      <c r="P126" t="s">
        <v>599</v>
      </c>
      <c r="Q126" t="s">
        <v>613</v>
      </c>
      <c r="R126" t="s">
        <v>623</v>
      </c>
      <c r="S126" t="s">
        <v>631</v>
      </c>
      <c r="T126" t="s">
        <v>758</v>
      </c>
      <c r="U126" t="s">
        <v>882</v>
      </c>
      <c r="V126">
        <v>11432</v>
      </c>
      <c r="W126">
        <v>0</v>
      </c>
      <c r="X126">
        <v>1</v>
      </c>
      <c r="Y126">
        <v>1</v>
      </c>
      <c r="Z126" t="s">
        <v>886</v>
      </c>
      <c r="AA126" t="s">
        <v>927</v>
      </c>
      <c r="AB126" t="s">
        <v>931</v>
      </c>
      <c r="AC126" t="s">
        <v>932</v>
      </c>
      <c r="AD126" t="s">
        <v>941</v>
      </c>
      <c r="AE126">
        <v>0</v>
      </c>
      <c r="AG126">
        <v>0</v>
      </c>
      <c r="AH126">
        <v>0</v>
      </c>
      <c r="AI126">
        <v>0</v>
      </c>
      <c r="AK126">
        <v>6.2</v>
      </c>
      <c r="AL126" t="s">
        <v>965</v>
      </c>
      <c r="AN126" t="s">
        <v>542</v>
      </c>
      <c r="AO126">
        <v>35</v>
      </c>
      <c r="AP126" s="3">
        <v>43571</v>
      </c>
      <c r="AQ126" t="s">
        <v>973</v>
      </c>
      <c r="AR126" t="s">
        <v>977</v>
      </c>
      <c r="AS126">
        <v>0</v>
      </c>
      <c r="AX126" t="s">
        <v>1033</v>
      </c>
      <c r="AY126" t="s">
        <v>979</v>
      </c>
      <c r="AZ126" t="s">
        <v>979</v>
      </c>
      <c r="BA126" t="s">
        <v>1059</v>
      </c>
      <c r="BB126" t="s">
        <v>978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 t="s">
        <v>978</v>
      </c>
      <c r="BK126" t="s">
        <v>978</v>
      </c>
      <c r="BL126" t="s">
        <v>979</v>
      </c>
      <c r="BM126" t="s">
        <v>931</v>
      </c>
      <c r="BP126" t="s">
        <v>978</v>
      </c>
      <c r="BT126" s="3">
        <v>43644</v>
      </c>
      <c r="BU126" t="s">
        <v>977</v>
      </c>
      <c r="BV126">
        <v>1897711</v>
      </c>
    </row>
    <row r="127" spans="1:75">
      <c r="A127" s="1">
        <f>HYPERLINK("https://lsnyc.legalserver.org/matter/dynamic-profile/view/1896568","19-1896568")</f>
        <v>0</v>
      </c>
      <c r="B127" t="s">
        <v>193</v>
      </c>
      <c r="C127" t="s">
        <v>426</v>
      </c>
      <c r="D127" t="s">
        <v>538</v>
      </c>
      <c r="F127" s="3">
        <v>43733</v>
      </c>
      <c r="G127" s="3">
        <v>43565</v>
      </c>
      <c r="K127" t="s">
        <v>553</v>
      </c>
      <c r="L127" t="s">
        <v>587</v>
      </c>
      <c r="M127" t="s">
        <v>593</v>
      </c>
      <c r="O127">
        <v>30</v>
      </c>
      <c r="P127" t="s">
        <v>599</v>
      </c>
      <c r="Q127" t="s">
        <v>613</v>
      </c>
      <c r="R127" t="s">
        <v>623</v>
      </c>
      <c r="S127" t="s">
        <v>630</v>
      </c>
      <c r="T127" t="s">
        <v>759</v>
      </c>
      <c r="U127" t="s">
        <v>882</v>
      </c>
      <c r="V127">
        <v>10027</v>
      </c>
      <c r="W127">
        <v>2</v>
      </c>
      <c r="X127">
        <v>1</v>
      </c>
      <c r="Y127">
        <v>3</v>
      </c>
      <c r="Z127" t="s">
        <v>913</v>
      </c>
      <c r="AA127" t="s">
        <v>927</v>
      </c>
      <c r="AB127" t="s">
        <v>931</v>
      </c>
      <c r="AC127" t="s">
        <v>932</v>
      </c>
      <c r="AD127" t="s">
        <v>939</v>
      </c>
      <c r="AE127">
        <v>0</v>
      </c>
      <c r="AG127">
        <v>0</v>
      </c>
      <c r="AH127">
        <v>0</v>
      </c>
      <c r="AI127">
        <v>0</v>
      </c>
      <c r="AK127">
        <v>4.65</v>
      </c>
      <c r="AL127" t="s">
        <v>965</v>
      </c>
      <c r="AN127" t="s">
        <v>542</v>
      </c>
      <c r="AO127">
        <v>30</v>
      </c>
      <c r="AP127" s="3">
        <v>43565</v>
      </c>
      <c r="AQ127" t="s">
        <v>973</v>
      </c>
      <c r="AR127" t="s">
        <v>977</v>
      </c>
      <c r="AS127">
        <v>25.32</v>
      </c>
      <c r="AU127" t="s">
        <v>980</v>
      </c>
      <c r="AX127" t="s">
        <v>1031</v>
      </c>
      <c r="AY127" t="s">
        <v>979</v>
      </c>
      <c r="AZ127" t="s">
        <v>979</v>
      </c>
      <c r="BA127" t="s">
        <v>1042</v>
      </c>
      <c r="BB127" t="s">
        <v>978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 t="s">
        <v>977</v>
      </c>
      <c r="BK127" t="s">
        <v>978</v>
      </c>
      <c r="BL127" t="s">
        <v>979</v>
      </c>
      <c r="BM127" t="s">
        <v>931</v>
      </c>
      <c r="BP127" t="s">
        <v>978</v>
      </c>
      <c r="BT127" s="3">
        <v>43712</v>
      </c>
      <c r="BU127" t="s">
        <v>977</v>
      </c>
      <c r="BV127">
        <v>735931</v>
      </c>
    </row>
    <row r="128" spans="1:75">
      <c r="A128" s="1">
        <f>HYPERLINK("https://lsnyc.legalserver.org/matter/dynamic-profile/view/1896394","19-1896394")</f>
        <v>0</v>
      </c>
      <c r="B128" t="s">
        <v>194</v>
      </c>
      <c r="C128" t="s">
        <v>427</v>
      </c>
      <c r="D128" t="s">
        <v>538</v>
      </c>
      <c r="F128" s="3">
        <v>43671</v>
      </c>
      <c r="G128" s="3">
        <v>43564</v>
      </c>
      <c r="K128" t="s">
        <v>556</v>
      </c>
      <c r="L128" t="s">
        <v>587</v>
      </c>
      <c r="M128" t="s">
        <v>594</v>
      </c>
      <c r="O128">
        <v>58</v>
      </c>
      <c r="P128" t="s">
        <v>600</v>
      </c>
      <c r="Q128" t="s">
        <v>613</v>
      </c>
      <c r="R128" t="s">
        <v>623</v>
      </c>
      <c r="S128" t="s">
        <v>631</v>
      </c>
      <c r="T128" t="s">
        <v>760</v>
      </c>
      <c r="U128" t="s">
        <v>882</v>
      </c>
      <c r="V128">
        <v>11105</v>
      </c>
      <c r="W128">
        <v>0</v>
      </c>
      <c r="X128">
        <v>1</v>
      </c>
      <c r="Y128">
        <v>1</v>
      </c>
      <c r="Z128" t="s">
        <v>886</v>
      </c>
      <c r="AA128" t="s">
        <v>927</v>
      </c>
      <c r="AB128" t="s">
        <v>931</v>
      </c>
      <c r="AC128" t="s">
        <v>932</v>
      </c>
      <c r="AD128" t="s">
        <v>941</v>
      </c>
      <c r="AE128">
        <v>0</v>
      </c>
      <c r="AG128">
        <v>0</v>
      </c>
      <c r="AH128">
        <v>0</v>
      </c>
      <c r="AI128">
        <v>0</v>
      </c>
      <c r="AK128">
        <v>4</v>
      </c>
      <c r="AL128" t="s">
        <v>965</v>
      </c>
      <c r="AN128" t="s">
        <v>542</v>
      </c>
      <c r="AO128">
        <v>58</v>
      </c>
      <c r="AP128" s="3">
        <v>43564</v>
      </c>
      <c r="AQ128" t="s">
        <v>973</v>
      </c>
      <c r="AR128" t="s">
        <v>977</v>
      </c>
      <c r="AS128">
        <v>0</v>
      </c>
      <c r="AX128" t="s">
        <v>1033</v>
      </c>
      <c r="AY128" t="s">
        <v>979</v>
      </c>
      <c r="AZ128" t="s">
        <v>979</v>
      </c>
      <c r="BA128" t="s">
        <v>1069</v>
      </c>
      <c r="BB128" t="s">
        <v>978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 t="s">
        <v>978</v>
      </c>
      <c r="BK128" t="s">
        <v>978</v>
      </c>
      <c r="BL128" t="s">
        <v>979</v>
      </c>
      <c r="BM128" t="s">
        <v>931</v>
      </c>
      <c r="BP128" t="s">
        <v>978</v>
      </c>
      <c r="BT128" s="3">
        <v>43644</v>
      </c>
      <c r="BU128" t="s">
        <v>977</v>
      </c>
      <c r="BV128">
        <v>1897036</v>
      </c>
    </row>
    <row r="129" spans="1:75">
      <c r="A129" s="1">
        <f>HYPERLINK("https://lsnyc.legalserver.org/matter/dynamic-profile/view/1896343","19-1896343")</f>
        <v>0</v>
      </c>
      <c r="B129" t="s">
        <v>106</v>
      </c>
      <c r="C129" t="s">
        <v>428</v>
      </c>
      <c r="D129" t="s">
        <v>538</v>
      </c>
      <c r="F129" s="3">
        <v>43733</v>
      </c>
      <c r="G129" s="3">
        <v>43564</v>
      </c>
      <c r="K129" t="s">
        <v>553</v>
      </c>
      <c r="L129" t="s">
        <v>588</v>
      </c>
      <c r="M129" t="s">
        <v>593</v>
      </c>
      <c r="O129">
        <v>31</v>
      </c>
      <c r="P129" t="s">
        <v>599</v>
      </c>
      <c r="Q129" t="s">
        <v>613</v>
      </c>
      <c r="R129" t="s">
        <v>623</v>
      </c>
      <c r="S129" t="s">
        <v>630</v>
      </c>
      <c r="T129" t="s">
        <v>761</v>
      </c>
      <c r="U129" t="s">
        <v>882</v>
      </c>
      <c r="V129">
        <v>10466</v>
      </c>
      <c r="W129">
        <v>0</v>
      </c>
      <c r="X129">
        <v>1</v>
      </c>
      <c r="Y129">
        <v>1</v>
      </c>
      <c r="Z129" t="s">
        <v>909</v>
      </c>
      <c r="AA129" t="s">
        <v>927</v>
      </c>
      <c r="AB129" t="s">
        <v>931</v>
      </c>
      <c r="AC129" t="s">
        <v>932</v>
      </c>
      <c r="AD129" t="s">
        <v>939</v>
      </c>
      <c r="AE129">
        <v>0</v>
      </c>
      <c r="AG129">
        <v>0</v>
      </c>
      <c r="AH129">
        <v>0</v>
      </c>
      <c r="AI129">
        <v>0</v>
      </c>
      <c r="AK129">
        <v>4.56</v>
      </c>
      <c r="AL129" t="s">
        <v>965</v>
      </c>
      <c r="AN129" t="s">
        <v>542</v>
      </c>
      <c r="AO129">
        <v>30</v>
      </c>
      <c r="AP129" s="3">
        <v>43564</v>
      </c>
      <c r="AQ129" t="s">
        <v>973</v>
      </c>
      <c r="AR129" t="s">
        <v>977</v>
      </c>
      <c r="AS129">
        <v>86.47</v>
      </c>
      <c r="AX129" t="s">
        <v>1032</v>
      </c>
      <c r="AY129" t="s">
        <v>979</v>
      </c>
      <c r="AZ129" t="s">
        <v>979</v>
      </c>
      <c r="BA129" t="s">
        <v>1056</v>
      </c>
      <c r="BB129" t="s">
        <v>978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 t="s">
        <v>977</v>
      </c>
      <c r="BK129" t="s">
        <v>978</v>
      </c>
      <c r="BL129" t="s">
        <v>979</v>
      </c>
      <c r="BM129" t="s">
        <v>931</v>
      </c>
      <c r="BP129" t="s">
        <v>978</v>
      </c>
      <c r="BT129" s="3">
        <v>43712</v>
      </c>
      <c r="BU129" t="s">
        <v>977</v>
      </c>
      <c r="BV129">
        <v>1896985</v>
      </c>
    </row>
    <row r="130" spans="1:75">
      <c r="A130" s="1">
        <f>HYPERLINK("https://lsnyc.legalserver.org/matter/dynamic-profile/view/1895684","19-1895684")</f>
        <v>0</v>
      </c>
      <c r="B130" t="s">
        <v>195</v>
      </c>
      <c r="C130" t="s">
        <v>429</v>
      </c>
      <c r="D130" t="s">
        <v>538</v>
      </c>
      <c r="F130" s="3">
        <v>43670</v>
      </c>
      <c r="G130" s="3">
        <v>43557</v>
      </c>
      <c r="K130" t="s">
        <v>556</v>
      </c>
      <c r="L130" t="s">
        <v>587</v>
      </c>
      <c r="M130" t="s">
        <v>593</v>
      </c>
      <c r="O130">
        <v>47</v>
      </c>
      <c r="P130" t="s">
        <v>599</v>
      </c>
      <c r="Q130" t="s">
        <v>613</v>
      </c>
      <c r="R130" t="s">
        <v>623</v>
      </c>
      <c r="S130" t="s">
        <v>631</v>
      </c>
      <c r="T130" t="s">
        <v>762</v>
      </c>
      <c r="U130" t="s">
        <v>882</v>
      </c>
      <c r="V130">
        <v>11412</v>
      </c>
      <c r="W130">
        <v>2</v>
      </c>
      <c r="X130">
        <v>2</v>
      </c>
      <c r="Y130">
        <v>4</v>
      </c>
      <c r="Z130" t="s">
        <v>898</v>
      </c>
      <c r="AA130" t="s">
        <v>927</v>
      </c>
      <c r="AB130" t="s">
        <v>931</v>
      </c>
      <c r="AC130" t="s">
        <v>932</v>
      </c>
      <c r="AD130" t="s">
        <v>941</v>
      </c>
      <c r="AE130">
        <v>0</v>
      </c>
      <c r="AG130">
        <v>0</v>
      </c>
      <c r="AH130">
        <v>0</v>
      </c>
      <c r="AI130">
        <v>0</v>
      </c>
      <c r="AK130">
        <v>3.75</v>
      </c>
      <c r="AL130" t="s">
        <v>965</v>
      </c>
      <c r="AN130" t="s">
        <v>542</v>
      </c>
      <c r="AO130">
        <v>47</v>
      </c>
      <c r="AP130" s="3">
        <v>43557</v>
      </c>
      <c r="AQ130" t="s">
        <v>973</v>
      </c>
      <c r="AR130" t="s">
        <v>977</v>
      </c>
      <c r="AS130">
        <v>2.05</v>
      </c>
      <c r="AX130" t="s">
        <v>1033</v>
      </c>
      <c r="AY130" t="s">
        <v>979</v>
      </c>
      <c r="AZ130" t="s">
        <v>979</v>
      </c>
      <c r="BA130" t="s">
        <v>1054</v>
      </c>
      <c r="BB130" t="s">
        <v>978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 t="s">
        <v>978</v>
      </c>
      <c r="BK130" t="s">
        <v>978</v>
      </c>
      <c r="BL130" t="s">
        <v>979</v>
      </c>
      <c r="BM130" t="s">
        <v>931</v>
      </c>
      <c r="BP130" t="s">
        <v>978</v>
      </c>
      <c r="BT130" s="3">
        <v>43651</v>
      </c>
      <c r="BU130" t="s">
        <v>977</v>
      </c>
      <c r="BV130">
        <v>1896326</v>
      </c>
    </row>
    <row r="131" spans="1:75">
      <c r="A131" s="1">
        <f>HYPERLINK("https://lsnyc.legalserver.org/matter/dynamic-profile/view/1895621","19-1895621")</f>
        <v>0</v>
      </c>
      <c r="B131" t="s">
        <v>196</v>
      </c>
      <c r="C131" t="s">
        <v>430</v>
      </c>
      <c r="D131" t="s">
        <v>539</v>
      </c>
      <c r="F131" s="3">
        <v>43684</v>
      </c>
      <c r="G131" s="3">
        <v>43557</v>
      </c>
      <c r="K131" t="s">
        <v>561</v>
      </c>
      <c r="L131" t="s">
        <v>588</v>
      </c>
      <c r="M131" t="s">
        <v>597</v>
      </c>
      <c r="O131">
        <v>52</v>
      </c>
      <c r="P131" t="s">
        <v>604</v>
      </c>
      <c r="Q131" t="s">
        <v>617</v>
      </c>
      <c r="R131" t="s">
        <v>625</v>
      </c>
      <c r="S131" t="s">
        <v>630</v>
      </c>
      <c r="T131" t="s">
        <v>763</v>
      </c>
      <c r="U131" t="s">
        <v>882</v>
      </c>
      <c r="V131">
        <v>10002</v>
      </c>
      <c r="W131">
        <v>0</v>
      </c>
      <c r="X131">
        <v>1</v>
      </c>
      <c r="Y131">
        <v>1</v>
      </c>
      <c r="Z131" t="s">
        <v>886</v>
      </c>
      <c r="AA131" t="s">
        <v>927</v>
      </c>
      <c r="AB131" t="s">
        <v>931</v>
      </c>
      <c r="AC131" t="s">
        <v>934</v>
      </c>
      <c r="AD131" t="s">
        <v>944</v>
      </c>
      <c r="AE131">
        <v>0</v>
      </c>
      <c r="AG131">
        <v>0</v>
      </c>
      <c r="AH131">
        <v>0</v>
      </c>
      <c r="AI131">
        <v>0</v>
      </c>
      <c r="AK131">
        <v>1.55</v>
      </c>
      <c r="AL131" t="s">
        <v>966</v>
      </c>
      <c r="AN131" t="s">
        <v>968</v>
      </c>
      <c r="AO131">
        <v>52</v>
      </c>
      <c r="AP131" s="3">
        <v>43557</v>
      </c>
      <c r="AQ131" t="s">
        <v>975</v>
      </c>
      <c r="AR131" t="s">
        <v>978</v>
      </c>
      <c r="AS131">
        <v>0</v>
      </c>
      <c r="AU131" t="s">
        <v>1000</v>
      </c>
      <c r="AV131" t="s">
        <v>1022</v>
      </c>
      <c r="AX131" t="s">
        <v>1031</v>
      </c>
      <c r="AY131" t="s">
        <v>979</v>
      </c>
      <c r="AZ131" t="s">
        <v>979</v>
      </c>
      <c r="BA131" t="s">
        <v>1084</v>
      </c>
      <c r="BB131" t="s">
        <v>1091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 t="s">
        <v>978</v>
      </c>
      <c r="BK131" t="s">
        <v>978</v>
      </c>
      <c r="BL131" t="s">
        <v>978</v>
      </c>
      <c r="BM131" t="s">
        <v>1092</v>
      </c>
      <c r="BP131" t="s">
        <v>978</v>
      </c>
      <c r="BT131" s="3">
        <v>43684</v>
      </c>
      <c r="BU131" t="s">
        <v>977</v>
      </c>
      <c r="BV131">
        <v>1883917</v>
      </c>
    </row>
    <row r="132" spans="1:75">
      <c r="A132" s="1">
        <f>HYPERLINK("https://lsnyc.legalserver.org/matter/dynamic-profile/view/1895603","19-1895603")</f>
        <v>0</v>
      </c>
      <c r="B132" t="s">
        <v>197</v>
      </c>
      <c r="C132" t="s">
        <v>431</v>
      </c>
      <c r="D132" t="s">
        <v>538</v>
      </c>
      <c r="F132" s="3">
        <v>43699</v>
      </c>
      <c r="G132" s="3">
        <v>43557</v>
      </c>
      <c r="K132" t="s">
        <v>569</v>
      </c>
      <c r="L132" t="s">
        <v>588</v>
      </c>
      <c r="M132" t="s">
        <v>593</v>
      </c>
      <c r="O132">
        <v>54</v>
      </c>
      <c r="P132" t="s">
        <v>599</v>
      </c>
      <c r="Q132" t="s">
        <v>613</v>
      </c>
      <c r="R132" t="s">
        <v>623</v>
      </c>
      <c r="S132" t="s">
        <v>631</v>
      </c>
      <c r="T132" t="s">
        <v>764</v>
      </c>
      <c r="U132" t="s">
        <v>882</v>
      </c>
      <c r="V132">
        <v>11429</v>
      </c>
      <c r="W132">
        <v>0</v>
      </c>
      <c r="X132">
        <v>1</v>
      </c>
      <c r="Y132">
        <v>1</v>
      </c>
      <c r="Z132" t="s">
        <v>886</v>
      </c>
      <c r="AA132" t="s">
        <v>927</v>
      </c>
      <c r="AB132" t="s">
        <v>931</v>
      </c>
      <c r="AC132" t="s">
        <v>934</v>
      </c>
      <c r="AD132" t="s">
        <v>941</v>
      </c>
      <c r="AE132">
        <v>0</v>
      </c>
      <c r="AG132">
        <v>0</v>
      </c>
      <c r="AH132">
        <v>0</v>
      </c>
      <c r="AI132">
        <v>6500</v>
      </c>
      <c r="AJ132" t="s">
        <v>964</v>
      </c>
      <c r="AK132">
        <v>35.45</v>
      </c>
      <c r="AL132" t="s">
        <v>965</v>
      </c>
      <c r="AN132" t="s">
        <v>968</v>
      </c>
      <c r="AO132">
        <v>54</v>
      </c>
      <c r="AP132" s="3">
        <v>43557</v>
      </c>
      <c r="AQ132" t="s">
        <v>973</v>
      </c>
      <c r="AR132" t="s">
        <v>977</v>
      </c>
      <c r="AS132">
        <v>0</v>
      </c>
      <c r="AU132" t="s">
        <v>980</v>
      </c>
      <c r="AX132" t="s">
        <v>1033</v>
      </c>
      <c r="AY132" t="s">
        <v>979</v>
      </c>
      <c r="AZ132" t="s">
        <v>979</v>
      </c>
      <c r="BA132" t="s">
        <v>1054</v>
      </c>
      <c r="BB132" t="s">
        <v>978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 t="s">
        <v>977</v>
      </c>
      <c r="BK132" t="s">
        <v>978</v>
      </c>
      <c r="BL132" t="s">
        <v>979</v>
      </c>
      <c r="BM132" t="s">
        <v>931</v>
      </c>
      <c r="BP132" t="s">
        <v>978</v>
      </c>
      <c r="BT132" s="3">
        <v>43697</v>
      </c>
      <c r="BU132" t="s">
        <v>977</v>
      </c>
      <c r="BV132">
        <v>734454</v>
      </c>
    </row>
    <row r="133" spans="1:75">
      <c r="A133" s="1">
        <f>HYPERLINK("https://lsnyc.legalserver.org/matter/dynamic-profile/view/1895480","19-1895480")</f>
        <v>0</v>
      </c>
      <c r="B133" t="s">
        <v>198</v>
      </c>
      <c r="C133" t="s">
        <v>432</v>
      </c>
      <c r="D133" t="s">
        <v>538</v>
      </c>
      <c r="F133" s="3">
        <v>43647</v>
      </c>
      <c r="G133" s="3">
        <v>43556</v>
      </c>
      <c r="K133" t="s">
        <v>553</v>
      </c>
      <c r="L133" t="s">
        <v>588</v>
      </c>
      <c r="M133" t="s">
        <v>594</v>
      </c>
      <c r="O133">
        <v>51</v>
      </c>
      <c r="P133" t="s">
        <v>599</v>
      </c>
      <c r="Q133" t="s">
        <v>613</v>
      </c>
      <c r="R133" t="s">
        <v>623</v>
      </c>
      <c r="S133" t="s">
        <v>630</v>
      </c>
      <c r="T133" t="s">
        <v>765</v>
      </c>
      <c r="U133" t="s">
        <v>882</v>
      </c>
      <c r="V133">
        <v>10033</v>
      </c>
      <c r="W133">
        <v>2</v>
      </c>
      <c r="X133">
        <v>2</v>
      </c>
      <c r="Y133">
        <v>4</v>
      </c>
      <c r="Z133" t="s">
        <v>890</v>
      </c>
      <c r="AA133" t="s">
        <v>927</v>
      </c>
      <c r="AB133" t="s">
        <v>931</v>
      </c>
      <c r="AC133" t="s">
        <v>932</v>
      </c>
      <c r="AD133" t="s">
        <v>939</v>
      </c>
      <c r="AE133">
        <v>0</v>
      </c>
      <c r="AG133">
        <v>0</v>
      </c>
      <c r="AH133">
        <v>0</v>
      </c>
      <c r="AI133">
        <v>0</v>
      </c>
      <c r="AK133">
        <v>7</v>
      </c>
      <c r="AL133" t="s">
        <v>965</v>
      </c>
      <c r="AN133" t="s">
        <v>542</v>
      </c>
      <c r="AO133">
        <v>51</v>
      </c>
      <c r="AP133" s="3">
        <v>43556</v>
      </c>
      <c r="AQ133" t="s">
        <v>973</v>
      </c>
      <c r="AR133" t="s">
        <v>977</v>
      </c>
      <c r="AS133">
        <v>16.31</v>
      </c>
      <c r="AU133" t="s">
        <v>980</v>
      </c>
      <c r="AX133" t="s">
        <v>1031</v>
      </c>
      <c r="AY133" t="s">
        <v>979</v>
      </c>
      <c r="AZ133" t="s">
        <v>979</v>
      </c>
      <c r="BA133" t="s">
        <v>1076</v>
      </c>
      <c r="BB133" t="s">
        <v>978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 t="s">
        <v>977</v>
      </c>
      <c r="BK133" t="s">
        <v>978</v>
      </c>
      <c r="BL133" t="s">
        <v>979</v>
      </c>
      <c r="BM133" t="s">
        <v>1092</v>
      </c>
      <c r="BP133" t="s">
        <v>978</v>
      </c>
      <c r="BT133" s="3">
        <v>43641</v>
      </c>
      <c r="BU133" t="s">
        <v>977</v>
      </c>
      <c r="BV133">
        <v>1896122</v>
      </c>
    </row>
    <row r="134" spans="1:75">
      <c r="A134" s="1">
        <f>HYPERLINK("https://lsnyc.legalserver.org/matter/dynamic-profile/view/1895195","19-1895195")</f>
        <v>0</v>
      </c>
      <c r="B134" t="s">
        <v>199</v>
      </c>
      <c r="C134" t="s">
        <v>433</v>
      </c>
      <c r="D134" t="s">
        <v>539</v>
      </c>
      <c r="F134" s="3">
        <v>43697</v>
      </c>
      <c r="G134" s="3">
        <v>43552</v>
      </c>
      <c r="K134" t="s">
        <v>559</v>
      </c>
      <c r="L134" t="s">
        <v>588</v>
      </c>
      <c r="M134" t="s">
        <v>594</v>
      </c>
      <c r="O134">
        <v>36</v>
      </c>
      <c r="P134" t="s">
        <v>599</v>
      </c>
      <c r="Q134" t="s">
        <v>617</v>
      </c>
      <c r="R134" t="s">
        <v>625</v>
      </c>
      <c r="S134" t="s">
        <v>630</v>
      </c>
      <c r="T134" t="s">
        <v>766</v>
      </c>
      <c r="U134" t="s">
        <v>882</v>
      </c>
      <c r="V134">
        <v>10031</v>
      </c>
      <c r="W134">
        <v>0</v>
      </c>
      <c r="X134">
        <v>1</v>
      </c>
      <c r="Y134">
        <v>1</v>
      </c>
      <c r="Z134" t="s">
        <v>886</v>
      </c>
      <c r="AA134" t="s">
        <v>927</v>
      </c>
      <c r="AB134" t="s">
        <v>931</v>
      </c>
      <c r="AC134" t="s">
        <v>934</v>
      </c>
      <c r="AD134" t="s">
        <v>943</v>
      </c>
      <c r="AE134">
        <v>725</v>
      </c>
      <c r="AF134" t="s">
        <v>963</v>
      </c>
      <c r="AG134">
        <v>0</v>
      </c>
      <c r="AH134">
        <v>0</v>
      </c>
      <c r="AI134">
        <v>0</v>
      </c>
      <c r="AK134">
        <v>3</v>
      </c>
      <c r="AL134" t="s">
        <v>966</v>
      </c>
      <c r="AN134" t="s">
        <v>968</v>
      </c>
      <c r="AO134">
        <v>35</v>
      </c>
      <c r="AP134" s="3">
        <v>43552</v>
      </c>
      <c r="AQ134" t="s">
        <v>975</v>
      </c>
      <c r="AR134" t="s">
        <v>978</v>
      </c>
      <c r="AS134">
        <v>0</v>
      </c>
      <c r="AU134" t="s">
        <v>989</v>
      </c>
      <c r="AV134" t="s">
        <v>1019</v>
      </c>
      <c r="AW134" t="s">
        <v>1028</v>
      </c>
      <c r="AX134" t="s">
        <v>1031</v>
      </c>
      <c r="AY134" t="s">
        <v>979</v>
      </c>
      <c r="AZ134" t="s">
        <v>979</v>
      </c>
      <c r="BA134" t="s">
        <v>1080</v>
      </c>
      <c r="BB134" t="s">
        <v>978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 t="s">
        <v>978</v>
      </c>
      <c r="BK134" t="s">
        <v>978</v>
      </c>
      <c r="BM134" t="s">
        <v>931</v>
      </c>
      <c r="BP134" t="s">
        <v>978</v>
      </c>
      <c r="BT134" s="3">
        <v>43697</v>
      </c>
      <c r="BU134" t="s">
        <v>977</v>
      </c>
      <c r="BV134">
        <v>1845253</v>
      </c>
    </row>
    <row r="135" spans="1:75">
      <c r="A135" s="1">
        <f>HYPERLINK("https://lsnyc.legalserver.org/matter/dynamic-profile/view/1895017","19-1895017")</f>
        <v>0</v>
      </c>
      <c r="B135" t="s">
        <v>200</v>
      </c>
      <c r="C135" t="s">
        <v>434</v>
      </c>
      <c r="D135" t="s">
        <v>538</v>
      </c>
      <c r="F135" s="3">
        <v>43648</v>
      </c>
      <c r="G135" s="3">
        <v>43551</v>
      </c>
      <c r="K135" t="s">
        <v>553</v>
      </c>
      <c r="L135" t="s">
        <v>587</v>
      </c>
      <c r="M135" t="s">
        <v>594</v>
      </c>
      <c r="O135">
        <v>55</v>
      </c>
      <c r="P135" t="s">
        <v>599</v>
      </c>
      <c r="Q135" t="s">
        <v>613</v>
      </c>
      <c r="R135" t="s">
        <v>623</v>
      </c>
      <c r="S135" t="s">
        <v>630</v>
      </c>
      <c r="T135" t="s">
        <v>767</v>
      </c>
      <c r="U135" t="s">
        <v>882</v>
      </c>
      <c r="V135">
        <v>10312</v>
      </c>
      <c r="W135">
        <v>0</v>
      </c>
      <c r="X135">
        <v>4</v>
      </c>
      <c r="Y135">
        <v>4</v>
      </c>
      <c r="Z135" t="s">
        <v>890</v>
      </c>
      <c r="AA135" t="s">
        <v>927</v>
      </c>
      <c r="AB135" t="s">
        <v>931</v>
      </c>
      <c r="AC135" t="s">
        <v>932</v>
      </c>
      <c r="AD135" t="s">
        <v>939</v>
      </c>
      <c r="AE135">
        <v>0</v>
      </c>
      <c r="AG135">
        <v>0</v>
      </c>
      <c r="AH135">
        <v>0</v>
      </c>
      <c r="AI135">
        <v>0</v>
      </c>
      <c r="AK135">
        <v>10.85</v>
      </c>
      <c r="AL135" t="s">
        <v>965</v>
      </c>
      <c r="AN135" t="s">
        <v>542</v>
      </c>
      <c r="AO135">
        <v>55</v>
      </c>
      <c r="AP135" s="3">
        <v>43551</v>
      </c>
      <c r="AQ135" t="s">
        <v>973</v>
      </c>
      <c r="AR135" t="s">
        <v>977</v>
      </c>
      <c r="AS135">
        <v>291.26</v>
      </c>
      <c r="AU135" t="s">
        <v>980</v>
      </c>
      <c r="AX135" t="s">
        <v>1034</v>
      </c>
      <c r="AY135" t="s">
        <v>978</v>
      </c>
      <c r="AZ135" t="s">
        <v>978</v>
      </c>
      <c r="BA135" t="s">
        <v>1081</v>
      </c>
      <c r="BB135" t="s">
        <v>978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 t="s">
        <v>977</v>
      </c>
      <c r="BK135" t="s">
        <v>978</v>
      </c>
      <c r="BL135" t="s">
        <v>979</v>
      </c>
      <c r="BM135" t="s">
        <v>931</v>
      </c>
      <c r="BP135" t="s">
        <v>978</v>
      </c>
      <c r="BT135" s="3">
        <v>43648</v>
      </c>
      <c r="BU135" t="s">
        <v>977</v>
      </c>
      <c r="BV135">
        <v>1895658</v>
      </c>
    </row>
    <row r="136" spans="1:75">
      <c r="A136" s="1">
        <f>HYPERLINK("https://lsnyc.legalserver.org/matter/dynamic-profile/view/1895104","19-1895104")</f>
        <v>0</v>
      </c>
      <c r="B136" t="s">
        <v>201</v>
      </c>
      <c r="C136" t="s">
        <v>435</v>
      </c>
      <c r="D136" t="s">
        <v>538</v>
      </c>
      <c r="F136" s="3">
        <v>43651</v>
      </c>
      <c r="G136" s="3">
        <v>43551</v>
      </c>
      <c r="K136" t="s">
        <v>553</v>
      </c>
      <c r="L136" t="s">
        <v>587</v>
      </c>
      <c r="M136" t="s">
        <v>591</v>
      </c>
      <c r="O136">
        <v>61</v>
      </c>
      <c r="P136" t="s">
        <v>599</v>
      </c>
      <c r="Q136" t="s">
        <v>613</v>
      </c>
      <c r="R136" t="s">
        <v>623</v>
      </c>
      <c r="S136" t="s">
        <v>630</v>
      </c>
      <c r="T136" t="s">
        <v>768</v>
      </c>
      <c r="U136" t="s">
        <v>882</v>
      </c>
      <c r="V136">
        <v>10011</v>
      </c>
      <c r="W136">
        <v>0</v>
      </c>
      <c r="X136">
        <v>1</v>
      </c>
      <c r="Y136">
        <v>1</v>
      </c>
      <c r="Z136" t="s">
        <v>886</v>
      </c>
      <c r="AA136" t="s">
        <v>927</v>
      </c>
      <c r="AB136" t="s">
        <v>931</v>
      </c>
      <c r="AC136" t="s">
        <v>932</v>
      </c>
      <c r="AD136" t="s">
        <v>939</v>
      </c>
      <c r="AE136">
        <v>0</v>
      </c>
      <c r="AG136">
        <v>0</v>
      </c>
      <c r="AH136">
        <v>0</v>
      </c>
      <c r="AI136">
        <v>0</v>
      </c>
      <c r="AK136">
        <v>3.5</v>
      </c>
      <c r="AL136" t="s">
        <v>965</v>
      </c>
      <c r="AN136" t="s">
        <v>542</v>
      </c>
      <c r="AO136">
        <v>60</v>
      </c>
      <c r="AP136" s="3">
        <v>43551</v>
      </c>
      <c r="AQ136" t="s">
        <v>973</v>
      </c>
      <c r="AR136" t="s">
        <v>977</v>
      </c>
      <c r="AS136">
        <v>0</v>
      </c>
      <c r="AU136" t="s">
        <v>980</v>
      </c>
      <c r="AX136" t="s">
        <v>1031</v>
      </c>
      <c r="AY136" t="s">
        <v>979</v>
      </c>
      <c r="AZ136" t="s">
        <v>979</v>
      </c>
      <c r="BA136" t="s">
        <v>1074</v>
      </c>
      <c r="BB136" t="s">
        <v>978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 t="s">
        <v>977</v>
      </c>
      <c r="BK136" t="s">
        <v>978</v>
      </c>
      <c r="BL136" t="s">
        <v>979</v>
      </c>
      <c r="BM136" t="s">
        <v>931</v>
      </c>
      <c r="BP136" t="s">
        <v>978</v>
      </c>
      <c r="BT136" s="3">
        <v>43648</v>
      </c>
      <c r="BU136" t="s">
        <v>977</v>
      </c>
      <c r="BV136">
        <v>1895745</v>
      </c>
    </row>
    <row r="137" spans="1:75">
      <c r="A137" s="1">
        <f>HYPERLINK("https://lsnyc.legalserver.org/matter/dynamic-profile/view/1894459","19-1894459")</f>
        <v>0</v>
      </c>
      <c r="B137" t="s">
        <v>202</v>
      </c>
      <c r="C137" t="s">
        <v>436</v>
      </c>
      <c r="D137" t="s">
        <v>539</v>
      </c>
      <c r="F137" s="3">
        <v>43663</v>
      </c>
      <c r="G137" s="3">
        <v>43551</v>
      </c>
      <c r="K137" t="s">
        <v>573</v>
      </c>
      <c r="L137" t="s">
        <v>588</v>
      </c>
      <c r="M137" t="s">
        <v>593</v>
      </c>
      <c r="O137">
        <v>28</v>
      </c>
      <c r="P137" t="s">
        <v>599</v>
      </c>
      <c r="Q137" t="s">
        <v>617</v>
      </c>
      <c r="R137" t="s">
        <v>625</v>
      </c>
      <c r="S137" t="s">
        <v>634</v>
      </c>
      <c r="T137" t="s">
        <v>769</v>
      </c>
      <c r="U137" t="s">
        <v>882</v>
      </c>
      <c r="V137">
        <v>10303</v>
      </c>
      <c r="W137">
        <v>0</v>
      </c>
      <c r="X137">
        <v>1</v>
      </c>
      <c r="Y137">
        <v>1</v>
      </c>
      <c r="Z137" t="s">
        <v>914</v>
      </c>
      <c r="AA137" t="s">
        <v>927</v>
      </c>
      <c r="AB137" t="s">
        <v>931</v>
      </c>
      <c r="AC137" t="s">
        <v>932</v>
      </c>
      <c r="AD137" t="s">
        <v>942</v>
      </c>
      <c r="AE137">
        <v>0</v>
      </c>
      <c r="AG137">
        <v>0</v>
      </c>
      <c r="AH137">
        <v>0</v>
      </c>
      <c r="AI137">
        <v>0</v>
      </c>
      <c r="AK137">
        <v>2.1</v>
      </c>
      <c r="AL137" t="s">
        <v>966</v>
      </c>
      <c r="AN137" t="s">
        <v>968</v>
      </c>
      <c r="AO137">
        <v>27</v>
      </c>
      <c r="AP137" s="3">
        <v>43545</v>
      </c>
      <c r="AQ137" t="s">
        <v>975</v>
      </c>
      <c r="AR137" t="s">
        <v>978</v>
      </c>
      <c r="AS137">
        <v>1.04</v>
      </c>
      <c r="AU137" t="s">
        <v>1001</v>
      </c>
      <c r="AV137" t="s">
        <v>1020</v>
      </c>
      <c r="AX137" t="s">
        <v>1034</v>
      </c>
      <c r="AY137" t="s">
        <v>979</v>
      </c>
      <c r="AZ137" t="s">
        <v>979</v>
      </c>
      <c r="BA137" t="s">
        <v>1073</v>
      </c>
      <c r="BB137" t="s">
        <v>979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 t="s">
        <v>978</v>
      </c>
      <c r="BK137" t="s">
        <v>978</v>
      </c>
      <c r="BL137" t="s">
        <v>978</v>
      </c>
      <c r="BM137" t="s">
        <v>931</v>
      </c>
      <c r="BP137" t="s">
        <v>978</v>
      </c>
      <c r="BT137" s="3">
        <v>43663</v>
      </c>
      <c r="BU137" t="s">
        <v>977</v>
      </c>
      <c r="BV137">
        <v>1895100</v>
      </c>
      <c r="BW137" t="s">
        <v>1103</v>
      </c>
    </row>
    <row r="138" spans="1:75">
      <c r="A138" s="1">
        <f>HYPERLINK("https://lsnyc.legalserver.org/matter/dynamic-profile/view/1895059","19-1895059")</f>
        <v>0</v>
      </c>
      <c r="B138" t="s">
        <v>203</v>
      </c>
      <c r="C138" t="s">
        <v>338</v>
      </c>
      <c r="D138" t="s">
        <v>539</v>
      </c>
      <c r="F138" s="3">
        <v>43684</v>
      </c>
      <c r="G138" s="3">
        <v>43551</v>
      </c>
      <c r="K138" t="s">
        <v>563</v>
      </c>
      <c r="L138" t="s">
        <v>588</v>
      </c>
      <c r="M138" t="s">
        <v>596</v>
      </c>
      <c r="O138">
        <v>50</v>
      </c>
      <c r="Q138" t="s">
        <v>617</v>
      </c>
      <c r="R138" t="s">
        <v>625</v>
      </c>
      <c r="S138" t="s">
        <v>629</v>
      </c>
      <c r="T138" t="s">
        <v>770</v>
      </c>
      <c r="U138" t="s">
        <v>882</v>
      </c>
      <c r="V138">
        <v>11216</v>
      </c>
      <c r="W138">
        <v>0</v>
      </c>
      <c r="X138">
        <v>1</v>
      </c>
      <c r="Y138">
        <v>1</v>
      </c>
      <c r="Z138" t="s">
        <v>892</v>
      </c>
      <c r="AA138" t="s">
        <v>927</v>
      </c>
      <c r="AB138" t="s">
        <v>931</v>
      </c>
      <c r="AC138" t="s">
        <v>934</v>
      </c>
      <c r="AD138" t="s">
        <v>953</v>
      </c>
      <c r="AE138">
        <v>0</v>
      </c>
      <c r="AG138">
        <v>0</v>
      </c>
      <c r="AH138">
        <v>0</v>
      </c>
      <c r="AI138">
        <v>0</v>
      </c>
      <c r="AK138">
        <v>5.7</v>
      </c>
      <c r="AL138" t="s">
        <v>965</v>
      </c>
      <c r="AN138" t="s">
        <v>968</v>
      </c>
      <c r="AO138">
        <v>49</v>
      </c>
      <c r="AP138" s="3">
        <v>43551</v>
      </c>
      <c r="AQ138" t="s">
        <v>974</v>
      </c>
      <c r="AR138" t="s">
        <v>978</v>
      </c>
      <c r="AS138">
        <v>0</v>
      </c>
      <c r="AU138" t="s">
        <v>1002</v>
      </c>
      <c r="AX138" t="s">
        <v>1030</v>
      </c>
      <c r="AY138" t="s">
        <v>979</v>
      </c>
      <c r="AZ138" t="s">
        <v>979</v>
      </c>
      <c r="BA138" t="s">
        <v>1047</v>
      </c>
      <c r="BB138" t="s">
        <v>978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 t="s">
        <v>977</v>
      </c>
      <c r="BK138" t="s">
        <v>978</v>
      </c>
      <c r="BM138" t="s">
        <v>1096</v>
      </c>
      <c r="BP138" t="s">
        <v>978</v>
      </c>
      <c r="BT138" s="3">
        <v>43684</v>
      </c>
      <c r="BU138" t="s">
        <v>977</v>
      </c>
      <c r="BV138">
        <v>1895700</v>
      </c>
    </row>
    <row r="139" spans="1:75">
      <c r="A139" s="1">
        <f>HYPERLINK("https://lsnyc.legalserver.org/matter/dynamic-profile/view/1894866","19-1894866")</f>
        <v>0</v>
      </c>
      <c r="B139" t="s">
        <v>204</v>
      </c>
      <c r="C139" t="s">
        <v>437</v>
      </c>
      <c r="D139" t="s">
        <v>538</v>
      </c>
      <c r="F139" s="3">
        <v>43651</v>
      </c>
      <c r="G139" s="3">
        <v>43550</v>
      </c>
      <c r="K139" t="s">
        <v>553</v>
      </c>
      <c r="L139" t="s">
        <v>588</v>
      </c>
      <c r="M139" t="s">
        <v>593</v>
      </c>
      <c r="O139">
        <v>29</v>
      </c>
      <c r="P139" t="s">
        <v>599</v>
      </c>
      <c r="Q139" t="s">
        <v>613</v>
      </c>
      <c r="R139" t="s">
        <v>623</v>
      </c>
      <c r="S139" t="s">
        <v>630</v>
      </c>
      <c r="T139" t="s">
        <v>771</v>
      </c>
      <c r="U139" t="s">
        <v>882</v>
      </c>
      <c r="V139">
        <v>11412</v>
      </c>
      <c r="W139">
        <v>0</v>
      </c>
      <c r="X139">
        <v>1</v>
      </c>
      <c r="Y139">
        <v>1</v>
      </c>
      <c r="Z139" t="s">
        <v>890</v>
      </c>
      <c r="AA139" t="s">
        <v>927</v>
      </c>
      <c r="AB139" t="s">
        <v>931</v>
      </c>
      <c r="AC139" t="s">
        <v>932</v>
      </c>
      <c r="AD139" t="s">
        <v>939</v>
      </c>
      <c r="AE139">
        <v>0</v>
      </c>
      <c r="AG139">
        <v>0</v>
      </c>
      <c r="AH139">
        <v>0</v>
      </c>
      <c r="AI139">
        <v>0</v>
      </c>
      <c r="AK139">
        <v>1.75</v>
      </c>
      <c r="AL139" t="s">
        <v>965</v>
      </c>
      <c r="AN139" t="s">
        <v>542</v>
      </c>
      <c r="AO139">
        <v>29</v>
      </c>
      <c r="AP139" s="3">
        <v>43550</v>
      </c>
      <c r="AQ139" t="s">
        <v>973</v>
      </c>
      <c r="AR139" t="s">
        <v>977</v>
      </c>
      <c r="AS139">
        <v>312.25</v>
      </c>
      <c r="AU139" t="s">
        <v>980</v>
      </c>
      <c r="AX139" t="s">
        <v>1033</v>
      </c>
      <c r="AY139" t="s">
        <v>978</v>
      </c>
      <c r="AZ139" t="s">
        <v>978</v>
      </c>
      <c r="BA139" t="s">
        <v>1054</v>
      </c>
      <c r="BB139" t="s">
        <v>978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 t="s">
        <v>977</v>
      </c>
      <c r="BK139" t="s">
        <v>978</v>
      </c>
      <c r="BL139" t="s">
        <v>979</v>
      </c>
      <c r="BM139" t="s">
        <v>931</v>
      </c>
      <c r="BP139" t="s">
        <v>978</v>
      </c>
      <c r="BT139" s="3">
        <v>43648</v>
      </c>
      <c r="BU139" t="s">
        <v>977</v>
      </c>
      <c r="BV139">
        <v>1895507</v>
      </c>
    </row>
    <row r="140" spans="1:75">
      <c r="A140" s="1">
        <f>HYPERLINK("https://lsnyc.legalserver.org/matter/dynamic-profile/view/1894736","19-1894736")</f>
        <v>0</v>
      </c>
      <c r="B140" t="s">
        <v>205</v>
      </c>
      <c r="C140" t="s">
        <v>438</v>
      </c>
      <c r="D140" t="s">
        <v>538</v>
      </c>
      <c r="F140" s="3">
        <v>43651</v>
      </c>
      <c r="G140" s="3">
        <v>43549</v>
      </c>
      <c r="K140" t="s">
        <v>553</v>
      </c>
      <c r="L140" t="s">
        <v>587</v>
      </c>
      <c r="M140" t="s">
        <v>591</v>
      </c>
      <c r="O140">
        <v>33</v>
      </c>
      <c r="P140" t="s">
        <v>599</v>
      </c>
      <c r="Q140" t="s">
        <v>613</v>
      </c>
      <c r="R140" t="s">
        <v>623</v>
      </c>
      <c r="S140" t="s">
        <v>630</v>
      </c>
      <c r="T140" t="s">
        <v>772</v>
      </c>
      <c r="U140" t="s">
        <v>882</v>
      </c>
      <c r="V140">
        <v>10306</v>
      </c>
      <c r="W140">
        <v>0</v>
      </c>
      <c r="X140">
        <v>2</v>
      </c>
      <c r="Y140">
        <v>2</v>
      </c>
      <c r="Z140" t="s">
        <v>890</v>
      </c>
      <c r="AA140" t="s">
        <v>927</v>
      </c>
      <c r="AB140" t="s">
        <v>931</v>
      </c>
      <c r="AC140" t="s">
        <v>932</v>
      </c>
      <c r="AD140" t="s">
        <v>939</v>
      </c>
      <c r="AE140">
        <v>0</v>
      </c>
      <c r="AG140">
        <v>0</v>
      </c>
      <c r="AH140">
        <v>0</v>
      </c>
      <c r="AI140">
        <v>0</v>
      </c>
      <c r="AK140">
        <v>3.55</v>
      </c>
      <c r="AL140" t="s">
        <v>965</v>
      </c>
      <c r="AN140" t="s">
        <v>542</v>
      </c>
      <c r="AO140">
        <v>33</v>
      </c>
      <c r="AP140" s="3">
        <v>43549</v>
      </c>
      <c r="AQ140" t="s">
        <v>973</v>
      </c>
      <c r="AR140" t="s">
        <v>977</v>
      </c>
      <c r="AS140">
        <v>384.39</v>
      </c>
      <c r="AU140" t="s">
        <v>980</v>
      </c>
      <c r="AX140" t="s">
        <v>1034</v>
      </c>
      <c r="AY140" t="s">
        <v>978</v>
      </c>
      <c r="AZ140" t="s">
        <v>978</v>
      </c>
      <c r="BA140" t="s">
        <v>1081</v>
      </c>
      <c r="BB140" t="s">
        <v>978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 t="s">
        <v>977</v>
      </c>
      <c r="BK140" t="s">
        <v>978</v>
      </c>
      <c r="BL140" t="s">
        <v>979</v>
      </c>
      <c r="BM140" t="s">
        <v>931</v>
      </c>
      <c r="BP140" t="s">
        <v>978</v>
      </c>
      <c r="BT140" s="3">
        <v>43648</v>
      </c>
      <c r="BU140" t="s">
        <v>977</v>
      </c>
      <c r="BV140">
        <v>1895377</v>
      </c>
    </row>
    <row r="141" spans="1:75">
      <c r="A141" s="1">
        <f>HYPERLINK("https://lsnyc.legalserver.org/matter/dynamic-profile/view/1894693","19-1894693")</f>
        <v>0</v>
      </c>
      <c r="B141" t="s">
        <v>206</v>
      </c>
      <c r="C141" t="s">
        <v>439</v>
      </c>
      <c r="D141" t="s">
        <v>538</v>
      </c>
      <c r="F141" s="3">
        <v>43651</v>
      </c>
      <c r="G141" s="3">
        <v>43546</v>
      </c>
      <c r="K141" t="s">
        <v>553</v>
      </c>
      <c r="L141" t="s">
        <v>587</v>
      </c>
      <c r="M141" t="s">
        <v>596</v>
      </c>
      <c r="O141">
        <v>53</v>
      </c>
      <c r="P141" t="s">
        <v>599</v>
      </c>
      <c r="Q141" t="s">
        <v>613</v>
      </c>
      <c r="R141" t="s">
        <v>623</v>
      </c>
      <c r="S141" t="s">
        <v>630</v>
      </c>
      <c r="T141" t="s">
        <v>773</v>
      </c>
      <c r="U141" t="s">
        <v>882</v>
      </c>
      <c r="V141">
        <v>10003</v>
      </c>
      <c r="W141">
        <v>0</v>
      </c>
      <c r="X141">
        <v>2</v>
      </c>
      <c r="Y141">
        <v>2</v>
      </c>
      <c r="Z141" t="s">
        <v>890</v>
      </c>
      <c r="AA141" t="s">
        <v>927</v>
      </c>
      <c r="AB141" t="s">
        <v>931</v>
      </c>
      <c r="AC141" t="s">
        <v>932</v>
      </c>
      <c r="AD141" t="s">
        <v>939</v>
      </c>
      <c r="AE141">
        <v>0</v>
      </c>
      <c r="AG141">
        <v>0</v>
      </c>
      <c r="AH141">
        <v>0</v>
      </c>
      <c r="AI141">
        <v>0</v>
      </c>
      <c r="AK141">
        <v>6</v>
      </c>
      <c r="AL141" t="s">
        <v>965</v>
      </c>
      <c r="AN141" t="s">
        <v>542</v>
      </c>
      <c r="AO141">
        <v>53</v>
      </c>
      <c r="AP141" s="3">
        <v>43546</v>
      </c>
      <c r="AQ141" t="s">
        <v>973</v>
      </c>
      <c r="AR141" t="s">
        <v>977</v>
      </c>
      <c r="AS141">
        <v>301.6</v>
      </c>
      <c r="AU141" t="s">
        <v>980</v>
      </c>
      <c r="AX141" t="s">
        <v>1031</v>
      </c>
      <c r="AY141" t="s">
        <v>978</v>
      </c>
      <c r="AZ141" t="s">
        <v>978</v>
      </c>
      <c r="BB141" t="s">
        <v>978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 t="s">
        <v>977</v>
      </c>
      <c r="BK141" t="s">
        <v>978</v>
      </c>
      <c r="BL141" t="s">
        <v>979</v>
      </c>
      <c r="BM141" t="s">
        <v>931</v>
      </c>
      <c r="BP141" t="s">
        <v>978</v>
      </c>
      <c r="BT141" s="3">
        <v>43649</v>
      </c>
      <c r="BU141" t="s">
        <v>977</v>
      </c>
      <c r="BV141">
        <v>1895334</v>
      </c>
    </row>
    <row r="142" spans="1:75">
      <c r="A142" s="1">
        <f>HYPERLINK("https://lsnyc.legalserver.org/matter/dynamic-profile/view/1894474","19-1894474")</f>
        <v>0</v>
      </c>
      <c r="B142" t="s">
        <v>207</v>
      </c>
      <c r="C142" t="s">
        <v>440</v>
      </c>
      <c r="D142" t="s">
        <v>539</v>
      </c>
      <c r="F142" s="3">
        <v>43662</v>
      </c>
      <c r="G142" s="3">
        <v>43545</v>
      </c>
      <c r="K142" t="s">
        <v>558</v>
      </c>
      <c r="L142" t="s">
        <v>588</v>
      </c>
      <c r="M142" t="s">
        <v>596</v>
      </c>
      <c r="O142">
        <v>67</v>
      </c>
      <c r="P142" t="s">
        <v>600</v>
      </c>
      <c r="Q142" t="s">
        <v>617</v>
      </c>
      <c r="R142" t="s">
        <v>625</v>
      </c>
      <c r="S142" t="s">
        <v>633</v>
      </c>
      <c r="T142" t="s">
        <v>774</v>
      </c>
      <c r="U142" t="s">
        <v>882</v>
      </c>
      <c r="V142">
        <v>10460</v>
      </c>
      <c r="W142">
        <v>0</v>
      </c>
      <c r="X142">
        <v>1</v>
      </c>
      <c r="Y142">
        <v>1</v>
      </c>
      <c r="Z142" t="s">
        <v>912</v>
      </c>
      <c r="AA142" t="s">
        <v>929</v>
      </c>
      <c r="AB142" t="s">
        <v>931</v>
      </c>
      <c r="AC142" t="s">
        <v>932</v>
      </c>
      <c r="AD142" t="s">
        <v>942</v>
      </c>
      <c r="AE142">
        <v>0</v>
      </c>
      <c r="AG142">
        <v>0</v>
      </c>
      <c r="AH142">
        <v>0</v>
      </c>
      <c r="AI142">
        <v>0</v>
      </c>
      <c r="AK142">
        <v>1.65</v>
      </c>
      <c r="AL142" t="s">
        <v>966</v>
      </c>
      <c r="AN142" t="s">
        <v>968</v>
      </c>
      <c r="AO142">
        <v>67</v>
      </c>
      <c r="AP142" s="3">
        <v>43545</v>
      </c>
      <c r="AQ142" t="s">
        <v>973</v>
      </c>
      <c r="AR142" t="s">
        <v>977</v>
      </c>
      <c r="AS142">
        <v>102.8</v>
      </c>
      <c r="AU142" t="s">
        <v>1003</v>
      </c>
      <c r="AV142" t="s">
        <v>1019</v>
      </c>
      <c r="AX142" t="s">
        <v>1032</v>
      </c>
      <c r="AY142" t="s">
        <v>979</v>
      </c>
      <c r="AZ142" t="s">
        <v>979</v>
      </c>
      <c r="BA142" t="s">
        <v>1067</v>
      </c>
      <c r="BB142" t="s">
        <v>978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 t="s">
        <v>979</v>
      </c>
      <c r="BK142" t="s">
        <v>979</v>
      </c>
      <c r="BL142" t="s">
        <v>979</v>
      </c>
      <c r="BP142" t="s">
        <v>978</v>
      </c>
      <c r="BT142" s="3">
        <v>43641</v>
      </c>
      <c r="BU142" t="s">
        <v>977</v>
      </c>
      <c r="BV142">
        <v>1895115</v>
      </c>
    </row>
    <row r="143" spans="1:75">
      <c r="A143" s="1">
        <f>HYPERLINK("https://lsnyc.legalserver.org/matter/dynamic-profile/view/1894523","19-1894523")</f>
        <v>0</v>
      </c>
      <c r="B143" t="s">
        <v>208</v>
      </c>
      <c r="C143" t="s">
        <v>387</v>
      </c>
      <c r="D143" t="s">
        <v>539</v>
      </c>
      <c r="F143" s="3">
        <v>43675</v>
      </c>
      <c r="G143" s="3">
        <v>43545</v>
      </c>
      <c r="J143" t="s">
        <v>548</v>
      </c>
      <c r="K143" t="s">
        <v>557</v>
      </c>
      <c r="L143" t="s">
        <v>588</v>
      </c>
      <c r="M143" t="s">
        <v>593</v>
      </c>
      <c r="O143">
        <v>38</v>
      </c>
      <c r="P143" t="s">
        <v>605</v>
      </c>
      <c r="Q143" t="s">
        <v>617</v>
      </c>
      <c r="R143" t="s">
        <v>625</v>
      </c>
      <c r="S143" t="s">
        <v>629</v>
      </c>
      <c r="T143" t="s">
        <v>775</v>
      </c>
      <c r="U143" t="s">
        <v>882</v>
      </c>
      <c r="V143">
        <v>11210</v>
      </c>
      <c r="W143">
        <v>0</v>
      </c>
      <c r="X143">
        <v>1</v>
      </c>
      <c r="Y143">
        <v>1</v>
      </c>
      <c r="Z143" t="s">
        <v>886</v>
      </c>
      <c r="AA143" t="s">
        <v>927</v>
      </c>
      <c r="AB143" t="s">
        <v>931</v>
      </c>
      <c r="AC143" t="s">
        <v>934</v>
      </c>
      <c r="AD143" t="s">
        <v>954</v>
      </c>
      <c r="AE143">
        <v>0</v>
      </c>
      <c r="AG143">
        <v>0</v>
      </c>
      <c r="AH143">
        <v>0</v>
      </c>
      <c r="AI143">
        <v>0</v>
      </c>
      <c r="AK143">
        <v>63.65</v>
      </c>
      <c r="AL143" t="s">
        <v>966</v>
      </c>
      <c r="AN143" t="s">
        <v>968</v>
      </c>
      <c r="AO143">
        <v>38</v>
      </c>
      <c r="AP143" s="3">
        <v>43545</v>
      </c>
      <c r="AQ143" t="s">
        <v>974</v>
      </c>
      <c r="AR143" t="s">
        <v>978</v>
      </c>
      <c r="AS143">
        <v>0</v>
      </c>
      <c r="AU143" t="s">
        <v>984</v>
      </c>
      <c r="AV143" t="s">
        <v>1021</v>
      </c>
      <c r="AX143" t="s">
        <v>1030</v>
      </c>
      <c r="AY143" t="s">
        <v>979</v>
      </c>
      <c r="AZ143" t="s">
        <v>979</v>
      </c>
      <c r="BA143" t="s">
        <v>1046</v>
      </c>
      <c r="BB143" t="s">
        <v>978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 t="s">
        <v>977</v>
      </c>
      <c r="BK143" t="s">
        <v>978</v>
      </c>
      <c r="BL143" t="s">
        <v>978</v>
      </c>
      <c r="BM143" t="s">
        <v>931</v>
      </c>
      <c r="BP143" t="s">
        <v>978</v>
      </c>
      <c r="BT143" s="3">
        <v>43676</v>
      </c>
      <c r="BU143" t="s">
        <v>977</v>
      </c>
      <c r="BV143">
        <v>1895164</v>
      </c>
      <c r="BW143" t="s">
        <v>1103</v>
      </c>
    </row>
    <row r="144" spans="1:75">
      <c r="A144" s="1">
        <f>HYPERLINK("https://lsnyc.legalserver.org/matter/dynamic-profile/view/1894334","19-1894334")</f>
        <v>0</v>
      </c>
      <c r="B144" t="s">
        <v>199</v>
      </c>
      <c r="C144" t="s">
        <v>441</v>
      </c>
      <c r="D144" t="s">
        <v>538</v>
      </c>
      <c r="F144" s="3">
        <v>43647</v>
      </c>
      <c r="G144" s="3">
        <v>43544</v>
      </c>
      <c r="K144" t="s">
        <v>553</v>
      </c>
      <c r="L144" t="s">
        <v>587</v>
      </c>
      <c r="M144" t="s">
        <v>596</v>
      </c>
      <c r="O144">
        <v>32</v>
      </c>
      <c r="P144" t="s">
        <v>600</v>
      </c>
      <c r="Q144" t="s">
        <v>613</v>
      </c>
      <c r="R144" t="s">
        <v>623</v>
      </c>
      <c r="S144" t="s">
        <v>630</v>
      </c>
      <c r="T144" t="s">
        <v>776</v>
      </c>
      <c r="U144" t="s">
        <v>882</v>
      </c>
      <c r="V144">
        <v>10468</v>
      </c>
      <c r="W144">
        <v>1</v>
      </c>
      <c r="X144">
        <v>1</v>
      </c>
      <c r="Y144">
        <v>2</v>
      </c>
      <c r="Z144" t="s">
        <v>886</v>
      </c>
      <c r="AA144" t="s">
        <v>927</v>
      </c>
      <c r="AB144" t="s">
        <v>931</v>
      </c>
      <c r="AC144" t="s">
        <v>932</v>
      </c>
      <c r="AD144" t="s">
        <v>939</v>
      </c>
      <c r="AE144">
        <v>0</v>
      </c>
      <c r="AG144">
        <v>0</v>
      </c>
      <c r="AH144">
        <v>0</v>
      </c>
      <c r="AI144">
        <v>0</v>
      </c>
      <c r="AK144">
        <v>3.95</v>
      </c>
      <c r="AL144" t="s">
        <v>966</v>
      </c>
      <c r="AN144" t="s">
        <v>542</v>
      </c>
      <c r="AO144">
        <v>32</v>
      </c>
      <c r="AP144" s="3">
        <v>43544</v>
      </c>
      <c r="AQ144" t="s">
        <v>973</v>
      </c>
      <c r="AR144" t="s">
        <v>977</v>
      </c>
      <c r="AS144">
        <v>0</v>
      </c>
      <c r="AU144" t="s">
        <v>980</v>
      </c>
      <c r="AV144" t="s">
        <v>1019</v>
      </c>
      <c r="AX144" t="s">
        <v>1032</v>
      </c>
      <c r="AY144" t="s">
        <v>979</v>
      </c>
      <c r="AZ144" t="s">
        <v>979</v>
      </c>
      <c r="BA144" t="s">
        <v>1048</v>
      </c>
      <c r="BB144" t="s">
        <v>978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 t="s">
        <v>977</v>
      </c>
      <c r="BK144" t="s">
        <v>978</v>
      </c>
      <c r="BL144" t="s">
        <v>979</v>
      </c>
      <c r="BM144" t="s">
        <v>931</v>
      </c>
      <c r="BP144" t="s">
        <v>978</v>
      </c>
      <c r="BT144" s="3">
        <v>43644</v>
      </c>
      <c r="BU144" t="s">
        <v>977</v>
      </c>
      <c r="BV144">
        <v>1894973</v>
      </c>
    </row>
    <row r="145" spans="1:75">
      <c r="A145" s="1">
        <f>HYPERLINK("https://lsnyc.legalserver.org/matter/dynamic-profile/view/1894328","19-1894328")</f>
        <v>0</v>
      </c>
      <c r="B145" t="s">
        <v>209</v>
      </c>
      <c r="C145" t="s">
        <v>442</v>
      </c>
      <c r="D145" t="s">
        <v>539</v>
      </c>
      <c r="F145" s="3">
        <v>43650</v>
      </c>
      <c r="G145" s="3">
        <v>43543</v>
      </c>
      <c r="K145" t="s">
        <v>574</v>
      </c>
      <c r="L145" t="s">
        <v>587</v>
      </c>
      <c r="M145" t="s">
        <v>596</v>
      </c>
      <c r="O145">
        <v>20</v>
      </c>
      <c r="P145" t="s">
        <v>600</v>
      </c>
      <c r="Q145" t="s">
        <v>617</v>
      </c>
      <c r="R145" t="s">
        <v>625</v>
      </c>
      <c r="S145" t="s">
        <v>631</v>
      </c>
      <c r="T145" t="s">
        <v>777</v>
      </c>
      <c r="U145" t="s">
        <v>882</v>
      </c>
      <c r="V145">
        <v>11355</v>
      </c>
      <c r="W145">
        <v>1</v>
      </c>
      <c r="X145">
        <v>2</v>
      </c>
      <c r="Y145">
        <v>3</v>
      </c>
      <c r="Z145" t="s">
        <v>890</v>
      </c>
      <c r="AA145" t="s">
        <v>927</v>
      </c>
      <c r="AB145" t="s">
        <v>931</v>
      </c>
      <c r="AC145" t="s">
        <v>932</v>
      </c>
      <c r="AD145" t="s">
        <v>942</v>
      </c>
      <c r="AE145">
        <v>0</v>
      </c>
      <c r="AG145">
        <v>0</v>
      </c>
      <c r="AH145">
        <v>0</v>
      </c>
      <c r="AI145">
        <v>0</v>
      </c>
      <c r="AK145">
        <v>2</v>
      </c>
      <c r="AL145" t="s">
        <v>966</v>
      </c>
      <c r="AN145" t="s">
        <v>967</v>
      </c>
      <c r="AO145">
        <v>20</v>
      </c>
      <c r="AP145" s="3">
        <v>43543</v>
      </c>
      <c r="AR145" t="s">
        <v>979</v>
      </c>
      <c r="AS145">
        <v>157.52</v>
      </c>
      <c r="AU145" t="s">
        <v>1004</v>
      </c>
      <c r="AV145" t="s">
        <v>1020</v>
      </c>
      <c r="AX145" t="s">
        <v>1033</v>
      </c>
      <c r="AY145" t="s">
        <v>978</v>
      </c>
      <c r="AZ145" t="s">
        <v>978</v>
      </c>
      <c r="BA145" t="s">
        <v>1082</v>
      </c>
      <c r="BB145" t="s">
        <v>978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 t="s">
        <v>977</v>
      </c>
      <c r="BK145" t="s">
        <v>978</v>
      </c>
      <c r="BL145" t="s">
        <v>979</v>
      </c>
      <c r="BM145" t="s">
        <v>931</v>
      </c>
      <c r="BP145" t="s">
        <v>978</v>
      </c>
      <c r="BT145" s="3">
        <v>43579</v>
      </c>
      <c r="BU145" t="s">
        <v>977</v>
      </c>
      <c r="BV145">
        <v>1894967</v>
      </c>
    </row>
    <row r="146" spans="1:75">
      <c r="A146" s="1">
        <f>HYPERLINK("https://lsnyc.legalserver.org/matter/dynamic-profile/view/1894215","19-1894215")</f>
        <v>0</v>
      </c>
      <c r="B146" t="s">
        <v>210</v>
      </c>
      <c r="C146" t="s">
        <v>443</v>
      </c>
      <c r="D146" t="s">
        <v>538</v>
      </c>
      <c r="F146" s="3">
        <v>43651</v>
      </c>
      <c r="G146" s="3">
        <v>43543</v>
      </c>
      <c r="K146" t="s">
        <v>570</v>
      </c>
      <c r="L146" t="s">
        <v>588</v>
      </c>
      <c r="M146" t="s">
        <v>591</v>
      </c>
      <c r="O146">
        <v>68</v>
      </c>
      <c r="P146" t="s">
        <v>599</v>
      </c>
      <c r="Q146" t="s">
        <v>615</v>
      </c>
      <c r="R146" t="s">
        <v>624</v>
      </c>
      <c r="S146" t="s">
        <v>630</v>
      </c>
      <c r="T146" t="s">
        <v>778</v>
      </c>
      <c r="U146" t="s">
        <v>882</v>
      </c>
      <c r="V146">
        <v>10003</v>
      </c>
      <c r="W146">
        <v>0</v>
      </c>
      <c r="X146">
        <v>1</v>
      </c>
      <c r="Y146">
        <v>1</v>
      </c>
      <c r="Z146" t="s">
        <v>915</v>
      </c>
      <c r="AA146" t="s">
        <v>927</v>
      </c>
      <c r="AB146" t="s">
        <v>931</v>
      </c>
      <c r="AC146" t="s">
        <v>932</v>
      </c>
      <c r="AD146" t="s">
        <v>940</v>
      </c>
      <c r="AE146">
        <v>0</v>
      </c>
      <c r="AG146">
        <v>0</v>
      </c>
      <c r="AH146">
        <v>0</v>
      </c>
      <c r="AI146">
        <v>0</v>
      </c>
      <c r="AK146">
        <v>2.75</v>
      </c>
      <c r="AL146" t="s">
        <v>965</v>
      </c>
      <c r="AN146" t="s">
        <v>542</v>
      </c>
      <c r="AO146">
        <v>67</v>
      </c>
      <c r="AP146" s="3">
        <v>43543</v>
      </c>
      <c r="AQ146" t="s">
        <v>973</v>
      </c>
      <c r="AR146" t="s">
        <v>977</v>
      </c>
      <c r="AS146">
        <v>105.68</v>
      </c>
      <c r="AU146" t="s">
        <v>1005</v>
      </c>
      <c r="AX146" t="s">
        <v>1031</v>
      </c>
      <c r="AY146" t="s">
        <v>979</v>
      </c>
      <c r="AZ146" t="s">
        <v>979</v>
      </c>
      <c r="BA146" t="s">
        <v>1078</v>
      </c>
      <c r="BB146" t="s">
        <v>978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 t="s">
        <v>977</v>
      </c>
      <c r="BK146" t="s">
        <v>978</v>
      </c>
      <c r="BL146" t="s">
        <v>978</v>
      </c>
      <c r="BM146" t="s">
        <v>1092</v>
      </c>
      <c r="BP146" t="s">
        <v>978</v>
      </c>
      <c r="BT146" s="3">
        <v>43649</v>
      </c>
      <c r="BU146" t="s">
        <v>977</v>
      </c>
      <c r="BV146">
        <v>1894854</v>
      </c>
    </row>
    <row r="147" spans="1:75">
      <c r="A147" s="1">
        <f>HYPERLINK("https://lsnyc.legalserver.org/matter/dynamic-profile/view/1894276","19-1894276")</f>
        <v>0</v>
      </c>
      <c r="B147" t="s">
        <v>211</v>
      </c>
      <c r="C147" t="s">
        <v>444</v>
      </c>
      <c r="D147" t="s">
        <v>539</v>
      </c>
      <c r="F147" s="3">
        <v>43696</v>
      </c>
      <c r="G147" s="3">
        <v>43543</v>
      </c>
      <c r="K147" t="s">
        <v>564</v>
      </c>
      <c r="L147" t="s">
        <v>588</v>
      </c>
      <c r="M147" t="s">
        <v>597</v>
      </c>
      <c r="O147">
        <v>42</v>
      </c>
      <c r="P147" t="s">
        <v>599</v>
      </c>
      <c r="Q147" t="s">
        <v>617</v>
      </c>
      <c r="R147" t="s">
        <v>625</v>
      </c>
      <c r="S147" t="s">
        <v>629</v>
      </c>
      <c r="T147" t="s">
        <v>779</v>
      </c>
      <c r="U147" t="s">
        <v>882</v>
      </c>
      <c r="V147">
        <v>11233</v>
      </c>
      <c r="W147">
        <v>0</v>
      </c>
      <c r="X147">
        <v>2</v>
      </c>
      <c r="Y147">
        <v>2</v>
      </c>
      <c r="Z147" t="s">
        <v>903</v>
      </c>
      <c r="AA147" t="s">
        <v>927</v>
      </c>
      <c r="AB147" t="s">
        <v>931</v>
      </c>
      <c r="AC147" t="s">
        <v>934</v>
      </c>
      <c r="AD147" t="s">
        <v>944</v>
      </c>
      <c r="AE147">
        <v>0</v>
      </c>
      <c r="AG147">
        <v>0</v>
      </c>
      <c r="AH147">
        <v>0</v>
      </c>
      <c r="AI147">
        <v>0</v>
      </c>
      <c r="AK147">
        <v>2.65</v>
      </c>
      <c r="AL147" t="s">
        <v>966</v>
      </c>
      <c r="AN147" t="s">
        <v>968</v>
      </c>
      <c r="AO147">
        <v>42</v>
      </c>
      <c r="AP147" s="3">
        <v>43543</v>
      </c>
      <c r="AQ147" t="s">
        <v>973</v>
      </c>
      <c r="AR147" t="s">
        <v>978</v>
      </c>
      <c r="AS147">
        <v>138.38</v>
      </c>
      <c r="AU147" t="s">
        <v>1006</v>
      </c>
      <c r="AV147" t="s">
        <v>1019</v>
      </c>
      <c r="AX147" t="s">
        <v>1030</v>
      </c>
      <c r="AY147" t="s">
        <v>979</v>
      </c>
      <c r="AZ147" t="s">
        <v>979</v>
      </c>
      <c r="BA147" t="s">
        <v>1052</v>
      </c>
      <c r="BB147" t="s">
        <v>1091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 t="s">
        <v>977</v>
      </c>
      <c r="BK147" t="s">
        <v>978</v>
      </c>
      <c r="BM147" t="s">
        <v>931</v>
      </c>
      <c r="BP147" t="s">
        <v>978</v>
      </c>
      <c r="BT147" s="3">
        <v>43696</v>
      </c>
      <c r="BU147" t="s">
        <v>977</v>
      </c>
      <c r="BV147">
        <v>1871030</v>
      </c>
    </row>
    <row r="148" spans="1:75">
      <c r="A148" s="1">
        <f>HYPERLINK("https://lsnyc.legalserver.org/matter/dynamic-profile/view/1894284","19-1894284")</f>
        <v>0</v>
      </c>
      <c r="B148" t="s">
        <v>212</v>
      </c>
      <c r="C148" t="s">
        <v>445</v>
      </c>
      <c r="D148" t="s">
        <v>539</v>
      </c>
      <c r="F148" s="3">
        <v>43696</v>
      </c>
      <c r="G148" s="3">
        <v>43543</v>
      </c>
      <c r="K148" t="s">
        <v>564</v>
      </c>
      <c r="L148" t="s">
        <v>588</v>
      </c>
      <c r="M148" t="s">
        <v>593</v>
      </c>
      <c r="O148">
        <v>37</v>
      </c>
      <c r="P148" t="s">
        <v>599</v>
      </c>
      <c r="Q148" t="s">
        <v>617</v>
      </c>
      <c r="R148" t="s">
        <v>625</v>
      </c>
      <c r="S148" t="s">
        <v>629</v>
      </c>
      <c r="T148" t="s">
        <v>779</v>
      </c>
      <c r="U148" t="s">
        <v>882</v>
      </c>
      <c r="V148">
        <v>11233</v>
      </c>
      <c r="W148">
        <v>0</v>
      </c>
      <c r="X148">
        <v>2</v>
      </c>
      <c r="Y148">
        <v>2</v>
      </c>
      <c r="Z148" t="s">
        <v>890</v>
      </c>
      <c r="AA148" t="s">
        <v>927</v>
      </c>
      <c r="AB148" t="s">
        <v>931</v>
      </c>
      <c r="AC148" t="s">
        <v>934</v>
      </c>
      <c r="AD148" t="s">
        <v>944</v>
      </c>
      <c r="AE148">
        <v>0</v>
      </c>
      <c r="AG148">
        <v>0</v>
      </c>
      <c r="AH148">
        <v>0</v>
      </c>
      <c r="AI148">
        <v>0</v>
      </c>
      <c r="AK148">
        <v>1.7</v>
      </c>
      <c r="AL148" t="s">
        <v>966</v>
      </c>
      <c r="AN148" t="s">
        <v>968</v>
      </c>
      <c r="AO148">
        <v>36</v>
      </c>
      <c r="AP148" s="3">
        <v>43543</v>
      </c>
      <c r="AQ148" t="s">
        <v>973</v>
      </c>
      <c r="AR148" t="s">
        <v>978</v>
      </c>
      <c r="AS148">
        <v>138.38</v>
      </c>
      <c r="AU148" t="s">
        <v>1006</v>
      </c>
      <c r="AV148" t="s">
        <v>1023</v>
      </c>
      <c r="AX148" t="s">
        <v>1030</v>
      </c>
      <c r="AY148" t="s">
        <v>979</v>
      </c>
      <c r="AZ148" t="s">
        <v>979</v>
      </c>
      <c r="BA148" t="s">
        <v>1052</v>
      </c>
      <c r="BB148" t="s">
        <v>1091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 t="s">
        <v>977</v>
      </c>
      <c r="BK148" t="s">
        <v>978</v>
      </c>
      <c r="BM148" t="s">
        <v>931</v>
      </c>
      <c r="BP148" t="s">
        <v>978</v>
      </c>
      <c r="BT148" s="3">
        <v>43696</v>
      </c>
      <c r="BU148" t="s">
        <v>977</v>
      </c>
      <c r="BV148">
        <v>1870621</v>
      </c>
    </row>
    <row r="149" spans="1:75">
      <c r="A149" s="1">
        <f>HYPERLINK("https://lsnyc.legalserver.org/matter/dynamic-profile/view/1894075","19-1894075")</f>
        <v>0</v>
      </c>
      <c r="B149" t="s">
        <v>213</v>
      </c>
      <c r="C149" t="s">
        <v>446</v>
      </c>
      <c r="D149" t="s">
        <v>538</v>
      </c>
      <c r="F149" s="3">
        <v>43670</v>
      </c>
      <c r="G149" s="3">
        <v>43542</v>
      </c>
      <c r="K149" t="s">
        <v>556</v>
      </c>
      <c r="L149" t="s">
        <v>588</v>
      </c>
      <c r="M149" t="s">
        <v>594</v>
      </c>
      <c r="O149">
        <v>59</v>
      </c>
      <c r="P149" t="s">
        <v>600</v>
      </c>
      <c r="Q149" t="s">
        <v>614</v>
      </c>
      <c r="R149" t="s">
        <v>624</v>
      </c>
      <c r="S149" t="s">
        <v>633</v>
      </c>
      <c r="T149" t="s">
        <v>780</v>
      </c>
      <c r="U149" t="s">
        <v>882</v>
      </c>
      <c r="V149">
        <v>11691</v>
      </c>
      <c r="W149">
        <v>0</v>
      </c>
      <c r="X149">
        <v>2</v>
      </c>
      <c r="Y149">
        <v>2</v>
      </c>
      <c r="Z149" t="s">
        <v>886</v>
      </c>
      <c r="AA149" t="s">
        <v>927</v>
      </c>
      <c r="AB149" t="s">
        <v>931</v>
      </c>
      <c r="AC149" t="s">
        <v>932</v>
      </c>
      <c r="AD149" t="s">
        <v>940</v>
      </c>
      <c r="AE149">
        <v>0</v>
      </c>
      <c r="AG149">
        <v>0</v>
      </c>
      <c r="AH149">
        <v>0</v>
      </c>
      <c r="AI149">
        <v>0</v>
      </c>
      <c r="AK149">
        <v>3.75</v>
      </c>
      <c r="AL149" t="s">
        <v>965</v>
      </c>
      <c r="AN149" t="s">
        <v>542</v>
      </c>
      <c r="AO149">
        <v>58</v>
      </c>
      <c r="AP149" s="3">
        <v>43542</v>
      </c>
      <c r="AQ149" t="s">
        <v>973</v>
      </c>
      <c r="AR149" t="s">
        <v>977</v>
      </c>
      <c r="AS149">
        <v>0</v>
      </c>
      <c r="AU149" t="s">
        <v>998</v>
      </c>
      <c r="AX149" t="s">
        <v>1033</v>
      </c>
      <c r="AY149" t="s">
        <v>979</v>
      </c>
      <c r="AZ149" t="s">
        <v>979</v>
      </c>
      <c r="BA149" t="s">
        <v>1085</v>
      </c>
      <c r="BB149" t="s">
        <v>978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 t="s">
        <v>978</v>
      </c>
      <c r="BK149" t="s">
        <v>978</v>
      </c>
      <c r="BL149" t="s">
        <v>979</v>
      </c>
      <c r="BM149" t="s">
        <v>931</v>
      </c>
      <c r="BP149" t="s">
        <v>978</v>
      </c>
      <c r="BT149" s="3">
        <v>43651</v>
      </c>
      <c r="BU149" t="s">
        <v>977</v>
      </c>
      <c r="BV149">
        <v>1894714</v>
      </c>
    </row>
    <row r="150" spans="1:75">
      <c r="A150" s="1">
        <f>HYPERLINK("https://lsnyc.legalserver.org/matter/dynamic-profile/view/1894034","19-1894034")</f>
        <v>0</v>
      </c>
      <c r="B150" t="s">
        <v>214</v>
      </c>
      <c r="C150" t="s">
        <v>447</v>
      </c>
      <c r="D150" t="s">
        <v>539</v>
      </c>
      <c r="F150" s="3">
        <v>43705</v>
      </c>
      <c r="G150" s="3">
        <v>43542</v>
      </c>
      <c r="K150" t="s">
        <v>563</v>
      </c>
      <c r="L150" t="s">
        <v>587</v>
      </c>
      <c r="M150" t="s">
        <v>596</v>
      </c>
      <c r="O150">
        <v>53</v>
      </c>
      <c r="Q150" t="s">
        <v>617</v>
      </c>
      <c r="R150" t="s">
        <v>625</v>
      </c>
      <c r="S150" t="s">
        <v>629</v>
      </c>
      <c r="T150" t="s">
        <v>781</v>
      </c>
      <c r="U150" t="s">
        <v>885</v>
      </c>
      <c r="V150">
        <v>6810</v>
      </c>
      <c r="W150">
        <v>0</v>
      </c>
      <c r="X150">
        <v>3</v>
      </c>
      <c r="Y150">
        <v>3</v>
      </c>
      <c r="Z150" t="s">
        <v>890</v>
      </c>
      <c r="AA150" t="s">
        <v>927</v>
      </c>
      <c r="AB150" t="s">
        <v>931</v>
      </c>
      <c r="AC150" t="s">
        <v>934</v>
      </c>
      <c r="AD150" t="s">
        <v>955</v>
      </c>
      <c r="AE150">
        <v>0</v>
      </c>
      <c r="AG150">
        <v>0</v>
      </c>
      <c r="AH150">
        <v>0</v>
      </c>
      <c r="AI150">
        <v>0</v>
      </c>
      <c r="AK150">
        <v>3.2</v>
      </c>
      <c r="AL150" t="s">
        <v>966</v>
      </c>
      <c r="AN150" t="s">
        <v>968</v>
      </c>
      <c r="AO150">
        <v>53</v>
      </c>
      <c r="AP150" s="3">
        <v>43542</v>
      </c>
      <c r="AQ150" t="s">
        <v>974</v>
      </c>
      <c r="AR150" t="s">
        <v>978</v>
      </c>
      <c r="AS150">
        <v>56.26</v>
      </c>
      <c r="AU150" t="s">
        <v>990</v>
      </c>
      <c r="AV150" t="s">
        <v>1024</v>
      </c>
      <c r="AX150" t="s">
        <v>1038</v>
      </c>
      <c r="AY150" t="s">
        <v>978</v>
      </c>
      <c r="AZ150" t="s">
        <v>979</v>
      </c>
      <c r="BB150" t="s">
        <v>978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 t="s">
        <v>977</v>
      </c>
      <c r="BK150" t="s">
        <v>978</v>
      </c>
      <c r="BM150" t="s">
        <v>931</v>
      </c>
      <c r="BP150" t="s">
        <v>978</v>
      </c>
      <c r="BT150" s="3">
        <v>43705</v>
      </c>
      <c r="BU150" t="s">
        <v>977</v>
      </c>
      <c r="BV150">
        <v>1889045</v>
      </c>
    </row>
    <row r="151" spans="1:75">
      <c r="A151" s="1">
        <f>HYPERLINK("https://lsnyc.legalserver.org/matter/dynamic-profile/view/1893884","19-1893884")</f>
        <v>0</v>
      </c>
      <c r="B151" t="s">
        <v>215</v>
      </c>
      <c r="C151" t="s">
        <v>448</v>
      </c>
      <c r="D151" t="s">
        <v>538</v>
      </c>
      <c r="F151" s="3">
        <v>43671</v>
      </c>
      <c r="G151" s="3">
        <v>43539</v>
      </c>
      <c r="K151" t="s">
        <v>556</v>
      </c>
      <c r="L151" t="s">
        <v>588</v>
      </c>
      <c r="M151" t="s">
        <v>597</v>
      </c>
      <c r="O151">
        <v>43</v>
      </c>
      <c r="P151" t="s">
        <v>599</v>
      </c>
      <c r="Q151" t="s">
        <v>613</v>
      </c>
      <c r="R151" t="s">
        <v>623</v>
      </c>
      <c r="S151" t="s">
        <v>631</v>
      </c>
      <c r="T151" t="s">
        <v>782</v>
      </c>
      <c r="U151" t="s">
        <v>882</v>
      </c>
      <c r="V151">
        <v>11365</v>
      </c>
      <c r="W151">
        <v>2</v>
      </c>
      <c r="X151">
        <v>2</v>
      </c>
      <c r="Y151">
        <v>4</v>
      </c>
      <c r="Z151" t="s">
        <v>886</v>
      </c>
      <c r="AA151" t="s">
        <v>927</v>
      </c>
      <c r="AB151" t="s">
        <v>931</v>
      </c>
      <c r="AC151" t="s">
        <v>932</v>
      </c>
      <c r="AD151" t="s">
        <v>941</v>
      </c>
      <c r="AE151">
        <v>0</v>
      </c>
      <c r="AG151">
        <v>0</v>
      </c>
      <c r="AH151">
        <v>0</v>
      </c>
      <c r="AI151">
        <v>0</v>
      </c>
      <c r="AK151">
        <v>11.6</v>
      </c>
      <c r="AL151" t="s">
        <v>965</v>
      </c>
      <c r="AN151" t="s">
        <v>542</v>
      </c>
      <c r="AO151">
        <v>43</v>
      </c>
      <c r="AP151" s="3">
        <v>43539</v>
      </c>
      <c r="AQ151" t="s">
        <v>973</v>
      </c>
      <c r="AR151" t="s">
        <v>977</v>
      </c>
      <c r="AS151">
        <v>0</v>
      </c>
      <c r="AX151" t="s">
        <v>1033</v>
      </c>
      <c r="AY151" t="s">
        <v>979</v>
      </c>
      <c r="AZ151" t="s">
        <v>979</v>
      </c>
      <c r="BA151" t="s">
        <v>1059</v>
      </c>
      <c r="BB151" t="s">
        <v>978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 t="s">
        <v>978</v>
      </c>
      <c r="BK151" t="s">
        <v>978</v>
      </c>
      <c r="BL151" t="s">
        <v>979</v>
      </c>
      <c r="BM151" t="s">
        <v>931</v>
      </c>
      <c r="BP151" t="s">
        <v>978</v>
      </c>
      <c r="BT151" s="3">
        <v>43644</v>
      </c>
      <c r="BU151" t="s">
        <v>977</v>
      </c>
      <c r="BV151">
        <v>1894522</v>
      </c>
    </row>
    <row r="152" spans="1:75">
      <c r="A152" s="1">
        <f>HYPERLINK("https://lsnyc.legalserver.org/matter/dynamic-profile/view/1893880","19-1893880")</f>
        <v>0</v>
      </c>
      <c r="B152" t="s">
        <v>216</v>
      </c>
      <c r="C152" t="s">
        <v>449</v>
      </c>
      <c r="D152" t="s">
        <v>538</v>
      </c>
      <c r="F152" s="3">
        <v>43712</v>
      </c>
      <c r="G152" s="3">
        <v>43539</v>
      </c>
      <c r="K152" t="s">
        <v>553</v>
      </c>
      <c r="L152" t="s">
        <v>587</v>
      </c>
      <c r="M152" t="s">
        <v>593</v>
      </c>
      <c r="O152">
        <v>32</v>
      </c>
      <c r="P152" t="s">
        <v>599</v>
      </c>
      <c r="Q152" t="s">
        <v>613</v>
      </c>
      <c r="R152" t="s">
        <v>623</v>
      </c>
      <c r="S152" t="s">
        <v>630</v>
      </c>
      <c r="T152" t="s">
        <v>783</v>
      </c>
      <c r="U152" t="s">
        <v>882</v>
      </c>
      <c r="V152">
        <v>10606</v>
      </c>
      <c r="W152">
        <v>2</v>
      </c>
      <c r="X152">
        <v>1</v>
      </c>
      <c r="Y152">
        <v>3</v>
      </c>
      <c r="Z152" t="s">
        <v>890</v>
      </c>
      <c r="AA152" t="s">
        <v>927</v>
      </c>
      <c r="AB152" t="s">
        <v>931</v>
      </c>
      <c r="AC152" t="s">
        <v>932</v>
      </c>
      <c r="AD152" t="s">
        <v>939</v>
      </c>
      <c r="AE152">
        <v>0</v>
      </c>
      <c r="AG152">
        <v>0</v>
      </c>
      <c r="AH152">
        <v>0</v>
      </c>
      <c r="AI152">
        <v>0</v>
      </c>
      <c r="AK152">
        <v>4.35</v>
      </c>
      <c r="AL152" t="s">
        <v>965</v>
      </c>
      <c r="AN152" t="s">
        <v>542</v>
      </c>
      <c r="AO152">
        <v>31</v>
      </c>
      <c r="AP152" s="3">
        <v>43539</v>
      </c>
      <c r="AQ152" t="s">
        <v>973</v>
      </c>
      <c r="AR152" t="s">
        <v>977</v>
      </c>
      <c r="AS152">
        <v>140.65</v>
      </c>
      <c r="AU152" t="s">
        <v>980</v>
      </c>
      <c r="AX152" t="s">
        <v>1039</v>
      </c>
      <c r="AY152" t="s">
        <v>979</v>
      </c>
      <c r="AZ152" t="s">
        <v>979</v>
      </c>
      <c r="BB152" t="s">
        <v>978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 t="s">
        <v>977</v>
      </c>
      <c r="BK152" t="s">
        <v>978</v>
      </c>
      <c r="BL152" t="s">
        <v>979</v>
      </c>
      <c r="BM152" t="s">
        <v>931</v>
      </c>
      <c r="BP152" t="s">
        <v>978</v>
      </c>
      <c r="BT152" s="3">
        <v>43704</v>
      </c>
      <c r="BU152" t="s">
        <v>977</v>
      </c>
      <c r="BV152">
        <v>1894518</v>
      </c>
    </row>
    <row r="153" spans="1:75">
      <c r="A153" s="1">
        <f>HYPERLINK("https://lsnyc.legalserver.org/matter/dynamic-profile/view/1893939","19-1893939")</f>
        <v>0</v>
      </c>
      <c r="B153" t="s">
        <v>217</v>
      </c>
      <c r="C153" t="s">
        <v>450</v>
      </c>
      <c r="D153" t="s">
        <v>538</v>
      </c>
      <c r="F153" s="3">
        <v>43712</v>
      </c>
      <c r="G153" s="3">
        <v>43539</v>
      </c>
      <c r="K153" t="s">
        <v>553</v>
      </c>
      <c r="L153" t="s">
        <v>587</v>
      </c>
      <c r="M153" t="s">
        <v>595</v>
      </c>
      <c r="O153">
        <v>47</v>
      </c>
      <c r="P153" t="s">
        <v>599</v>
      </c>
      <c r="Q153" t="s">
        <v>613</v>
      </c>
      <c r="R153" t="s">
        <v>623</v>
      </c>
      <c r="S153" t="s">
        <v>630</v>
      </c>
      <c r="T153" t="s">
        <v>784</v>
      </c>
      <c r="U153" t="s">
        <v>882</v>
      </c>
      <c r="V153">
        <v>10009</v>
      </c>
      <c r="W153">
        <v>0</v>
      </c>
      <c r="X153">
        <v>1</v>
      </c>
      <c r="Y153">
        <v>1</v>
      </c>
      <c r="Z153" t="s">
        <v>886</v>
      </c>
      <c r="AA153" t="s">
        <v>927</v>
      </c>
      <c r="AB153" t="s">
        <v>931</v>
      </c>
      <c r="AC153" t="s">
        <v>932</v>
      </c>
      <c r="AD153" t="s">
        <v>939</v>
      </c>
      <c r="AE153">
        <v>0</v>
      </c>
      <c r="AG153">
        <v>0</v>
      </c>
      <c r="AH153">
        <v>0</v>
      </c>
      <c r="AI153">
        <v>0</v>
      </c>
      <c r="AK153">
        <v>3.25</v>
      </c>
      <c r="AL153" t="s">
        <v>965</v>
      </c>
      <c r="AN153" t="s">
        <v>542</v>
      </c>
      <c r="AO153">
        <v>46</v>
      </c>
      <c r="AP153" s="3">
        <v>43539</v>
      </c>
      <c r="AQ153" t="s">
        <v>973</v>
      </c>
      <c r="AR153" t="s">
        <v>977</v>
      </c>
      <c r="AS153">
        <v>0</v>
      </c>
      <c r="AU153" t="s">
        <v>980</v>
      </c>
      <c r="AX153" t="s">
        <v>1031</v>
      </c>
      <c r="AY153" t="s">
        <v>979</v>
      </c>
      <c r="AZ153" t="s">
        <v>979</v>
      </c>
      <c r="BA153" t="s">
        <v>1078</v>
      </c>
      <c r="BB153" t="s">
        <v>978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 t="s">
        <v>977</v>
      </c>
      <c r="BK153" t="s">
        <v>978</v>
      </c>
      <c r="BL153" t="s">
        <v>979</v>
      </c>
      <c r="BM153" t="s">
        <v>931</v>
      </c>
      <c r="BP153" t="s">
        <v>978</v>
      </c>
      <c r="BT153" s="3">
        <v>43711</v>
      </c>
      <c r="BU153" t="s">
        <v>977</v>
      </c>
      <c r="BV153">
        <v>1894577</v>
      </c>
    </row>
    <row r="154" spans="1:75">
      <c r="A154" s="1">
        <f>HYPERLINK("https://lsnyc.legalserver.org/matter/dynamic-profile/view/1893690","19-1893690")</f>
        <v>0</v>
      </c>
      <c r="B154" t="s">
        <v>218</v>
      </c>
      <c r="C154" t="s">
        <v>451</v>
      </c>
      <c r="D154" t="s">
        <v>539</v>
      </c>
      <c r="F154" s="3">
        <v>43677</v>
      </c>
      <c r="G154" s="3">
        <v>43537</v>
      </c>
      <c r="K154" t="s">
        <v>568</v>
      </c>
      <c r="L154" t="s">
        <v>587</v>
      </c>
      <c r="M154" t="s">
        <v>594</v>
      </c>
      <c r="O154">
        <v>46</v>
      </c>
      <c r="Q154" t="s">
        <v>617</v>
      </c>
      <c r="R154" t="s">
        <v>625</v>
      </c>
      <c r="S154" t="s">
        <v>634</v>
      </c>
      <c r="T154" t="s">
        <v>785</v>
      </c>
      <c r="U154" t="s">
        <v>882</v>
      </c>
      <c r="V154">
        <v>10314</v>
      </c>
      <c r="W154">
        <v>0</v>
      </c>
      <c r="X154">
        <v>1</v>
      </c>
      <c r="Y154">
        <v>1</v>
      </c>
      <c r="Z154" t="s">
        <v>890</v>
      </c>
      <c r="AA154" t="s">
        <v>927</v>
      </c>
      <c r="AB154" t="s">
        <v>931</v>
      </c>
      <c r="AC154" t="s">
        <v>934</v>
      </c>
      <c r="AD154" t="s">
        <v>945</v>
      </c>
      <c r="AE154">
        <v>0</v>
      </c>
      <c r="AG154">
        <v>0</v>
      </c>
      <c r="AH154">
        <v>0</v>
      </c>
      <c r="AI154">
        <v>0</v>
      </c>
      <c r="AK154">
        <v>1.6</v>
      </c>
      <c r="AL154" t="s">
        <v>966</v>
      </c>
      <c r="AN154" t="s">
        <v>968</v>
      </c>
      <c r="AO154">
        <v>46</v>
      </c>
      <c r="AP154" s="3">
        <v>43537</v>
      </c>
      <c r="AQ154" t="s">
        <v>974</v>
      </c>
      <c r="AR154" t="s">
        <v>978</v>
      </c>
      <c r="AS154">
        <v>97.69</v>
      </c>
      <c r="AU154" t="s">
        <v>990</v>
      </c>
      <c r="AV154" t="s">
        <v>1020</v>
      </c>
      <c r="AX154" t="s">
        <v>1034</v>
      </c>
      <c r="AY154" t="s">
        <v>979</v>
      </c>
      <c r="AZ154" t="s">
        <v>979</v>
      </c>
      <c r="BA154" t="s">
        <v>1068</v>
      </c>
      <c r="BB154" t="s">
        <v>979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 t="s">
        <v>978</v>
      </c>
      <c r="BK154" t="s">
        <v>978</v>
      </c>
      <c r="BL154" t="s">
        <v>978</v>
      </c>
      <c r="BM154" t="s">
        <v>931</v>
      </c>
      <c r="BP154" t="s">
        <v>978</v>
      </c>
      <c r="BT154" s="3">
        <v>43677</v>
      </c>
      <c r="BU154" t="s">
        <v>977</v>
      </c>
      <c r="BV154">
        <v>817962</v>
      </c>
      <c r="BW154" t="s">
        <v>1105</v>
      </c>
    </row>
    <row r="155" spans="1:75">
      <c r="A155" s="1">
        <f>HYPERLINK("https://lsnyc.legalserver.org/matter/dynamic-profile/view/1893475","19-1893475")</f>
        <v>0</v>
      </c>
      <c r="B155" t="s">
        <v>105</v>
      </c>
      <c r="C155" t="s">
        <v>452</v>
      </c>
      <c r="D155" t="s">
        <v>538</v>
      </c>
      <c r="F155" s="3">
        <v>43647</v>
      </c>
      <c r="G155" s="3">
        <v>43536</v>
      </c>
      <c r="K155" t="s">
        <v>553</v>
      </c>
      <c r="L155" t="s">
        <v>587</v>
      </c>
      <c r="M155" t="s">
        <v>596</v>
      </c>
      <c r="O155">
        <v>40</v>
      </c>
      <c r="P155" t="s">
        <v>600</v>
      </c>
      <c r="Q155" t="s">
        <v>613</v>
      </c>
      <c r="R155" t="s">
        <v>623</v>
      </c>
      <c r="S155" t="s">
        <v>630</v>
      </c>
      <c r="T155" t="s">
        <v>786</v>
      </c>
      <c r="U155" t="s">
        <v>882</v>
      </c>
      <c r="V155">
        <v>10032</v>
      </c>
      <c r="W155">
        <v>0</v>
      </c>
      <c r="X155">
        <v>1</v>
      </c>
      <c r="Y155">
        <v>1</v>
      </c>
      <c r="Z155" t="s">
        <v>886</v>
      </c>
      <c r="AA155" t="s">
        <v>927</v>
      </c>
      <c r="AB155" t="s">
        <v>931</v>
      </c>
      <c r="AC155" t="s">
        <v>932</v>
      </c>
      <c r="AD155" t="s">
        <v>939</v>
      </c>
      <c r="AE155">
        <v>0</v>
      </c>
      <c r="AG155">
        <v>0</v>
      </c>
      <c r="AH155">
        <v>0</v>
      </c>
      <c r="AI155">
        <v>0</v>
      </c>
      <c r="AK155">
        <v>2.85</v>
      </c>
      <c r="AL155" t="s">
        <v>966</v>
      </c>
      <c r="AN155" t="s">
        <v>542</v>
      </c>
      <c r="AO155">
        <v>40</v>
      </c>
      <c r="AP155" s="3">
        <v>43536</v>
      </c>
      <c r="AQ155" t="s">
        <v>973</v>
      </c>
      <c r="AR155" t="s">
        <v>977</v>
      </c>
      <c r="AS155">
        <v>0</v>
      </c>
      <c r="AU155" t="s">
        <v>980</v>
      </c>
      <c r="AV155" t="s">
        <v>1019</v>
      </c>
      <c r="AX155" t="s">
        <v>1031</v>
      </c>
      <c r="AY155" t="s">
        <v>979</v>
      </c>
      <c r="AZ155" t="s">
        <v>979</v>
      </c>
      <c r="BA155" t="s">
        <v>1080</v>
      </c>
      <c r="BB155" t="s">
        <v>978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 t="s">
        <v>977</v>
      </c>
      <c r="BK155" t="s">
        <v>978</v>
      </c>
      <c r="BL155" t="s">
        <v>979</v>
      </c>
      <c r="BM155" t="s">
        <v>931</v>
      </c>
      <c r="BP155" t="s">
        <v>978</v>
      </c>
      <c r="BT155" s="3">
        <v>43644</v>
      </c>
      <c r="BU155" t="s">
        <v>977</v>
      </c>
      <c r="BV155">
        <v>1894112</v>
      </c>
    </row>
    <row r="156" spans="1:75">
      <c r="A156" s="1">
        <f>HYPERLINK("https://lsnyc.legalserver.org/matter/dynamic-profile/view/1893464","19-1893464")</f>
        <v>0</v>
      </c>
      <c r="B156" t="s">
        <v>219</v>
      </c>
      <c r="C156" t="s">
        <v>453</v>
      </c>
      <c r="D156" t="s">
        <v>539</v>
      </c>
      <c r="F156" s="3">
        <v>43711</v>
      </c>
      <c r="G156" s="3">
        <v>43535</v>
      </c>
      <c r="J156" t="s">
        <v>548</v>
      </c>
      <c r="K156" t="s">
        <v>575</v>
      </c>
      <c r="L156" t="s">
        <v>587</v>
      </c>
      <c r="M156" t="s">
        <v>594</v>
      </c>
      <c r="O156">
        <v>38</v>
      </c>
      <c r="P156" t="s">
        <v>600</v>
      </c>
      <c r="Q156" t="s">
        <v>620</v>
      </c>
      <c r="R156" t="s">
        <v>627</v>
      </c>
      <c r="S156" t="s">
        <v>629</v>
      </c>
      <c r="T156" t="s">
        <v>787</v>
      </c>
      <c r="U156" t="s">
        <v>882</v>
      </c>
      <c r="V156">
        <v>11377</v>
      </c>
      <c r="W156">
        <v>0</v>
      </c>
      <c r="X156">
        <v>3</v>
      </c>
      <c r="Y156">
        <v>3</v>
      </c>
      <c r="Z156" t="s">
        <v>890</v>
      </c>
      <c r="AA156" t="s">
        <v>927</v>
      </c>
      <c r="AB156" t="s">
        <v>931</v>
      </c>
      <c r="AC156" t="s">
        <v>937</v>
      </c>
      <c r="AD156" t="s">
        <v>956</v>
      </c>
      <c r="AE156">
        <v>0</v>
      </c>
      <c r="AG156">
        <v>0</v>
      </c>
      <c r="AH156">
        <v>0</v>
      </c>
      <c r="AI156">
        <v>0</v>
      </c>
      <c r="AK156">
        <v>2.5</v>
      </c>
      <c r="AL156" t="s">
        <v>966</v>
      </c>
      <c r="AN156" t="s">
        <v>968</v>
      </c>
      <c r="AO156">
        <v>38</v>
      </c>
      <c r="AP156" s="3">
        <v>43535</v>
      </c>
      <c r="AQ156" t="s">
        <v>974</v>
      </c>
      <c r="AR156" t="s">
        <v>978</v>
      </c>
      <c r="AS156">
        <v>46.88</v>
      </c>
      <c r="AU156" t="s">
        <v>1007</v>
      </c>
      <c r="AV156" t="s">
        <v>1022</v>
      </c>
      <c r="AX156" t="s">
        <v>1033</v>
      </c>
      <c r="AY156" t="s">
        <v>979</v>
      </c>
      <c r="AZ156" t="s">
        <v>979</v>
      </c>
      <c r="BA156" t="s">
        <v>1057</v>
      </c>
      <c r="BB156" t="s">
        <v>978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 t="s">
        <v>979</v>
      </c>
      <c r="BK156" t="s">
        <v>979</v>
      </c>
      <c r="BM156" t="s">
        <v>1096</v>
      </c>
      <c r="BP156" t="s">
        <v>978</v>
      </c>
      <c r="BT156" s="3">
        <v>43711</v>
      </c>
      <c r="BU156" t="s">
        <v>977</v>
      </c>
      <c r="BV156">
        <v>1894101</v>
      </c>
      <c r="BW156" t="s">
        <v>1105</v>
      </c>
    </row>
    <row r="157" spans="1:75">
      <c r="A157" s="1">
        <f>HYPERLINK("https://lsnyc.legalserver.org/matter/dynamic-profile/view/1893466","19-1893466")</f>
        <v>0</v>
      </c>
      <c r="B157" t="s">
        <v>220</v>
      </c>
      <c r="C157" t="s">
        <v>454</v>
      </c>
      <c r="D157" t="s">
        <v>539</v>
      </c>
      <c r="F157" s="3">
        <v>43711</v>
      </c>
      <c r="G157" s="3">
        <v>43535</v>
      </c>
      <c r="J157" t="s">
        <v>548</v>
      </c>
      <c r="K157" t="s">
        <v>575</v>
      </c>
      <c r="L157" t="s">
        <v>587</v>
      </c>
      <c r="M157" t="s">
        <v>594</v>
      </c>
      <c r="O157">
        <v>31</v>
      </c>
      <c r="P157" t="s">
        <v>600</v>
      </c>
      <c r="Q157" t="s">
        <v>620</v>
      </c>
      <c r="R157" t="s">
        <v>627</v>
      </c>
      <c r="S157" t="s">
        <v>629</v>
      </c>
      <c r="T157" t="s">
        <v>788</v>
      </c>
      <c r="U157" t="s">
        <v>882</v>
      </c>
      <c r="V157">
        <v>11372</v>
      </c>
      <c r="W157">
        <v>0</v>
      </c>
      <c r="X157">
        <v>1</v>
      </c>
      <c r="Y157">
        <v>1</v>
      </c>
      <c r="Z157" t="s">
        <v>890</v>
      </c>
      <c r="AA157" t="s">
        <v>927</v>
      </c>
      <c r="AB157" t="s">
        <v>931</v>
      </c>
      <c r="AC157" t="s">
        <v>937</v>
      </c>
      <c r="AD157" t="s">
        <v>956</v>
      </c>
      <c r="AE157">
        <v>0</v>
      </c>
      <c r="AG157">
        <v>0</v>
      </c>
      <c r="AH157">
        <v>0</v>
      </c>
      <c r="AI157">
        <v>0</v>
      </c>
      <c r="AK157">
        <v>3.25</v>
      </c>
      <c r="AL157" t="s">
        <v>966</v>
      </c>
      <c r="AN157" t="s">
        <v>968</v>
      </c>
      <c r="AO157">
        <v>31</v>
      </c>
      <c r="AP157" s="3">
        <v>43535</v>
      </c>
      <c r="AQ157" t="s">
        <v>974</v>
      </c>
      <c r="AR157" t="s">
        <v>978</v>
      </c>
      <c r="AS157">
        <v>32.03</v>
      </c>
      <c r="AU157" t="s">
        <v>1007</v>
      </c>
      <c r="AV157" t="s">
        <v>1020</v>
      </c>
      <c r="AX157" t="s">
        <v>1033</v>
      </c>
      <c r="AY157" t="s">
        <v>979</v>
      </c>
      <c r="AZ157" t="s">
        <v>979</v>
      </c>
      <c r="BA157" t="s">
        <v>1075</v>
      </c>
      <c r="BB157" t="s">
        <v>978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 t="s">
        <v>979</v>
      </c>
      <c r="BK157" t="s">
        <v>979</v>
      </c>
      <c r="BM157" t="s">
        <v>1096</v>
      </c>
      <c r="BP157" t="s">
        <v>978</v>
      </c>
      <c r="BT157" s="3">
        <v>43711</v>
      </c>
      <c r="BU157" t="s">
        <v>977</v>
      </c>
      <c r="BV157">
        <v>1894103</v>
      </c>
      <c r="BW157" t="s">
        <v>1105</v>
      </c>
    </row>
    <row r="158" spans="1:75">
      <c r="A158" s="1">
        <f>HYPERLINK("https://lsnyc.legalserver.org/matter/dynamic-profile/view/1893357","19-1893357")</f>
        <v>0</v>
      </c>
      <c r="B158" t="s">
        <v>221</v>
      </c>
      <c r="C158" t="s">
        <v>455</v>
      </c>
      <c r="D158" t="s">
        <v>539</v>
      </c>
      <c r="F158" s="3">
        <v>43728</v>
      </c>
      <c r="G158" s="3">
        <v>43535</v>
      </c>
      <c r="K158" t="s">
        <v>559</v>
      </c>
      <c r="L158" t="s">
        <v>587</v>
      </c>
      <c r="M158" t="s">
        <v>593</v>
      </c>
      <c r="O158">
        <v>36</v>
      </c>
      <c r="P158" t="s">
        <v>599</v>
      </c>
      <c r="Q158" t="s">
        <v>617</v>
      </c>
      <c r="R158" t="s">
        <v>625</v>
      </c>
      <c r="S158" t="s">
        <v>630</v>
      </c>
      <c r="T158" t="s">
        <v>789</v>
      </c>
      <c r="U158" t="s">
        <v>882</v>
      </c>
      <c r="V158">
        <v>10030</v>
      </c>
      <c r="W158">
        <v>2</v>
      </c>
      <c r="X158">
        <v>2</v>
      </c>
      <c r="Y158">
        <v>4</v>
      </c>
      <c r="Z158" t="s">
        <v>890</v>
      </c>
      <c r="AA158" t="s">
        <v>928</v>
      </c>
      <c r="AB158" t="s">
        <v>931</v>
      </c>
      <c r="AC158" t="s">
        <v>938</v>
      </c>
      <c r="AD158" t="s">
        <v>943</v>
      </c>
      <c r="AE158">
        <v>0</v>
      </c>
      <c r="AG158">
        <v>0</v>
      </c>
      <c r="AH158">
        <v>0</v>
      </c>
      <c r="AI158">
        <v>0</v>
      </c>
      <c r="AK158">
        <v>3.75</v>
      </c>
      <c r="AL158" t="s">
        <v>966</v>
      </c>
      <c r="AN158" t="s">
        <v>968</v>
      </c>
      <c r="AO158">
        <v>35</v>
      </c>
      <c r="AP158" s="3">
        <v>43535</v>
      </c>
      <c r="AQ158" t="s">
        <v>974</v>
      </c>
      <c r="AR158" t="s">
        <v>978</v>
      </c>
      <c r="AS158">
        <v>201.94</v>
      </c>
      <c r="AU158" t="s">
        <v>990</v>
      </c>
      <c r="AV158" t="s">
        <v>1024</v>
      </c>
      <c r="AX158" t="s">
        <v>1031</v>
      </c>
      <c r="AY158" t="s">
        <v>978</v>
      </c>
      <c r="AZ158" t="s">
        <v>978</v>
      </c>
      <c r="BA158" t="s">
        <v>1042</v>
      </c>
      <c r="BB158" t="s">
        <v>978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 t="s">
        <v>978</v>
      </c>
      <c r="BK158" t="s">
        <v>978</v>
      </c>
      <c r="BM158" t="s">
        <v>931</v>
      </c>
      <c r="BP158" t="s">
        <v>978</v>
      </c>
      <c r="BT158" s="3">
        <v>43728</v>
      </c>
      <c r="BU158" t="s">
        <v>977</v>
      </c>
      <c r="BV158">
        <v>826441</v>
      </c>
    </row>
    <row r="159" spans="1:75">
      <c r="A159" s="1">
        <f>HYPERLINK("https://lsnyc.legalserver.org/matter/dynamic-profile/view/1893241","19-1893241")</f>
        <v>0</v>
      </c>
      <c r="B159" t="s">
        <v>222</v>
      </c>
      <c r="C159" t="s">
        <v>419</v>
      </c>
      <c r="D159" t="s">
        <v>538</v>
      </c>
      <c r="F159" s="3">
        <v>43669</v>
      </c>
      <c r="G159" s="3">
        <v>43532</v>
      </c>
      <c r="K159" t="s">
        <v>553</v>
      </c>
      <c r="L159" t="s">
        <v>588</v>
      </c>
      <c r="M159" t="s">
        <v>594</v>
      </c>
      <c r="O159">
        <v>31</v>
      </c>
      <c r="P159" t="s">
        <v>599</v>
      </c>
      <c r="Q159" t="s">
        <v>613</v>
      </c>
      <c r="R159" t="s">
        <v>623</v>
      </c>
      <c r="S159" t="s">
        <v>630</v>
      </c>
      <c r="T159" t="s">
        <v>790</v>
      </c>
      <c r="U159" t="s">
        <v>882</v>
      </c>
      <c r="V159">
        <v>10040</v>
      </c>
      <c r="W159">
        <v>0</v>
      </c>
      <c r="X159">
        <v>1</v>
      </c>
      <c r="Y159">
        <v>1</v>
      </c>
      <c r="Z159" t="s">
        <v>892</v>
      </c>
      <c r="AA159" t="s">
        <v>927</v>
      </c>
      <c r="AB159" t="s">
        <v>931</v>
      </c>
      <c r="AC159" t="s">
        <v>932</v>
      </c>
      <c r="AD159" t="s">
        <v>939</v>
      </c>
      <c r="AE159">
        <v>0</v>
      </c>
      <c r="AG159">
        <v>0</v>
      </c>
      <c r="AH159">
        <v>0</v>
      </c>
      <c r="AI159">
        <v>0</v>
      </c>
      <c r="AK159">
        <v>7.25</v>
      </c>
      <c r="AL159" t="s">
        <v>965</v>
      </c>
      <c r="AN159" t="s">
        <v>542</v>
      </c>
      <c r="AO159">
        <v>30</v>
      </c>
      <c r="AP159" s="3">
        <v>43532</v>
      </c>
      <c r="AQ159" t="s">
        <v>973</v>
      </c>
      <c r="AR159" t="s">
        <v>977</v>
      </c>
      <c r="AS159">
        <v>0</v>
      </c>
      <c r="AX159" t="s">
        <v>1031</v>
      </c>
      <c r="AY159" t="s">
        <v>979</v>
      </c>
      <c r="AZ159" t="s">
        <v>979</v>
      </c>
      <c r="BA159" t="s">
        <v>1076</v>
      </c>
      <c r="BB159" t="s">
        <v>978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 t="s">
        <v>977</v>
      </c>
      <c r="BK159" t="s">
        <v>978</v>
      </c>
      <c r="BL159" t="s">
        <v>979</v>
      </c>
      <c r="BM159" t="s">
        <v>1092</v>
      </c>
      <c r="BP159" t="s">
        <v>978</v>
      </c>
      <c r="BT159" s="3">
        <v>43669</v>
      </c>
      <c r="BU159" t="s">
        <v>977</v>
      </c>
      <c r="BV159">
        <v>1893877</v>
      </c>
      <c r="BW159" t="s">
        <v>1103</v>
      </c>
    </row>
    <row r="160" spans="1:75">
      <c r="A160" s="1">
        <f>HYPERLINK("https://lsnyc.legalserver.org/matter/dynamic-profile/view/1893182","19-1893182")</f>
        <v>0</v>
      </c>
      <c r="B160" t="s">
        <v>91</v>
      </c>
      <c r="C160" t="s">
        <v>456</v>
      </c>
      <c r="D160" t="s">
        <v>538</v>
      </c>
      <c r="F160" s="3">
        <v>43670</v>
      </c>
      <c r="G160" s="3">
        <v>43532</v>
      </c>
      <c r="K160" t="s">
        <v>556</v>
      </c>
      <c r="L160" t="s">
        <v>588</v>
      </c>
      <c r="M160" t="s">
        <v>594</v>
      </c>
      <c r="O160">
        <v>59</v>
      </c>
      <c r="P160" t="s">
        <v>599</v>
      </c>
      <c r="Q160" t="s">
        <v>613</v>
      </c>
      <c r="R160" t="s">
        <v>623</v>
      </c>
      <c r="S160" t="s">
        <v>631</v>
      </c>
      <c r="T160" t="s">
        <v>791</v>
      </c>
      <c r="U160" t="s">
        <v>882</v>
      </c>
      <c r="V160">
        <v>11414</v>
      </c>
      <c r="W160">
        <v>0</v>
      </c>
      <c r="X160">
        <v>1</v>
      </c>
      <c r="Y160">
        <v>1</v>
      </c>
      <c r="Z160" t="s">
        <v>897</v>
      </c>
      <c r="AA160" t="s">
        <v>927</v>
      </c>
      <c r="AB160" t="s">
        <v>931</v>
      </c>
      <c r="AC160" t="s">
        <v>932</v>
      </c>
      <c r="AD160" t="s">
        <v>941</v>
      </c>
      <c r="AE160">
        <v>0</v>
      </c>
      <c r="AG160">
        <v>0</v>
      </c>
      <c r="AH160">
        <v>0</v>
      </c>
      <c r="AI160">
        <v>0</v>
      </c>
      <c r="AK160">
        <v>6.25</v>
      </c>
      <c r="AL160" t="s">
        <v>965</v>
      </c>
      <c r="AN160" t="s">
        <v>542</v>
      </c>
      <c r="AO160">
        <v>58</v>
      </c>
      <c r="AP160" s="3">
        <v>43532</v>
      </c>
      <c r="AQ160" t="s">
        <v>973</v>
      </c>
      <c r="AR160" t="s">
        <v>977</v>
      </c>
      <c r="AS160">
        <v>80.61</v>
      </c>
      <c r="AX160" t="s">
        <v>1033</v>
      </c>
      <c r="AY160" t="s">
        <v>979</v>
      </c>
      <c r="AZ160" t="s">
        <v>979</v>
      </c>
      <c r="BA160" t="s">
        <v>1086</v>
      </c>
      <c r="BB160" t="s">
        <v>978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 t="s">
        <v>978</v>
      </c>
      <c r="BK160" t="s">
        <v>978</v>
      </c>
      <c r="BL160" t="s">
        <v>979</v>
      </c>
      <c r="BM160" t="s">
        <v>931</v>
      </c>
      <c r="BP160" t="s">
        <v>979</v>
      </c>
      <c r="BQ160" t="s">
        <v>67</v>
      </c>
      <c r="BT160" s="3">
        <v>43643</v>
      </c>
      <c r="BU160" t="s">
        <v>977</v>
      </c>
      <c r="BV160">
        <v>1893818</v>
      </c>
    </row>
    <row r="161" spans="1:75">
      <c r="A161" s="1">
        <f>HYPERLINK("https://lsnyc.legalserver.org/matter/dynamic-profile/view/1893156","19-1893156")</f>
        <v>0</v>
      </c>
      <c r="B161" t="s">
        <v>223</v>
      </c>
      <c r="C161" t="s">
        <v>457</v>
      </c>
      <c r="D161" t="s">
        <v>538</v>
      </c>
      <c r="F161" s="3">
        <v>43712</v>
      </c>
      <c r="G161" s="3">
        <v>43532</v>
      </c>
      <c r="K161" t="s">
        <v>553</v>
      </c>
      <c r="L161" t="s">
        <v>588</v>
      </c>
      <c r="M161" t="s">
        <v>593</v>
      </c>
      <c r="O161">
        <v>65</v>
      </c>
      <c r="P161" t="s">
        <v>599</v>
      </c>
      <c r="Q161" t="s">
        <v>613</v>
      </c>
      <c r="R161" t="s">
        <v>623</v>
      </c>
      <c r="S161" t="s">
        <v>630</v>
      </c>
      <c r="T161" t="s">
        <v>792</v>
      </c>
      <c r="U161" t="s">
        <v>882</v>
      </c>
      <c r="V161">
        <v>10027</v>
      </c>
      <c r="W161">
        <v>0</v>
      </c>
      <c r="X161">
        <v>1</v>
      </c>
      <c r="Y161">
        <v>1</v>
      </c>
      <c r="Z161" t="s">
        <v>886</v>
      </c>
      <c r="AA161" t="s">
        <v>927</v>
      </c>
      <c r="AB161" t="s">
        <v>931</v>
      </c>
      <c r="AC161" t="s">
        <v>932</v>
      </c>
      <c r="AD161" t="s">
        <v>939</v>
      </c>
      <c r="AE161">
        <v>0</v>
      </c>
      <c r="AG161">
        <v>0</v>
      </c>
      <c r="AH161">
        <v>0</v>
      </c>
      <c r="AI161">
        <v>0</v>
      </c>
      <c r="AK161">
        <v>9.5</v>
      </c>
      <c r="AL161" t="s">
        <v>965</v>
      </c>
      <c r="AN161" t="s">
        <v>542</v>
      </c>
      <c r="AO161">
        <v>64</v>
      </c>
      <c r="AP161" s="3">
        <v>43532</v>
      </c>
      <c r="AQ161" t="s">
        <v>973</v>
      </c>
      <c r="AR161" t="s">
        <v>977</v>
      </c>
      <c r="AS161">
        <v>0</v>
      </c>
      <c r="AU161" t="s">
        <v>980</v>
      </c>
      <c r="AX161" t="s">
        <v>1031</v>
      </c>
      <c r="AY161" t="s">
        <v>979</v>
      </c>
      <c r="AZ161" t="s">
        <v>979</v>
      </c>
      <c r="BA161" t="s">
        <v>1042</v>
      </c>
      <c r="BB161" t="s">
        <v>978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 t="s">
        <v>977</v>
      </c>
      <c r="BK161" t="s">
        <v>978</v>
      </c>
      <c r="BL161" t="s">
        <v>979</v>
      </c>
      <c r="BM161" t="s">
        <v>931</v>
      </c>
      <c r="BP161" t="s">
        <v>978</v>
      </c>
      <c r="BT161" s="3">
        <v>43704</v>
      </c>
      <c r="BU161" t="s">
        <v>977</v>
      </c>
      <c r="BV161">
        <v>1893792</v>
      </c>
    </row>
    <row r="162" spans="1:75">
      <c r="A162" s="1">
        <f>HYPERLINK("https://lsnyc.legalserver.org/matter/dynamic-profile/view/1892518","19-1892518")</f>
        <v>0</v>
      </c>
      <c r="B162" t="s">
        <v>224</v>
      </c>
      <c r="C162" t="s">
        <v>458</v>
      </c>
      <c r="D162" t="s">
        <v>539</v>
      </c>
      <c r="F162" s="3">
        <v>43689</v>
      </c>
      <c r="G162" s="3">
        <v>43528</v>
      </c>
      <c r="K162" t="s">
        <v>564</v>
      </c>
      <c r="L162" t="s">
        <v>587</v>
      </c>
      <c r="M162" t="s">
        <v>594</v>
      </c>
      <c r="O162">
        <v>36</v>
      </c>
      <c r="P162" t="s">
        <v>600</v>
      </c>
      <c r="Q162" t="s">
        <v>617</v>
      </c>
      <c r="R162" t="s">
        <v>625</v>
      </c>
      <c r="S162" t="s">
        <v>629</v>
      </c>
      <c r="T162" t="s">
        <v>793</v>
      </c>
      <c r="U162" t="s">
        <v>882</v>
      </c>
      <c r="V162">
        <v>10031</v>
      </c>
      <c r="W162">
        <v>0</v>
      </c>
      <c r="X162">
        <v>1</v>
      </c>
      <c r="Y162">
        <v>1</v>
      </c>
      <c r="Z162" t="s">
        <v>906</v>
      </c>
      <c r="AA162" t="s">
        <v>927</v>
      </c>
      <c r="AB162" t="s">
        <v>931</v>
      </c>
      <c r="AC162" t="s">
        <v>934</v>
      </c>
      <c r="AD162" t="s">
        <v>945</v>
      </c>
      <c r="AE162">
        <v>0</v>
      </c>
      <c r="AG162">
        <v>0</v>
      </c>
      <c r="AH162">
        <v>0</v>
      </c>
      <c r="AI162">
        <v>0</v>
      </c>
      <c r="AK162">
        <v>4.15</v>
      </c>
      <c r="AL162" t="s">
        <v>966</v>
      </c>
      <c r="AN162" t="s">
        <v>968</v>
      </c>
      <c r="AO162">
        <v>35</v>
      </c>
      <c r="AP162" s="3">
        <v>43528</v>
      </c>
      <c r="AQ162" t="s">
        <v>974</v>
      </c>
      <c r="AR162" t="s">
        <v>978</v>
      </c>
      <c r="AS162">
        <v>36.12</v>
      </c>
      <c r="AU162" t="s">
        <v>990</v>
      </c>
      <c r="AV162" t="s">
        <v>1023</v>
      </c>
      <c r="AX162" t="s">
        <v>1031</v>
      </c>
      <c r="AY162" t="s">
        <v>979</v>
      </c>
      <c r="AZ162" t="s">
        <v>979</v>
      </c>
      <c r="BA162" t="s">
        <v>1080</v>
      </c>
      <c r="BB162" t="s">
        <v>978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 t="s">
        <v>977</v>
      </c>
      <c r="BK162" t="s">
        <v>978</v>
      </c>
      <c r="BM162" t="s">
        <v>931</v>
      </c>
      <c r="BP162" t="s">
        <v>978</v>
      </c>
      <c r="BT162" s="3">
        <v>43682</v>
      </c>
      <c r="BU162" t="s">
        <v>977</v>
      </c>
      <c r="BV162">
        <v>813453</v>
      </c>
      <c r="BW162" t="s">
        <v>1105</v>
      </c>
    </row>
    <row r="163" spans="1:75">
      <c r="A163" s="1">
        <f>HYPERLINK("https://lsnyc.legalserver.org/matter/dynamic-profile/view/1892439","19-1892439")</f>
        <v>0</v>
      </c>
      <c r="B163" t="s">
        <v>225</v>
      </c>
      <c r="C163" t="s">
        <v>459</v>
      </c>
      <c r="D163" t="s">
        <v>539</v>
      </c>
      <c r="F163" s="3">
        <v>43684</v>
      </c>
      <c r="G163" s="3">
        <v>43525</v>
      </c>
      <c r="K163" t="s">
        <v>561</v>
      </c>
      <c r="L163" t="s">
        <v>587</v>
      </c>
      <c r="M163" t="s">
        <v>594</v>
      </c>
      <c r="O163">
        <v>58</v>
      </c>
      <c r="P163" t="s">
        <v>600</v>
      </c>
      <c r="Q163" t="s">
        <v>617</v>
      </c>
      <c r="R163" t="s">
        <v>625</v>
      </c>
      <c r="S163" t="s">
        <v>630</v>
      </c>
      <c r="T163" t="s">
        <v>794</v>
      </c>
      <c r="U163" t="s">
        <v>882</v>
      </c>
      <c r="V163">
        <v>10025</v>
      </c>
      <c r="W163">
        <v>0</v>
      </c>
      <c r="X163">
        <v>1</v>
      </c>
      <c r="Y163">
        <v>1</v>
      </c>
      <c r="Z163" t="s">
        <v>895</v>
      </c>
      <c r="AA163" t="s">
        <v>927</v>
      </c>
      <c r="AB163" t="s">
        <v>931</v>
      </c>
      <c r="AC163" t="s">
        <v>934</v>
      </c>
      <c r="AD163" t="s">
        <v>944</v>
      </c>
      <c r="AE163">
        <v>0</v>
      </c>
      <c r="AG163">
        <v>0</v>
      </c>
      <c r="AH163">
        <v>0</v>
      </c>
      <c r="AI163">
        <v>0</v>
      </c>
      <c r="AK163">
        <v>9.1</v>
      </c>
      <c r="AL163" t="s">
        <v>966</v>
      </c>
      <c r="AN163" t="s">
        <v>968</v>
      </c>
      <c r="AO163">
        <v>58</v>
      </c>
      <c r="AP163" s="3">
        <v>43525</v>
      </c>
      <c r="AQ163" t="s">
        <v>973</v>
      </c>
      <c r="AR163" t="s">
        <v>977</v>
      </c>
      <c r="AS163">
        <v>149.88</v>
      </c>
      <c r="AU163" t="s">
        <v>1000</v>
      </c>
      <c r="AV163" t="s">
        <v>1020</v>
      </c>
      <c r="AX163" t="s">
        <v>1031</v>
      </c>
      <c r="AY163" t="s">
        <v>979</v>
      </c>
      <c r="AZ163" t="s">
        <v>979</v>
      </c>
      <c r="BB163" t="s">
        <v>979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 t="s">
        <v>978</v>
      </c>
      <c r="BK163" t="s">
        <v>978</v>
      </c>
      <c r="BL163" t="s">
        <v>978</v>
      </c>
      <c r="BM163" t="s">
        <v>1092</v>
      </c>
      <c r="BP163" t="s">
        <v>978</v>
      </c>
      <c r="BT163" s="3">
        <v>43684</v>
      </c>
      <c r="BU163" t="s">
        <v>977</v>
      </c>
      <c r="BV163">
        <v>1893075</v>
      </c>
    </row>
    <row r="164" spans="1:75">
      <c r="A164" s="1">
        <f>HYPERLINK("https://lsnyc.legalserver.org/matter/dynamic-profile/view/1892209","19-1892209")</f>
        <v>0</v>
      </c>
      <c r="B164" t="s">
        <v>226</v>
      </c>
      <c r="C164" t="s">
        <v>460</v>
      </c>
      <c r="D164" t="s">
        <v>539</v>
      </c>
      <c r="F164" s="3">
        <v>43721</v>
      </c>
      <c r="G164" s="3">
        <v>43524</v>
      </c>
      <c r="K164" t="s">
        <v>558</v>
      </c>
      <c r="L164" t="s">
        <v>587</v>
      </c>
      <c r="M164" t="s">
        <v>593</v>
      </c>
      <c r="O164">
        <v>34</v>
      </c>
      <c r="P164" t="s">
        <v>599</v>
      </c>
      <c r="Q164" t="s">
        <v>617</v>
      </c>
      <c r="R164" t="s">
        <v>625</v>
      </c>
      <c r="S164" t="s">
        <v>633</v>
      </c>
      <c r="T164" t="s">
        <v>795</v>
      </c>
      <c r="U164" t="s">
        <v>882</v>
      </c>
      <c r="V164">
        <v>10451</v>
      </c>
      <c r="W164">
        <v>1</v>
      </c>
      <c r="X164">
        <v>1</v>
      </c>
      <c r="Y164">
        <v>2</v>
      </c>
      <c r="Z164" t="s">
        <v>916</v>
      </c>
      <c r="AA164" t="s">
        <v>929</v>
      </c>
      <c r="AB164" t="s">
        <v>931</v>
      </c>
      <c r="AC164" t="s">
        <v>932</v>
      </c>
      <c r="AD164" t="s">
        <v>942</v>
      </c>
      <c r="AE164">
        <v>0</v>
      </c>
      <c r="AG164">
        <v>0</v>
      </c>
      <c r="AH164">
        <v>0</v>
      </c>
      <c r="AI164">
        <v>0</v>
      </c>
      <c r="AK164">
        <v>2.4</v>
      </c>
      <c r="AL164" t="s">
        <v>966</v>
      </c>
      <c r="AN164" t="s">
        <v>542</v>
      </c>
      <c r="AO164">
        <v>33</v>
      </c>
      <c r="AP164" s="3">
        <v>43524</v>
      </c>
      <c r="AQ164" t="s">
        <v>973</v>
      </c>
      <c r="AR164" t="s">
        <v>977</v>
      </c>
      <c r="AS164">
        <v>14.19</v>
      </c>
      <c r="AU164" t="s">
        <v>1008</v>
      </c>
      <c r="AV164" t="s">
        <v>1020</v>
      </c>
      <c r="AX164" t="s">
        <v>1032</v>
      </c>
      <c r="AY164" t="s">
        <v>979</v>
      </c>
      <c r="AZ164" t="s">
        <v>979</v>
      </c>
      <c r="BA164" t="s">
        <v>1067</v>
      </c>
      <c r="BB164" t="s">
        <v>979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 t="s">
        <v>979</v>
      </c>
      <c r="BK164" t="s">
        <v>979</v>
      </c>
      <c r="BL164" t="s">
        <v>979</v>
      </c>
      <c r="BM164" t="s">
        <v>931</v>
      </c>
      <c r="BP164" t="s">
        <v>978</v>
      </c>
      <c r="BT164" s="3">
        <v>43707</v>
      </c>
      <c r="BU164" t="s">
        <v>977</v>
      </c>
      <c r="BV164">
        <v>1892845</v>
      </c>
    </row>
    <row r="165" spans="1:75">
      <c r="A165" s="1">
        <f>HYPERLINK("https://lsnyc.legalserver.org/matter/dynamic-profile/view/1891956","19-1891956")</f>
        <v>0</v>
      </c>
      <c r="B165" t="s">
        <v>227</v>
      </c>
      <c r="C165" t="s">
        <v>461</v>
      </c>
      <c r="D165" t="s">
        <v>539</v>
      </c>
      <c r="F165" s="3">
        <v>43685</v>
      </c>
      <c r="G165" s="3">
        <v>43522</v>
      </c>
      <c r="K165" t="s">
        <v>561</v>
      </c>
      <c r="L165" t="s">
        <v>588</v>
      </c>
      <c r="M165" t="s">
        <v>593</v>
      </c>
      <c r="O165">
        <v>48</v>
      </c>
      <c r="P165" t="s">
        <v>599</v>
      </c>
      <c r="Q165" t="s">
        <v>617</v>
      </c>
      <c r="R165" t="s">
        <v>625</v>
      </c>
      <c r="S165" t="s">
        <v>630</v>
      </c>
      <c r="T165" t="s">
        <v>796</v>
      </c>
      <c r="U165" t="s">
        <v>882</v>
      </c>
      <c r="V165">
        <v>10027</v>
      </c>
      <c r="W165">
        <v>0</v>
      </c>
      <c r="X165">
        <v>1</v>
      </c>
      <c r="Y165">
        <v>1</v>
      </c>
      <c r="Z165" t="s">
        <v>887</v>
      </c>
      <c r="AA165" t="s">
        <v>927</v>
      </c>
      <c r="AB165" t="s">
        <v>931</v>
      </c>
      <c r="AC165" t="s">
        <v>934</v>
      </c>
      <c r="AD165" t="s">
        <v>944</v>
      </c>
      <c r="AE165">
        <v>0</v>
      </c>
      <c r="AG165">
        <v>0</v>
      </c>
      <c r="AH165">
        <v>0</v>
      </c>
      <c r="AI165">
        <v>0</v>
      </c>
      <c r="AK165">
        <v>0.7</v>
      </c>
      <c r="AL165" t="s">
        <v>966</v>
      </c>
      <c r="AN165" t="s">
        <v>968</v>
      </c>
      <c r="AO165">
        <v>48</v>
      </c>
      <c r="AP165" s="3">
        <v>43522</v>
      </c>
      <c r="AQ165" t="s">
        <v>975</v>
      </c>
      <c r="AR165" t="s">
        <v>978</v>
      </c>
      <c r="AS165">
        <v>57.17</v>
      </c>
      <c r="AU165" t="s">
        <v>989</v>
      </c>
      <c r="AV165" t="s">
        <v>1019</v>
      </c>
      <c r="AX165" t="s">
        <v>1031</v>
      </c>
      <c r="AY165" t="s">
        <v>979</v>
      </c>
      <c r="AZ165" t="s">
        <v>979</v>
      </c>
      <c r="BA165" t="s">
        <v>1042</v>
      </c>
      <c r="BB165" t="s">
        <v>1091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 t="s">
        <v>978</v>
      </c>
      <c r="BK165" t="s">
        <v>978</v>
      </c>
      <c r="BL165" t="s">
        <v>978</v>
      </c>
      <c r="BM165" t="s">
        <v>1092</v>
      </c>
      <c r="BP165" t="s">
        <v>978</v>
      </c>
      <c r="BT165" s="3">
        <v>43635</v>
      </c>
      <c r="BU165" t="s">
        <v>977</v>
      </c>
      <c r="BV165">
        <v>1890781</v>
      </c>
    </row>
    <row r="166" spans="1:75">
      <c r="A166" s="1">
        <f>HYPERLINK("https://lsnyc.legalserver.org/matter/dynamic-profile/view/1889375","19-1889375")</f>
        <v>0</v>
      </c>
      <c r="B166" t="s">
        <v>228</v>
      </c>
      <c r="C166" t="s">
        <v>462</v>
      </c>
      <c r="D166" t="s">
        <v>539</v>
      </c>
      <c r="F166" s="3">
        <v>43668</v>
      </c>
      <c r="G166" s="3">
        <v>43517</v>
      </c>
      <c r="K166" t="s">
        <v>573</v>
      </c>
      <c r="L166" t="s">
        <v>588</v>
      </c>
      <c r="M166" t="s">
        <v>594</v>
      </c>
      <c r="O166">
        <v>38</v>
      </c>
      <c r="P166" t="s">
        <v>600</v>
      </c>
      <c r="Q166" t="s">
        <v>617</v>
      </c>
      <c r="R166" t="s">
        <v>625</v>
      </c>
      <c r="S166" t="s">
        <v>634</v>
      </c>
      <c r="T166" t="s">
        <v>797</v>
      </c>
      <c r="U166" t="s">
        <v>882</v>
      </c>
      <c r="V166">
        <v>10310</v>
      </c>
      <c r="W166">
        <v>0</v>
      </c>
      <c r="X166">
        <v>2</v>
      </c>
      <c r="Y166">
        <v>2</v>
      </c>
      <c r="Z166" t="s">
        <v>890</v>
      </c>
      <c r="AA166" t="s">
        <v>927</v>
      </c>
      <c r="AB166" t="s">
        <v>931</v>
      </c>
      <c r="AC166" t="s">
        <v>932</v>
      </c>
      <c r="AD166" t="s">
        <v>942</v>
      </c>
      <c r="AE166">
        <v>0</v>
      </c>
      <c r="AG166">
        <v>0</v>
      </c>
      <c r="AH166">
        <v>0</v>
      </c>
      <c r="AI166">
        <v>0</v>
      </c>
      <c r="AK166">
        <v>1.7</v>
      </c>
      <c r="AL166" t="s">
        <v>966</v>
      </c>
      <c r="AN166" t="s">
        <v>968</v>
      </c>
      <c r="AO166">
        <v>38</v>
      </c>
      <c r="AP166" s="3">
        <v>43494</v>
      </c>
      <c r="AQ166" t="s">
        <v>975</v>
      </c>
      <c r="AR166" t="s">
        <v>978</v>
      </c>
      <c r="AS166">
        <v>61.5</v>
      </c>
      <c r="AU166" t="s">
        <v>999</v>
      </c>
      <c r="AV166" t="s">
        <v>1020</v>
      </c>
      <c r="AX166" t="s">
        <v>1034</v>
      </c>
      <c r="AY166" t="s">
        <v>979</v>
      </c>
      <c r="AZ166" t="s">
        <v>979</v>
      </c>
      <c r="BA166" t="s">
        <v>1073</v>
      </c>
      <c r="BB166" t="s">
        <v>978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 t="s">
        <v>978</v>
      </c>
      <c r="BK166" t="s">
        <v>978</v>
      </c>
      <c r="BL166" t="s">
        <v>978</v>
      </c>
      <c r="BM166" t="s">
        <v>931</v>
      </c>
      <c r="BP166" t="s">
        <v>978</v>
      </c>
      <c r="BT166" s="3">
        <v>43598</v>
      </c>
      <c r="BU166" t="s">
        <v>977</v>
      </c>
      <c r="BV166">
        <v>1864041</v>
      </c>
      <c r="BW166" t="s">
        <v>1103</v>
      </c>
    </row>
    <row r="167" spans="1:75">
      <c r="A167" s="1">
        <f>HYPERLINK("https://lsnyc.legalserver.org/matter/dynamic-profile/view/1891538","19-1891538")</f>
        <v>0</v>
      </c>
      <c r="B167" t="s">
        <v>229</v>
      </c>
      <c r="C167" t="s">
        <v>463</v>
      </c>
      <c r="D167" t="s">
        <v>539</v>
      </c>
      <c r="F167" s="3">
        <v>43677</v>
      </c>
      <c r="G167" s="3">
        <v>43517</v>
      </c>
      <c r="K167" t="s">
        <v>558</v>
      </c>
      <c r="L167" t="s">
        <v>588</v>
      </c>
      <c r="M167" t="s">
        <v>596</v>
      </c>
      <c r="O167">
        <v>50</v>
      </c>
      <c r="P167" t="s">
        <v>600</v>
      </c>
      <c r="Q167" t="s">
        <v>617</v>
      </c>
      <c r="R167" t="s">
        <v>625</v>
      </c>
      <c r="S167" t="s">
        <v>633</v>
      </c>
      <c r="T167" t="s">
        <v>798</v>
      </c>
      <c r="U167" t="s">
        <v>882</v>
      </c>
      <c r="V167">
        <v>10458</v>
      </c>
      <c r="W167">
        <v>0</v>
      </c>
      <c r="X167">
        <v>1</v>
      </c>
      <c r="Y167">
        <v>1</v>
      </c>
      <c r="Z167" t="s">
        <v>890</v>
      </c>
      <c r="AA167" t="s">
        <v>928</v>
      </c>
      <c r="AB167" t="s">
        <v>931</v>
      </c>
      <c r="AC167" t="s">
        <v>932</v>
      </c>
      <c r="AD167" t="s">
        <v>942</v>
      </c>
      <c r="AE167">
        <v>0</v>
      </c>
      <c r="AG167">
        <v>0</v>
      </c>
      <c r="AH167">
        <v>0</v>
      </c>
      <c r="AI167">
        <v>0</v>
      </c>
      <c r="AK167">
        <v>5.9</v>
      </c>
      <c r="AL167" t="s">
        <v>966</v>
      </c>
      <c r="AN167" t="s">
        <v>542</v>
      </c>
      <c r="AO167">
        <v>49</v>
      </c>
      <c r="AP167" s="3">
        <v>43517</v>
      </c>
      <c r="AQ167" t="s">
        <v>973</v>
      </c>
      <c r="AR167" t="s">
        <v>977</v>
      </c>
      <c r="AS167">
        <v>175.18</v>
      </c>
      <c r="AU167" t="s">
        <v>1008</v>
      </c>
      <c r="AV167" t="s">
        <v>1020</v>
      </c>
      <c r="AX167" t="s">
        <v>1032</v>
      </c>
      <c r="AY167" t="s">
        <v>979</v>
      </c>
      <c r="AZ167" t="s">
        <v>979</v>
      </c>
      <c r="BA167" t="s">
        <v>1087</v>
      </c>
      <c r="BB167" t="s">
        <v>978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 t="s">
        <v>979</v>
      </c>
      <c r="BK167" t="s">
        <v>979</v>
      </c>
      <c r="BL167" t="s">
        <v>979</v>
      </c>
      <c r="BM167" t="s">
        <v>1093</v>
      </c>
      <c r="BP167" t="s">
        <v>978</v>
      </c>
      <c r="BT167" s="3">
        <v>43677</v>
      </c>
      <c r="BU167" t="s">
        <v>977</v>
      </c>
      <c r="BV167">
        <v>1892171</v>
      </c>
    </row>
    <row r="168" spans="1:75">
      <c r="A168" s="1">
        <f>HYPERLINK("https://lsnyc.legalserver.org/matter/dynamic-profile/view/1891181","19-1891181")</f>
        <v>0</v>
      </c>
      <c r="B168" t="s">
        <v>230</v>
      </c>
      <c r="C168" t="s">
        <v>464</v>
      </c>
      <c r="D168" t="s">
        <v>539</v>
      </c>
      <c r="F168" s="3">
        <v>43691</v>
      </c>
      <c r="G168" s="3">
        <v>43515</v>
      </c>
      <c r="K168" t="s">
        <v>576</v>
      </c>
      <c r="L168" t="s">
        <v>587</v>
      </c>
      <c r="M168" t="s">
        <v>597</v>
      </c>
      <c r="O168">
        <v>47</v>
      </c>
      <c r="P168" t="s">
        <v>606</v>
      </c>
      <c r="Q168" t="s">
        <v>617</v>
      </c>
      <c r="R168" t="s">
        <v>625</v>
      </c>
      <c r="S168" t="s">
        <v>633</v>
      </c>
      <c r="T168" t="s">
        <v>799</v>
      </c>
      <c r="U168" t="s">
        <v>882</v>
      </c>
      <c r="V168">
        <v>11214</v>
      </c>
      <c r="W168">
        <v>2</v>
      </c>
      <c r="X168">
        <v>1</v>
      </c>
      <c r="Y168">
        <v>3</v>
      </c>
      <c r="Z168" t="s">
        <v>903</v>
      </c>
      <c r="AA168" t="s">
        <v>929</v>
      </c>
      <c r="AB168" t="s">
        <v>931</v>
      </c>
      <c r="AC168" t="s">
        <v>933</v>
      </c>
      <c r="AD168" t="s">
        <v>942</v>
      </c>
      <c r="AE168">
        <v>0</v>
      </c>
      <c r="AG168">
        <v>0</v>
      </c>
      <c r="AH168">
        <v>0</v>
      </c>
      <c r="AI168">
        <v>0</v>
      </c>
      <c r="AK168">
        <v>3.65</v>
      </c>
      <c r="AL168" t="s">
        <v>966</v>
      </c>
      <c r="AN168" t="s">
        <v>968</v>
      </c>
      <c r="AO168">
        <v>47</v>
      </c>
      <c r="AP168" s="3">
        <v>43515</v>
      </c>
      <c r="AQ168" t="s">
        <v>973</v>
      </c>
      <c r="AR168" t="s">
        <v>977</v>
      </c>
      <c r="AS168">
        <v>54.18</v>
      </c>
      <c r="AU168" t="s">
        <v>1003</v>
      </c>
      <c r="AV168" t="s">
        <v>1019</v>
      </c>
      <c r="AX168" t="s">
        <v>1030</v>
      </c>
      <c r="AY168" t="s">
        <v>979</v>
      </c>
      <c r="AZ168" t="s">
        <v>979</v>
      </c>
      <c r="BA168" t="s">
        <v>1043</v>
      </c>
      <c r="BB168" t="s">
        <v>978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 t="s">
        <v>979</v>
      </c>
      <c r="BK168" t="s">
        <v>979</v>
      </c>
      <c r="BL168" t="s">
        <v>979</v>
      </c>
      <c r="BM168" t="s">
        <v>931</v>
      </c>
      <c r="BP168" t="s">
        <v>978</v>
      </c>
      <c r="BT168" s="3">
        <v>43691</v>
      </c>
      <c r="BU168" t="s">
        <v>977</v>
      </c>
      <c r="BV168">
        <v>1891813</v>
      </c>
    </row>
    <row r="169" spans="1:75">
      <c r="A169" s="1">
        <f>HYPERLINK("https://lsnyc.legalserver.org/matter/dynamic-profile/view/1891181","19-1891181")</f>
        <v>0</v>
      </c>
      <c r="B169" t="s">
        <v>230</v>
      </c>
      <c r="C169" t="s">
        <v>464</v>
      </c>
      <c r="D169" t="s">
        <v>539</v>
      </c>
      <c r="F169" s="3">
        <v>43691</v>
      </c>
      <c r="G169" s="3">
        <v>43515</v>
      </c>
      <c r="K169" t="s">
        <v>576</v>
      </c>
      <c r="L169" t="s">
        <v>587</v>
      </c>
      <c r="M169" t="s">
        <v>597</v>
      </c>
      <c r="O169">
        <v>47</v>
      </c>
      <c r="P169" t="s">
        <v>606</v>
      </c>
      <c r="Q169" t="s">
        <v>617</v>
      </c>
      <c r="R169" t="s">
        <v>625</v>
      </c>
      <c r="S169" t="s">
        <v>633</v>
      </c>
      <c r="T169" t="s">
        <v>799</v>
      </c>
      <c r="U169" t="s">
        <v>882</v>
      </c>
      <c r="V169">
        <v>11214</v>
      </c>
      <c r="W169">
        <v>2</v>
      </c>
      <c r="X169">
        <v>1</v>
      </c>
      <c r="Y169">
        <v>3</v>
      </c>
      <c r="Z169" t="s">
        <v>903</v>
      </c>
      <c r="AA169" t="s">
        <v>929</v>
      </c>
      <c r="AB169" t="s">
        <v>931</v>
      </c>
      <c r="AC169" t="s">
        <v>933</v>
      </c>
      <c r="AD169" t="s">
        <v>952</v>
      </c>
      <c r="AE169">
        <v>0</v>
      </c>
      <c r="AG169">
        <v>0</v>
      </c>
      <c r="AH169">
        <v>0</v>
      </c>
      <c r="AI169">
        <v>0</v>
      </c>
      <c r="AK169">
        <v>3.65</v>
      </c>
      <c r="AL169" t="s">
        <v>966</v>
      </c>
      <c r="AN169" t="s">
        <v>968</v>
      </c>
      <c r="AO169">
        <v>47</v>
      </c>
      <c r="AP169" s="3">
        <v>43515</v>
      </c>
      <c r="AQ169" t="s">
        <v>973</v>
      </c>
      <c r="AR169" t="s">
        <v>977</v>
      </c>
      <c r="AS169">
        <v>54.18</v>
      </c>
      <c r="AU169" t="s">
        <v>1003</v>
      </c>
      <c r="AV169" t="s">
        <v>1019</v>
      </c>
      <c r="AX169" t="s">
        <v>1030</v>
      </c>
      <c r="AY169" t="s">
        <v>979</v>
      </c>
      <c r="AZ169" t="s">
        <v>979</v>
      </c>
      <c r="BA169" t="s">
        <v>1043</v>
      </c>
      <c r="BB169" t="s">
        <v>978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 t="s">
        <v>979</v>
      </c>
      <c r="BK169" t="s">
        <v>979</v>
      </c>
      <c r="BL169" t="s">
        <v>979</v>
      </c>
      <c r="BM169" t="s">
        <v>931</v>
      </c>
      <c r="BP169" t="s">
        <v>978</v>
      </c>
      <c r="BT169" s="3">
        <v>43691</v>
      </c>
      <c r="BU169" t="s">
        <v>977</v>
      </c>
      <c r="BV169">
        <v>1891813</v>
      </c>
    </row>
    <row r="170" spans="1:75">
      <c r="A170" s="1">
        <f>HYPERLINK("https://lsnyc.legalserver.org/matter/dynamic-profile/view/1890996","19-1890996")</f>
        <v>0</v>
      </c>
      <c r="B170" t="s">
        <v>231</v>
      </c>
      <c r="C170" t="s">
        <v>465</v>
      </c>
      <c r="D170" t="s">
        <v>539</v>
      </c>
      <c r="F170" s="3">
        <v>43692</v>
      </c>
      <c r="G170" s="3">
        <v>43511</v>
      </c>
      <c r="K170" t="s">
        <v>562</v>
      </c>
      <c r="L170" t="s">
        <v>587</v>
      </c>
      <c r="M170" t="s">
        <v>596</v>
      </c>
      <c r="O170">
        <v>35</v>
      </c>
      <c r="P170" t="s">
        <v>600</v>
      </c>
      <c r="Q170" t="s">
        <v>617</v>
      </c>
      <c r="R170" t="s">
        <v>625</v>
      </c>
      <c r="S170" t="s">
        <v>632</v>
      </c>
      <c r="T170" t="s">
        <v>800</v>
      </c>
      <c r="U170" t="s">
        <v>882</v>
      </c>
      <c r="V170">
        <v>10458</v>
      </c>
      <c r="W170">
        <v>2</v>
      </c>
      <c r="X170">
        <v>1</v>
      </c>
      <c r="Y170">
        <v>3</v>
      </c>
      <c r="Z170" t="s">
        <v>886</v>
      </c>
      <c r="AA170" t="s">
        <v>927</v>
      </c>
      <c r="AB170" t="s">
        <v>931</v>
      </c>
      <c r="AC170" t="s">
        <v>934</v>
      </c>
      <c r="AD170" t="s">
        <v>944</v>
      </c>
      <c r="AE170">
        <v>0</v>
      </c>
      <c r="AG170">
        <v>0</v>
      </c>
      <c r="AH170">
        <v>0</v>
      </c>
      <c r="AI170">
        <v>0</v>
      </c>
      <c r="AK170">
        <v>2.65</v>
      </c>
      <c r="AL170" t="s">
        <v>966</v>
      </c>
      <c r="AN170" t="s">
        <v>968</v>
      </c>
      <c r="AO170">
        <v>34</v>
      </c>
      <c r="AP170" s="3">
        <v>43511</v>
      </c>
      <c r="AQ170" t="s">
        <v>974</v>
      </c>
      <c r="AR170" t="s">
        <v>978</v>
      </c>
      <c r="AS170">
        <v>0</v>
      </c>
      <c r="AU170" t="s">
        <v>990</v>
      </c>
      <c r="AV170" t="s">
        <v>1020</v>
      </c>
      <c r="AX170" t="s">
        <v>1032</v>
      </c>
      <c r="AY170" t="s">
        <v>979</v>
      </c>
      <c r="AZ170" t="s">
        <v>979</v>
      </c>
      <c r="BA170" t="s">
        <v>1087</v>
      </c>
      <c r="BB170" t="s">
        <v>979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 t="s">
        <v>978</v>
      </c>
      <c r="BK170" t="s">
        <v>978</v>
      </c>
      <c r="BL170" t="s">
        <v>979</v>
      </c>
      <c r="BM170" t="s">
        <v>931</v>
      </c>
      <c r="BP170" t="s">
        <v>978</v>
      </c>
      <c r="BT170" s="3">
        <v>43684</v>
      </c>
      <c r="BU170" t="s">
        <v>977</v>
      </c>
      <c r="BV170">
        <v>781803</v>
      </c>
    </row>
    <row r="171" spans="1:75">
      <c r="A171" s="1">
        <f>HYPERLINK("https://lsnyc.legalserver.org/matter/dynamic-profile/view/1890872","19-1890872")</f>
        <v>0</v>
      </c>
      <c r="B171" t="s">
        <v>232</v>
      </c>
      <c r="C171" t="s">
        <v>466</v>
      </c>
      <c r="D171" t="s">
        <v>539</v>
      </c>
      <c r="F171" s="3">
        <v>43656</v>
      </c>
      <c r="G171" s="3">
        <v>43510</v>
      </c>
      <c r="K171" t="s">
        <v>558</v>
      </c>
      <c r="L171" t="s">
        <v>588</v>
      </c>
      <c r="M171" t="s">
        <v>593</v>
      </c>
      <c r="O171">
        <v>64</v>
      </c>
      <c r="P171" t="s">
        <v>599</v>
      </c>
      <c r="Q171" t="s">
        <v>617</v>
      </c>
      <c r="R171" t="s">
        <v>625</v>
      </c>
      <c r="S171" t="s">
        <v>633</v>
      </c>
      <c r="T171" t="s">
        <v>801</v>
      </c>
      <c r="U171" t="s">
        <v>882</v>
      </c>
      <c r="V171">
        <v>11226</v>
      </c>
      <c r="W171">
        <v>0</v>
      </c>
      <c r="X171">
        <v>2</v>
      </c>
      <c r="Y171">
        <v>2</v>
      </c>
      <c r="Z171" t="s">
        <v>917</v>
      </c>
      <c r="AA171" t="s">
        <v>928</v>
      </c>
      <c r="AB171" t="s">
        <v>931</v>
      </c>
      <c r="AC171" t="s">
        <v>932</v>
      </c>
      <c r="AD171" t="s">
        <v>942</v>
      </c>
      <c r="AE171">
        <v>0</v>
      </c>
      <c r="AG171">
        <v>0</v>
      </c>
      <c r="AH171">
        <v>0</v>
      </c>
      <c r="AI171">
        <v>0</v>
      </c>
      <c r="AK171">
        <v>5.25</v>
      </c>
      <c r="AL171" t="s">
        <v>966</v>
      </c>
      <c r="AN171" t="s">
        <v>969</v>
      </c>
      <c r="AO171">
        <v>64</v>
      </c>
      <c r="AP171" s="3">
        <v>43510</v>
      </c>
      <c r="AQ171" t="s">
        <v>973</v>
      </c>
      <c r="AR171" t="s">
        <v>977</v>
      </c>
      <c r="AS171">
        <v>79.98</v>
      </c>
      <c r="AU171" t="s">
        <v>1003</v>
      </c>
      <c r="AV171" t="s">
        <v>1019</v>
      </c>
      <c r="AX171" t="s">
        <v>1030</v>
      </c>
      <c r="AY171" t="s">
        <v>979</v>
      </c>
      <c r="AZ171" t="s">
        <v>979</v>
      </c>
      <c r="BA171" t="s">
        <v>1051</v>
      </c>
      <c r="BB171" t="s">
        <v>978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 t="s">
        <v>979</v>
      </c>
      <c r="BK171" t="s">
        <v>979</v>
      </c>
      <c r="BL171" t="s">
        <v>979</v>
      </c>
      <c r="BP171" t="s">
        <v>979</v>
      </c>
      <c r="BQ171" t="s">
        <v>67</v>
      </c>
      <c r="BT171" s="3">
        <v>43656</v>
      </c>
      <c r="BU171" t="s">
        <v>977</v>
      </c>
      <c r="BV171">
        <v>1891504</v>
      </c>
    </row>
    <row r="172" spans="1:75">
      <c r="A172" s="1">
        <f>HYPERLINK("https://lsnyc.legalserver.org/matter/dynamic-profile/view/1890615","19-1890615")</f>
        <v>0</v>
      </c>
      <c r="B172" t="s">
        <v>233</v>
      </c>
      <c r="C172" t="s">
        <v>467</v>
      </c>
      <c r="D172" t="s">
        <v>538</v>
      </c>
      <c r="F172" s="3">
        <v>43647</v>
      </c>
      <c r="G172" s="3">
        <v>43507</v>
      </c>
      <c r="K172" t="s">
        <v>553</v>
      </c>
      <c r="L172" t="s">
        <v>587</v>
      </c>
      <c r="M172" t="s">
        <v>594</v>
      </c>
      <c r="O172">
        <v>51</v>
      </c>
      <c r="P172" t="s">
        <v>600</v>
      </c>
      <c r="Q172" t="s">
        <v>613</v>
      </c>
      <c r="R172" t="s">
        <v>623</v>
      </c>
      <c r="S172" t="s">
        <v>630</v>
      </c>
      <c r="T172" t="s">
        <v>802</v>
      </c>
      <c r="U172" t="s">
        <v>882</v>
      </c>
      <c r="V172">
        <v>10453</v>
      </c>
      <c r="W172">
        <v>0</v>
      </c>
      <c r="X172">
        <v>1</v>
      </c>
      <c r="Y172">
        <v>1</v>
      </c>
      <c r="Z172" t="s">
        <v>890</v>
      </c>
      <c r="AA172" t="s">
        <v>927</v>
      </c>
      <c r="AB172" t="s">
        <v>931</v>
      </c>
      <c r="AC172" t="s">
        <v>932</v>
      </c>
      <c r="AD172" t="s">
        <v>939</v>
      </c>
      <c r="AE172">
        <v>0</v>
      </c>
      <c r="AG172">
        <v>0</v>
      </c>
      <c r="AH172">
        <v>0</v>
      </c>
      <c r="AI172">
        <v>0</v>
      </c>
      <c r="AK172">
        <v>2.1</v>
      </c>
      <c r="AL172" t="s">
        <v>966</v>
      </c>
      <c r="AN172" t="s">
        <v>542</v>
      </c>
      <c r="AO172">
        <v>51</v>
      </c>
      <c r="AP172" s="3">
        <v>43507</v>
      </c>
      <c r="AQ172" t="s">
        <v>973</v>
      </c>
      <c r="AR172" t="s">
        <v>977</v>
      </c>
      <c r="AS172">
        <v>187.35</v>
      </c>
      <c r="AU172" t="s">
        <v>980</v>
      </c>
      <c r="AV172" t="s">
        <v>1019</v>
      </c>
      <c r="AX172" t="s">
        <v>1032</v>
      </c>
      <c r="AY172" t="s">
        <v>979</v>
      </c>
      <c r="AZ172" t="s">
        <v>979</v>
      </c>
      <c r="BA172" t="s">
        <v>1088</v>
      </c>
      <c r="BB172" t="s">
        <v>978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 t="s">
        <v>977</v>
      </c>
      <c r="BK172" t="s">
        <v>978</v>
      </c>
      <c r="BL172" t="s">
        <v>979</v>
      </c>
      <c r="BM172" t="s">
        <v>931</v>
      </c>
      <c r="BP172" t="s">
        <v>978</v>
      </c>
      <c r="BT172" s="3">
        <v>43644</v>
      </c>
      <c r="BU172" t="s">
        <v>977</v>
      </c>
      <c r="BV172">
        <v>1891247</v>
      </c>
    </row>
    <row r="173" spans="1:75">
      <c r="A173" s="1">
        <f>HYPERLINK("https://lsnyc.legalserver.org/matter/dynamic-profile/view/1890393","19-1890393")</f>
        <v>0</v>
      </c>
      <c r="B173" t="s">
        <v>234</v>
      </c>
      <c r="C173" t="s">
        <v>468</v>
      </c>
      <c r="D173" t="s">
        <v>539</v>
      </c>
      <c r="F173" s="3">
        <v>43697</v>
      </c>
      <c r="G173" s="3">
        <v>43504</v>
      </c>
      <c r="K173" t="s">
        <v>561</v>
      </c>
      <c r="L173" t="s">
        <v>587</v>
      </c>
      <c r="M173" t="s">
        <v>594</v>
      </c>
      <c r="O173">
        <v>54</v>
      </c>
      <c r="P173" t="s">
        <v>600</v>
      </c>
      <c r="Q173" t="s">
        <v>617</v>
      </c>
      <c r="R173" t="s">
        <v>625</v>
      </c>
      <c r="S173" t="s">
        <v>630</v>
      </c>
      <c r="T173" t="s">
        <v>803</v>
      </c>
      <c r="U173" t="s">
        <v>882</v>
      </c>
      <c r="V173">
        <v>10031</v>
      </c>
      <c r="W173">
        <v>0</v>
      </c>
      <c r="X173">
        <v>1</v>
      </c>
      <c r="Y173">
        <v>1</v>
      </c>
      <c r="Z173" t="s">
        <v>898</v>
      </c>
      <c r="AA173" t="s">
        <v>928</v>
      </c>
      <c r="AB173" t="s">
        <v>931</v>
      </c>
      <c r="AC173" t="s">
        <v>932</v>
      </c>
      <c r="AD173" t="s">
        <v>942</v>
      </c>
      <c r="AE173">
        <v>0</v>
      </c>
      <c r="AG173">
        <v>0</v>
      </c>
      <c r="AH173">
        <v>0</v>
      </c>
      <c r="AI173">
        <v>0</v>
      </c>
      <c r="AK173">
        <v>0.8</v>
      </c>
      <c r="AL173" t="s">
        <v>966</v>
      </c>
      <c r="AN173" t="s">
        <v>542</v>
      </c>
      <c r="AO173">
        <v>54</v>
      </c>
      <c r="AP173" s="3">
        <v>43504</v>
      </c>
      <c r="AQ173" t="s">
        <v>973</v>
      </c>
      <c r="AR173" t="s">
        <v>977</v>
      </c>
      <c r="AS173">
        <v>76.86</v>
      </c>
      <c r="AU173" t="s">
        <v>989</v>
      </c>
      <c r="AV173" t="s">
        <v>1019</v>
      </c>
      <c r="AX173" t="s">
        <v>1031</v>
      </c>
      <c r="AY173" t="s">
        <v>979</v>
      </c>
      <c r="AZ173" t="s">
        <v>979</v>
      </c>
      <c r="BB173" t="s">
        <v>979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 t="s">
        <v>978</v>
      </c>
      <c r="BK173" t="s">
        <v>978</v>
      </c>
      <c r="BL173" t="s">
        <v>978</v>
      </c>
      <c r="BM173" t="s">
        <v>1092</v>
      </c>
      <c r="BP173" t="s">
        <v>978</v>
      </c>
      <c r="BT173" s="3">
        <v>43697</v>
      </c>
      <c r="BU173" t="s">
        <v>977</v>
      </c>
      <c r="BV173">
        <v>1890717</v>
      </c>
    </row>
    <row r="174" spans="1:75">
      <c r="A174" s="1">
        <f>HYPERLINK("https://lsnyc.legalserver.org/matter/dynamic-profile/view/1890484","19-1890484")</f>
        <v>0</v>
      </c>
      <c r="B174" t="s">
        <v>234</v>
      </c>
      <c r="C174" t="s">
        <v>468</v>
      </c>
      <c r="D174" t="s">
        <v>539</v>
      </c>
      <c r="F174" s="3">
        <v>43721</v>
      </c>
      <c r="G174" s="3">
        <v>43504</v>
      </c>
      <c r="K174" t="s">
        <v>561</v>
      </c>
      <c r="L174" t="s">
        <v>587</v>
      </c>
      <c r="M174" t="s">
        <v>594</v>
      </c>
      <c r="O174">
        <v>54</v>
      </c>
      <c r="P174" t="s">
        <v>600</v>
      </c>
      <c r="Q174" t="s">
        <v>617</v>
      </c>
      <c r="R174" t="s">
        <v>625</v>
      </c>
      <c r="S174" t="s">
        <v>630</v>
      </c>
      <c r="T174" t="s">
        <v>803</v>
      </c>
      <c r="U174" t="s">
        <v>882</v>
      </c>
      <c r="V174">
        <v>10031</v>
      </c>
      <c r="W174">
        <v>0</v>
      </c>
      <c r="X174">
        <v>1</v>
      </c>
      <c r="Y174">
        <v>1</v>
      </c>
      <c r="Z174" t="s">
        <v>898</v>
      </c>
      <c r="AA174" t="s">
        <v>928</v>
      </c>
      <c r="AB174" t="s">
        <v>931</v>
      </c>
      <c r="AC174" t="s">
        <v>932</v>
      </c>
      <c r="AD174" t="s">
        <v>942</v>
      </c>
      <c r="AE174">
        <v>0</v>
      </c>
      <c r="AG174">
        <v>0</v>
      </c>
      <c r="AH174">
        <v>0</v>
      </c>
      <c r="AI174">
        <v>0</v>
      </c>
      <c r="AK174">
        <v>1.8</v>
      </c>
      <c r="AL174" t="s">
        <v>966</v>
      </c>
      <c r="AN174" t="s">
        <v>542</v>
      </c>
      <c r="AO174">
        <v>54</v>
      </c>
      <c r="AP174" s="3">
        <v>43504</v>
      </c>
      <c r="AQ174" t="s">
        <v>975</v>
      </c>
      <c r="AR174" t="s">
        <v>978</v>
      </c>
      <c r="AS174">
        <v>76.86</v>
      </c>
      <c r="AU174" t="s">
        <v>1003</v>
      </c>
      <c r="AV174" t="s">
        <v>1019</v>
      </c>
      <c r="AX174" t="s">
        <v>1031</v>
      </c>
      <c r="AY174" t="s">
        <v>979</v>
      </c>
      <c r="AZ174" t="s">
        <v>979</v>
      </c>
      <c r="BA174" t="s">
        <v>1080</v>
      </c>
      <c r="BB174" t="s">
        <v>1091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 t="s">
        <v>978</v>
      </c>
      <c r="BK174" t="s">
        <v>978</v>
      </c>
      <c r="BL174" t="s">
        <v>978</v>
      </c>
      <c r="BM174" t="s">
        <v>1092</v>
      </c>
      <c r="BP174" t="s">
        <v>978</v>
      </c>
      <c r="BT174" s="3">
        <v>43721</v>
      </c>
      <c r="BU174" t="s">
        <v>977</v>
      </c>
      <c r="BV174">
        <v>1890717</v>
      </c>
    </row>
    <row r="175" spans="1:75">
      <c r="A175" s="1">
        <f>HYPERLINK("https://lsnyc.legalserver.org/matter/dynamic-profile/view/1890294","19-1890294")</f>
        <v>0</v>
      </c>
      <c r="B175" t="s">
        <v>235</v>
      </c>
      <c r="C175" t="s">
        <v>469</v>
      </c>
      <c r="D175" t="s">
        <v>539</v>
      </c>
      <c r="F175" s="3">
        <v>43686</v>
      </c>
      <c r="G175" s="3">
        <v>43503</v>
      </c>
      <c r="K175" t="s">
        <v>558</v>
      </c>
      <c r="L175" t="s">
        <v>588</v>
      </c>
      <c r="M175" t="s">
        <v>594</v>
      </c>
      <c r="O175">
        <v>26</v>
      </c>
      <c r="P175" t="s">
        <v>599</v>
      </c>
      <c r="Q175" t="s">
        <v>617</v>
      </c>
      <c r="R175" t="s">
        <v>625</v>
      </c>
      <c r="S175" t="s">
        <v>633</v>
      </c>
      <c r="T175" t="s">
        <v>804</v>
      </c>
      <c r="U175" t="s">
        <v>882</v>
      </c>
      <c r="V175">
        <v>10310</v>
      </c>
      <c r="W175">
        <v>2</v>
      </c>
      <c r="X175">
        <v>1</v>
      </c>
      <c r="Y175">
        <v>3</v>
      </c>
      <c r="Z175" t="s">
        <v>892</v>
      </c>
      <c r="AA175" t="s">
        <v>929</v>
      </c>
      <c r="AB175" t="s">
        <v>931</v>
      </c>
      <c r="AC175" t="s">
        <v>932</v>
      </c>
      <c r="AD175" t="s">
        <v>942</v>
      </c>
      <c r="AE175">
        <v>0</v>
      </c>
      <c r="AG175">
        <v>0</v>
      </c>
      <c r="AH175">
        <v>0</v>
      </c>
      <c r="AI175">
        <v>0</v>
      </c>
      <c r="AK175">
        <v>2.95</v>
      </c>
      <c r="AL175" t="s">
        <v>966</v>
      </c>
      <c r="AN175" t="s">
        <v>542</v>
      </c>
      <c r="AO175">
        <v>25</v>
      </c>
      <c r="AP175" s="3">
        <v>43503</v>
      </c>
      <c r="AQ175" t="s">
        <v>973</v>
      </c>
      <c r="AR175" t="s">
        <v>977</v>
      </c>
      <c r="AS175">
        <v>0</v>
      </c>
      <c r="AU175" t="s">
        <v>1003</v>
      </c>
      <c r="AV175" t="s">
        <v>1019</v>
      </c>
      <c r="AX175" t="s">
        <v>1034</v>
      </c>
      <c r="AY175" t="s">
        <v>979</v>
      </c>
      <c r="AZ175" t="s">
        <v>979</v>
      </c>
      <c r="BA175" t="s">
        <v>1073</v>
      </c>
      <c r="BB175" t="s">
        <v>978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 t="s">
        <v>979</v>
      </c>
      <c r="BK175" t="s">
        <v>979</v>
      </c>
      <c r="BL175" t="s">
        <v>979</v>
      </c>
      <c r="BM175" t="s">
        <v>931</v>
      </c>
      <c r="BP175" t="s">
        <v>978</v>
      </c>
      <c r="BT175" s="3">
        <v>43679</v>
      </c>
      <c r="BU175" t="s">
        <v>977</v>
      </c>
      <c r="BV175">
        <v>1890926</v>
      </c>
    </row>
    <row r="176" spans="1:75">
      <c r="A176" s="1">
        <f>HYPERLINK("https://lsnyc.legalserver.org/matter/dynamic-profile/view/1890199","19-1890199")</f>
        <v>0</v>
      </c>
      <c r="B176" t="s">
        <v>236</v>
      </c>
      <c r="C176" t="s">
        <v>470</v>
      </c>
      <c r="D176" t="s">
        <v>538</v>
      </c>
      <c r="F176" s="3">
        <v>43671</v>
      </c>
      <c r="G176" s="3">
        <v>43502</v>
      </c>
      <c r="K176" t="s">
        <v>560</v>
      </c>
      <c r="L176" t="s">
        <v>587</v>
      </c>
      <c r="M176" t="s">
        <v>593</v>
      </c>
      <c r="O176">
        <v>34</v>
      </c>
      <c r="P176" t="s">
        <v>599</v>
      </c>
      <c r="Q176" t="s">
        <v>618</v>
      </c>
      <c r="R176" t="s">
        <v>624</v>
      </c>
      <c r="S176" t="s">
        <v>629</v>
      </c>
      <c r="T176" t="s">
        <v>805</v>
      </c>
      <c r="U176" t="s">
        <v>882</v>
      </c>
      <c r="V176">
        <v>11213</v>
      </c>
      <c r="W176">
        <v>2</v>
      </c>
      <c r="X176">
        <v>2</v>
      </c>
      <c r="Y176">
        <v>4</v>
      </c>
      <c r="Z176" t="s">
        <v>890</v>
      </c>
      <c r="AA176" t="s">
        <v>927</v>
      </c>
      <c r="AB176" t="s">
        <v>931</v>
      </c>
      <c r="AC176" t="s">
        <v>934</v>
      </c>
      <c r="AD176" t="s">
        <v>957</v>
      </c>
      <c r="AE176">
        <v>0</v>
      </c>
      <c r="AG176">
        <v>0</v>
      </c>
      <c r="AH176">
        <v>0</v>
      </c>
      <c r="AI176">
        <v>0</v>
      </c>
      <c r="AK176">
        <v>42.55</v>
      </c>
      <c r="AL176" t="s">
        <v>965</v>
      </c>
      <c r="AN176" t="s">
        <v>968</v>
      </c>
      <c r="AO176">
        <v>34</v>
      </c>
      <c r="AP176" s="3">
        <v>43502</v>
      </c>
      <c r="AQ176" t="s">
        <v>973</v>
      </c>
      <c r="AR176" t="s">
        <v>978</v>
      </c>
      <c r="AS176">
        <v>260.19</v>
      </c>
      <c r="AU176" t="s">
        <v>995</v>
      </c>
      <c r="AX176" t="s">
        <v>1030</v>
      </c>
      <c r="AY176" t="s">
        <v>978</v>
      </c>
      <c r="AZ176" t="s">
        <v>978</v>
      </c>
      <c r="BA176" t="s">
        <v>1066</v>
      </c>
      <c r="BB176" t="s">
        <v>978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 t="s">
        <v>977</v>
      </c>
      <c r="BK176" t="s">
        <v>978</v>
      </c>
      <c r="BP176" t="s">
        <v>978</v>
      </c>
      <c r="BT176" s="3">
        <v>43671</v>
      </c>
      <c r="BU176" t="s">
        <v>977</v>
      </c>
      <c r="BV176">
        <v>1874717</v>
      </c>
    </row>
    <row r="177" spans="1:75">
      <c r="A177" s="1">
        <f>HYPERLINK("https://lsnyc.legalserver.org/matter/dynamic-profile/view/1889761","19-1889761")</f>
        <v>0</v>
      </c>
      <c r="B177" t="s">
        <v>237</v>
      </c>
      <c r="C177" t="s">
        <v>471</v>
      </c>
      <c r="D177" t="s">
        <v>538</v>
      </c>
      <c r="F177" s="3">
        <v>43648</v>
      </c>
      <c r="G177" s="3">
        <v>43500</v>
      </c>
      <c r="K177" t="s">
        <v>553</v>
      </c>
      <c r="L177" t="s">
        <v>587</v>
      </c>
      <c r="M177" t="s">
        <v>593</v>
      </c>
      <c r="O177">
        <v>35</v>
      </c>
      <c r="P177" t="s">
        <v>607</v>
      </c>
      <c r="Q177" t="s">
        <v>613</v>
      </c>
      <c r="R177" t="s">
        <v>623</v>
      </c>
      <c r="S177" t="s">
        <v>630</v>
      </c>
      <c r="T177" t="s">
        <v>806</v>
      </c>
      <c r="U177" t="s">
        <v>882</v>
      </c>
      <c r="V177">
        <v>10472</v>
      </c>
      <c r="W177">
        <v>0</v>
      </c>
      <c r="X177">
        <v>1</v>
      </c>
      <c r="Y177">
        <v>1</v>
      </c>
      <c r="Z177" t="s">
        <v>893</v>
      </c>
      <c r="AA177" t="s">
        <v>927</v>
      </c>
      <c r="AB177" t="s">
        <v>931</v>
      </c>
      <c r="AC177" t="s">
        <v>932</v>
      </c>
      <c r="AD177" t="s">
        <v>939</v>
      </c>
      <c r="AE177">
        <v>0</v>
      </c>
      <c r="AG177">
        <v>0</v>
      </c>
      <c r="AH177">
        <v>0</v>
      </c>
      <c r="AI177">
        <v>0</v>
      </c>
      <c r="AK177">
        <v>1.83</v>
      </c>
      <c r="AL177" t="s">
        <v>965</v>
      </c>
      <c r="AN177" t="s">
        <v>542</v>
      </c>
      <c r="AO177">
        <v>34</v>
      </c>
      <c r="AP177" s="3">
        <v>43500</v>
      </c>
      <c r="AQ177" t="s">
        <v>973</v>
      </c>
      <c r="AR177" t="s">
        <v>977</v>
      </c>
      <c r="AS177">
        <v>138.22</v>
      </c>
      <c r="AU177" t="s">
        <v>980</v>
      </c>
      <c r="AX177" t="s">
        <v>1032</v>
      </c>
      <c r="AY177" t="s">
        <v>979</v>
      </c>
      <c r="AZ177" t="s">
        <v>979</v>
      </c>
      <c r="BA177" t="s">
        <v>1067</v>
      </c>
      <c r="BB177" t="s">
        <v>978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 t="s">
        <v>977</v>
      </c>
      <c r="BK177" t="s">
        <v>978</v>
      </c>
      <c r="BL177" t="s">
        <v>979</v>
      </c>
      <c r="BM177" t="s">
        <v>1092</v>
      </c>
      <c r="BP177" t="s">
        <v>978</v>
      </c>
      <c r="BT177" s="3">
        <v>43640</v>
      </c>
      <c r="BU177" t="s">
        <v>977</v>
      </c>
      <c r="BV177">
        <v>1890393</v>
      </c>
    </row>
    <row r="178" spans="1:75">
      <c r="A178" s="1">
        <f>HYPERLINK("https://lsnyc.legalserver.org/matter/dynamic-profile/view/1889437","19-1889437")</f>
        <v>0</v>
      </c>
      <c r="B178" t="s">
        <v>238</v>
      </c>
      <c r="C178" t="s">
        <v>472</v>
      </c>
      <c r="D178" t="s">
        <v>538</v>
      </c>
      <c r="F178" s="3">
        <v>43647</v>
      </c>
      <c r="G178" s="3">
        <v>43495</v>
      </c>
      <c r="K178" t="s">
        <v>553</v>
      </c>
      <c r="L178" t="s">
        <v>587</v>
      </c>
      <c r="M178" t="s">
        <v>591</v>
      </c>
      <c r="O178">
        <v>35</v>
      </c>
      <c r="P178" t="s">
        <v>599</v>
      </c>
      <c r="Q178" t="s">
        <v>613</v>
      </c>
      <c r="R178" t="s">
        <v>623</v>
      </c>
      <c r="S178" t="s">
        <v>630</v>
      </c>
      <c r="T178" t="s">
        <v>807</v>
      </c>
      <c r="U178" t="s">
        <v>882</v>
      </c>
      <c r="V178">
        <v>10305</v>
      </c>
      <c r="W178">
        <v>0</v>
      </c>
      <c r="X178">
        <v>1</v>
      </c>
      <c r="Y178">
        <v>1</v>
      </c>
      <c r="Z178" t="s">
        <v>907</v>
      </c>
      <c r="AA178" t="s">
        <v>927</v>
      </c>
      <c r="AB178" t="s">
        <v>931</v>
      </c>
      <c r="AC178" t="s">
        <v>932</v>
      </c>
      <c r="AD178" t="s">
        <v>939</v>
      </c>
      <c r="AE178">
        <v>0</v>
      </c>
      <c r="AG178">
        <v>0</v>
      </c>
      <c r="AH178">
        <v>0</v>
      </c>
      <c r="AI178">
        <v>0</v>
      </c>
      <c r="AK178">
        <v>2.6</v>
      </c>
      <c r="AL178" t="s">
        <v>965</v>
      </c>
      <c r="AN178" t="s">
        <v>542</v>
      </c>
      <c r="AO178">
        <v>35</v>
      </c>
      <c r="AP178" s="3">
        <v>43495</v>
      </c>
      <c r="AQ178" t="s">
        <v>973</v>
      </c>
      <c r="AR178" t="s">
        <v>977</v>
      </c>
      <c r="AS178">
        <v>26.9</v>
      </c>
      <c r="AU178" t="s">
        <v>980</v>
      </c>
      <c r="AX178" t="s">
        <v>1034</v>
      </c>
      <c r="AY178" t="s">
        <v>979</v>
      </c>
      <c r="AZ178" t="s">
        <v>979</v>
      </c>
      <c r="BA178" t="s">
        <v>1068</v>
      </c>
      <c r="BB178" t="s">
        <v>978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 t="s">
        <v>977</v>
      </c>
      <c r="BK178" t="s">
        <v>978</v>
      </c>
      <c r="BL178" t="s">
        <v>978</v>
      </c>
      <c r="BM178" t="s">
        <v>1092</v>
      </c>
      <c r="BP178" t="s">
        <v>978</v>
      </c>
      <c r="BT178" s="3">
        <v>43641</v>
      </c>
      <c r="BU178" t="s">
        <v>977</v>
      </c>
      <c r="BV178">
        <v>1890069</v>
      </c>
    </row>
    <row r="179" spans="1:75">
      <c r="A179" s="1">
        <f>HYPERLINK("https://lsnyc.legalserver.org/matter/dynamic-profile/view/1889079","19-1889079")</f>
        <v>0</v>
      </c>
      <c r="B179" t="s">
        <v>239</v>
      </c>
      <c r="C179" t="s">
        <v>329</v>
      </c>
      <c r="D179" t="s">
        <v>538</v>
      </c>
      <c r="F179" s="3">
        <v>43712</v>
      </c>
      <c r="G179" s="3">
        <v>43490</v>
      </c>
      <c r="K179" t="s">
        <v>553</v>
      </c>
      <c r="L179" t="s">
        <v>587</v>
      </c>
      <c r="M179" t="s">
        <v>593</v>
      </c>
      <c r="O179">
        <v>37</v>
      </c>
      <c r="P179" t="s">
        <v>599</v>
      </c>
      <c r="Q179" t="s">
        <v>613</v>
      </c>
      <c r="R179" t="s">
        <v>623</v>
      </c>
      <c r="S179" t="s">
        <v>630</v>
      </c>
      <c r="T179" t="s">
        <v>808</v>
      </c>
      <c r="U179" t="s">
        <v>882</v>
      </c>
      <c r="V179">
        <v>10030</v>
      </c>
      <c r="W179">
        <v>0</v>
      </c>
      <c r="X179">
        <v>1</v>
      </c>
      <c r="Y179">
        <v>1</v>
      </c>
      <c r="Z179" t="s">
        <v>886</v>
      </c>
      <c r="AA179" t="s">
        <v>927</v>
      </c>
      <c r="AB179" t="s">
        <v>931</v>
      </c>
      <c r="AC179" t="s">
        <v>932</v>
      </c>
      <c r="AD179" t="s">
        <v>939</v>
      </c>
      <c r="AE179">
        <v>0</v>
      </c>
      <c r="AG179">
        <v>0</v>
      </c>
      <c r="AH179">
        <v>0</v>
      </c>
      <c r="AI179">
        <v>0</v>
      </c>
      <c r="AK179">
        <v>8.199999999999999</v>
      </c>
      <c r="AL179" t="s">
        <v>965</v>
      </c>
      <c r="AN179" t="s">
        <v>542</v>
      </c>
      <c r="AO179">
        <v>36</v>
      </c>
      <c r="AP179" s="3">
        <v>43490</v>
      </c>
      <c r="AQ179" t="s">
        <v>973</v>
      </c>
      <c r="AR179" t="s">
        <v>977</v>
      </c>
      <c r="AS179">
        <v>0</v>
      </c>
      <c r="AU179" t="s">
        <v>980</v>
      </c>
      <c r="AX179" t="s">
        <v>1031</v>
      </c>
      <c r="AY179" t="s">
        <v>979</v>
      </c>
      <c r="AZ179" t="s">
        <v>979</v>
      </c>
      <c r="BA179" t="s">
        <v>1042</v>
      </c>
      <c r="BB179" t="s">
        <v>978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 t="s">
        <v>977</v>
      </c>
      <c r="BK179" t="s">
        <v>978</v>
      </c>
      <c r="BL179" t="s">
        <v>979</v>
      </c>
      <c r="BM179" t="s">
        <v>931</v>
      </c>
      <c r="BP179" t="s">
        <v>978</v>
      </c>
      <c r="BT179" s="3">
        <v>43711</v>
      </c>
      <c r="BU179" t="s">
        <v>977</v>
      </c>
      <c r="BV179">
        <v>1889711</v>
      </c>
    </row>
    <row r="180" spans="1:75">
      <c r="A180" s="1">
        <f>HYPERLINK("https://lsnyc.legalserver.org/matter/dynamic-profile/view/1888118","19-1888118")</f>
        <v>0</v>
      </c>
      <c r="B180" t="s">
        <v>240</v>
      </c>
      <c r="C180" t="s">
        <v>473</v>
      </c>
      <c r="D180" t="s">
        <v>539</v>
      </c>
      <c r="F180" s="3">
        <v>43689</v>
      </c>
      <c r="G180" s="3">
        <v>43480</v>
      </c>
      <c r="K180" t="s">
        <v>558</v>
      </c>
      <c r="L180" t="s">
        <v>587</v>
      </c>
      <c r="M180" t="s">
        <v>594</v>
      </c>
      <c r="O180">
        <v>31</v>
      </c>
      <c r="P180" t="s">
        <v>600</v>
      </c>
      <c r="Q180" t="s">
        <v>617</v>
      </c>
      <c r="R180" t="s">
        <v>625</v>
      </c>
      <c r="S180" t="s">
        <v>633</v>
      </c>
      <c r="T180" t="s">
        <v>809</v>
      </c>
      <c r="U180" t="s">
        <v>882</v>
      </c>
      <c r="V180">
        <v>10455</v>
      </c>
      <c r="W180">
        <v>1</v>
      </c>
      <c r="X180">
        <v>2</v>
      </c>
      <c r="Y180">
        <v>3</v>
      </c>
      <c r="Z180" t="s">
        <v>890</v>
      </c>
      <c r="AA180" t="s">
        <v>929</v>
      </c>
      <c r="AB180" t="s">
        <v>931</v>
      </c>
      <c r="AC180" t="s">
        <v>932</v>
      </c>
      <c r="AD180" t="s">
        <v>942</v>
      </c>
      <c r="AE180">
        <v>0</v>
      </c>
      <c r="AG180">
        <v>0</v>
      </c>
      <c r="AH180">
        <v>0</v>
      </c>
      <c r="AI180">
        <v>0</v>
      </c>
      <c r="AK180">
        <v>1.77</v>
      </c>
      <c r="AL180" t="s">
        <v>966</v>
      </c>
      <c r="AN180" t="s">
        <v>542</v>
      </c>
      <c r="AO180">
        <v>30</v>
      </c>
      <c r="AP180" s="3">
        <v>43480</v>
      </c>
      <c r="AQ180" t="s">
        <v>973</v>
      </c>
      <c r="AR180" t="s">
        <v>977</v>
      </c>
      <c r="AS180">
        <v>140.65</v>
      </c>
      <c r="AU180" t="s">
        <v>1003</v>
      </c>
      <c r="AV180" t="s">
        <v>1019</v>
      </c>
      <c r="AX180" t="s">
        <v>1032</v>
      </c>
      <c r="AY180" t="s">
        <v>979</v>
      </c>
      <c r="AZ180" t="s">
        <v>979</v>
      </c>
      <c r="BA180" t="s">
        <v>1062</v>
      </c>
      <c r="BB180" t="s">
        <v>979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 t="s">
        <v>979</v>
      </c>
      <c r="BK180" t="s">
        <v>979</v>
      </c>
      <c r="BL180" t="s">
        <v>979</v>
      </c>
      <c r="BM180" t="s">
        <v>931</v>
      </c>
      <c r="BP180" t="s">
        <v>978</v>
      </c>
      <c r="BT180" s="3">
        <v>43665</v>
      </c>
      <c r="BU180" t="s">
        <v>977</v>
      </c>
      <c r="BV180">
        <v>1888747</v>
      </c>
    </row>
    <row r="181" spans="1:75">
      <c r="A181" s="1">
        <f>HYPERLINK("https://lsnyc.legalserver.org/matter/dynamic-profile/view/1888415","19-1888415")</f>
        <v>0</v>
      </c>
      <c r="B181" t="s">
        <v>214</v>
      </c>
      <c r="C181" t="s">
        <v>447</v>
      </c>
      <c r="D181" t="s">
        <v>539</v>
      </c>
      <c r="F181" s="3">
        <v>43705</v>
      </c>
      <c r="G181" s="3">
        <v>43479</v>
      </c>
      <c r="K181" t="s">
        <v>563</v>
      </c>
      <c r="L181" t="s">
        <v>587</v>
      </c>
      <c r="M181" t="s">
        <v>596</v>
      </c>
      <c r="O181">
        <v>53</v>
      </c>
      <c r="Q181" t="s">
        <v>617</v>
      </c>
      <c r="R181" t="s">
        <v>625</v>
      </c>
      <c r="S181" t="s">
        <v>629</v>
      </c>
      <c r="T181" t="s">
        <v>781</v>
      </c>
      <c r="U181" t="s">
        <v>885</v>
      </c>
      <c r="V181">
        <v>6810</v>
      </c>
      <c r="W181">
        <v>0</v>
      </c>
      <c r="X181">
        <v>3</v>
      </c>
      <c r="Y181">
        <v>3</v>
      </c>
      <c r="Z181" t="s">
        <v>890</v>
      </c>
      <c r="AA181" t="s">
        <v>927</v>
      </c>
      <c r="AB181" t="s">
        <v>931</v>
      </c>
      <c r="AC181" t="s">
        <v>934</v>
      </c>
      <c r="AD181" t="s">
        <v>955</v>
      </c>
      <c r="AE181">
        <v>0</v>
      </c>
      <c r="AG181">
        <v>0</v>
      </c>
      <c r="AH181">
        <v>0</v>
      </c>
      <c r="AI181">
        <v>0</v>
      </c>
      <c r="AK181">
        <v>17.2</v>
      </c>
      <c r="AL181" t="s">
        <v>966</v>
      </c>
      <c r="AN181" t="s">
        <v>968</v>
      </c>
      <c r="AO181">
        <v>53</v>
      </c>
      <c r="AP181" s="3">
        <v>43483</v>
      </c>
      <c r="AQ181" t="s">
        <v>974</v>
      </c>
      <c r="AR181" t="s">
        <v>978</v>
      </c>
      <c r="AS181">
        <v>115.5</v>
      </c>
      <c r="AU181" t="s">
        <v>1009</v>
      </c>
      <c r="AV181" t="s">
        <v>1024</v>
      </c>
      <c r="AX181" t="s">
        <v>1038</v>
      </c>
      <c r="AY181" t="s">
        <v>978</v>
      </c>
      <c r="AZ181" t="s">
        <v>979</v>
      </c>
      <c r="BB181" t="s">
        <v>978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 t="s">
        <v>977</v>
      </c>
      <c r="BK181" t="s">
        <v>978</v>
      </c>
      <c r="BM181" t="s">
        <v>931</v>
      </c>
      <c r="BP181" t="s">
        <v>978</v>
      </c>
      <c r="BT181" s="3">
        <v>43705</v>
      </c>
      <c r="BU181" t="s">
        <v>977</v>
      </c>
      <c r="BV181">
        <v>1889045</v>
      </c>
    </row>
    <row r="182" spans="1:75">
      <c r="A182" s="1">
        <f>HYPERLINK("https://lsnyc.legalserver.org/matter/dynamic-profile/view/1887168","19-1887168")</f>
        <v>0</v>
      </c>
      <c r="B182" t="s">
        <v>241</v>
      </c>
      <c r="C182" t="s">
        <v>474</v>
      </c>
      <c r="D182" t="s">
        <v>538</v>
      </c>
      <c r="F182" s="3">
        <v>43731</v>
      </c>
      <c r="G182" s="3">
        <v>43472</v>
      </c>
      <c r="K182" t="s">
        <v>553</v>
      </c>
      <c r="L182" t="s">
        <v>588</v>
      </c>
      <c r="M182" t="s">
        <v>591</v>
      </c>
      <c r="O182">
        <v>29</v>
      </c>
      <c r="P182" t="s">
        <v>599</v>
      </c>
      <c r="Q182" t="s">
        <v>613</v>
      </c>
      <c r="R182" t="s">
        <v>623</v>
      </c>
      <c r="S182" t="s">
        <v>630</v>
      </c>
      <c r="T182" t="s">
        <v>810</v>
      </c>
      <c r="U182" t="s">
        <v>882</v>
      </c>
      <c r="V182">
        <v>10314</v>
      </c>
      <c r="W182">
        <v>0</v>
      </c>
      <c r="X182">
        <v>1</v>
      </c>
      <c r="Y182">
        <v>1</v>
      </c>
      <c r="Z182" t="s">
        <v>886</v>
      </c>
      <c r="AA182" t="s">
        <v>927</v>
      </c>
      <c r="AB182" t="s">
        <v>931</v>
      </c>
      <c r="AC182" t="s">
        <v>932</v>
      </c>
      <c r="AD182" t="s">
        <v>939</v>
      </c>
      <c r="AE182">
        <v>0</v>
      </c>
      <c r="AG182">
        <v>0</v>
      </c>
      <c r="AH182">
        <v>0</v>
      </c>
      <c r="AI182">
        <v>0</v>
      </c>
      <c r="AK182">
        <v>4</v>
      </c>
      <c r="AL182" t="s">
        <v>965</v>
      </c>
      <c r="AN182" t="s">
        <v>542</v>
      </c>
      <c r="AO182">
        <v>28</v>
      </c>
      <c r="AP182" s="3">
        <v>43472</v>
      </c>
      <c r="AQ182" t="s">
        <v>973</v>
      </c>
      <c r="AR182" t="s">
        <v>977</v>
      </c>
      <c r="AS182">
        <v>0</v>
      </c>
      <c r="AU182" t="s">
        <v>980</v>
      </c>
      <c r="AX182" t="s">
        <v>1034</v>
      </c>
      <c r="AY182" t="s">
        <v>979</v>
      </c>
      <c r="AZ182" t="s">
        <v>979</v>
      </c>
      <c r="BA182" t="s">
        <v>1068</v>
      </c>
      <c r="BB182" t="s">
        <v>978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 t="s">
        <v>977</v>
      </c>
      <c r="BK182" t="s">
        <v>978</v>
      </c>
      <c r="BL182" t="s">
        <v>979</v>
      </c>
      <c r="BM182" t="s">
        <v>931</v>
      </c>
      <c r="BP182" t="s">
        <v>978</v>
      </c>
      <c r="BT182" s="3">
        <v>43717</v>
      </c>
      <c r="BU182" t="s">
        <v>977</v>
      </c>
      <c r="BV182">
        <v>1887796</v>
      </c>
      <c r="BW182" t="s">
        <v>1103</v>
      </c>
    </row>
    <row r="183" spans="1:75">
      <c r="A183" s="1">
        <f>HYPERLINK("https://lsnyc.legalserver.org/matter/dynamic-profile/view/1887174","19-1887174")</f>
        <v>0</v>
      </c>
      <c r="B183" t="s">
        <v>242</v>
      </c>
      <c r="C183" t="s">
        <v>475</v>
      </c>
      <c r="D183" t="s">
        <v>539</v>
      </c>
      <c r="F183" s="3">
        <v>43735</v>
      </c>
      <c r="G183" s="3">
        <v>43472</v>
      </c>
      <c r="K183" t="s">
        <v>562</v>
      </c>
      <c r="L183" t="s">
        <v>588</v>
      </c>
      <c r="M183" t="s">
        <v>596</v>
      </c>
      <c r="O183">
        <v>51</v>
      </c>
      <c r="P183" t="s">
        <v>599</v>
      </c>
      <c r="Q183" t="s">
        <v>617</v>
      </c>
      <c r="R183" t="s">
        <v>625</v>
      </c>
      <c r="S183" t="s">
        <v>632</v>
      </c>
      <c r="T183" t="s">
        <v>811</v>
      </c>
      <c r="U183" t="s">
        <v>882</v>
      </c>
      <c r="V183">
        <v>10474</v>
      </c>
      <c r="W183">
        <v>0</v>
      </c>
      <c r="X183">
        <v>1</v>
      </c>
      <c r="Y183">
        <v>1</v>
      </c>
      <c r="Z183" t="s">
        <v>886</v>
      </c>
      <c r="AA183" t="s">
        <v>929</v>
      </c>
      <c r="AB183" t="s">
        <v>931</v>
      </c>
      <c r="AC183" t="s">
        <v>932</v>
      </c>
      <c r="AD183" t="s">
        <v>942</v>
      </c>
      <c r="AE183">
        <v>0</v>
      </c>
      <c r="AG183">
        <v>0</v>
      </c>
      <c r="AH183">
        <v>0</v>
      </c>
      <c r="AI183">
        <v>0</v>
      </c>
      <c r="AK183">
        <v>26.3</v>
      </c>
      <c r="AL183" t="s">
        <v>966</v>
      </c>
      <c r="AN183" t="s">
        <v>542</v>
      </c>
      <c r="AO183">
        <v>50</v>
      </c>
      <c r="AP183" s="3">
        <v>43472</v>
      </c>
      <c r="AQ183" t="s">
        <v>973</v>
      </c>
      <c r="AR183" t="s">
        <v>977</v>
      </c>
      <c r="AS183">
        <v>0</v>
      </c>
      <c r="AU183" t="s">
        <v>984</v>
      </c>
      <c r="AV183" t="s">
        <v>1020</v>
      </c>
      <c r="AX183" t="s">
        <v>1032</v>
      </c>
      <c r="AY183" t="s">
        <v>979</v>
      </c>
      <c r="AZ183" t="s">
        <v>979</v>
      </c>
      <c r="BA183" t="s">
        <v>1067</v>
      </c>
      <c r="BB183" t="s">
        <v>978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 t="s">
        <v>978</v>
      </c>
      <c r="BK183" t="s">
        <v>978</v>
      </c>
      <c r="BL183" t="s">
        <v>978</v>
      </c>
      <c r="BM183" t="s">
        <v>931</v>
      </c>
      <c r="BP183" t="s">
        <v>978</v>
      </c>
      <c r="BT183" s="3">
        <v>43735</v>
      </c>
      <c r="BU183" t="s">
        <v>977</v>
      </c>
      <c r="BV183">
        <v>1887802</v>
      </c>
      <c r="BW183" t="s">
        <v>1106</v>
      </c>
    </row>
    <row r="184" spans="1:75">
      <c r="A184" s="1">
        <f>HYPERLINK("https://lsnyc.legalserver.org/matter/dynamic-profile/view/1887083","19-1887083")</f>
        <v>0</v>
      </c>
      <c r="B184" t="s">
        <v>243</v>
      </c>
      <c r="C184" t="s">
        <v>476</v>
      </c>
      <c r="D184" t="s">
        <v>538</v>
      </c>
      <c r="F184" s="3">
        <v>43712</v>
      </c>
      <c r="G184" s="3">
        <v>43469</v>
      </c>
      <c r="K184" t="s">
        <v>553</v>
      </c>
      <c r="L184" t="s">
        <v>587</v>
      </c>
      <c r="M184" t="s">
        <v>593</v>
      </c>
      <c r="O184">
        <v>21</v>
      </c>
      <c r="P184" t="s">
        <v>599</v>
      </c>
      <c r="Q184" t="s">
        <v>613</v>
      </c>
      <c r="R184" t="s">
        <v>623</v>
      </c>
      <c r="S184" t="s">
        <v>630</v>
      </c>
      <c r="T184" t="s">
        <v>812</v>
      </c>
      <c r="U184" t="s">
        <v>882</v>
      </c>
      <c r="V184">
        <v>10466</v>
      </c>
      <c r="W184">
        <v>0</v>
      </c>
      <c r="X184">
        <v>1</v>
      </c>
      <c r="Y184">
        <v>1</v>
      </c>
      <c r="Z184" t="s">
        <v>886</v>
      </c>
      <c r="AA184" t="s">
        <v>927</v>
      </c>
      <c r="AB184" t="s">
        <v>931</v>
      </c>
      <c r="AC184" t="s">
        <v>932</v>
      </c>
      <c r="AD184" t="s">
        <v>939</v>
      </c>
      <c r="AE184">
        <v>0</v>
      </c>
      <c r="AG184">
        <v>0</v>
      </c>
      <c r="AH184">
        <v>0</v>
      </c>
      <c r="AI184">
        <v>0</v>
      </c>
      <c r="AK184">
        <v>5.5</v>
      </c>
      <c r="AL184" t="s">
        <v>965</v>
      </c>
      <c r="AN184" t="s">
        <v>542</v>
      </c>
      <c r="AO184">
        <v>20</v>
      </c>
      <c r="AP184" s="3">
        <v>43469</v>
      </c>
      <c r="AQ184" t="s">
        <v>973</v>
      </c>
      <c r="AR184" t="s">
        <v>977</v>
      </c>
      <c r="AS184">
        <v>0</v>
      </c>
      <c r="AU184" t="s">
        <v>980</v>
      </c>
      <c r="AX184" t="s">
        <v>1032</v>
      </c>
      <c r="AY184" t="s">
        <v>979</v>
      </c>
      <c r="AZ184" t="s">
        <v>979</v>
      </c>
      <c r="BA184" t="s">
        <v>1056</v>
      </c>
      <c r="BB184" t="s">
        <v>978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 t="s">
        <v>977</v>
      </c>
      <c r="BK184" t="s">
        <v>978</v>
      </c>
      <c r="BL184" t="s">
        <v>979</v>
      </c>
      <c r="BM184" t="s">
        <v>931</v>
      </c>
      <c r="BP184" t="s">
        <v>978</v>
      </c>
      <c r="BT184" s="3">
        <v>43711</v>
      </c>
      <c r="BU184" t="s">
        <v>977</v>
      </c>
      <c r="BV184">
        <v>1887711</v>
      </c>
    </row>
    <row r="185" spans="1:75">
      <c r="A185" s="1">
        <f>HYPERLINK("https://lsnyc.legalserver.org/matter/dynamic-profile/view/1887109","19-1887109")</f>
        <v>0</v>
      </c>
      <c r="B185" t="s">
        <v>244</v>
      </c>
      <c r="C185" t="s">
        <v>477</v>
      </c>
      <c r="D185" t="s">
        <v>538</v>
      </c>
      <c r="F185" s="3">
        <v>43727</v>
      </c>
      <c r="G185" s="3">
        <v>43469</v>
      </c>
      <c r="K185" t="s">
        <v>577</v>
      </c>
      <c r="L185" t="s">
        <v>588</v>
      </c>
      <c r="M185" t="s">
        <v>591</v>
      </c>
      <c r="O185">
        <v>40</v>
      </c>
      <c r="P185" t="s">
        <v>599</v>
      </c>
      <c r="Q185" t="s">
        <v>614</v>
      </c>
      <c r="R185" t="s">
        <v>624</v>
      </c>
      <c r="S185" t="s">
        <v>630</v>
      </c>
      <c r="T185" t="s">
        <v>813</v>
      </c>
      <c r="U185" t="s">
        <v>882</v>
      </c>
      <c r="V185">
        <v>10039</v>
      </c>
      <c r="W185">
        <v>0</v>
      </c>
      <c r="X185">
        <v>1</v>
      </c>
      <c r="Y185">
        <v>1</v>
      </c>
      <c r="Z185" t="s">
        <v>886</v>
      </c>
      <c r="AA185" t="s">
        <v>928</v>
      </c>
      <c r="AB185" t="s">
        <v>931</v>
      </c>
      <c r="AC185" t="s">
        <v>932</v>
      </c>
      <c r="AD185" t="s">
        <v>940</v>
      </c>
      <c r="AE185">
        <v>0</v>
      </c>
      <c r="AG185">
        <v>0</v>
      </c>
      <c r="AH185">
        <v>0</v>
      </c>
      <c r="AI185">
        <v>0</v>
      </c>
      <c r="AK185">
        <v>2.25</v>
      </c>
      <c r="AL185" t="s">
        <v>965</v>
      </c>
      <c r="AN185" t="s">
        <v>542</v>
      </c>
      <c r="AO185">
        <v>39</v>
      </c>
      <c r="AP185" s="3">
        <v>43469</v>
      </c>
      <c r="AQ185" t="s">
        <v>973</v>
      </c>
      <c r="AR185" t="s">
        <v>977</v>
      </c>
      <c r="AS185">
        <v>0</v>
      </c>
      <c r="AX185" t="s">
        <v>1031</v>
      </c>
      <c r="AY185" t="s">
        <v>979</v>
      </c>
      <c r="AZ185" t="s">
        <v>979</v>
      </c>
      <c r="BA185" t="s">
        <v>1042</v>
      </c>
      <c r="BB185" t="s">
        <v>978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 t="s">
        <v>978</v>
      </c>
      <c r="BK185" t="s">
        <v>978</v>
      </c>
      <c r="BL185" t="s">
        <v>978</v>
      </c>
      <c r="BM185" t="s">
        <v>931</v>
      </c>
      <c r="BP185" t="s">
        <v>978</v>
      </c>
      <c r="BT185" s="3">
        <v>43473</v>
      </c>
      <c r="BU185" t="s">
        <v>977</v>
      </c>
      <c r="BV185">
        <v>1887737</v>
      </c>
      <c r="BW185" t="s">
        <v>1103</v>
      </c>
    </row>
    <row r="186" spans="1:75">
      <c r="A186" s="1">
        <f>HYPERLINK("https://lsnyc.legalserver.org/matter/dynamic-profile/view/1886935","19-1886935")</f>
        <v>0</v>
      </c>
      <c r="B186" t="s">
        <v>245</v>
      </c>
      <c r="C186" t="s">
        <v>478</v>
      </c>
      <c r="D186" t="s">
        <v>539</v>
      </c>
      <c r="F186" s="3">
        <v>43677</v>
      </c>
      <c r="G186" s="3">
        <v>43468</v>
      </c>
      <c r="K186" t="s">
        <v>578</v>
      </c>
      <c r="L186" t="s">
        <v>588</v>
      </c>
      <c r="M186" t="s">
        <v>596</v>
      </c>
      <c r="O186">
        <v>39</v>
      </c>
      <c r="P186" t="s">
        <v>600</v>
      </c>
      <c r="Q186" t="s">
        <v>617</v>
      </c>
      <c r="R186" t="s">
        <v>625</v>
      </c>
      <c r="S186" t="s">
        <v>632</v>
      </c>
      <c r="T186" t="s">
        <v>814</v>
      </c>
      <c r="U186" t="s">
        <v>882</v>
      </c>
      <c r="V186">
        <v>10456</v>
      </c>
      <c r="W186">
        <v>2</v>
      </c>
      <c r="X186">
        <v>2</v>
      </c>
      <c r="Y186">
        <v>4</v>
      </c>
      <c r="Z186" t="s">
        <v>894</v>
      </c>
      <c r="AA186" t="s">
        <v>927</v>
      </c>
      <c r="AB186" t="s">
        <v>931</v>
      </c>
      <c r="AC186" t="s">
        <v>934</v>
      </c>
      <c r="AD186" t="s">
        <v>953</v>
      </c>
      <c r="AE186">
        <v>0</v>
      </c>
      <c r="AG186">
        <v>0</v>
      </c>
      <c r="AH186">
        <v>0</v>
      </c>
      <c r="AI186">
        <v>0</v>
      </c>
      <c r="AK186">
        <v>10.45</v>
      </c>
      <c r="AL186" t="s">
        <v>966</v>
      </c>
      <c r="AN186" t="s">
        <v>968</v>
      </c>
      <c r="AO186">
        <v>38</v>
      </c>
      <c r="AP186" s="3">
        <v>43468</v>
      </c>
      <c r="AQ186" t="s">
        <v>973</v>
      </c>
      <c r="AR186" t="s">
        <v>978</v>
      </c>
      <c r="AS186">
        <v>132.91</v>
      </c>
      <c r="AU186" t="s">
        <v>1003</v>
      </c>
      <c r="AV186" t="s">
        <v>1019</v>
      </c>
      <c r="AX186" t="s">
        <v>1032</v>
      </c>
      <c r="AY186" t="s">
        <v>979</v>
      </c>
      <c r="AZ186" t="s">
        <v>979</v>
      </c>
      <c r="BA186" t="s">
        <v>1088</v>
      </c>
      <c r="BB186" t="s">
        <v>978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 t="s">
        <v>977</v>
      </c>
      <c r="BK186" t="s">
        <v>978</v>
      </c>
      <c r="BM186" t="s">
        <v>931</v>
      </c>
      <c r="BP186" t="s">
        <v>978</v>
      </c>
      <c r="BT186" s="3">
        <v>43670</v>
      </c>
      <c r="BU186" t="s">
        <v>977</v>
      </c>
      <c r="BV186">
        <v>1849615</v>
      </c>
    </row>
    <row r="187" spans="1:75">
      <c r="A187" s="1">
        <f>HYPERLINK("https://lsnyc.legalserver.org/matter/dynamic-profile/view/1886850","19-1886850")</f>
        <v>0</v>
      </c>
      <c r="B187" t="s">
        <v>246</v>
      </c>
      <c r="C187" t="s">
        <v>479</v>
      </c>
      <c r="D187" t="s">
        <v>539</v>
      </c>
      <c r="F187" s="3">
        <v>43683</v>
      </c>
      <c r="G187" s="3">
        <v>43467</v>
      </c>
      <c r="K187" t="s">
        <v>579</v>
      </c>
      <c r="L187" t="s">
        <v>588</v>
      </c>
      <c r="M187" t="s">
        <v>594</v>
      </c>
      <c r="O187">
        <v>50</v>
      </c>
      <c r="P187" t="s">
        <v>600</v>
      </c>
      <c r="Q187" t="s">
        <v>617</v>
      </c>
      <c r="R187" t="s">
        <v>625</v>
      </c>
      <c r="S187" t="s">
        <v>630</v>
      </c>
      <c r="T187" t="s">
        <v>815</v>
      </c>
      <c r="U187" t="s">
        <v>882</v>
      </c>
      <c r="V187">
        <v>10031</v>
      </c>
      <c r="W187">
        <v>0</v>
      </c>
      <c r="X187">
        <v>1</v>
      </c>
      <c r="Y187">
        <v>1</v>
      </c>
      <c r="Z187" t="s">
        <v>890</v>
      </c>
      <c r="AA187" t="s">
        <v>928</v>
      </c>
      <c r="AB187" t="s">
        <v>931</v>
      </c>
      <c r="AC187" t="s">
        <v>933</v>
      </c>
      <c r="AD187" t="s">
        <v>943</v>
      </c>
      <c r="AE187">
        <v>0</v>
      </c>
      <c r="AG187">
        <v>0</v>
      </c>
      <c r="AH187">
        <v>0</v>
      </c>
      <c r="AI187">
        <v>0</v>
      </c>
      <c r="AK187">
        <v>1.2</v>
      </c>
      <c r="AL187" t="s">
        <v>966</v>
      </c>
      <c r="AN187" t="s">
        <v>968</v>
      </c>
      <c r="AO187">
        <v>49</v>
      </c>
      <c r="AP187" s="3">
        <v>43467</v>
      </c>
      <c r="AQ187" t="s">
        <v>975</v>
      </c>
      <c r="AR187" t="s">
        <v>978</v>
      </c>
      <c r="AS187">
        <v>192.75</v>
      </c>
      <c r="AU187" t="s">
        <v>990</v>
      </c>
      <c r="AV187" t="s">
        <v>1022</v>
      </c>
      <c r="AX187" t="s">
        <v>1031</v>
      </c>
      <c r="AY187" t="s">
        <v>979</v>
      </c>
      <c r="AZ187" t="s">
        <v>979</v>
      </c>
      <c r="BB187" t="s">
        <v>978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 t="s">
        <v>978</v>
      </c>
      <c r="BK187" t="s">
        <v>978</v>
      </c>
      <c r="BM187" t="s">
        <v>931</v>
      </c>
      <c r="BP187" t="s">
        <v>978</v>
      </c>
      <c r="BT187" s="3">
        <v>43683</v>
      </c>
      <c r="BU187" t="s">
        <v>977</v>
      </c>
      <c r="BV187">
        <v>1887478</v>
      </c>
    </row>
    <row r="188" spans="1:75">
      <c r="A188" s="1">
        <f>HYPERLINK("https://lsnyc.legalserver.org/matter/dynamic-profile/view/1886860","19-1886860")</f>
        <v>0</v>
      </c>
      <c r="B188" t="s">
        <v>246</v>
      </c>
      <c r="C188" t="s">
        <v>479</v>
      </c>
      <c r="D188" t="s">
        <v>539</v>
      </c>
      <c r="F188" s="3">
        <v>43683</v>
      </c>
      <c r="G188" s="3">
        <v>43467</v>
      </c>
      <c r="K188" t="s">
        <v>579</v>
      </c>
      <c r="L188" t="s">
        <v>588</v>
      </c>
      <c r="M188" t="s">
        <v>594</v>
      </c>
      <c r="O188">
        <v>50</v>
      </c>
      <c r="P188" t="s">
        <v>600</v>
      </c>
      <c r="Q188" t="s">
        <v>617</v>
      </c>
      <c r="R188" t="s">
        <v>625</v>
      </c>
      <c r="S188" t="s">
        <v>630</v>
      </c>
      <c r="T188" t="s">
        <v>815</v>
      </c>
      <c r="U188" t="s">
        <v>882</v>
      </c>
      <c r="V188">
        <v>10019</v>
      </c>
      <c r="W188">
        <v>0</v>
      </c>
      <c r="X188">
        <v>1</v>
      </c>
      <c r="Y188">
        <v>1</v>
      </c>
      <c r="Z188" t="s">
        <v>890</v>
      </c>
      <c r="AA188" t="s">
        <v>928</v>
      </c>
      <c r="AB188" t="s">
        <v>931</v>
      </c>
      <c r="AC188" t="s">
        <v>933</v>
      </c>
      <c r="AD188" t="s">
        <v>943</v>
      </c>
      <c r="AE188">
        <v>0</v>
      </c>
      <c r="AG188">
        <v>0</v>
      </c>
      <c r="AH188">
        <v>0</v>
      </c>
      <c r="AI188">
        <v>0</v>
      </c>
      <c r="AK188">
        <v>1.2</v>
      </c>
      <c r="AL188" t="s">
        <v>966</v>
      </c>
      <c r="AN188" t="s">
        <v>968</v>
      </c>
      <c r="AO188">
        <v>49</v>
      </c>
      <c r="AP188" s="3">
        <v>43467</v>
      </c>
      <c r="AQ188" t="s">
        <v>975</v>
      </c>
      <c r="AR188" t="s">
        <v>978</v>
      </c>
      <c r="AS188">
        <v>192.75</v>
      </c>
      <c r="AU188" t="s">
        <v>1010</v>
      </c>
      <c r="AV188" t="s">
        <v>1022</v>
      </c>
      <c r="AX188" t="s">
        <v>1031</v>
      </c>
      <c r="AY188" t="s">
        <v>979</v>
      </c>
      <c r="AZ188" t="s">
        <v>979</v>
      </c>
      <c r="BA188" t="s">
        <v>1074</v>
      </c>
      <c r="BB188" t="s">
        <v>978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 t="s">
        <v>978</v>
      </c>
      <c r="BK188" t="s">
        <v>978</v>
      </c>
      <c r="BM188" t="s">
        <v>931</v>
      </c>
      <c r="BP188" t="s">
        <v>978</v>
      </c>
      <c r="BT188" s="3">
        <v>43683</v>
      </c>
      <c r="BU188" t="s">
        <v>977</v>
      </c>
      <c r="BV188">
        <v>1887478</v>
      </c>
    </row>
    <row r="189" spans="1:75">
      <c r="A189" s="1">
        <f>HYPERLINK("https://lsnyc.legalserver.org/matter/dynamic-profile/view/1886525","18-1886525")</f>
        <v>0</v>
      </c>
      <c r="B189" t="s">
        <v>247</v>
      </c>
      <c r="C189" t="s">
        <v>480</v>
      </c>
      <c r="D189" t="s">
        <v>539</v>
      </c>
      <c r="F189" s="3">
        <v>43711</v>
      </c>
      <c r="G189" s="3">
        <v>43460</v>
      </c>
      <c r="K189" t="s">
        <v>561</v>
      </c>
      <c r="L189" t="s">
        <v>587</v>
      </c>
      <c r="M189" t="s">
        <v>597</v>
      </c>
      <c r="O189">
        <v>41</v>
      </c>
      <c r="P189" t="s">
        <v>608</v>
      </c>
      <c r="Q189" t="s">
        <v>617</v>
      </c>
      <c r="R189" t="s">
        <v>625</v>
      </c>
      <c r="S189" t="s">
        <v>630</v>
      </c>
      <c r="T189" t="s">
        <v>816</v>
      </c>
      <c r="U189" t="s">
        <v>882</v>
      </c>
      <c r="V189">
        <v>10002</v>
      </c>
      <c r="W189">
        <v>2</v>
      </c>
      <c r="X189">
        <v>2</v>
      </c>
      <c r="Y189">
        <v>4</v>
      </c>
      <c r="Z189" t="s">
        <v>890</v>
      </c>
      <c r="AA189" t="s">
        <v>927</v>
      </c>
      <c r="AB189" t="s">
        <v>931</v>
      </c>
      <c r="AC189" t="s">
        <v>934</v>
      </c>
      <c r="AD189" t="s">
        <v>944</v>
      </c>
      <c r="AE189">
        <v>0</v>
      </c>
      <c r="AG189">
        <v>0</v>
      </c>
      <c r="AH189">
        <v>0</v>
      </c>
      <c r="AI189">
        <v>0</v>
      </c>
      <c r="AK189">
        <v>5</v>
      </c>
      <c r="AL189" t="s">
        <v>966</v>
      </c>
      <c r="AN189" t="s">
        <v>968</v>
      </c>
      <c r="AO189">
        <v>41</v>
      </c>
      <c r="AP189" s="3">
        <v>43460</v>
      </c>
      <c r="AQ189" t="s">
        <v>975</v>
      </c>
      <c r="AR189" t="s">
        <v>978</v>
      </c>
      <c r="AS189">
        <v>59.76</v>
      </c>
      <c r="AU189" t="s">
        <v>989</v>
      </c>
      <c r="AV189" t="s">
        <v>1019</v>
      </c>
      <c r="AX189" t="s">
        <v>1031</v>
      </c>
      <c r="AY189" t="s">
        <v>979</v>
      </c>
      <c r="AZ189" t="s">
        <v>979</v>
      </c>
      <c r="BA189" t="s">
        <v>1084</v>
      </c>
      <c r="BB189" t="s">
        <v>979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 t="s">
        <v>978</v>
      </c>
      <c r="BK189" t="s">
        <v>978</v>
      </c>
      <c r="BL189" t="s">
        <v>978</v>
      </c>
      <c r="BM189" t="s">
        <v>1092</v>
      </c>
      <c r="BP189" t="s">
        <v>978</v>
      </c>
      <c r="BT189" s="3">
        <v>43711</v>
      </c>
      <c r="BU189" t="s">
        <v>977</v>
      </c>
      <c r="BV189">
        <v>1855330</v>
      </c>
    </row>
    <row r="190" spans="1:75">
      <c r="A190" s="1">
        <f>HYPERLINK("https://lsnyc.legalserver.org/matter/dynamic-profile/view/1886361","18-1886361")</f>
        <v>0</v>
      </c>
      <c r="B190" t="s">
        <v>248</v>
      </c>
      <c r="C190" t="s">
        <v>481</v>
      </c>
      <c r="D190" t="s">
        <v>538</v>
      </c>
      <c r="F190" s="3">
        <v>43649</v>
      </c>
      <c r="G190" s="3">
        <v>43455</v>
      </c>
      <c r="K190" t="s">
        <v>560</v>
      </c>
      <c r="L190" t="s">
        <v>587</v>
      </c>
      <c r="M190" t="s">
        <v>591</v>
      </c>
      <c r="O190">
        <v>44</v>
      </c>
      <c r="P190" t="s">
        <v>599</v>
      </c>
      <c r="Q190" t="s">
        <v>614</v>
      </c>
      <c r="R190" t="s">
        <v>624</v>
      </c>
      <c r="S190" t="s">
        <v>629</v>
      </c>
      <c r="T190" t="s">
        <v>817</v>
      </c>
      <c r="U190" t="s">
        <v>882</v>
      </c>
      <c r="V190">
        <v>11226</v>
      </c>
      <c r="W190">
        <v>0</v>
      </c>
      <c r="X190">
        <v>1</v>
      </c>
      <c r="Y190">
        <v>1</v>
      </c>
      <c r="Z190" t="s">
        <v>886</v>
      </c>
      <c r="AA190" t="s">
        <v>929</v>
      </c>
      <c r="AB190" t="s">
        <v>931</v>
      </c>
      <c r="AC190" t="s">
        <v>932</v>
      </c>
      <c r="AD190" t="s">
        <v>940</v>
      </c>
      <c r="AE190">
        <v>0</v>
      </c>
      <c r="AG190">
        <v>0</v>
      </c>
      <c r="AH190">
        <v>0</v>
      </c>
      <c r="AI190">
        <v>0</v>
      </c>
      <c r="AK190">
        <v>3.95</v>
      </c>
      <c r="AL190" t="s">
        <v>965</v>
      </c>
      <c r="AN190" t="s">
        <v>542</v>
      </c>
      <c r="AO190">
        <v>43</v>
      </c>
      <c r="AP190" s="3">
        <v>43455</v>
      </c>
      <c r="AQ190" t="s">
        <v>973</v>
      </c>
      <c r="AR190" t="s">
        <v>978</v>
      </c>
      <c r="AS190">
        <v>0</v>
      </c>
      <c r="AX190" t="s">
        <v>1030</v>
      </c>
      <c r="AY190" t="s">
        <v>978</v>
      </c>
      <c r="AZ190" t="s">
        <v>979</v>
      </c>
      <c r="BA190" t="s">
        <v>1051</v>
      </c>
      <c r="BB190" t="s">
        <v>978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 t="s">
        <v>977</v>
      </c>
      <c r="BK190" t="s">
        <v>978</v>
      </c>
      <c r="BL190" t="s">
        <v>979</v>
      </c>
      <c r="BM190" t="s">
        <v>1093</v>
      </c>
      <c r="BP190" t="s">
        <v>978</v>
      </c>
      <c r="BT190" s="3">
        <v>43649</v>
      </c>
      <c r="BU190" t="s">
        <v>977</v>
      </c>
      <c r="BV190">
        <v>90380</v>
      </c>
    </row>
    <row r="191" spans="1:75">
      <c r="A191" s="1">
        <f>HYPERLINK("https://lsnyc.legalserver.org/matter/dynamic-profile/view/1885786","18-1885786")</f>
        <v>0</v>
      </c>
      <c r="B191" t="s">
        <v>249</v>
      </c>
      <c r="C191" t="s">
        <v>482</v>
      </c>
      <c r="D191" t="s">
        <v>540</v>
      </c>
      <c r="F191" s="3">
        <v>43719</v>
      </c>
      <c r="G191" s="3">
        <v>43448</v>
      </c>
      <c r="K191" t="s">
        <v>565</v>
      </c>
      <c r="L191" t="s">
        <v>587</v>
      </c>
      <c r="M191" t="s">
        <v>596</v>
      </c>
      <c r="O191">
        <v>16</v>
      </c>
      <c r="P191" t="s">
        <v>600</v>
      </c>
      <c r="Q191" t="s">
        <v>621</v>
      </c>
      <c r="R191" t="s">
        <v>628</v>
      </c>
      <c r="S191" t="s">
        <v>629</v>
      </c>
      <c r="T191" t="s">
        <v>818</v>
      </c>
      <c r="U191" t="s">
        <v>882</v>
      </c>
      <c r="V191">
        <v>10036</v>
      </c>
      <c r="W191">
        <v>2</v>
      </c>
      <c r="X191">
        <v>1</v>
      </c>
      <c r="Y191">
        <v>3</v>
      </c>
      <c r="Z191" t="s">
        <v>886</v>
      </c>
      <c r="AA191" t="s">
        <v>927</v>
      </c>
      <c r="AB191" t="s">
        <v>931</v>
      </c>
      <c r="AC191" t="s">
        <v>937</v>
      </c>
      <c r="AD191" t="s">
        <v>958</v>
      </c>
      <c r="AE191">
        <v>0</v>
      </c>
      <c r="AG191">
        <v>0</v>
      </c>
      <c r="AH191">
        <v>0</v>
      </c>
      <c r="AI191">
        <v>0</v>
      </c>
      <c r="AK191">
        <v>11.8</v>
      </c>
      <c r="AL191" t="s">
        <v>966</v>
      </c>
      <c r="AN191" t="s">
        <v>972</v>
      </c>
      <c r="AO191">
        <v>16</v>
      </c>
      <c r="AP191" s="3">
        <v>43448</v>
      </c>
      <c r="AQ191" t="s">
        <v>974</v>
      </c>
      <c r="AR191" t="s">
        <v>977</v>
      </c>
      <c r="AS191">
        <v>0</v>
      </c>
      <c r="AV191" t="s">
        <v>1020</v>
      </c>
      <c r="AX191" t="s">
        <v>1031</v>
      </c>
      <c r="AY191" t="s">
        <v>979</v>
      </c>
      <c r="AZ191" t="s">
        <v>979</v>
      </c>
      <c r="BB191" t="s">
        <v>979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 t="s">
        <v>977</v>
      </c>
      <c r="BK191" t="s">
        <v>978</v>
      </c>
      <c r="BP191" t="s">
        <v>978</v>
      </c>
      <c r="BR191" t="s">
        <v>1101</v>
      </c>
      <c r="BT191" s="3">
        <v>43718</v>
      </c>
      <c r="BU191" t="s">
        <v>979</v>
      </c>
      <c r="BV191">
        <v>1874069</v>
      </c>
    </row>
    <row r="192" spans="1:75">
      <c r="A192" s="1">
        <f>HYPERLINK("https://lsnyc.legalserver.org/matter/dynamic-profile/view/1885787","18-1885787")</f>
        <v>0</v>
      </c>
      <c r="B192" t="s">
        <v>249</v>
      </c>
      <c r="C192" t="s">
        <v>483</v>
      </c>
      <c r="D192" t="s">
        <v>540</v>
      </c>
      <c r="F192" s="3">
        <v>43719</v>
      </c>
      <c r="G192" s="3">
        <v>43448</v>
      </c>
      <c r="K192" t="s">
        <v>565</v>
      </c>
      <c r="L192" t="s">
        <v>587</v>
      </c>
      <c r="M192" t="s">
        <v>596</v>
      </c>
      <c r="O192">
        <v>15</v>
      </c>
      <c r="P192" t="s">
        <v>600</v>
      </c>
      <c r="Q192" t="s">
        <v>621</v>
      </c>
      <c r="R192" t="s">
        <v>628</v>
      </c>
      <c r="S192" t="s">
        <v>629</v>
      </c>
      <c r="T192" t="s">
        <v>818</v>
      </c>
      <c r="U192" t="s">
        <v>882</v>
      </c>
      <c r="V192">
        <v>10036</v>
      </c>
      <c r="W192">
        <v>2</v>
      </c>
      <c r="X192">
        <v>1</v>
      </c>
      <c r="Y192">
        <v>3</v>
      </c>
      <c r="Z192" t="s">
        <v>886</v>
      </c>
      <c r="AA192" t="s">
        <v>927</v>
      </c>
      <c r="AB192" t="s">
        <v>931</v>
      </c>
      <c r="AC192" t="s">
        <v>937</v>
      </c>
      <c r="AD192" t="s">
        <v>958</v>
      </c>
      <c r="AE192">
        <v>0</v>
      </c>
      <c r="AG192">
        <v>0</v>
      </c>
      <c r="AH192">
        <v>0</v>
      </c>
      <c r="AI192">
        <v>0</v>
      </c>
      <c r="AK192">
        <v>11.35</v>
      </c>
      <c r="AL192" t="s">
        <v>966</v>
      </c>
      <c r="AN192" t="s">
        <v>972</v>
      </c>
      <c r="AO192">
        <v>14</v>
      </c>
      <c r="AP192" s="3">
        <v>43448</v>
      </c>
      <c r="AQ192" t="s">
        <v>974</v>
      </c>
      <c r="AR192" t="s">
        <v>977</v>
      </c>
      <c r="AS192">
        <v>0</v>
      </c>
      <c r="AV192" t="s">
        <v>1020</v>
      </c>
      <c r="AX192" t="s">
        <v>1031</v>
      </c>
      <c r="AY192" t="s">
        <v>979</v>
      </c>
      <c r="AZ192" t="s">
        <v>979</v>
      </c>
      <c r="BB192" t="s">
        <v>979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 t="s">
        <v>977</v>
      </c>
      <c r="BK192" t="s">
        <v>978</v>
      </c>
      <c r="BP192" t="s">
        <v>978</v>
      </c>
      <c r="BR192" t="s">
        <v>1101</v>
      </c>
      <c r="BT192" s="3">
        <v>43718</v>
      </c>
      <c r="BU192" t="s">
        <v>979</v>
      </c>
      <c r="BV192">
        <v>1874069</v>
      </c>
    </row>
    <row r="193" spans="1:75">
      <c r="A193" s="1">
        <f>HYPERLINK("https://lsnyc.legalserver.org/matter/dynamic-profile/view/1885658","18-1885658")</f>
        <v>0</v>
      </c>
      <c r="B193" t="s">
        <v>250</v>
      </c>
      <c r="C193" t="s">
        <v>484</v>
      </c>
      <c r="D193" t="s">
        <v>539</v>
      </c>
      <c r="F193" s="3">
        <v>43684</v>
      </c>
      <c r="G193" s="3">
        <v>43447</v>
      </c>
      <c r="K193" t="s">
        <v>558</v>
      </c>
      <c r="L193" t="s">
        <v>587</v>
      </c>
      <c r="M193" t="s">
        <v>593</v>
      </c>
      <c r="O193">
        <v>43</v>
      </c>
      <c r="P193" t="s">
        <v>599</v>
      </c>
      <c r="Q193" t="s">
        <v>617</v>
      </c>
      <c r="R193" t="s">
        <v>625</v>
      </c>
      <c r="S193" t="s">
        <v>633</v>
      </c>
      <c r="T193" t="s">
        <v>819</v>
      </c>
      <c r="U193" t="s">
        <v>882</v>
      </c>
      <c r="V193">
        <v>10472</v>
      </c>
      <c r="W193">
        <v>0</v>
      </c>
      <c r="X193">
        <v>2</v>
      </c>
      <c r="Y193">
        <v>2</v>
      </c>
      <c r="Z193" t="s">
        <v>890</v>
      </c>
      <c r="AA193" t="s">
        <v>929</v>
      </c>
      <c r="AB193" t="s">
        <v>931</v>
      </c>
      <c r="AC193" t="s">
        <v>932</v>
      </c>
      <c r="AD193" t="s">
        <v>942</v>
      </c>
      <c r="AE193">
        <v>0</v>
      </c>
      <c r="AG193">
        <v>0</v>
      </c>
      <c r="AH193">
        <v>0</v>
      </c>
      <c r="AI193">
        <v>0</v>
      </c>
      <c r="AK193">
        <v>2.55</v>
      </c>
      <c r="AL193" t="s">
        <v>966</v>
      </c>
      <c r="AN193" t="s">
        <v>542</v>
      </c>
      <c r="AO193">
        <v>42</v>
      </c>
      <c r="AP193" s="3">
        <v>43447</v>
      </c>
      <c r="AQ193" t="s">
        <v>973</v>
      </c>
      <c r="AR193" t="s">
        <v>977</v>
      </c>
      <c r="AS193">
        <v>75.81999999999999</v>
      </c>
      <c r="AU193" t="s">
        <v>1003</v>
      </c>
      <c r="AV193" t="s">
        <v>1019</v>
      </c>
      <c r="AX193" t="s">
        <v>1032</v>
      </c>
      <c r="AY193" t="s">
        <v>979</v>
      </c>
      <c r="AZ193" t="s">
        <v>979</v>
      </c>
      <c r="BA193" t="s">
        <v>1065</v>
      </c>
      <c r="BB193" t="s">
        <v>978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 t="s">
        <v>979</v>
      </c>
      <c r="BK193" t="s">
        <v>979</v>
      </c>
      <c r="BL193" t="s">
        <v>979</v>
      </c>
      <c r="BM193" t="s">
        <v>931</v>
      </c>
      <c r="BP193" t="s">
        <v>978</v>
      </c>
      <c r="BT193" s="3">
        <v>43672</v>
      </c>
      <c r="BU193" t="s">
        <v>977</v>
      </c>
      <c r="BV193">
        <v>1886285</v>
      </c>
    </row>
    <row r="194" spans="1:75">
      <c r="A194" s="1">
        <f>HYPERLINK("https://lsnyc.legalserver.org/matter/dynamic-profile/view/1885101","18-1885101")</f>
        <v>0</v>
      </c>
      <c r="B194" t="s">
        <v>251</v>
      </c>
      <c r="C194" t="s">
        <v>485</v>
      </c>
      <c r="D194" t="s">
        <v>539</v>
      </c>
      <c r="F194" s="3">
        <v>43676</v>
      </c>
      <c r="G194" s="3">
        <v>43441</v>
      </c>
      <c r="K194" t="s">
        <v>580</v>
      </c>
      <c r="L194" t="s">
        <v>587</v>
      </c>
      <c r="M194" t="s">
        <v>594</v>
      </c>
      <c r="O194">
        <v>28</v>
      </c>
      <c r="P194" t="s">
        <v>600</v>
      </c>
      <c r="Q194" t="s">
        <v>617</v>
      </c>
      <c r="R194" t="s">
        <v>625</v>
      </c>
      <c r="S194" t="s">
        <v>631</v>
      </c>
      <c r="T194" t="s">
        <v>820</v>
      </c>
      <c r="U194" t="s">
        <v>882</v>
      </c>
      <c r="V194">
        <v>11368</v>
      </c>
      <c r="W194">
        <v>1</v>
      </c>
      <c r="X194">
        <v>1</v>
      </c>
      <c r="Y194">
        <v>2</v>
      </c>
      <c r="Z194" t="s">
        <v>890</v>
      </c>
      <c r="AA194" t="s">
        <v>927</v>
      </c>
      <c r="AB194" t="s">
        <v>931</v>
      </c>
      <c r="AC194" t="s">
        <v>934</v>
      </c>
      <c r="AD194" t="s">
        <v>945</v>
      </c>
      <c r="AE194">
        <v>0</v>
      </c>
      <c r="AG194">
        <v>0</v>
      </c>
      <c r="AH194">
        <v>0</v>
      </c>
      <c r="AI194">
        <v>0</v>
      </c>
      <c r="AK194">
        <v>6.55</v>
      </c>
      <c r="AL194" t="s">
        <v>966</v>
      </c>
      <c r="AN194" t="s">
        <v>968</v>
      </c>
      <c r="AO194">
        <v>28</v>
      </c>
      <c r="AP194" s="3">
        <v>43441</v>
      </c>
      <c r="AQ194" t="s">
        <v>974</v>
      </c>
      <c r="AR194" t="s">
        <v>977</v>
      </c>
      <c r="AS194">
        <v>63.18</v>
      </c>
      <c r="AU194" t="s">
        <v>990</v>
      </c>
      <c r="AV194" t="s">
        <v>1020</v>
      </c>
      <c r="AX194" t="s">
        <v>1033</v>
      </c>
      <c r="AY194" t="s">
        <v>979</v>
      </c>
      <c r="AZ194" t="s">
        <v>979</v>
      </c>
      <c r="BB194" t="s">
        <v>979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 t="s">
        <v>978</v>
      </c>
      <c r="BK194" t="s">
        <v>978</v>
      </c>
      <c r="BM194" t="s">
        <v>931</v>
      </c>
      <c r="BP194" t="s">
        <v>978</v>
      </c>
      <c r="BT194" s="3">
        <v>43676</v>
      </c>
      <c r="BU194" t="s">
        <v>977</v>
      </c>
      <c r="BV194">
        <v>1851503</v>
      </c>
    </row>
    <row r="195" spans="1:75">
      <c r="A195" s="1">
        <f>HYPERLINK("https://lsnyc.legalserver.org/matter/dynamic-profile/view/1884820","18-1884820")</f>
        <v>0</v>
      </c>
      <c r="B195" t="s">
        <v>252</v>
      </c>
      <c r="C195" t="s">
        <v>486</v>
      </c>
      <c r="D195" t="s">
        <v>539</v>
      </c>
      <c r="F195" s="3">
        <v>43693</v>
      </c>
      <c r="G195" s="3">
        <v>43439</v>
      </c>
      <c r="K195" t="s">
        <v>576</v>
      </c>
      <c r="L195" t="s">
        <v>588</v>
      </c>
      <c r="M195" t="s">
        <v>597</v>
      </c>
      <c r="O195">
        <v>35</v>
      </c>
      <c r="P195" t="s">
        <v>602</v>
      </c>
      <c r="Q195" t="s">
        <v>617</v>
      </c>
      <c r="R195" t="s">
        <v>625</v>
      </c>
      <c r="S195" t="s">
        <v>633</v>
      </c>
      <c r="T195" t="s">
        <v>821</v>
      </c>
      <c r="U195" t="s">
        <v>882</v>
      </c>
      <c r="V195">
        <v>11229</v>
      </c>
      <c r="W195">
        <v>0</v>
      </c>
      <c r="X195">
        <v>1</v>
      </c>
      <c r="Y195">
        <v>1</v>
      </c>
      <c r="Z195" t="s">
        <v>886</v>
      </c>
      <c r="AA195" t="s">
        <v>927</v>
      </c>
      <c r="AB195" t="s">
        <v>931</v>
      </c>
      <c r="AC195" t="s">
        <v>934</v>
      </c>
      <c r="AD195" t="s">
        <v>951</v>
      </c>
      <c r="AE195">
        <v>0</v>
      </c>
      <c r="AG195">
        <v>0</v>
      </c>
      <c r="AH195">
        <v>0</v>
      </c>
      <c r="AI195">
        <v>0</v>
      </c>
      <c r="AK195">
        <v>3.4</v>
      </c>
      <c r="AL195" t="s">
        <v>966</v>
      </c>
      <c r="AN195" t="s">
        <v>968</v>
      </c>
      <c r="AO195">
        <v>34</v>
      </c>
      <c r="AP195" s="3">
        <v>43439</v>
      </c>
      <c r="AQ195" t="s">
        <v>973</v>
      </c>
      <c r="AR195" t="s">
        <v>977</v>
      </c>
      <c r="AS195">
        <v>0</v>
      </c>
      <c r="AU195" t="s">
        <v>984</v>
      </c>
      <c r="AV195" t="s">
        <v>1020</v>
      </c>
      <c r="AX195" t="s">
        <v>1030</v>
      </c>
      <c r="AY195" t="s">
        <v>979</v>
      </c>
      <c r="AZ195" t="s">
        <v>979</v>
      </c>
      <c r="BA195" t="s">
        <v>1046</v>
      </c>
      <c r="BB195" t="s">
        <v>978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 t="s">
        <v>979</v>
      </c>
      <c r="BK195" t="s">
        <v>979</v>
      </c>
      <c r="BL195" t="s">
        <v>978</v>
      </c>
      <c r="BM195" t="s">
        <v>931</v>
      </c>
      <c r="BP195" t="s">
        <v>978</v>
      </c>
      <c r="BT195" s="3">
        <v>43648</v>
      </c>
      <c r="BU195" t="s">
        <v>977</v>
      </c>
      <c r="BV195">
        <v>1885446</v>
      </c>
      <c r="BW195" t="s">
        <v>1103</v>
      </c>
    </row>
    <row r="196" spans="1:75">
      <c r="A196" s="1">
        <f>HYPERLINK("https://lsnyc.legalserver.org/matter/dynamic-profile/view/1884496","18-1884496")</f>
        <v>0</v>
      </c>
      <c r="B196" t="s">
        <v>253</v>
      </c>
      <c r="C196" t="s">
        <v>123</v>
      </c>
      <c r="D196" t="s">
        <v>539</v>
      </c>
      <c r="F196" s="3">
        <v>43691</v>
      </c>
      <c r="G196" s="3">
        <v>43437</v>
      </c>
      <c r="K196" t="s">
        <v>562</v>
      </c>
      <c r="L196" t="s">
        <v>587</v>
      </c>
      <c r="M196" t="s">
        <v>593</v>
      </c>
      <c r="O196">
        <v>42</v>
      </c>
      <c r="P196" t="s">
        <v>548</v>
      </c>
      <c r="Q196" t="s">
        <v>617</v>
      </c>
      <c r="R196" t="s">
        <v>625</v>
      </c>
      <c r="S196" t="s">
        <v>632</v>
      </c>
      <c r="T196" t="s">
        <v>822</v>
      </c>
      <c r="U196" t="s">
        <v>882</v>
      </c>
      <c r="V196">
        <v>10460</v>
      </c>
      <c r="W196">
        <v>5</v>
      </c>
      <c r="X196">
        <v>2</v>
      </c>
      <c r="Y196">
        <v>7</v>
      </c>
      <c r="Z196" t="s">
        <v>918</v>
      </c>
      <c r="AA196" t="s">
        <v>929</v>
      </c>
      <c r="AB196" t="s">
        <v>931</v>
      </c>
      <c r="AC196" t="s">
        <v>932</v>
      </c>
      <c r="AD196" t="s">
        <v>952</v>
      </c>
      <c r="AE196">
        <v>0</v>
      </c>
      <c r="AG196">
        <v>0</v>
      </c>
      <c r="AH196">
        <v>0</v>
      </c>
      <c r="AI196">
        <v>0</v>
      </c>
      <c r="AK196">
        <v>0.75</v>
      </c>
      <c r="AL196" t="s">
        <v>966</v>
      </c>
      <c r="AN196" t="s">
        <v>968</v>
      </c>
      <c r="AO196">
        <v>42</v>
      </c>
      <c r="AP196" s="3">
        <v>43437</v>
      </c>
      <c r="AQ196" t="s">
        <v>974</v>
      </c>
      <c r="AR196" t="s">
        <v>978</v>
      </c>
      <c r="AS196">
        <v>63.06</v>
      </c>
      <c r="AU196" t="s">
        <v>1011</v>
      </c>
      <c r="AV196" t="s">
        <v>1020</v>
      </c>
      <c r="AX196" t="s">
        <v>1032</v>
      </c>
      <c r="AY196" t="s">
        <v>979</v>
      </c>
      <c r="AZ196" t="s">
        <v>979</v>
      </c>
      <c r="BA196" t="s">
        <v>1065</v>
      </c>
      <c r="BB196" t="s">
        <v>978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 t="s">
        <v>978</v>
      </c>
      <c r="BK196" t="s">
        <v>978</v>
      </c>
      <c r="BL196" t="s">
        <v>979</v>
      </c>
      <c r="BM196" t="s">
        <v>931</v>
      </c>
      <c r="BP196" t="s">
        <v>978</v>
      </c>
      <c r="BT196" s="3">
        <v>43509</v>
      </c>
      <c r="BU196" t="s">
        <v>977</v>
      </c>
      <c r="BV196">
        <v>796397</v>
      </c>
    </row>
    <row r="197" spans="1:75">
      <c r="A197" s="1">
        <f>HYPERLINK("https://lsnyc.legalserver.org/matter/dynamic-profile/view/1884375","18-1884375")</f>
        <v>0</v>
      </c>
      <c r="B197" t="s">
        <v>91</v>
      </c>
      <c r="C197" t="s">
        <v>487</v>
      </c>
      <c r="D197" t="s">
        <v>538</v>
      </c>
      <c r="F197" s="3">
        <v>43712</v>
      </c>
      <c r="G197" s="3">
        <v>43434</v>
      </c>
      <c r="K197" t="s">
        <v>553</v>
      </c>
      <c r="L197" t="s">
        <v>587</v>
      </c>
      <c r="M197" t="s">
        <v>594</v>
      </c>
      <c r="O197">
        <v>61</v>
      </c>
      <c r="P197" t="s">
        <v>599</v>
      </c>
      <c r="Q197" t="s">
        <v>613</v>
      </c>
      <c r="R197" t="s">
        <v>623</v>
      </c>
      <c r="S197" t="s">
        <v>630</v>
      </c>
      <c r="T197" t="s">
        <v>823</v>
      </c>
      <c r="U197" t="s">
        <v>882</v>
      </c>
      <c r="V197">
        <v>10016</v>
      </c>
      <c r="W197">
        <v>0</v>
      </c>
      <c r="X197">
        <v>1</v>
      </c>
      <c r="Y197">
        <v>1</v>
      </c>
      <c r="Z197" t="s">
        <v>919</v>
      </c>
      <c r="AA197" t="s">
        <v>927</v>
      </c>
      <c r="AB197" t="s">
        <v>931</v>
      </c>
      <c r="AC197" t="s">
        <v>932</v>
      </c>
      <c r="AD197" t="s">
        <v>939</v>
      </c>
      <c r="AE197">
        <v>0</v>
      </c>
      <c r="AG197">
        <v>0</v>
      </c>
      <c r="AH197">
        <v>0</v>
      </c>
      <c r="AI197">
        <v>0</v>
      </c>
      <c r="AK197">
        <v>3.65</v>
      </c>
      <c r="AL197" t="s">
        <v>965</v>
      </c>
      <c r="AN197" t="s">
        <v>542</v>
      </c>
      <c r="AO197">
        <v>60</v>
      </c>
      <c r="AP197" s="3">
        <v>43434</v>
      </c>
      <c r="AQ197" t="s">
        <v>973</v>
      </c>
      <c r="AR197" t="s">
        <v>977</v>
      </c>
      <c r="AS197">
        <v>108.73</v>
      </c>
      <c r="AX197" t="s">
        <v>1031</v>
      </c>
      <c r="AY197" t="s">
        <v>978</v>
      </c>
      <c r="AZ197" t="s">
        <v>978</v>
      </c>
      <c r="BA197" t="s">
        <v>1078</v>
      </c>
      <c r="BB197" t="s">
        <v>978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 t="s">
        <v>977</v>
      </c>
      <c r="BK197" t="s">
        <v>978</v>
      </c>
      <c r="BL197" t="s">
        <v>978</v>
      </c>
      <c r="BM197" t="s">
        <v>931</v>
      </c>
      <c r="BP197" t="s">
        <v>978</v>
      </c>
      <c r="BT197" s="3">
        <v>43704</v>
      </c>
      <c r="BU197" t="s">
        <v>977</v>
      </c>
      <c r="BV197">
        <v>1870421</v>
      </c>
    </row>
    <row r="198" spans="1:75">
      <c r="A198" s="1">
        <f>HYPERLINK("https://lsnyc.legalserver.org/matter/dynamic-profile/view/1884403","18-1884403")</f>
        <v>0</v>
      </c>
      <c r="B198" t="s">
        <v>254</v>
      </c>
      <c r="C198" t="s">
        <v>488</v>
      </c>
      <c r="D198" t="s">
        <v>538</v>
      </c>
      <c r="F198" s="3">
        <v>43731</v>
      </c>
      <c r="G198" s="3">
        <v>43434</v>
      </c>
      <c r="K198" t="s">
        <v>553</v>
      </c>
      <c r="L198" t="s">
        <v>587</v>
      </c>
      <c r="M198" t="s">
        <v>593</v>
      </c>
      <c r="O198">
        <v>26</v>
      </c>
      <c r="P198" t="s">
        <v>599</v>
      </c>
      <c r="Q198" t="s">
        <v>613</v>
      </c>
      <c r="R198" t="s">
        <v>623</v>
      </c>
      <c r="S198" t="s">
        <v>630</v>
      </c>
      <c r="T198" t="s">
        <v>824</v>
      </c>
      <c r="U198" t="s">
        <v>882</v>
      </c>
      <c r="V198">
        <v>10035</v>
      </c>
      <c r="W198">
        <v>0</v>
      </c>
      <c r="X198">
        <v>1</v>
      </c>
      <c r="Y198">
        <v>1</v>
      </c>
      <c r="Z198" t="s">
        <v>886</v>
      </c>
      <c r="AA198" t="s">
        <v>927</v>
      </c>
      <c r="AB198" t="s">
        <v>931</v>
      </c>
      <c r="AC198" t="s">
        <v>932</v>
      </c>
      <c r="AD198" t="s">
        <v>939</v>
      </c>
      <c r="AE198">
        <v>0</v>
      </c>
      <c r="AG198">
        <v>0</v>
      </c>
      <c r="AH198">
        <v>0</v>
      </c>
      <c r="AI198">
        <v>0</v>
      </c>
      <c r="AK198">
        <v>4.5</v>
      </c>
      <c r="AL198" t="s">
        <v>965</v>
      </c>
      <c r="AN198" t="s">
        <v>542</v>
      </c>
      <c r="AO198">
        <v>25</v>
      </c>
      <c r="AP198" s="3">
        <v>43434</v>
      </c>
      <c r="AQ198" t="s">
        <v>973</v>
      </c>
      <c r="AR198" t="s">
        <v>977</v>
      </c>
      <c r="AS198">
        <v>0</v>
      </c>
      <c r="AX198" t="s">
        <v>1031</v>
      </c>
      <c r="AY198" t="s">
        <v>979</v>
      </c>
      <c r="AZ198" t="s">
        <v>979</v>
      </c>
      <c r="BA198" t="s">
        <v>1042</v>
      </c>
      <c r="BB198" t="s">
        <v>978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 t="s">
        <v>977</v>
      </c>
      <c r="BK198" t="s">
        <v>978</v>
      </c>
      <c r="BL198" t="s">
        <v>979</v>
      </c>
      <c r="BM198" t="s">
        <v>931</v>
      </c>
      <c r="BP198" t="s">
        <v>978</v>
      </c>
      <c r="BT198" s="3">
        <v>43717</v>
      </c>
      <c r="BU198" t="s">
        <v>977</v>
      </c>
      <c r="BV198">
        <v>1885028</v>
      </c>
    </row>
    <row r="199" spans="1:75">
      <c r="A199" s="1">
        <f>HYPERLINK("https://lsnyc.legalserver.org/matter/dynamic-profile/view/1884077","18-1884077")</f>
        <v>0</v>
      </c>
      <c r="B199" t="s">
        <v>255</v>
      </c>
      <c r="C199" t="s">
        <v>489</v>
      </c>
      <c r="D199" t="s">
        <v>539</v>
      </c>
      <c r="F199" s="3">
        <v>43705</v>
      </c>
      <c r="G199" s="3">
        <v>43431</v>
      </c>
      <c r="K199" t="s">
        <v>562</v>
      </c>
      <c r="L199" t="s">
        <v>588</v>
      </c>
      <c r="M199" t="s">
        <v>593</v>
      </c>
      <c r="O199">
        <v>49</v>
      </c>
      <c r="P199" t="s">
        <v>599</v>
      </c>
      <c r="Q199" t="s">
        <v>617</v>
      </c>
      <c r="R199" t="s">
        <v>625</v>
      </c>
      <c r="S199" t="s">
        <v>632</v>
      </c>
      <c r="T199" t="s">
        <v>684</v>
      </c>
      <c r="U199" t="s">
        <v>882</v>
      </c>
      <c r="V199">
        <v>10462</v>
      </c>
      <c r="W199">
        <v>5</v>
      </c>
      <c r="X199">
        <v>2</v>
      </c>
      <c r="Y199">
        <v>7</v>
      </c>
      <c r="Z199" t="s">
        <v>903</v>
      </c>
      <c r="AA199" t="s">
        <v>929</v>
      </c>
      <c r="AB199" t="s">
        <v>931</v>
      </c>
      <c r="AC199" t="s">
        <v>932</v>
      </c>
      <c r="AD199" t="s">
        <v>952</v>
      </c>
      <c r="AE199">
        <v>0</v>
      </c>
      <c r="AG199">
        <v>0</v>
      </c>
      <c r="AH199">
        <v>0</v>
      </c>
      <c r="AI199">
        <v>0</v>
      </c>
      <c r="AK199">
        <v>10.3</v>
      </c>
      <c r="AL199" t="s">
        <v>966</v>
      </c>
      <c r="AN199" t="s">
        <v>968</v>
      </c>
      <c r="AO199">
        <v>48</v>
      </c>
      <c r="AP199" s="3">
        <v>43431</v>
      </c>
      <c r="AQ199" t="s">
        <v>973</v>
      </c>
      <c r="AR199" t="s">
        <v>978</v>
      </c>
      <c r="AS199">
        <v>63.06</v>
      </c>
      <c r="AU199" t="s">
        <v>1008</v>
      </c>
      <c r="AV199" t="s">
        <v>1021</v>
      </c>
      <c r="AX199" t="s">
        <v>1032</v>
      </c>
      <c r="AY199" t="s">
        <v>979</v>
      </c>
      <c r="AZ199" t="s">
        <v>979</v>
      </c>
      <c r="BA199" t="s">
        <v>1065</v>
      </c>
      <c r="BB199" t="s">
        <v>979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 t="s">
        <v>978</v>
      </c>
      <c r="BK199" t="s">
        <v>978</v>
      </c>
      <c r="BM199" t="s">
        <v>931</v>
      </c>
      <c r="BP199" t="s">
        <v>978</v>
      </c>
      <c r="BR199" t="s">
        <v>954</v>
      </c>
      <c r="BT199" s="3">
        <v>43655</v>
      </c>
      <c r="BU199" t="s">
        <v>977</v>
      </c>
      <c r="BV199">
        <v>796397</v>
      </c>
    </row>
    <row r="200" spans="1:75">
      <c r="A200" s="1">
        <f>HYPERLINK("https://lsnyc.legalserver.org/matter/dynamic-profile/view/1884002","18-1884002")</f>
        <v>0</v>
      </c>
      <c r="B200" t="s">
        <v>256</v>
      </c>
      <c r="C200" t="s">
        <v>490</v>
      </c>
      <c r="D200" t="s">
        <v>539</v>
      </c>
      <c r="F200" s="3">
        <v>43733</v>
      </c>
      <c r="G200" s="3">
        <v>43431</v>
      </c>
      <c r="K200" t="s">
        <v>581</v>
      </c>
      <c r="L200" t="s">
        <v>587</v>
      </c>
      <c r="M200" t="s">
        <v>596</v>
      </c>
      <c r="O200">
        <v>27</v>
      </c>
      <c r="P200" t="s">
        <v>600</v>
      </c>
      <c r="Q200" t="s">
        <v>617</v>
      </c>
      <c r="R200" t="s">
        <v>625</v>
      </c>
      <c r="S200" t="s">
        <v>629</v>
      </c>
      <c r="T200" t="s">
        <v>825</v>
      </c>
      <c r="U200" t="s">
        <v>882</v>
      </c>
      <c r="V200">
        <v>11204</v>
      </c>
      <c r="W200">
        <v>1</v>
      </c>
      <c r="X200">
        <v>1</v>
      </c>
      <c r="Y200">
        <v>2</v>
      </c>
      <c r="Z200" t="s">
        <v>890</v>
      </c>
      <c r="AA200" t="s">
        <v>928</v>
      </c>
      <c r="AB200" t="s">
        <v>931</v>
      </c>
      <c r="AC200" t="s">
        <v>932</v>
      </c>
      <c r="AD200" t="s">
        <v>942</v>
      </c>
      <c r="AE200">
        <v>0</v>
      </c>
      <c r="AG200">
        <v>0</v>
      </c>
      <c r="AH200">
        <v>0</v>
      </c>
      <c r="AI200">
        <v>0</v>
      </c>
      <c r="AK200">
        <v>3</v>
      </c>
      <c r="AL200" t="s">
        <v>966</v>
      </c>
      <c r="AN200" t="s">
        <v>967</v>
      </c>
      <c r="AO200">
        <v>27</v>
      </c>
      <c r="AP200" s="3">
        <v>43431</v>
      </c>
      <c r="AQ200" t="s">
        <v>973</v>
      </c>
      <c r="AR200" t="s">
        <v>977</v>
      </c>
      <c r="AS200">
        <v>94.78</v>
      </c>
      <c r="AU200" t="s">
        <v>997</v>
      </c>
      <c r="AV200" t="s">
        <v>1020</v>
      </c>
      <c r="AX200" t="s">
        <v>1030</v>
      </c>
      <c r="AY200" t="s">
        <v>979</v>
      </c>
      <c r="AZ200" t="s">
        <v>979</v>
      </c>
      <c r="BA200" t="s">
        <v>1089</v>
      </c>
      <c r="BB200" t="s">
        <v>1091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 t="s">
        <v>977</v>
      </c>
      <c r="BK200" t="s">
        <v>978</v>
      </c>
      <c r="BL200" t="s">
        <v>978</v>
      </c>
      <c r="BM200" t="s">
        <v>931</v>
      </c>
      <c r="BP200" t="s">
        <v>978</v>
      </c>
      <c r="BT200" s="3">
        <v>43577</v>
      </c>
      <c r="BU200" t="s">
        <v>977</v>
      </c>
      <c r="BV200">
        <v>1884627</v>
      </c>
    </row>
    <row r="201" spans="1:75">
      <c r="A201" s="1">
        <f>HYPERLINK("https://lsnyc.legalserver.org/matter/dynamic-profile/view/1883801","18-1883801")</f>
        <v>0</v>
      </c>
      <c r="B201" t="s">
        <v>257</v>
      </c>
      <c r="C201" t="s">
        <v>491</v>
      </c>
      <c r="D201" t="s">
        <v>539</v>
      </c>
      <c r="F201" s="3">
        <v>43648</v>
      </c>
      <c r="G201" s="3">
        <v>43430</v>
      </c>
      <c r="K201" t="s">
        <v>561</v>
      </c>
      <c r="L201" t="s">
        <v>587</v>
      </c>
      <c r="M201" t="s">
        <v>593</v>
      </c>
      <c r="O201">
        <v>37</v>
      </c>
      <c r="P201" t="s">
        <v>599</v>
      </c>
      <c r="Q201" t="s">
        <v>617</v>
      </c>
      <c r="R201" t="s">
        <v>625</v>
      </c>
      <c r="S201" t="s">
        <v>630</v>
      </c>
      <c r="T201" t="s">
        <v>826</v>
      </c>
      <c r="U201" t="s">
        <v>882</v>
      </c>
      <c r="V201">
        <v>10466</v>
      </c>
      <c r="W201">
        <v>2</v>
      </c>
      <c r="X201">
        <v>1</v>
      </c>
      <c r="Y201">
        <v>3</v>
      </c>
      <c r="Z201" t="s">
        <v>890</v>
      </c>
      <c r="AA201" t="s">
        <v>928</v>
      </c>
      <c r="AB201" t="s">
        <v>931</v>
      </c>
      <c r="AC201" t="s">
        <v>933</v>
      </c>
      <c r="AD201" t="s">
        <v>944</v>
      </c>
      <c r="AE201">
        <v>0</v>
      </c>
      <c r="AG201">
        <v>0</v>
      </c>
      <c r="AH201">
        <v>0</v>
      </c>
      <c r="AI201">
        <v>0</v>
      </c>
      <c r="AK201">
        <v>12.5</v>
      </c>
      <c r="AL201" t="s">
        <v>966</v>
      </c>
      <c r="AN201" t="s">
        <v>968</v>
      </c>
      <c r="AO201">
        <v>36</v>
      </c>
      <c r="AP201" s="3">
        <v>43430</v>
      </c>
      <c r="AQ201" t="s">
        <v>973</v>
      </c>
      <c r="AR201" t="s">
        <v>977</v>
      </c>
      <c r="AS201">
        <v>96.34</v>
      </c>
      <c r="AU201" t="s">
        <v>1000</v>
      </c>
      <c r="AV201" t="s">
        <v>1020</v>
      </c>
      <c r="AX201" t="s">
        <v>1032</v>
      </c>
      <c r="AY201" t="s">
        <v>979</v>
      </c>
      <c r="AZ201" t="s">
        <v>979</v>
      </c>
      <c r="BA201" t="s">
        <v>1056</v>
      </c>
      <c r="BB201" t="s">
        <v>1091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 t="s">
        <v>978</v>
      </c>
      <c r="BK201" t="s">
        <v>978</v>
      </c>
      <c r="BL201" t="s">
        <v>978</v>
      </c>
      <c r="BM201" t="s">
        <v>1092</v>
      </c>
      <c r="BP201" t="s">
        <v>978</v>
      </c>
      <c r="BT201" s="3">
        <v>43648</v>
      </c>
      <c r="BU201" t="s">
        <v>977</v>
      </c>
      <c r="BV201">
        <v>1884426</v>
      </c>
    </row>
    <row r="202" spans="1:75">
      <c r="A202" s="1">
        <f>HYPERLINK("https://lsnyc.legalserver.org/matter/dynamic-profile/view/1883903","18-1883903")</f>
        <v>0</v>
      </c>
      <c r="B202" t="s">
        <v>258</v>
      </c>
      <c r="C202" t="s">
        <v>492</v>
      </c>
      <c r="D202" t="s">
        <v>538</v>
      </c>
      <c r="F202" s="3">
        <v>43655</v>
      </c>
      <c r="G202" s="3">
        <v>43430</v>
      </c>
      <c r="K202" t="s">
        <v>552</v>
      </c>
      <c r="L202" t="s">
        <v>587</v>
      </c>
      <c r="M202" t="s">
        <v>593</v>
      </c>
      <c r="O202">
        <v>49</v>
      </c>
      <c r="P202" t="s">
        <v>599</v>
      </c>
      <c r="Q202" t="s">
        <v>614</v>
      </c>
      <c r="R202" t="s">
        <v>624</v>
      </c>
      <c r="S202" t="s">
        <v>629</v>
      </c>
      <c r="T202" t="s">
        <v>827</v>
      </c>
      <c r="U202" t="s">
        <v>882</v>
      </c>
      <c r="V202">
        <v>11225</v>
      </c>
      <c r="W202">
        <v>0</v>
      </c>
      <c r="X202">
        <v>1</v>
      </c>
      <c r="Y202">
        <v>1</v>
      </c>
      <c r="Z202" t="s">
        <v>886</v>
      </c>
      <c r="AA202" t="s">
        <v>927</v>
      </c>
      <c r="AB202" t="s">
        <v>931</v>
      </c>
      <c r="AC202" t="s">
        <v>932</v>
      </c>
      <c r="AD202" t="s">
        <v>940</v>
      </c>
      <c r="AE202">
        <v>0</v>
      </c>
      <c r="AG202">
        <v>0</v>
      </c>
      <c r="AH202">
        <v>0</v>
      </c>
      <c r="AI202">
        <v>0</v>
      </c>
      <c r="AK202">
        <v>0.85</v>
      </c>
      <c r="AL202" t="s">
        <v>965</v>
      </c>
      <c r="AN202" t="s">
        <v>542</v>
      </c>
      <c r="AO202">
        <v>48</v>
      </c>
      <c r="AP202" s="3">
        <v>43430</v>
      </c>
      <c r="AR202" t="s">
        <v>977</v>
      </c>
      <c r="AS202">
        <v>0</v>
      </c>
      <c r="AX202" t="s">
        <v>1030</v>
      </c>
      <c r="AY202" t="s">
        <v>979</v>
      </c>
      <c r="AZ202" t="s">
        <v>979</v>
      </c>
      <c r="BB202" t="s">
        <v>1091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 t="s">
        <v>977</v>
      </c>
      <c r="BK202" t="s">
        <v>978</v>
      </c>
      <c r="BL202" t="s">
        <v>979</v>
      </c>
      <c r="BM202" t="s">
        <v>931</v>
      </c>
      <c r="BP202" t="s">
        <v>978</v>
      </c>
      <c r="BT202" s="3">
        <v>43452</v>
      </c>
      <c r="BU202" t="s">
        <v>977</v>
      </c>
      <c r="BV202">
        <v>1883172</v>
      </c>
    </row>
    <row r="203" spans="1:75">
      <c r="A203" s="1">
        <f>HYPERLINK("https://lsnyc.legalserver.org/matter/dynamic-profile/view/1882612","18-1882612")</f>
        <v>0</v>
      </c>
      <c r="B203" t="s">
        <v>259</v>
      </c>
      <c r="C203" t="s">
        <v>369</v>
      </c>
      <c r="D203" t="s">
        <v>539</v>
      </c>
      <c r="F203" s="3">
        <v>43679</v>
      </c>
      <c r="G203" s="3">
        <v>43412</v>
      </c>
      <c r="K203" t="s">
        <v>579</v>
      </c>
      <c r="L203" t="s">
        <v>588</v>
      </c>
      <c r="M203" t="s">
        <v>594</v>
      </c>
      <c r="O203">
        <v>59</v>
      </c>
      <c r="P203" t="s">
        <v>600</v>
      </c>
      <c r="Q203" t="s">
        <v>617</v>
      </c>
      <c r="R203" t="s">
        <v>625</v>
      </c>
      <c r="S203" t="s">
        <v>630</v>
      </c>
      <c r="T203" t="s">
        <v>828</v>
      </c>
      <c r="U203" t="s">
        <v>882</v>
      </c>
      <c r="V203">
        <v>10031</v>
      </c>
      <c r="W203">
        <v>0</v>
      </c>
      <c r="X203">
        <v>1</v>
      </c>
      <c r="Y203">
        <v>1</v>
      </c>
      <c r="Z203" t="s">
        <v>890</v>
      </c>
      <c r="AA203" t="s">
        <v>928</v>
      </c>
      <c r="AB203" t="s">
        <v>931</v>
      </c>
      <c r="AC203" t="s">
        <v>938</v>
      </c>
      <c r="AD203" t="s">
        <v>943</v>
      </c>
      <c r="AE203">
        <v>0</v>
      </c>
      <c r="AG203">
        <v>0</v>
      </c>
      <c r="AH203">
        <v>0</v>
      </c>
      <c r="AI203">
        <v>0</v>
      </c>
      <c r="AK203">
        <v>6.1</v>
      </c>
      <c r="AL203" t="s">
        <v>966</v>
      </c>
      <c r="AN203" t="s">
        <v>968</v>
      </c>
      <c r="AO203">
        <v>58</v>
      </c>
      <c r="AP203" s="3">
        <v>43412</v>
      </c>
      <c r="AQ203" t="s">
        <v>974</v>
      </c>
      <c r="AR203" t="s">
        <v>978</v>
      </c>
      <c r="AS203">
        <v>171.33</v>
      </c>
      <c r="AU203" t="s">
        <v>1010</v>
      </c>
      <c r="AV203" t="s">
        <v>1020</v>
      </c>
      <c r="AX203" t="s">
        <v>1031</v>
      </c>
      <c r="AY203" t="s">
        <v>979</v>
      </c>
      <c r="AZ203" t="s">
        <v>979</v>
      </c>
      <c r="BA203" t="s">
        <v>1080</v>
      </c>
      <c r="BB203" t="s">
        <v>978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 t="s">
        <v>978</v>
      </c>
      <c r="BK203" t="s">
        <v>978</v>
      </c>
      <c r="BM203" t="s">
        <v>931</v>
      </c>
      <c r="BP203" t="s">
        <v>978</v>
      </c>
      <c r="BT203" s="3">
        <v>43678</v>
      </c>
      <c r="BU203" t="s">
        <v>977</v>
      </c>
      <c r="BV203">
        <v>1883237</v>
      </c>
    </row>
    <row r="204" spans="1:75">
      <c r="A204" s="1">
        <f>HYPERLINK("https://lsnyc.legalserver.org/matter/dynamic-profile/view/1882691","18-1882691")</f>
        <v>0</v>
      </c>
      <c r="B204" t="s">
        <v>259</v>
      </c>
      <c r="C204" t="s">
        <v>369</v>
      </c>
      <c r="D204" t="s">
        <v>539</v>
      </c>
      <c r="F204" s="3">
        <v>43679</v>
      </c>
      <c r="G204" s="3">
        <v>43412</v>
      </c>
      <c r="K204" t="s">
        <v>579</v>
      </c>
      <c r="L204" t="s">
        <v>588</v>
      </c>
      <c r="M204" t="s">
        <v>594</v>
      </c>
      <c r="O204">
        <v>59</v>
      </c>
      <c r="P204" t="s">
        <v>600</v>
      </c>
      <c r="Q204" t="s">
        <v>617</v>
      </c>
      <c r="R204" t="s">
        <v>625</v>
      </c>
      <c r="S204" t="s">
        <v>630</v>
      </c>
      <c r="T204" t="s">
        <v>828</v>
      </c>
      <c r="U204" t="s">
        <v>882</v>
      </c>
      <c r="V204">
        <v>10031</v>
      </c>
      <c r="W204">
        <v>0</v>
      </c>
      <c r="X204">
        <v>1</v>
      </c>
      <c r="Y204">
        <v>1</v>
      </c>
      <c r="Z204" t="s">
        <v>890</v>
      </c>
      <c r="AA204" t="s">
        <v>928</v>
      </c>
      <c r="AB204" t="s">
        <v>931</v>
      </c>
      <c r="AC204" t="s">
        <v>938</v>
      </c>
      <c r="AD204" t="s">
        <v>943</v>
      </c>
      <c r="AE204">
        <v>0</v>
      </c>
      <c r="AG204">
        <v>0</v>
      </c>
      <c r="AH204">
        <v>0</v>
      </c>
      <c r="AI204">
        <v>0</v>
      </c>
      <c r="AK204">
        <v>1.85</v>
      </c>
      <c r="AL204" t="s">
        <v>966</v>
      </c>
      <c r="AN204" t="s">
        <v>968</v>
      </c>
      <c r="AO204">
        <v>58</v>
      </c>
      <c r="AP204" s="3">
        <v>43412</v>
      </c>
      <c r="AQ204" t="s">
        <v>974</v>
      </c>
      <c r="AR204" t="s">
        <v>978</v>
      </c>
      <c r="AS204">
        <v>171.33</v>
      </c>
      <c r="AU204" t="s">
        <v>990</v>
      </c>
      <c r="AV204" t="s">
        <v>1020</v>
      </c>
      <c r="AX204" t="s">
        <v>1031</v>
      </c>
      <c r="AY204" t="s">
        <v>979</v>
      </c>
      <c r="AZ204" t="s">
        <v>979</v>
      </c>
      <c r="BA204" t="s">
        <v>1080</v>
      </c>
      <c r="BB204" t="s">
        <v>978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 t="s">
        <v>978</v>
      </c>
      <c r="BK204" t="s">
        <v>978</v>
      </c>
      <c r="BM204" t="s">
        <v>931</v>
      </c>
      <c r="BP204" t="s">
        <v>978</v>
      </c>
      <c r="BT204" s="3">
        <v>43678</v>
      </c>
      <c r="BU204" t="s">
        <v>977</v>
      </c>
      <c r="BV204">
        <v>1883237</v>
      </c>
    </row>
    <row r="205" spans="1:75">
      <c r="A205" s="1">
        <f>HYPERLINK("https://lsnyc.legalserver.org/matter/dynamic-profile/view/1882454","18-1882454")</f>
        <v>0</v>
      </c>
      <c r="B205" t="s">
        <v>260</v>
      </c>
      <c r="C205" t="s">
        <v>493</v>
      </c>
      <c r="D205" t="s">
        <v>539</v>
      </c>
      <c r="F205" s="3">
        <v>43735</v>
      </c>
      <c r="G205" s="3">
        <v>43411</v>
      </c>
      <c r="K205" t="s">
        <v>562</v>
      </c>
      <c r="L205" t="s">
        <v>587</v>
      </c>
      <c r="M205" t="s">
        <v>596</v>
      </c>
      <c r="O205">
        <v>37</v>
      </c>
      <c r="P205" t="s">
        <v>600</v>
      </c>
      <c r="Q205" t="s">
        <v>617</v>
      </c>
      <c r="R205" t="s">
        <v>625</v>
      </c>
      <c r="S205" t="s">
        <v>632</v>
      </c>
      <c r="T205" t="s">
        <v>829</v>
      </c>
      <c r="U205" t="s">
        <v>882</v>
      </c>
      <c r="V205">
        <v>10454</v>
      </c>
      <c r="W205">
        <v>3</v>
      </c>
      <c r="X205">
        <v>2</v>
      </c>
      <c r="Y205">
        <v>5</v>
      </c>
      <c r="Z205" t="s">
        <v>890</v>
      </c>
      <c r="AA205" t="s">
        <v>930</v>
      </c>
      <c r="AB205" t="s">
        <v>931</v>
      </c>
      <c r="AC205" t="s">
        <v>934</v>
      </c>
      <c r="AD205" t="s">
        <v>943</v>
      </c>
      <c r="AE205">
        <v>0</v>
      </c>
      <c r="AG205">
        <v>0</v>
      </c>
      <c r="AH205">
        <v>0</v>
      </c>
      <c r="AI205">
        <v>0</v>
      </c>
      <c r="AK205">
        <v>10.5</v>
      </c>
      <c r="AL205" t="s">
        <v>966</v>
      </c>
      <c r="AN205" t="s">
        <v>968</v>
      </c>
      <c r="AO205">
        <v>36</v>
      </c>
      <c r="AP205" s="3">
        <v>43411</v>
      </c>
      <c r="AQ205" t="s">
        <v>973</v>
      </c>
      <c r="AR205" t="s">
        <v>978</v>
      </c>
      <c r="AS205">
        <v>123.73</v>
      </c>
      <c r="AU205" t="s">
        <v>1008</v>
      </c>
      <c r="AV205" t="s">
        <v>1022</v>
      </c>
      <c r="AX205" t="s">
        <v>1032</v>
      </c>
      <c r="AY205" t="s">
        <v>979</v>
      </c>
      <c r="AZ205" t="s">
        <v>979</v>
      </c>
      <c r="BA205" t="s">
        <v>1062</v>
      </c>
      <c r="BB205" t="s">
        <v>978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 t="s">
        <v>978</v>
      </c>
      <c r="BK205" t="s">
        <v>978</v>
      </c>
      <c r="BL205" t="s">
        <v>978</v>
      </c>
      <c r="BM205" t="s">
        <v>931</v>
      </c>
      <c r="BP205" t="s">
        <v>978</v>
      </c>
      <c r="BT205" s="3">
        <v>43735</v>
      </c>
      <c r="BU205" t="s">
        <v>977</v>
      </c>
      <c r="BV205">
        <v>1871259</v>
      </c>
    </row>
    <row r="206" spans="1:75">
      <c r="A206" s="1">
        <f>HYPERLINK("https://lsnyc.legalserver.org/matter/dynamic-profile/view/1881527","18-1881527")</f>
        <v>0</v>
      </c>
      <c r="B206" t="s">
        <v>261</v>
      </c>
      <c r="C206" t="s">
        <v>494</v>
      </c>
      <c r="D206" t="s">
        <v>540</v>
      </c>
      <c r="F206" s="3">
        <v>43705</v>
      </c>
      <c r="G206" s="3">
        <v>43398</v>
      </c>
      <c r="K206" t="s">
        <v>562</v>
      </c>
      <c r="L206" t="s">
        <v>587</v>
      </c>
      <c r="M206" t="s">
        <v>594</v>
      </c>
      <c r="O206">
        <v>17</v>
      </c>
      <c r="P206" t="s">
        <v>600</v>
      </c>
      <c r="Q206" t="s">
        <v>617</v>
      </c>
      <c r="R206" t="s">
        <v>625</v>
      </c>
      <c r="S206" t="s">
        <v>632</v>
      </c>
      <c r="T206" t="s">
        <v>830</v>
      </c>
      <c r="U206" t="s">
        <v>882</v>
      </c>
      <c r="V206">
        <v>10474</v>
      </c>
      <c r="W206">
        <v>4</v>
      </c>
      <c r="X206">
        <v>1</v>
      </c>
      <c r="Y206">
        <v>5</v>
      </c>
      <c r="Z206" t="s">
        <v>886</v>
      </c>
      <c r="AA206" t="s">
        <v>927</v>
      </c>
      <c r="AB206" t="s">
        <v>931</v>
      </c>
      <c r="AC206" t="s">
        <v>934</v>
      </c>
      <c r="AD206" t="s">
        <v>959</v>
      </c>
      <c r="AE206">
        <v>0</v>
      </c>
      <c r="AG206">
        <v>0</v>
      </c>
      <c r="AH206">
        <v>0</v>
      </c>
      <c r="AI206">
        <v>0</v>
      </c>
      <c r="AK206">
        <v>2.7</v>
      </c>
      <c r="AL206" t="s">
        <v>966</v>
      </c>
      <c r="AN206" t="s">
        <v>968</v>
      </c>
      <c r="AO206">
        <v>16</v>
      </c>
      <c r="AP206" s="3">
        <v>43398</v>
      </c>
      <c r="AQ206" t="s">
        <v>974</v>
      </c>
      <c r="AR206" t="s">
        <v>978</v>
      </c>
      <c r="AS206">
        <v>0</v>
      </c>
      <c r="AU206" t="s">
        <v>1012</v>
      </c>
      <c r="AV206" t="s">
        <v>1020</v>
      </c>
      <c r="AX206" t="s">
        <v>1032</v>
      </c>
      <c r="AY206" t="s">
        <v>979</v>
      </c>
      <c r="AZ206" t="s">
        <v>979</v>
      </c>
      <c r="BA206" t="s">
        <v>1067</v>
      </c>
      <c r="BB206" t="s">
        <v>979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 t="s">
        <v>978</v>
      </c>
      <c r="BK206" t="s">
        <v>978</v>
      </c>
      <c r="BL206" t="s">
        <v>978</v>
      </c>
      <c r="BM206" t="s">
        <v>931</v>
      </c>
      <c r="BP206" t="s">
        <v>978</v>
      </c>
      <c r="BR206" t="s">
        <v>954</v>
      </c>
      <c r="BT206" s="3">
        <v>43705</v>
      </c>
      <c r="BU206" t="s">
        <v>977</v>
      </c>
      <c r="BV206">
        <v>807054</v>
      </c>
    </row>
    <row r="207" spans="1:75">
      <c r="A207" s="1">
        <f>HYPERLINK("https://lsnyc.legalserver.org/matter/dynamic-profile/view/1880831","18-1880831")</f>
        <v>0</v>
      </c>
      <c r="B207" t="s">
        <v>262</v>
      </c>
      <c r="C207" t="s">
        <v>495</v>
      </c>
      <c r="D207" t="s">
        <v>539</v>
      </c>
      <c r="F207" s="3">
        <v>43672</v>
      </c>
      <c r="G207" s="3">
        <v>43390</v>
      </c>
      <c r="J207" t="s">
        <v>548</v>
      </c>
      <c r="K207" t="s">
        <v>582</v>
      </c>
      <c r="L207" t="s">
        <v>590</v>
      </c>
      <c r="M207" t="s">
        <v>596</v>
      </c>
      <c r="O207">
        <v>27</v>
      </c>
      <c r="P207" t="s">
        <v>600</v>
      </c>
      <c r="Q207" t="s">
        <v>617</v>
      </c>
      <c r="R207" t="s">
        <v>625</v>
      </c>
      <c r="S207" t="s">
        <v>629</v>
      </c>
      <c r="T207" t="s">
        <v>831</v>
      </c>
      <c r="U207" t="s">
        <v>882</v>
      </c>
      <c r="V207">
        <v>11221</v>
      </c>
      <c r="W207">
        <v>0</v>
      </c>
      <c r="X207">
        <v>1</v>
      </c>
      <c r="Y207">
        <v>1</v>
      </c>
      <c r="Z207" t="s">
        <v>890</v>
      </c>
      <c r="AA207" t="s">
        <v>927</v>
      </c>
      <c r="AB207" t="s">
        <v>931</v>
      </c>
      <c r="AC207" t="s">
        <v>934</v>
      </c>
      <c r="AD207" t="s">
        <v>951</v>
      </c>
      <c r="AE207">
        <v>0</v>
      </c>
      <c r="AG207">
        <v>0</v>
      </c>
      <c r="AH207">
        <v>0</v>
      </c>
      <c r="AI207">
        <v>0</v>
      </c>
      <c r="AK207">
        <v>8.949999999999999</v>
      </c>
      <c r="AL207" t="s">
        <v>966</v>
      </c>
      <c r="AN207" t="s">
        <v>968</v>
      </c>
      <c r="AO207">
        <v>27</v>
      </c>
      <c r="AP207" s="3">
        <v>43390</v>
      </c>
      <c r="AR207" t="s">
        <v>979</v>
      </c>
      <c r="AS207">
        <v>79.08</v>
      </c>
      <c r="AU207" t="s">
        <v>984</v>
      </c>
      <c r="AV207" t="s">
        <v>1020</v>
      </c>
      <c r="AX207" t="s">
        <v>1030</v>
      </c>
      <c r="AY207" t="s">
        <v>979</v>
      </c>
      <c r="AZ207" t="s">
        <v>979</v>
      </c>
      <c r="BA207" t="s">
        <v>1064</v>
      </c>
      <c r="BB207" t="s">
        <v>979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 t="s">
        <v>979</v>
      </c>
      <c r="BK207" t="s">
        <v>979</v>
      </c>
      <c r="BM207" t="s">
        <v>1097</v>
      </c>
      <c r="BP207" t="s">
        <v>978</v>
      </c>
      <c r="BT207" s="3">
        <v>43672</v>
      </c>
      <c r="BU207" t="s">
        <v>977</v>
      </c>
      <c r="BV207">
        <v>1881450</v>
      </c>
      <c r="BW207" t="s">
        <v>1105</v>
      </c>
    </row>
    <row r="208" spans="1:75">
      <c r="A208" s="1">
        <f>HYPERLINK("https://lsnyc.legalserver.org/matter/dynamic-profile/view/1881038","18-1881038")</f>
        <v>0</v>
      </c>
      <c r="B208" t="s">
        <v>263</v>
      </c>
      <c r="C208" t="s">
        <v>496</v>
      </c>
      <c r="D208" t="s">
        <v>539</v>
      </c>
      <c r="F208" s="3">
        <v>43691</v>
      </c>
      <c r="G208" s="3">
        <v>43388</v>
      </c>
      <c r="K208" t="s">
        <v>565</v>
      </c>
      <c r="L208" t="s">
        <v>588</v>
      </c>
      <c r="M208" t="s">
        <v>595</v>
      </c>
      <c r="O208">
        <v>63</v>
      </c>
      <c r="P208" t="s">
        <v>599</v>
      </c>
      <c r="Q208" t="s">
        <v>617</v>
      </c>
      <c r="R208" t="s">
        <v>625</v>
      </c>
      <c r="S208" t="s">
        <v>629</v>
      </c>
      <c r="T208" t="s">
        <v>832</v>
      </c>
      <c r="U208" t="s">
        <v>882</v>
      </c>
      <c r="V208">
        <v>11220</v>
      </c>
      <c r="W208">
        <v>0</v>
      </c>
      <c r="X208">
        <v>1</v>
      </c>
      <c r="Y208">
        <v>1</v>
      </c>
      <c r="Z208" t="s">
        <v>890</v>
      </c>
      <c r="AA208" t="s">
        <v>927</v>
      </c>
      <c r="AB208" t="s">
        <v>931</v>
      </c>
      <c r="AC208" t="s">
        <v>932</v>
      </c>
      <c r="AD208" t="s">
        <v>942</v>
      </c>
      <c r="AE208">
        <v>0</v>
      </c>
      <c r="AG208">
        <v>0</v>
      </c>
      <c r="AH208">
        <v>0</v>
      </c>
      <c r="AI208">
        <v>0</v>
      </c>
      <c r="AK208">
        <v>1</v>
      </c>
      <c r="AL208" t="s">
        <v>966</v>
      </c>
      <c r="AN208" t="s">
        <v>542</v>
      </c>
      <c r="AO208">
        <v>63</v>
      </c>
      <c r="AP208" s="3">
        <v>43392</v>
      </c>
      <c r="AQ208" t="s">
        <v>974</v>
      </c>
      <c r="AR208" t="s">
        <v>978</v>
      </c>
      <c r="AS208">
        <v>164.74</v>
      </c>
      <c r="AU208" t="s">
        <v>1003</v>
      </c>
      <c r="AV208" t="s">
        <v>1019</v>
      </c>
      <c r="AX208" t="s">
        <v>1030</v>
      </c>
      <c r="AY208" t="s">
        <v>979</v>
      </c>
      <c r="AZ208" t="s">
        <v>979</v>
      </c>
      <c r="BA208" t="s">
        <v>1049</v>
      </c>
      <c r="BB208" t="s">
        <v>1091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 t="s">
        <v>977</v>
      </c>
      <c r="BK208" t="s">
        <v>978</v>
      </c>
      <c r="BP208" t="s">
        <v>978</v>
      </c>
      <c r="BT208" s="3">
        <v>43388</v>
      </c>
      <c r="BU208" t="s">
        <v>977</v>
      </c>
      <c r="BV208">
        <v>1881659</v>
      </c>
    </row>
    <row r="209" spans="1:75">
      <c r="A209" s="1">
        <f>HYPERLINK("https://lsnyc.legalserver.org/matter/dynamic-profile/view/1879794","18-1879794")</f>
        <v>0</v>
      </c>
      <c r="B209" t="s">
        <v>264</v>
      </c>
      <c r="C209" t="s">
        <v>497</v>
      </c>
      <c r="D209" t="s">
        <v>539</v>
      </c>
      <c r="F209" s="3">
        <v>43735</v>
      </c>
      <c r="G209" s="3">
        <v>43378</v>
      </c>
      <c r="K209" t="s">
        <v>583</v>
      </c>
      <c r="L209" t="s">
        <v>588</v>
      </c>
      <c r="M209" t="s">
        <v>594</v>
      </c>
      <c r="O209">
        <v>50</v>
      </c>
      <c r="P209" t="s">
        <v>600</v>
      </c>
      <c r="Q209" t="s">
        <v>617</v>
      </c>
      <c r="R209" t="s">
        <v>625</v>
      </c>
      <c r="S209" t="s">
        <v>631</v>
      </c>
      <c r="T209" t="s">
        <v>833</v>
      </c>
      <c r="U209" t="s">
        <v>882</v>
      </c>
      <c r="V209">
        <v>11373</v>
      </c>
      <c r="W209">
        <v>0</v>
      </c>
      <c r="X209">
        <v>2</v>
      </c>
      <c r="Y209">
        <v>2</v>
      </c>
      <c r="Z209" t="s">
        <v>890</v>
      </c>
      <c r="AA209" t="s">
        <v>927</v>
      </c>
      <c r="AB209" t="s">
        <v>931</v>
      </c>
      <c r="AC209" t="s">
        <v>934</v>
      </c>
      <c r="AD209" t="s">
        <v>944</v>
      </c>
      <c r="AE209">
        <v>0</v>
      </c>
      <c r="AG209">
        <v>0</v>
      </c>
      <c r="AH209">
        <v>0</v>
      </c>
      <c r="AI209">
        <v>0</v>
      </c>
      <c r="AK209">
        <v>24.8</v>
      </c>
      <c r="AL209" t="s">
        <v>966</v>
      </c>
      <c r="AN209" t="s">
        <v>967</v>
      </c>
      <c r="AO209">
        <v>49</v>
      </c>
      <c r="AP209" s="3">
        <v>43378</v>
      </c>
      <c r="AQ209" t="s">
        <v>973</v>
      </c>
      <c r="AR209" t="s">
        <v>977</v>
      </c>
      <c r="AS209">
        <v>189.55</v>
      </c>
      <c r="AU209" t="s">
        <v>985</v>
      </c>
      <c r="AV209" t="s">
        <v>1019</v>
      </c>
      <c r="AX209" t="s">
        <v>1033</v>
      </c>
      <c r="AY209" t="s">
        <v>979</v>
      </c>
      <c r="AZ209" t="s">
        <v>979</v>
      </c>
      <c r="BA209" t="s">
        <v>1075</v>
      </c>
      <c r="BB209" t="s">
        <v>978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 t="s">
        <v>978</v>
      </c>
      <c r="BK209" t="s">
        <v>978</v>
      </c>
      <c r="BL209" t="s">
        <v>978</v>
      </c>
      <c r="BM209" t="s">
        <v>931</v>
      </c>
      <c r="BP209" t="s">
        <v>978</v>
      </c>
      <c r="BT209" s="3">
        <v>43510</v>
      </c>
      <c r="BU209" t="s">
        <v>977</v>
      </c>
      <c r="BV209">
        <v>1880409</v>
      </c>
    </row>
    <row r="210" spans="1:75">
      <c r="A210" s="1">
        <f>HYPERLINK("https://lsnyc.legalserver.org/matter/dynamic-profile/view/1877676","18-1877676")</f>
        <v>0</v>
      </c>
      <c r="B210" t="s">
        <v>265</v>
      </c>
      <c r="C210" t="s">
        <v>498</v>
      </c>
      <c r="D210" t="s">
        <v>539</v>
      </c>
      <c r="E210" t="s">
        <v>541</v>
      </c>
      <c r="F210" s="3">
        <v>43647</v>
      </c>
      <c r="G210" s="3">
        <v>43369</v>
      </c>
      <c r="K210" t="s">
        <v>572</v>
      </c>
      <c r="L210" t="s">
        <v>587</v>
      </c>
      <c r="M210" t="s">
        <v>594</v>
      </c>
      <c r="O210">
        <v>22</v>
      </c>
      <c r="P210" t="s">
        <v>600</v>
      </c>
      <c r="Q210" t="s">
        <v>617</v>
      </c>
      <c r="R210" t="s">
        <v>625</v>
      </c>
      <c r="S210" t="s">
        <v>634</v>
      </c>
      <c r="T210" t="s">
        <v>834</v>
      </c>
      <c r="U210" t="s">
        <v>882</v>
      </c>
      <c r="V210">
        <v>10304</v>
      </c>
      <c r="W210">
        <v>3</v>
      </c>
      <c r="X210">
        <v>2</v>
      </c>
      <c r="Y210">
        <v>5</v>
      </c>
      <c r="Z210" t="s">
        <v>886</v>
      </c>
      <c r="AA210" t="s">
        <v>928</v>
      </c>
      <c r="AB210" t="s">
        <v>931</v>
      </c>
      <c r="AC210" t="s">
        <v>938</v>
      </c>
      <c r="AD210" t="s">
        <v>952</v>
      </c>
      <c r="AE210">
        <v>0</v>
      </c>
      <c r="AG210">
        <v>0</v>
      </c>
      <c r="AH210">
        <v>0</v>
      </c>
      <c r="AI210">
        <v>0</v>
      </c>
      <c r="AK210">
        <v>20.8</v>
      </c>
      <c r="AL210" t="s">
        <v>966</v>
      </c>
      <c r="AN210" t="s">
        <v>971</v>
      </c>
      <c r="AO210">
        <v>21</v>
      </c>
      <c r="AP210" s="3">
        <v>43356</v>
      </c>
      <c r="AQ210" t="s">
        <v>975</v>
      </c>
      <c r="AR210" t="s">
        <v>978</v>
      </c>
      <c r="AS210">
        <v>0</v>
      </c>
      <c r="AU210" t="s">
        <v>1004</v>
      </c>
      <c r="AV210" t="s">
        <v>1020</v>
      </c>
      <c r="AX210" t="s">
        <v>1034</v>
      </c>
      <c r="AY210" t="s">
        <v>979</v>
      </c>
      <c r="AZ210" t="s">
        <v>979</v>
      </c>
      <c r="BA210" t="s">
        <v>1073</v>
      </c>
      <c r="BB210" t="s">
        <v>979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 t="s">
        <v>978</v>
      </c>
      <c r="BK210" t="s">
        <v>978</v>
      </c>
      <c r="BL210" t="s">
        <v>978</v>
      </c>
      <c r="BM210" t="s">
        <v>931</v>
      </c>
      <c r="BP210" t="s">
        <v>978</v>
      </c>
      <c r="BT210" s="3">
        <v>43644</v>
      </c>
      <c r="BU210" t="s">
        <v>977</v>
      </c>
      <c r="BV210">
        <v>1878289</v>
      </c>
    </row>
    <row r="211" spans="1:75">
      <c r="A211" s="1">
        <f>HYPERLINK("https://lsnyc.legalserver.org/matter/dynamic-profile/view/1878765","18-1878765")</f>
        <v>0</v>
      </c>
      <c r="B211" t="s">
        <v>266</v>
      </c>
      <c r="C211" t="s">
        <v>478</v>
      </c>
      <c r="D211" t="s">
        <v>539</v>
      </c>
      <c r="F211" s="3">
        <v>43689</v>
      </c>
      <c r="G211" s="3">
        <v>43369</v>
      </c>
      <c r="K211" t="s">
        <v>564</v>
      </c>
      <c r="L211" t="s">
        <v>588</v>
      </c>
      <c r="M211" t="s">
        <v>594</v>
      </c>
      <c r="O211">
        <v>72</v>
      </c>
      <c r="P211" t="s">
        <v>599</v>
      </c>
      <c r="Q211" t="s">
        <v>617</v>
      </c>
      <c r="R211" t="s">
        <v>625</v>
      </c>
      <c r="S211" t="s">
        <v>629</v>
      </c>
      <c r="T211" t="s">
        <v>835</v>
      </c>
      <c r="U211" t="s">
        <v>882</v>
      </c>
      <c r="V211">
        <v>11203</v>
      </c>
      <c r="W211">
        <v>0</v>
      </c>
      <c r="X211">
        <v>1</v>
      </c>
      <c r="Y211">
        <v>1</v>
      </c>
      <c r="Z211" t="s">
        <v>891</v>
      </c>
      <c r="AA211" t="s">
        <v>927</v>
      </c>
      <c r="AB211" t="s">
        <v>931</v>
      </c>
      <c r="AC211" t="s">
        <v>934</v>
      </c>
      <c r="AD211" t="s">
        <v>944</v>
      </c>
      <c r="AE211">
        <v>0</v>
      </c>
      <c r="AG211">
        <v>0</v>
      </c>
      <c r="AH211">
        <v>0</v>
      </c>
      <c r="AI211">
        <v>0</v>
      </c>
      <c r="AK211">
        <v>11.5</v>
      </c>
      <c r="AL211" t="s">
        <v>966</v>
      </c>
      <c r="AN211" t="s">
        <v>968</v>
      </c>
      <c r="AO211">
        <v>71</v>
      </c>
      <c r="AP211" s="3">
        <v>43369</v>
      </c>
      <c r="AQ211" t="s">
        <v>974</v>
      </c>
      <c r="AR211" t="s">
        <v>978</v>
      </c>
      <c r="AS211">
        <v>4.45</v>
      </c>
      <c r="AU211" t="s">
        <v>990</v>
      </c>
      <c r="AV211" t="s">
        <v>1025</v>
      </c>
      <c r="AX211" t="s">
        <v>1030</v>
      </c>
      <c r="AY211" t="s">
        <v>979</v>
      </c>
      <c r="AZ211" t="s">
        <v>979</v>
      </c>
      <c r="BA211" t="s">
        <v>1051</v>
      </c>
      <c r="BB211" t="s">
        <v>978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 t="s">
        <v>977</v>
      </c>
      <c r="BK211" t="s">
        <v>978</v>
      </c>
      <c r="BM211" t="s">
        <v>931</v>
      </c>
      <c r="BP211" t="s">
        <v>978</v>
      </c>
      <c r="BT211" s="3">
        <v>43689</v>
      </c>
      <c r="BU211" t="s">
        <v>977</v>
      </c>
      <c r="BV211">
        <v>1877110</v>
      </c>
    </row>
    <row r="212" spans="1:75">
      <c r="A212" s="1">
        <f>HYPERLINK("https://lsnyc.legalserver.org/matter/dynamic-profile/view/1878774","18-1878774")</f>
        <v>0</v>
      </c>
      <c r="B212" t="s">
        <v>267</v>
      </c>
      <c r="C212" t="s">
        <v>499</v>
      </c>
      <c r="D212" t="s">
        <v>539</v>
      </c>
      <c r="F212" s="3">
        <v>43691</v>
      </c>
      <c r="G212" s="3">
        <v>43369</v>
      </c>
      <c r="K212" t="s">
        <v>565</v>
      </c>
      <c r="L212" t="s">
        <v>587</v>
      </c>
      <c r="M212" t="s">
        <v>593</v>
      </c>
      <c r="O212">
        <v>46</v>
      </c>
      <c r="P212" t="s">
        <v>599</v>
      </c>
      <c r="Q212" t="s">
        <v>617</v>
      </c>
      <c r="R212" t="s">
        <v>625</v>
      </c>
      <c r="S212" t="s">
        <v>629</v>
      </c>
      <c r="T212" t="s">
        <v>836</v>
      </c>
      <c r="U212" t="s">
        <v>882</v>
      </c>
      <c r="V212">
        <v>11224</v>
      </c>
      <c r="W212">
        <v>3</v>
      </c>
      <c r="X212">
        <v>1</v>
      </c>
      <c r="Y212">
        <v>4</v>
      </c>
      <c r="Z212" t="s">
        <v>890</v>
      </c>
      <c r="AA212" t="s">
        <v>928</v>
      </c>
      <c r="AB212" t="s">
        <v>931</v>
      </c>
      <c r="AC212" t="s">
        <v>938</v>
      </c>
      <c r="AD212" t="s">
        <v>952</v>
      </c>
      <c r="AE212">
        <v>0</v>
      </c>
      <c r="AG212">
        <v>0</v>
      </c>
      <c r="AH212">
        <v>0</v>
      </c>
      <c r="AI212">
        <v>0</v>
      </c>
      <c r="AK212">
        <v>3.4</v>
      </c>
      <c r="AL212" t="s">
        <v>965</v>
      </c>
      <c r="AN212" t="s">
        <v>968</v>
      </c>
      <c r="AO212">
        <v>45</v>
      </c>
      <c r="AP212" s="3">
        <v>43369</v>
      </c>
      <c r="AQ212" t="s">
        <v>973</v>
      </c>
      <c r="AR212" t="s">
        <v>977</v>
      </c>
      <c r="AS212">
        <v>84.84</v>
      </c>
      <c r="AU212" t="s">
        <v>1002</v>
      </c>
      <c r="AX212" t="s">
        <v>1030</v>
      </c>
      <c r="AY212" t="s">
        <v>979</v>
      </c>
      <c r="AZ212" t="s">
        <v>979</v>
      </c>
      <c r="BA212" t="s">
        <v>1058</v>
      </c>
      <c r="BB212" t="s">
        <v>1091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 t="s">
        <v>977</v>
      </c>
      <c r="BK212" t="s">
        <v>978</v>
      </c>
      <c r="BL212" t="s">
        <v>978</v>
      </c>
      <c r="BM212" t="s">
        <v>1093</v>
      </c>
      <c r="BP212" t="s">
        <v>978</v>
      </c>
      <c r="BT212" s="3">
        <v>43691</v>
      </c>
      <c r="BU212" t="s">
        <v>977</v>
      </c>
      <c r="BV212">
        <v>1879389</v>
      </c>
    </row>
    <row r="213" spans="1:75">
      <c r="A213" s="1">
        <f>HYPERLINK("https://lsnyc.legalserver.org/matter/dynamic-profile/view/1878192","18-1878192")</f>
        <v>0</v>
      </c>
      <c r="B213" t="s">
        <v>268</v>
      </c>
      <c r="C213" t="s">
        <v>500</v>
      </c>
      <c r="D213" t="s">
        <v>539</v>
      </c>
      <c r="F213" s="3">
        <v>43713</v>
      </c>
      <c r="G213" s="3">
        <v>43362</v>
      </c>
      <c r="J213" t="s">
        <v>548</v>
      </c>
      <c r="K213" t="s">
        <v>574</v>
      </c>
      <c r="L213" t="s">
        <v>588</v>
      </c>
      <c r="M213" t="s">
        <v>597</v>
      </c>
      <c r="O213">
        <v>25</v>
      </c>
      <c r="P213" t="s">
        <v>609</v>
      </c>
      <c r="Q213" t="s">
        <v>617</v>
      </c>
      <c r="R213" t="s">
        <v>625</v>
      </c>
      <c r="S213" t="s">
        <v>631</v>
      </c>
      <c r="T213" t="s">
        <v>837</v>
      </c>
      <c r="U213" t="s">
        <v>882</v>
      </c>
      <c r="V213">
        <v>11421</v>
      </c>
      <c r="W213">
        <v>0</v>
      </c>
      <c r="X213">
        <v>1</v>
      </c>
      <c r="Y213">
        <v>1</v>
      </c>
      <c r="Z213" t="s">
        <v>890</v>
      </c>
      <c r="AA213" t="s">
        <v>927</v>
      </c>
      <c r="AB213" t="s">
        <v>931</v>
      </c>
      <c r="AC213" t="s">
        <v>932</v>
      </c>
      <c r="AD213" t="s">
        <v>942</v>
      </c>
      <c r="AE213">
        <v>0</v>
      </c>
      <c r="AG213">
        <v>0</v>
      </c>
      <c r="AH213">
        <v>0</v>
      </c>
      <c r="AI213">
        <v>0</v>
      </c>
      <c r="AK213">
        <v>7.6</v>
      </c>
      <c r="AL213" t="s">
        <v>966</v>
      </c>
      <c r="AN213" t="s">
        <v>542</v>
      </c>
      <c r="AO213">
        <v>24</v>
      </c>
      <c r="AP213" s="3">
        <v>43362</v>
      </c>
      <c r="AR213" t="s">
        <v>979</v>
      </c>
      <c r="AS213">
        <v>230.64</v>
      </c>
      <c r="AU213" t="s">
        <v>984</v>
      </c>
      <c r="AV213" t="s">
        <v>1021</v>
      </c>
      <c r="AX213" t="s">
        <v>1033</v>
      </c>
      <c r="AY213" t="s">
        <v>978</v>
      </c>
      <c r="AZ213" t="s">
        <v>978</v>
      </c>
      <c r="BA213" t="s">
        <v>1053</v>
      </c>
      <c r="BB213" t="s">
        <v>978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 t="s">
        <v>978</v>
      </c>
      <c r="BK213" t="s">
        <v>978</v>
      </c>
      <c r="BM213" t="s">
        <v>1096</v>
      </c>
      <c r="BP213" t="s">
        <v>978</v>
      </c>
      <c r="BT213" s="3">
        <v>43713</v>
      </c>
      <c r="BU213" t="s">
        <v>977</v>
      </c>
      <c r="BV213">
        <v>1878807</v>
      </c>
      <c r="BW213" t="s">
        <v>1106</v>
      </c>
    </row>
    <row r="214" spans="1:75">
      <c r="A214" s="1">
        <f>HYPERLINK("https://lsnyc.legalserver.org/matter/dynamic-profile/view/1877609","18-1877609")</f>
        <v>0</v>
      </c>
      <c r="B214" t="s">
        <v>269</v>
      </c>
      <c r="C214" t="s">
        <v>501</v>
      </c>
      <c r="D214" t="s">
        <v>539</v>
      </c>
      <c r="F214" s="3">
        <v>43705</v>
      </c>
      <c r="G214" s="3">
        <v>43355</v>
      </c>
      <c r="K214" t="s">
        <v>575</v>
      </c>
      <c r="L214" t="s">
        <v>588</v>
      </c>
      <c r="M214" t="s">
        <v>593</v>
      </c>
      <c r="O214">
        <v>44</v>
      </c>
      <c r="P214" t="s">
        <v>599</v>
      </c>
      <c r="Q214" t="s">
        <v>617</v>
      </c>
      <c r="R214" t="s">
        <v>625</v>
      </c>
      <c r="S214" t="s">
        <v>629</v>
      </c>
      <c r="T214" t="s">
        <v>838</v>
      </c>
      <c r="U214" t="s">
        <v>882</v>
      </c>
      <c r="V214">
        <v>11208</v>
      </c>
      <c r="W214">
        <v>0</v>
      </c>
      <c r="X214">
        <v>1</v>
      </c>
      <c r="Y214">
        <v>1</v>
      </c>
      <c r="Z214" t="s">
        <v>920</v>
      </c>
      <c r="AA214" t="s">
        <v>927</v>
      </c>
      <c r="AB214" t="s">
        <v>931</v>
      </c>
      <c r="AC214" t="s">
        <v>934</v>
      </c>
      <c r="AD214" t="s">
        <v>944</v>
      </c>
      <c r="AE214">
        <v>0</v>
      </c>
      <c r="AG214">
        <v>0</v>
      </c>
      <c r="AH214">
        <v>0</v>
      </c>
      <c r="AI214">
        <v>0</v>
      </c>
      <c r="AK214">
        <v>5.5</v>
      </c>
      <c r="AL214" t="s">
        <v>966</v>
      </c>
      <c r="AN214" t="s">
        <v>968</v>
      </c>
      <c r="AO214">
        <v>43</v>
      </c>
      <c r="AP214" s="3">
        <v>43355</v>
      </c>
      <c r="AQ214" t="s">
        <v>973</v>
      </c>
      <c r="AR214" t="s">
        <v>978</v>
      </c>
      <c r="AS214">
        <v>41.12</v>
      </c>
      <c r="AU214" t="s">
        <v>985</v>
      </c>
      <c r="AV214" t="s">
        <v>1019</v>
      </c>
      <c r="AX214" t="s">
        <v>1030</v>
      </c>
      <c r="AY214" t="s">
        <v>979</v>
      </c>
      <c r="AZ214" t="s">
        <v>979</v>
      </c>
      <c r="BA214" t="s">
        <v>1050</v>
      </c>
      <c r="BB214" t="s">
        <v>978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t="s">
        <v>977</v>
      </c>
      <c r="BK214" t="s">
        <v>978</v>
      </c>
      <c r="BM214" t="s">
        <v>931</v>
      </c>
      <c r="BP214" t="s">
        <v>978</v>
      </c>
      <c r="BT214" s="3">
        <v>43705</v>
      </c>
      <c r="BU214" t="s">
        <v>977</v>
      </c>
      <c r="BV214">
        <v>1855011</v>
      </c>
      <c r="BW214" t="s">
        <v>1103</v>
      </c>
    </row>
    <row r="215" spans="1:75">
      <c r="A215" s="1">
        <f>HYPERLINK("https://lsnyc.legalserver.org/matter/dynamic-profile/view/1877213","18-1877213")</f>
        <v>0</v>
      </c>
      <c r="B215" t="s">
        <v>270</v>
      </c>
      <c r="C215" t="s">
        <v>502</v>
      </c>
      <c r="D215" t="s">
        <v>539</v>
      </c>
      <c r="F215" s="3">
        <v>43657</v>
      </c>
      <c r="G215" s="3">
        <v>43353</v>
      </c>
      <c r="K215" t="s">
        <v>574</v>
      </c>
      <c r="L215" t="s">
        <v>588</v>
      </c>
      <c r="M215" t="s">
        <v>598</v>
      </c>
      <c r="O215">
        <v>24</v>
      </c>
      <c r="P215" t="s">
        <v>610</v>
      </c>
      <c r="Q215" t="s">
        <v>617</v>
      </c>
      <c r="R215" t="s">
        <v>625</v>
      </c>
      <c r="S215" t="s">
        <v>631</v>
      </c>
      <c r="T215" t="s">
        <v>839</v>
      </c>
      <c r="U215" t="s">
        <v>882</v>
      </c>
      <c r="V215">
        <v>11421</v>
      </c>
      <c r="W215">
        <v>0</v>
      </c>
      <c r="X215">
        <v>1</v>
      </c>
      <c r="Y215">
        <v>1</v>
      </c>
      <c r="Z215" t="s">
        <v>890</v>
      </c>
      <c r="AA215" t="s">
        <v>927</v>
      </c>
      <c r="AB215" t="s">
        <v>931</v>
      </c>
      <c r="AC215" t="s">
        <v>934</v>
      </c>
      <c r="AD215" t="s">
        <v>945</v>
      </c>
      <c r="AE215">
        <v>0</v>
      </c>
      <c r="AG215">
        <v>0</v>
      </c>
      <c r="AH215">
        <v>0</v>
      </c>
      <c r="AI215">
        <v>0</v>
      </c>
      <c r="AK215">
        <v>3.47</v>
      </c>
      <c r="AL215" t="s">
        <v>966</v>
      </c>
      <c r="AN215" t="s">
        <v>968</v>
      </c>
      <c r="AO215">
        <v>23</v>
      </c>
      <c r="AP215" s="3">
        <v>43353</v>
      </c>
      <c r="AQ215" t="s">
        <v>974</v>
      </c>
      <c r="AR215" t="s">
        <v>978</v>
      </c>
      <c r="AS215">
        <v>98.84999999999999</v>
      </c>
      <c r="AU215" t="s">
        <v>990</v>
      </c>
      <c r="AV215" t="s">
        <v>1020</v>
      </c>
      <c r="AX215" t="s">
        <v>1033</v>
      </c>
      <c r="AY215" t="s">
        <v>979</v>
      </c>
      <c r="AZ215" t="s">
        <v>979</v>
      </c>
      <c r="BA215" t="s">
        <v>1086</v>
      </c>
      <c r="BB215" t="s">
        <v>978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 t="s">
        <v>977</v>
      </c>
      <c r="BK215" t="s">
        <v>978</v>
      </c>
      <c r="BM215" t="s">
        <v>931</v>
      </c>
      <c r="BP215" t="s">
        <v>978</v>
      </c>
      <c r="BR215" t="s">
        <v>1102</v>
      </c>
      <c r="BT215" s="3">
        <v>43644</v>
      </c>
      <c r="BU215" t="s">
        <v>977</v>
      </c>
      <c r="BV215">
        <v>1865730</v>
      </c>
      <c r="BW215" t="s">
        <v>1103</v>
      </c>
    </row>
    <row r="216" spans="1:75">
      <c r="A216" s="1">
        <f>HYPERLINK("https://lsnyc.legalserver.org/matter/dynamic-profile/view/1876425","18-1876425")</f>
        <v>0</v>
      </c>
      <c r="B216" t="s">
        <v>271</v>
      </c>
      <c r="C216" t="s">
        <v>503</v>
      </c>
      <c r="D216" t="s">
        <v>539</v>
      </c>
      <c r="F216" s="3">
        <v>43704</v>
      </c>
      <c r="G216" s="3">
        <v>43342</v>
      </c>
      <c r="J216" t="s">
        <v>549</v>
      </c>
      <c r="K216" t="s">
        <v>561</v>
      </c>
      <c r="L216" t="s">
        <v>588</v>
      </c>
      <c r="M216" t="s">
        <v>596</v>
      </c>
      <c r="O216">
        <v>78</v>
      </c>
      <c r="P216" t="s">
        <v>600</v>
      </c>
      <c r="Q216" t="s">
        <v>617</v>
      </c>
      <c r="R216" t="s">
        <v>625</v>
      </c>
      <c r="S216" t="s">
        <v>630</v>
      </c>
      <c r="T216" t="s">
        <v>840</v>
      </c>
      <c r="U216" t="s">
        <v>882</v>
      </c>
      <c r="V216">
        <v>10009</v>
      </c>
      <c r="W216">
        <v>0</v>
      </c>
      <c r="X216">
        <v>1</v>
      </c>
      <c r="Y216">
        <v>1</v>
      </c>
      <c r="Z216" t="s">
        <v>921</v>
      </c>
      <c r="AA216" t="s">
        <v>927</v>
      </c>
      <c r="AB216" t="s">
        <v>931</v>
      </c>
      <c r="AC216" t="s">
        <v>934</v>
      </c>
      <c r="AD216" t="s">
        <v>944</v>
      </c>
      <c r="AE216">
        <v>0</v>
      </c>
      <c r="AG216">
        <v>0</v>
      </c>
      <c r="AH216">
        <v>0</v>
      </c>
      <c r="AI216">
        <v>0</v>
      </c>
      <c r="AK216">
        <v>9.449999999999999</v>
      </c>
      <c r="AL216" t="s">
        <v>966</v>
      </c>
      <c r="AN216" t="s">
        <v>968</v>
      </c>
      <c r="AO216">
        <v>77</v>
      </c>
      <c r="AP216" s="3">
        <v>43342</v>
      </c>
      <c r="AQ216" t="s">
        <v>974</v>
      </c>
      <c r="AR216" t="s">
        <v>978</v>
      </c>
      <c r="AS216">
        <v>76.11</v>
      </c>
      <c r="AU216" t="s">
        <v>985</v>
      </c>
      <c r="AV216" t="s">
        <v>1019</v>
      </c>
      <c r="AX216" t="s">
        <v>1031</v>
      </c>
      <c r="AY216" t="s">
        <v>979</v>
      </c>
      <c r="AZ216" t="s">
        <v>979</v>
      </c>
      <c r="BA216" t="s">
        <v>1078</v>
      </c>
      <c r="BB216" t="s">
        <v>1091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 t="s">
        <v>978</v>
      </c>
      <c r="BK216" t="s">
        <v>978</v>
      </c>
      <c r="BL216" t="s">
        <v>978</v>
      </c>
      <c r="BM216" t="s">
        <v>1092</v>
      </c>
      <c r="BP216" t="s">
        <v>978</v>
      </c>
      <c r="BT216" s="3">
        <v>43704</v>
      </c>
      <c r="BU216" t="s">
        <v>977</v>
      </c>
      <c r="BV216">
        <v>1875944</v>
      </c>
    </row>
    <row r="217" spans="1:75">
      <c r="A217" s="1">
        <f>HYPERLINK("https://lsnyc.legalserver.org/matter/dynamic-profile/view/1876197","18-1876197")</f>
        <v>0</v>
      </c>
      <c r="B217" t="s">
        <v>272</v>
      </c>
      <c r="C217" t="s">
        <v>504</v>
      </c>
      <c r="D217" t="s">
        <v>539</v>
      </c>
      <c r="F217" s="3">
        <v>43692</v>
      </c>
      <c r="G217" s="3">
        <v>43340</v>
      </c>
      <c r="K217" t="s">
        <v>571</v>
      </c>
      <c r="L217" t="s">
        <v>588</v>
      </c>
      <c r="M217" t="s">
        <v>593</v>
      </c>
      <c r="O217">
        <v>31</v>
      </c>
      <c r="P217" t="s">
        <v>599</v>
      </c>
      <c r="Q217" t="s">
        <v>617</v>
      </c>
      <c r="R217" t="s">
        <v>625</v>
      </c>
      <c r="S217" t="s">
        <v>633</v>
      </c>
      <c r="T217" t="s">
        <v>841</v>
      </c>
      <c r="U217" t="s">
        <v>882</v>
      </c>
      <c r="V217">
        <v>10026</v>
      </c>
      <c r="W217">
        <v>0</v>
      </c>
      <c r="X217">
        <v>1</v>
      </c>
      <c r="Y217">
        <v>1</v>
      </c>
      <c r="Z217" t="s">
        <v>890</v>
      </c>
      <c r="AA217" t="s">
        <v>927</v>
      </c>
      <c r="AB217" t="s">
        <v>931</v>
      </c>
      <c r="AC217" t="s">
        <v>934</v>
      </c>
      <c r="AD217" t="s">
        <v>954</v>
      </c>
      <c r="AE217">
        <v>0</v>
      </c>
      <c r="AG217">
        <v>0</v>
      </c>
      <c r="AH217">
        <v>0</v>
      </c>
      <c r="AI217">
        <v>0</v>
      </c>
      <c r="AK217">
        <v>6.3</v>
      </c>
      <c r="AL217" t="s">
        <v>966</v>
      </c>
      <c r="AN217" t="s">
        <v>968</v>
      </c>
      <c r="AO217">
        <v>30</v>
      </c>
      <c r="AP217" s="3">
        <v>43340</v>
      </c>
      <c r="AQ217" t="s">
        <v>973</v>
      </c>
      <c r="AR217" t="s">
        <v>977</v>
      </c>
      <c r="AS217">
        <v>128.5</v>
      </c>
      <c r="AU217" t="s">
        <v>984</v>
      </c>
      <c r="AV217" t="s">
        <v>1020</v>
      </c>
      <c r="AX217" t="s">
        <v>1031</v>
      </c>
      <c r="AY217" t="s">
        <v>979</v>
      </c>
      <c r="AZ217" t="s">
        <v>979</v>
      </c>
      <c r="BA217" t="s">
        <v>1042</v>
      </c>
      <c r="BB217" t="s">
        <v>978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t="s">
        <v>979</v>
      </c>
      <c r="BK217" t="s">
        <v>979</v>
      </c>
      <c r="BL217" t="s">
        <v>978</v>
      </c>
      <c r="BM217" t="s">
        <v>931</v>
      </c>
      <c r="BP217" t="s">
        <v>978</v>
      </c>
      <c r="BT217" s="3">
        <v>43690</v>
      </c>
      <c r="BU217" t="s">
        <v>977</v>
      </c>
      <c r="BV217">
        <v>1876806</v>
      </c>
    </row>
    <row r="218" spans="1:75">
      <c r="A218" s="1">
        <f>HYPERLINK("https://lsnyc.legalserver.org/matter/dynamic-profile/view/1873556","18-1873556")</f>
        <v>0</v>
      </c>
      <c r="B218" t="s">
        <v>273</v>
      </c>
      <c r="C218" t="s">
        <v>505</v>
      </c>
      <c r="D218" t="s">
        <v>539</v>
      </c>
      <c r="F218" s="3">
        <v>43649</v>
      </c>
      <c r="G218" s="3">
        <v>43339</v>
      </c>
      <c r="K218" t="s">
        <v>568</v>
      </c>
      <c r="L218" t="s">
        <v>587</v>
      </c>
      <c r="M218" t="s">
        <v>593</v>
      </c>
      <c r="O218">
        <v>59</v>
      </c>
      <c r="P218" t="s">
        <v>599</v>
      </c>
      <c r="Q218" t="s">
        <v>617</v>
      </c>
      <c r="R218" t="s">
        <v>625</v>
      </c>
      <c r="S218" t="s">
        <v>634</v>
      </c>
      <c r="T218" t="s">
        <v>842</v>
      </c>
      <c r="U218" t="s">
        <v>882</v>
      </c>
      <c r="V218">
        <v>10304</v>
      </c>
      <c r="W218">
        <v>0</v>
      </c>
      <c r="X218">
        <v>3</v>
      </c>
      <c r="Y218">
        <v>3</v>
      </c>
      <c r="Z218" t="s">
        <v>898</v>
      </c>
      <c r="AA218" t="s">
        <v>927</v>
      </c>
      <c r="AB218" t="s">
        <v>931</v>
      </c>
      <c r="AC218" t="s">
        <v>938</v>
      </c>
      <c r="AD218" t="s">
        <v>942</v>
      </c>
      <c r="AE218">
        <v>0</v>
      </c>
      <c r="AG218">
        <v>0</v>
      </c>
      <c r="AH218">
        <v>0</v>
      </c>
      <c r="AI218">
        <v>0</v>
      </c>
      <c r="AK218">
        <v>16.7</v>
      </c>
      <c r="AL218" t="s">
        <v>966</v>
      </c>
      <c r="AN218" t="s">
        <v>968</v>
      </c>
      <c r="AO218">
        <v>57</v>
      </c>
      <c r="AP218" s="3">
        <v>43308</v>
      </c>
      <c r="AQ218" t="s">
        <v>975</v>
      </c>
      <c r="AR218" t="s">
        <v>978</v>
      </c>
      <c r="AS218">
        <v>3.55</v>
      </c>
      <c r="AU218" t="s">
        <v>1013</v>
      </c>
      <c r="AV218" t="s">
        <v>1022</v>
      </c>
      <c r="AX218" t="s">
        <v>1034</v>
      </c>
      <c r="AY218" t="s">
        <v>979</v>
      </c>
      <c r="AZ218" t="s">
        <v>979</v>
      </c>
      <c r="BA218" t="s">
        <v>1073</v>
      </c>
      <c r="BB218" t="s">
        <v>978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 t="s">
        <v>978</v>
      </c>
      <c r="BK218" t="s">
        <v>978</v>
      </c>
      <c r="BL218" t="s">
        <v>978</v>
      </c>
      <c r="BM218" t="s">
        <v>931</v>
      </c>
      <c r="BP218" t="s">
        <v>978</v>
      </c>
      <c r="BR218" t="s">
        <v>943</v>
      </c>
      <c r="BT218" s="3">
        <v>43647</v>
      </c>
      <c r="BU218" t="s">
        <v>977</v>
      </c>
      <c r="BV218">
        <v>1874159</v>
      </c>
    </row>
    <row r="219" spans="1:75">
      <c r="A219" s="1">
        <f>HYPERLINK("https://lsnyc.legalserver.org/matter/dynamic-profile/view/1875499","18-1875499")</f>
        <v>0</v>
      </c>
      <c r="B219" t="s">
        <v>274</v>
      </c>
      <c r="C219" t="s">
        <v>506</v>
      </c>
      <c r="D219" t="s">
        <v>539</v>
      </c>
      <c r="F219" s="3">
        <v>43691</v>
      </c>
      <c r="G219" s="3">
        <v>43332</v>
      </c>
      <c r="K219" t="s">
        <v>565</v>
      </c>
      <c r="L219" t="s">
        <v>587</v>
      </c>
      <c r="M219" t="s">
        <v>594</v>
      </c>
      <c r="O219">
        <v>26</v>
      </c>
      <c r="P219" t="s">
        <v>599</v>
      </c>
      <c r="Q219" t="s">
        <v>617</v>
      </c>
      <c r="R219" t="s">
        <v>625</v>
      </c>
      <c r="S219" t="s">
        <v>629</v>
      </c>
      <c r="T219" t="s">
        <v>843</v>
      </c>
      <c r="U219" t="s">
        <v>882</v>
      </c>
      <c r="V219">
        <v>11208</v>
      </c>
      <c r="W219">
        <v>0</v>
      </c>
      <c r="X219">
        <v>1</v>
      </c>
      <c r="Y219">
        <v>1</v>
      </c>
      <c r="Z219" t="s">
        <v>890</v>
      </c>
      <c r="AA219" t="s">
        <v>927</v>
      </c>
      <c r="AB219" t="s">
        <v>931</v>
      </c>
      <c r="AC219" t="s">
        <v>932</v>
      </c>
      <c r="AD219" t="s">
        <v>942</v>
      </c>
      <c r="AE219">
        <v>0</v>
      </c>
      <c r="AG219">
        <v>0</v>
      </c>
      <c r="AH219">
        <v>0</v>
      </c>
      <c r="AI219">
        <v>0</v>
      </c>
      <c r="AK219">
        <v>3</v>
      </c>
      <c r="AL219" t="s">
        <v>966</v>
      </c>
      <c r="AN219" t="s">
        <v>969</v>
      </c>
      <c r="AO219">
        <v>25</v>
      </c>
      <c r="AP219" s="3">
        <v>43332</v>
      </c>
      <c r="AQ219" t="s">
        <v>973</v>
      </c>
      <c r="AR219" t="s">
        <v>977</v>
      </c>
      <c r="AS219">
        <v>98.84999999999999</v>
      </c>
      <c r="AU219" t="s">
        <v>1001</v>
      </c>
      <c r="AV219" t="s">
        <v>1020</v>
      </c>
      <c r="AX219" t="s">
        <v>1030</v>
      </c>
      <c r="AY219" t="s">
        <v>978</v>
      </c>
      <c r="AZ219" t="s">
        <v>979</v>
      </c>
      <c r="BA219" t="s">
        <v>1050</v>
      </c>
      <c r="BB219" t="s">
        <v>979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 t="s">
        <v>977</v>
      </c>
      <c r="BK219" t="s">
        <v>978</v>
      </c>
      <c r="BL219" t="s">
        <v>978</v>
      </c>
      <c r="BM219" t="s">
        <v>1093</v>
      </c>
      <c r="BP219" t="s">
        <v>978</v>
      </c>
      <c r="BT219" s="3">
        <v>43347</v>
      </c>
      <c r="BU219" t="s">
        <v>977</v>
      </c>
      <c r="BV219">
        <v>1876108</v>
      </c>
    </row>
    <row r="220" spans="1:75">
      <c r="A220" s="1">
        <f>HYPERLINK("https://lsnyc.legalserver.org/matter/dynamic-profile/view/1875044","18-1875044")</f>
        <v>0</v>
      </c>
      <c r="B220" t="s">
        <v>275</v>
      </c>
      <c r="C220" t="s">
        <v>507</v>
      </c>
      <c r="D220" t="s">
        <v>539</v>
      </c>
      <c r="F220" s="3">
        <v>43684</v>
      </c>
      <c r="G220" s="3">
        <v>43326</v>
      </c>
      <c r="K220" t="s">
        <v>558</v>
      </c>
      <c r="L220" t="s">
        <v>588</v>
      </c>
      <c r="M220" t="s">
        <v>593</v>
      </c>
      <c r="O220">
        <v>34</v>
      </c>
      <c r="P220" t="s">
        <v>599</v>
      </c>
      <c r="Q220" t="s">
        <v>617</v>
      </c>
      <c r="R220" t="s">
        <v>625</v>
      </c>
      <c r="S220" t="s">
        <v>633</v>
      </c>
      <c r="T220" t="s">
        <v>844</v>
      </c>
      <c r="U220" t="s">
        <v>882</v>
      </c>
      <c r="V220">
        <v>10039</v>
      </c>
      <c r="W220">
        <v>0</v>
      </c>
      <c r="X220">
        <v>1</v>
      </c>
      <c r="Y220">
        <v>1</v>
      </c>
      <c r="Z220" t="s">
        <v>892</v>
      </c>
      <c r="AA220" t="s">
        <v>929</v>
      </c>
      <c r="AB220" t="s">
        <v>931</v>
      </c>
      <c r="AC220" t="s">
        <v>932</v>
      </c>
      <c r="AD220" t="s">
        <v>942</v>
      </c>
      <c r="AE220">
        <v>0</v>
      </c>
      <c r="AG220">
        <v>0</v>
      </c>
      <c r="AH220">
        <v>0</v>
      </c>
      <c r="AI220">
        <v>0</v>
      </c>
      <c r="AK220">
        <v>2.5</v>
      </c>
      <c r="AL220" t="s">
        <v>966</v>
      </c>
      <c r="AN220" t="s">
        <v>542</v>
      </c>
      <c r="AO220">
        <v>33</v>
      </c>
      <c r="AP220" s="3">
        <v>43326</v>
      </c>
      <c r="AQ220" t="s">
        <v>973</v>
      </c>
      <c r="AR220" t="s">
        <v>977</v>
      </c>
      <c r="AS220">
        <v>0</v>
      </c>
      <c r="AU220" t="s">
        <v>1003</v>
      </c>
      <c r="AV220" t="s">
        <v>1019</v>
      </c>
      <c r="AX220" t="s">
        <v>1031</v>
      </c>
      <c r="AY220" t="s">
        <v>979</v>
      </c>
      <c r="AZ220" t="s">
        <v>979</v>
      </c>
      <c r="BB220" t="s">
        <v>978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 t="s">
        <v>979</v>
      </c>
      <c r="BK220" t="s">
        <v>979</v>
      </c>
      <c r="BL220" t="s">
        <v>979</v>
      </c>
      <c r="BM220" t="s">
        <v>931</v>
      </c>
      <c r="BP220" t="s">
        <v>978</v>
      </c>
      <c r="BT220" s="3">
        <v>43672</v>
      </c>
      <c r="BU220" t="s">
        <v>977</v>
      </c>
      <c r="BV220">
        <v>1875644</v>
      </c>
    </row>
    <row r="221" spans="1:75">
      <c r="A221" s="1">
        <f>HYPERLINK("https://lsnyc.legalserver.org/matter/dynamic-profile/view/1874984","18-1874984")</f>
        <v>0</v>
      </c>
      <c r="B221" t="s">
        <v>276</v>
      </c>
      <c r="C221" t="s">
        <v>366</v>
      </c>
      <c r="D221" t="s">
        <v>539</v>
      </c>
      <c r="F221" s="3">
        <v>43721</v>
      </c>
      <c r="G221" s="3">
        <v>43326</v>
      </c>
      <c r="K221" t="s">
        <v>576</v>
      </c>
      <c r="L221" t="s">
        <v>588</v>
      </c>
      <c r="M221" t="s">
        <v>589</v>
      </c>
      <c r="O221">
        <v>57</v>
      </c>
      <c r="P221" t="s">
        <v>599</v>
      </c>
      <c r="Q221" t="s">
        <v>617</v>
      </c>
      <c r="R221" t="s">
        <v>625</v>
      </c>
      <c r="S221" t="s">
        <v>633</v>
      </c>
      <c r="T221" t="s">
        <v>845</v>
      </c>
      <c r="U221" t="s">
        <v>882</v>
      </c>
      <c r="V221">
        <v>11415</v>
      </c>
      <c r="W221">
        <v>0</v>
      </c>
      <c r="X221">
        <v>1</v>
      </c>
      <c r="Y221">
        <v>1</v>
      </c>
      <c r="Z221" t="s">
        <v>890</v>
      </c>
      <c r="AA221" t="s">
        <v>927</v>
      </c>
      <c r="AB221" t="s">
        <v>931</v>
      </c>
      <c r="AC221" t="s">
        <v>934</v>
      </c>
      <c r="AD221" t="s">
        <v>953</v>
      </c>
      <c r="AE221">
        <v>0</v>
      </c>
      <c r="AG221">
        <v>0</v>
      </c>
      <c r="AH221">
        <v>0</v>
      </c>
      <c r="AI221">
        <v>0</v>
      </c>
      <c r="AK221">
        <v>5.5</v>
      </c>
      <c r="AL221" t="s">
        <v>966</v>
      </c>
      <c r="AN221" t="s">
        <v>968</v>
      </c>
      <c r="AO221">
        <v>56</v>
      </c>
      <c r="AP221" s="3">
        <v>43326</v>
      </c>
      <c r="AQ221" t="s">
        <v>973</v>
      </c>
      <c r="AR221" t="s">
        <v>977</v>
      </c>
      <c r="AS221">
        <v>123.56</v>
      </c>
      <c r="AU221" t="s">
        <v>1003</v>
      </c>
      <c r="AV221" t="s">
        <v>1019</v>
      </c>
      <c r="AX221" t="s">
        <v>1033</v>
      </c>
      <c r="AY221" t="s">
        <v>979</v>
      </c>
      <c r="AZ221" t="s">
        <v>979</v>
      </c>
      <c r="BA221" t="s">
        <v>1070</v>
      </c>
      <c r="BB221" t="s">
        <v>978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 t="s">
        <v>979</v>
      </c>
      <c r="BK221" t="s">
        <v>979</v>
      </c>
      <c r="BL221" t="s">
        <v>978</v>
      </c>
      <c r="BM221" t="s">
        <v>931</v>
      </c>
      <c r="BP221" t="s">
        <v>978</v>
      </c>
      <c r="BT221" s="3">
        <v>43707</v>
      </c>
      <c r="BU221" t="s">
        <v>977</v>
      </c>
      <c r="BV221">
        <v>1834844</v>
      </c>
    </row>
    <row r="222" spans="1:75">
      <c r="A222" s="1">
        <f>HYPERLINK("https://lsnyc.legalserver.org/matter/dynamic-profile/view/1874559","18-1874559")</f>
        <v>0</v>
      </c>
      <c r="B222" t="s">
        <v>277</v>
      </c>
      <c r="C222" t="s">
        <v>508</v>
      </c>
      <c r="D222" t="s">
        <v>539</v>
      </c>
      <c r="F222" s="3">
        <v>43661</v>
      </c>
      <c r="G222" s="3">
        <v>43320</v>
      </c>
      <c r="K222" t="s">
        <v>561</v>
      </c>
      <c r="L222" t="s">
        <v>587</v>
      </c>
      <c r="M222" t="s">
        <v>597</v>
      </c>
      <c r="O222">
        <v>31</v>
      </c>
      <c r="P222" t="s">
        <v>610</v>
      </c>
      <c r="Q222" t="s">
        <v>617</v>
      </c>
      <c r="R222" t="s">
        <v>625</v>
      </c>
      <c r="S222" t="s">
        <v>630</v>
      </c>
      <c r="T222" t="s">
        <v>846</v>
      </c>
      <c r="U222" t="s">
        <v>882</v>
      </c>
      <c r="V222">
        <v>10027</v>
      </c>
      <c r="W222">
        <v>2</v>
      </c>
      <c r="X222">
        <v>2</v>
      </c>
      <c r="Y222">
        <v>4</v>
      </c>
      <c r="Z222" t="s">
        <v>890</v>
      </c>
      <c r="AA222" t="s">
        <v>928</v>
      </c>
      <c r="AB222" t="s">
        <v>931</v>
      </c>
      <c r="AC222" t="s">
        <v>933</v>
      </c>
      <c r="AD222" t="s">
        <v>942</v>
      </c>
      <c r="AE222">
        <v>0</v>
      </c>
      <c r="AG222">
        <v>0</v>
      </c>
      <c r="AH222">
        <v>0</v>
      </c>
      <c r="AI222">
        <v>0</v>
      </c>
      <c r="AK222">
        <v>13.1</v>
      </c>
      <c r="AL222" t="s">
        <v>965</v>
      </c>
      <c r="AN222" t="s">
        <v>967</v>
      </c>
      <c r="AO222">
        <v>30</v>
      </c>
      <c r="AP222" s="3">
        <v>43320</v>
      </c>
      <c r="AQ222" t="s">
        <v>973</v>
      </c>
      <c r="AR222" t="s">
        <v>977</v>
      </c>
      <c r="AS222">
        <v>145.02</v>
      </c>
      <c r="AU222" t="s">
        <v>1014</v>
      </c>
      <c r="AX222" t="s">
        <v>1031</v>
      </c>
      <c r="AY222" t="s">
        <v>979</v>
      </c>
      <c r="AZ222" t="s">
        <v>979</v>
      </c>
      <c r="BA222" t="s">
        <v>1042</v>
      </c>
      <c r="BB222" t="s">
        <v>1091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t="s">
        <v>978</v>
      </c>
      <c r="BK222" t="s">
        <v>978</v>
      </c>
      <c r="BL222" t="s">
        <v>978</v>
      </c>
      <c r="BM222" t="s">
        <v>1092</v>
      </c>
      <c r="BP222" t="s">
        <v>978</v>
      </c>
      <c r="BT222" s="3">
        <v>43661</v>
      </c>
      <c r="BU222" t="s">
        <v>977</v>
      </c>
      <c r="BV222">
        <v>795037</v>
      </c>
    </row>
    <row r="223" spans="1:75">
      <c r="A223" s="1">
        <f>HYPERLINK("https://lsnyc.legalserver.org/matter/dynamic-profile/view/1873496","18-1873496")</f>
        <v>0</v>
      </c>
      <c r="B223" t="s">
        <v>278</v>
      </c>
      <c r="C223" t="s">
        <v>509</v>
      </c>
      <c r="D223" t="s">
        <v>539</v>
      </c>
      <c r="F223" s="3">
        <v>43668</v>
      </c>
      <c r="G223" s="3">
        <v>43308</v>
      </c>
      <c r="K223" t="s">
        <v>582</v>
      </c>
      <c r="L223" t="s">
        <v>588</v>
      </c>
      <c r="M223" t="s">
        <v>595</v>
      </c>
      <c r="O223">
        <v>32</v>
      </c>
      <c r="P223" t="s">
        <v>602</v>
      </c>
      <c r="Q223" t="s">
        <v>617</v>
      </c>
      <c r="R223" t="s">
        <v>625</v>
      </c>
      <c r="S223" t="s">
        <v>629</v>
      </c>
      <c r="T223" t="s">
        <v>847</v>
      </c>
      <c r="U223" t="s">
        <v>882</v>
      </c>
      <c r="V223">
        <v>11103</v>
      </c>
      <c r="W223">
        <v>0</v>
      </c>
      <c r="X223">
        <v>1</v>
      </c>
      <c r="Y223">
        <v>1</v>
      </c>
      <c r="Z223" t="s">
        <v>886</v>
      </c>
      <c r="AA223" t="s">
        <v>927</v>
      </c>
      <c r="AB223" t="s">
        <v>931</v>
      </c>
      <c r="AC223" t="s">
        <v>934</v>
      </c>
      <c r="AD223" t="s">
        <v>951</v>
      </c>
      <c r="AE223">
        <v>0</v>
      </c>
      <c r="AG223">
        <v>0</v>
      </c>
      <c r="AH223">
        <v>0</v>
      </c>
      <c r="AI223">
        <v>0</v>
      </c>
      <c r="AK223">
        <v>12.45</v>
      </c>
      <c r="AL223" t="s">
        <v>966</v>
      </c>
      <c r="AN223" t="s">
        <v>968</v>
      </c>
      <c r="AO223">
        <v>31</v>
      </c>
      <c r="AP223" s="3">
        <v>43308</v>
      </c>
      <c r="AQ223" t="s">
        <v>973</v>
      </c>
      <c r="AR223" t="s">
        <v>977</v>
      </c>
      <c r="AS223">
        <v>0</v>
      </c>
      <c r="AU223" t="s">
        <v>984</v>
      </c>
      <c r="AV223" t="s">
        <v>1020</v>
      </c>
      <c r="AX223" t="s">
        <v>1033</v>
      </c>
      <c r="AY223" t="s">
        <v>979</v>
      </c>
      <c r="AZ223" t="s">
        <v>979</v>
      </c>
      <c r="BB223" t="s">
        <v>978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 t="s">
        <v>979</v>
      </c>
      <c r="BK223" t="s">
        <v>979</v>
      </c>
      <c r="BL223" t="s">
        <v>978</v>
      </c>
      <c r="BM223" t="s">
        <v>1092</v>
      </c>
      <c r="BP223" t="s">
        <v>978</v>
      </c>
      <c r="BT223" s="3">
        <v>43668</v>
      </c>
      <c r="BU223" t="s">
        <v>977</v>
      </c>
      <c r="BV223">
        <v>1874099</v>
      </c>
      <c r="BW223" t="s">
        <v>1103</v>
      </c>
    </row>
    <row r="224" spans="1:75">
      <c r="A224" s="1">
        <f>HYPERLINK("https://lsnyc.legalserver.org/matter/dynamic-profile/view/1872875","18-1872875")</f>
        <v>0</v>
      </c>
      <c r="B224" t="s">
        <v>92</v>
      </c>
      <c r="C224" t="s">
        <v>346</v>
      </c>
      <c r="D224" t="s">
        <v>539</v>
      </c>
      <c r="F224" s="3">
        <v>43671</v>
      </c>
      <c r="G224" s="3">
        <v>43301</v>
      </c>
      <c r="K224" t="s">
        <v>561</v>
      </c>
      <c r="L224" t="s">
        <v>587</v>
      </c>
      <c r="M224" t="s">
        <v>594</v>
      </c>
      <c r="O224">
        <v>68</v>
      </c>
      <c r="P224" t="s">
        <v>600</v>
      </c>
      <c r="Q224" t="s">
        <v>617</v>
      </c>
      <c r="R224" t="s">
        <v>625</v>
      </c>
      <c r="S224" t="s">
        <v>630</v>
      </c>
      <c r="T224" t="s">
        <v>670</v>
      </c>
      <c r="U224" t="s">
        <v>882</v>
      </c>
      <c r="V224">
        <v>10027</v>
      </c>
      <c r="W224">
        <v>0</v>
      </c>
      <c r="X224">
        <v>1</v>
      </c>
      <c r="Y224">
        <v>1</v>
      </c>
      <c r="Z224" t="s">
        <v>892</v>
      </c>
      <c r="AA224" t="s">
        <v>927</v>
      </c>
      <c r="AB224" t="s">
        <v>931</v>
      </c>
      <c r="AC224" t="s">
        <v>934</v>
      </c>
      <c r="AD224" t="s">
        <v>944</v>
      </c>
      <c r="AE224">
        <v>0</v>
      </c>
      <c r="AG224">
        <v>0</v>
      </c>
      <c r="AH224">
        <v>0</v>
      </c>
      <c r="AI224">
        <v>0</v>
      </c>
      <c r="AK224">
        <v>9.050000000000001</v>
      </c>
      <c r="AL224" t="s">
        <v>966</v>
      </c>
      <c r="AN224" t="s">
        <v>968</v>
      </c>
      <c r="AO224">
        <v>66</v>
      </c>
      <c r="AP224" s="3">
        <v>43301</v>
      </c>
      <c r="AQ224" t="s">
        <v>973</v>
      </c>
      <c r="AR224" t="s">
        <v>977</v>
      </c>
      <c r="AS224">
        <v>0</v>
      </c>
      <c r="AU224" t="s">
        <v>985</v>
      </c>
      <c r="AV224" t="s">
        <v>1019</v>
      </c>
      <c r="AX224" t="s">
        <v>1031</v>
      </c>
      <c r="AY224" t="s">
        <v>979</v>
      </c>
      <c r="AZ224" t="s">
        <v>979</v>
      </c>
      <c r="BA224" t="s">
        <v>1042</v>
      </c>
      <c r="BB224" t="s">
        <v>1091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 t="s">
        <v>978</v>
      </c>
      <c r="BK224" t="s">
        <v>978</v>
      </c>
      <c r="BL224" t="s">
        <v>978</v>
      </c>
      <c r="BM224" t="s">
        <v>1092</v>
      </c>
      <c r="BP224" t="s">
        <v>978</v>
      </c>
      <c r="BT224" s="3">
        <v>43671</v>
      </c>
      <c r="BU224" t="s">
        <v>977</v>
      </c>
      <c r="BV224">
        <v>1873477</v>
      </c>
    </row>
    <row r="225" spans="1:75">
      <c r="A225" s="1">
        <f>HYPERLINK("https://lsnyc.legalserver.org/matter/dynamic-profile/view/1872689","18-1872689")</f>
        <v>0</v>
      </c>
      <c r="B225" t="s">
        <v>279</v>
      </c>
      <c r="C225" t="s">
        <v>510</v>
      </c>
      <c r="D225" t="s">
        <v>539</v>
      </c>
      <c r="F225" s="3">
        <v>43670</v>
      </c>
      <c r="G225" s="3">
        <v>43299</v>
      </c>
      <c r="K225" t="s">
        <v>582</v>
      </c>
      <c r="L225" t="s">
        <v>587</v>
      </c>
      <c r="M225" t="s">
        <v>595</v>
      </c>
      <c r="O225">
        <v>25</v>
      </c>
      <c r="P225" t="s">
        <v>602</v>
      </c>
      <c r="Q225" t="s">
        <v>617</v>
      </c>
      <c r="R225" t="s">
        <v>625</v>
      </c>
      <c r="S225" t="s">
        <v>629</v>
      </c>
      <c r="T225" t="s">
        <v>848</v>
      </c>
      <c r="U225" t="s">
        <v>882</v>
      </c>
      <c r="V225">
        <v>11235</v>
      </c>
      <c r="W225">
        <v>0</v>
      </c>
      <c r="X225">
        <v>1</v>
      </c>
      <c r="Y225">
        <v>1</v>
      </c>
      <c r="Z225" t="s">
        <v>895</v>
      </c>
      <c r="AA225" t="s">
        <v>927</v>
      </c>
      <c r="AB225" t="s">
        <v>931</v>
      </c>
      <c r="AC225" t="s">
        <v>934</v>
      </c>
      <c r="AD225" t="s">
        <v>951</v>
      </c>
      <c r="AE225">
        <v>0</v>
      </c>
      <c r="AG225">
        <v>0</v>
      </c>
      <c r="AH225">
        <v>0</v>
      </c>
      <c r="AI225">
        <v>0</v>
      </c>
      <c r="AK225">
        <v>9.4</v>
      </c>
      <c r="AL225" t="s">
        <v>966</v>
      </c>
      <c r="AN225" t="s">
        <v>968</v>
      </c>
      <c r="AO225">
        <v>24</v>
      </c>
      <c r="AP225" s="3">
        <v>43299</v>
      </c>
      <c r="AQ225" t="s">
        <v>973</v>
      </c>
      <c r="AR225" t="s">
        <v>977</v>
      </c>
      <c r="AS225">
        <v>148.27</v>
      </c>
      <c r="AU225" t="s">
        <v>984</v>
      </c>
      <c r="AV225" t="s">
        <v>1020</v>
      </c>
      <c r="AX225" t="s">
        <v>1030</v>
      </c>
      <c r="AY225" t="s">
        <v>979</v>
      </c>
      <c r="AZ225" t="s">
        <v>979</v>
      </c>
      <c r="BA225" t="s">
        <v>1044</v>
      </c>
      <c r="BB225" t="s">
        <v>978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t="s">
        <v>979</v>
      </c>
      <c r="BK225" t="s">
        <v>979</v>
      </c>
      <c r="BL225" t="s">
        <v>978</v>
      </c>
      <c r="BM225" t="s">
        <v>1097</v>
      </c>
      <c r="BP225" t="s">
        <v>978</v>
      </c>
      <c r="BT225" s="3">
        <v>43641</v>
      </c>
      <c r="BU225" t="s">
        <v>977</v>
      </c>
      <c r="BV225">
        <v>1873291</v>
      </c>
      <c r="BW225" t="s">
        <v>1107</v>
      </c>
    </row>
    <row r="226" spans="1:75">
      <c r="A226" s="1">
        <f>HYPERLINK("https://lsnyc.legalserver.org/matter/dynamic-profile/view/1871999","18-1871999")</f>
        <v>0</v>
      </c>
      <c r="B226" t="s">
        <v>280</v>
      </c>
      <c r="C226" t="s">
        <v>511</v>
      </c>
      <c r="D226" t="s">
        <v>539</v>
      </c>
      <c r="F226" s="3">
        <v>43724</v>
      </c>
      <c r="G226" s="3">
        <v>43291</v>
      </c>
      <c r="K226" t="s">
        <v>563</v>
      </c>
      <c r="L226" t="s">
        <v>588</v>
      </c>
      <c r="M226" t="s">
        <v>593</v>
      </c>
      <c r="O226">
        <v>37</v>
      </c>
      <c r="P226" t="s">
        <v>599</v>
      </c>
      <c r="Q226" t="s">
        <v>617</v>
      </c>
      <c r="R226" t="s">
        <v>625</v>
      </c>
      <c r="S226" t="s">
        <v>629</v>
      </c>
      <c r="T226" t="s">
        <v>849</v>
      </c>
      <c r="U226" t="s">
        <v>882</v>
      </c>
      <c r="V226">
        <v>11208</v>
      </c>
      <c r="W226">
        <v>0</v>
      </c>
      <c r="X226">
        <v>1</v>
      </c>
      <c r="Y226">
        <v>1</v>
      </c>
      <c r="Z226" t="s">
        <v>886</v>
      </c>
      <c r="AA226" t="s">
        <v>930</v>
      </c>
      <c r="AB226" t="s">
        <v>931</v>
      </c>
      <c r="AC226" t="s">
        <v>934</v>
      </c>
      <c r="AD226" t="s">
        <v>952</v>
      </c>
      <c r="AE226">
        <v>0</v>
      </c>
      <c r="AG226">
        <v>0</v>
      </c>
      <c r="AH226">
        <v>0</v>
      </c>
      <c r="AI226">
        <v>0</v>
      </c>
      <c r="AK226">
        <v>8.6</v>
      </c>
      <c r="AL226" t="s">
        <v>966</v>
      </c>
      <c r="AN226" t="s">
        <v>968</v>
      </c>
      <c r="AO226">
        <v>35</v>
      </c>
      <c r="AP226" s="3">
        <v>43291</v>
      </c>
      <c r="AQ226" t="s">
        <v>973</v>
      </c>
      <c r="AR226" t="s">
        <v>977</v>
      </c>
      <c r="AS226">
        <v>0</v>
      </c>
      <c r="AU226" t="s">
        <v>1003</v>
      </c>
      <c r="AV226" t="s">
        <v>1019</v>
      </c>
      <c r="AW226" t="s">
        <v>1028</v>
      </c>
      <c r="AX226" t="s">
        <v>1030</v>
      </c>
      <c r="AY226" t="s">
        <v>978</v>
      </c>
      <c r="AZ226" t="s">
        <v>979</v>
      </c>
      <c r="BA226" t="s">
        <v>1064</v>
      </c>
      <c r="BB226" t="s">
        <v>978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 t="s">
        <v>977</v>
      </c>
      <c r="BK226" t="s">
        <v>978</v>
      </c>
      <c r="BL226" t="s">
        <v>979</v>
      </c>
      <c r="BM226" t="s">
        <v>931</v>
      </c>
      <c r="BN226" t="s">
        <v>1028</v>
      </c>
      <c r="BP226" t="s">
        <v>978</v>
      </c>
      <c r="BT226" s="3">
        <v>43724</v>
      </c>
      <c r="BU226" t="s">
        <v>977</v>
      </c>
      <c r="BV226">
        <v>1855348</v>
      </c>
      <c r="BW226" t="s">
        <v>1103</v>
      </c>
    </row>
    <row r="227" spans="1:75">
      <c r="A227" s="1">
        <f>HYPERLINK("https://lsnyc.legalserver.org/matter/dynamic-profile/view/1870990","18-1870990")</f>
        <v>0</v>
      </c>
      <c r="B227" t="s">
        <v>281</v>
      </c>
      <c r="C227" t="s">
        <v>512</v>
      </c>
      <c r="D227" t="s">
        <v>539</v>
      </c>
      <c r="F227" s="3">
        <v>43698</v>
      </c>
      <c r="G227" s="3">
        <v>43278</v>
      </c>
      <c r="K227" t="s">
        <v>561</v>
      </c>
      <c r="L227" t="s">
        <v>588</v>
      </c>
      <c r="M227" t="s">
        <v>593</v>
      </c>
      <c r="O227">
        <v>46</v>
      </c>
      <c r="P227" t="s">
        <v>599</v>
      </c>
      <c r="Q227" t="s">
        <v>617</v>
      </c>
      <c r="R227" t="s">
        <v>625</v>
      </c>
      <c r="S227" t="s">
        <v>630</v>
      </c>
      <c r="T227" t="s">
        <v>850</v>
      </c>
      <c r="U227" t="s">
        <v>882</v>
      </c>
      <c r="V227">
        <v>10128</v>
      </c>
      <c r="W227">
        <v>0</v>
      </c>
      <c r="X227">
        <v>1</v>
      </c>
      <c r="Y227">
        <v>1</v>
      </c>
      <c r="Z227" t="s">
        <v>890</v>
      </c>
      <c r="AA227" t="s">
        <v>928</v>
      </c>
      <c r="AB227" t="s">
        <v>931</v>
      </c>
      <c r="AC227" t="s">
        <v>933</v>
      </c>
      <c r="AD227" t="s">
        <v>942</v>
      </c>
      <c r="AE227">
        <v>0</v>
      </c>
      <c r="AG227">
        <v>0</v>
      </c>
      <c r="AH227">
        <v>0</v>
      </c>
      <c r="AI227">
        <v>0</v>
      </c>
      <c r="AK227">
        <v>29.25</v>
      </c>
      <c r="AL227" t="s">
        <v>966</v>
      </c>
      <c r="AN227" t="s">
        <v>967</v>
      </c>
      <c r="AO227">
        <v>45</v>
      </c>
      <c r="AP227" s="3">
        <v>43278</v>
      </c>
      <c r="AQ227" t="s">
        <v>976</v>
      </c>
      <c r="AR227" t="s">
        <v>978</v>
      </c>
      <c r="AS227">
        <v>64.25</v>
      </c>
      <c r="AU227" t="s">
        <v>1013</v>
      </c>
      <c r="AV227" t="s">
        <v>1020</v>
      </c>
      <c r="AX227" t="s">
        <v>1031</v>
      </c>
      <c r="AY227" t="s">
        <v>978</v>
      </c>
      <c r="AZ227" t="s">
        <v>979</v>
      </c>
      <c r="BA227" t="s">
        <v>1083</v>
      </c>
      <c r="BB227" t="s">
        <v>979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 t="s">
        <v>978</v>
      </c>
      <c r="BK227" t="s">
        <v>978</v>
      </c>
      <c r="BL227" t="s">
        <v>978</v>
      </c>
      <c r="BM227" t="s">
        <v>1092</v>
      </c>
      <c r="BP227" t="s">
        <v>978</v>
      </c>
      <c r="BT227" s="3">
        <v>43698</v>
      </c>
      <c r="BU227" t="s">
        <v>977</v>
      </c>
      <c r="BV227">
        <v>1840098</v>
      </c>
    </row>
    <row r="228" spans="1:75">
      <c r="A228" s="1">
        <f>HYPERLINK("https://lsnyc.legalserver.org/matter/dynamic-profile/view/1870438","18-1870438")</f>
        <v>0</v>
      </c>
      <c r="B228" t="s">
        <v>282</v>
      </c>
      <c r="C228" t="s">
        <v>497</v>
      </c>
      <c r="D228" t="s">
        <v>539</v>
      </c>
      <c r="F228" s="3">
        <v>43661</v>
      </c>
      <c r="G228" s="3">
        <v>43271</v>
      </c>
      <c r="K228" t="s">
        <v>576</v>
      </c>
      <c r="L228" t="s">
        <v>587</v>
      </c>
      <c r="M228" t="s">
        <v>593</v>
      </c>
      <c r="O228">
        <v>78</v>
      </c>
      <c r="Q228" t="s">
        <v>617</v>
      </c>
      <c r="R228" t="s">
        <v>625</v>
      </c>
      <c r="S228" t="s">
        <v>633</v>
      </c>
      <c r="T228" t="s">
        <v>851</v>
      </c>
      <c r="U228" t="s">
        <v>882</v>
      </c>
      <c r="V228">
        <v>11234</v>
      </c>
      <c r="W228">
        <v>0</v>
      </c>
      <c r="X228">
        <v>1</v>
      </c>
      <c r="Y228">
        <v>1</v>
      </c>
      <c r="Z228" t="s">
        <v>922</v>
      </c>
      <c r="AA228" t="s">
        <v>929</v>
      </c>
      <c r="AB228" t="s">
        <v>931</v>
      </c>
      <c r="AC228" t="s">
        <v>938</v>
      </c>
      <c r="AD228" t="s">
        <v>952</v>
      </c>
      <c r="AE228">
        <v>0</v>
      </c>
      <c r="AG228">
        <v>0</v>
      </c>
      <c r="AH228">
        <v>0</v>
      </c>
      <c r="AI228">
        <v>0</v>
      </c>
      <c r="AK228">
        <v>0.65</v>
      </c>
      <c r="AL228" t="s">
        <v>966</v>
      </c>
      <c r="AN228" t="s">
        <v>968</v>
      </c>
      <c r="AO228">
        <v>77</v>
      </c>
      <c r="AP228" s="3">
        <v>43271</v>
      </c>
      <c r="AR228" t="s">
        <v>979</v>
      </c>
      <c r="AS228">
        <v>45.37</v>
      </c>
      <c r="AU228" t="s">
        <v>989</v>
      </c>
      <c r="AV228" t="s">
        <v>1019</v>
      </c>
      <c r="AX228" t="s">
        <v>1030</v>
      </c>
      <c r="AY228" t="s">
        <v>979</v>
      </c>
      <c r="AZ228" t="s">
        <v>979</v>
      </c>
      <c r="BA228" t="s">
        <v>1045</v>
      </c>
      <c r="BB228" t="s">
        <v>978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 t="s">
        <v>979</v>
      </c>
      <c r="BK228" t="s">
        <v>979</v>
      </c>
      <c r="BM228" t="s">
        <v>931</v>
      </c>
      <c r="BP228" t="s">
        <v>978</v>
      </c>
      <c r="BT228" s="3">
        <v>43640</v>
      </c>
      <c r="BU228" t="s">
        <v>977</v>
      </c>
      <c r="BV228">
        <v>1860453</v>
      </c>
    </row>
    <row r="229" spans="1:75">
      <c r="A229" s="1">
        <f>HYPERLINK("https://lsnyc.legalserver.org/matter/dynamic-profile/view/1870512","18-1870512")</f>
        <v>0</v>
      </c>
      <c r="B229" t="s">
        <v>283</v>
      </c>
      <c r="C229" t="s">
        <v>387</v>
      </c>
      <c r="D229" t="s">
        <v>539</v>
      </c>
      <c r="F229" s="3">
        <v>43672</v>
      </c>
      <c r="G229" s="3">
        <v>43271</v>
      </c>
      <c r="K229" t="s">
        <v>559</v>
      </c>
      <c r="L229" t="s">
        <v>588</v>
      </c>
      <c r="M229" t="s">
        <v>594</v>
      </c>
      <c r="O229">
        <v>22</v>
      </c>
      <c r="P229" t="s">
        <v>600</v>
      </c>
      <c r="Q229" t="s">
        <v>617</v>
      </c>
      <c r="R229" t="s">
        <v>625</v>
      </c>
      <c r="S229" t="s">
        <v>630</v>
      </c>
      <c r="T229" t="s">
        <v>852</v>
      </c>
      <c r="U229" t="s">
        <v>882</v>
      </c>
      <c r="V229">
        <v>11103</v>
      </c>
      <c r="W229">
        <v>0</v>
      </c>
      <c r="X229">
        <v>3</v>
      </c>
      <c r="Y229">
        <v>3</v>
      </c>
      <c r="Z229" t="s">
        <v>890</v>
      </c>
      <c r="AA229" t="s">
        <v>927</v>
      </c>
      <c r="AB229" t="s">
        <v>931</v>
      </c>
      <c r="AC229" t="s">
        <v>934</v>
      </c>
      <c r="AD229" t="s">
        <v>953</v>
      </c>
      <c r="AE229">
        <v>0</v>
      </c>
      <c r="AG229">
        <v>0</v>
      </c>
      <c r="AH229">
        <v>0</v>
      </c>
      <c r="AI229">
        <v>0</v>
      </c>
      <c r="AK229">
        <v>13.25</v>
      </c>
      <c r="AL229" t="s">
        <v>966</v>
      </c>
      <c r="AN229" t="s">
        <v>968</v>
      </c>
      <c r="AO229">
        <v>21</v>
      </c>
      <c r="AP229" s="3">
        <v>43271</v>
      </c>
      <c r="AQ229" t="s">
        <v>974</v>
      </c>
      <c r="AR229" t="s">
        <v>978</v>
      </c>
      <c r="AS229">
        <v>100.1</v>
      </c>
      <c r="AU229" t="s">
        <v>1003</v>
      </c>
      <c r="AV229" t="s">
        <v>1019</v>
      </c>
      <c r="AX229" t="s">
        <v>1033</v>
      </c>
      <c r="AY229" t="s">
        <v>979</v>
      </c>
      <c r="AZ229" t="s">
        <v>979</v>
      </c>
      <c r="BA229" t="s">
        <v>1057</v>
      </c>
      <c r="BB229" t="s">
        <v>978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 t="s">
        <v>978</v>
      </c>
      <c r="BK229" t="s">
        <v>978</v>
      </c>
      <c r="BM229" t="s">
        <v>931</v>
      </c>
      <c r="BP229" t="s">
        <v>978</v>
      </c>
      <c r="BT229" s="3">
        <v>43672</v>
      </c>
      <c r="BU229" t="s">
        <v>977</v>
      </c>
      <c r="BV229">
        <v>1871112</v>
      </c>
    </row>
    <row r="230" spans="1:75">
      <c r="A230" s="1">
        <f>HYPERLINK("https://lsnyc.legalserver.org/matter/dynamic-profile/view/1869651","18-1869651")</f>
        <v>0</v>
      </c>
      <c r="B230" t="s">
        <v>284</v>
      </c>
      <c r="C230" t="s">
        <v>513</v>
      </c>
      <c r="D230" t="s">
        <v>539</v>
      </c>
      <c r="E230" t="s">
        <v>539</v>
      </c>
      <c r="F230" s="3">
        <v>43691</v>
      </c>
      <c r="G230" s="3">
        <v>43262</v>
      </c>
      <c r="K230" t="s">
        <v>576</v>
      </c>
      <c r="L230" t="s">
        <v>588</v>
      </c>
      <c r="M230" t="s">
        <v>591</v>
      </c>
      <c r="O230">
        <v>28</v>
      </c>
      <c r="P230" t="s">
        <v>611</v>
      </c>
      <c r="Q230" t="s">
        <v>617</v>
      </c>
      <c r="R230" t="s">
        <v>625</v>
      </c>
      <c r="S230" t="s">
        <v>633</v>
      </c>
      <c r="T230" t="s">
        <v>853</v>
      </c>
      <c r="U230" t="s">
        <v>882</v>
      </c>
      <c r="V230">
        <v>11434</v>
      </c>
      <c r="W230">
        <v>0</v>
      </c>
      <c r="X230">
        <v>1</v>
      </c>
      <c r="Y230">
        <v>1</v>
      </c>
      <c r="Z230" t="s">
        <v>890</v>
      </c>
      <c r="AA230" t="s">
        <v>927</v>
      </c>
      <c r="AB230" t="s">
        <v>931</v>
      </c>
      <c r="AC230" t="s">
        <v>934</v>
      </c>
      <c r="AD230" t="s">
        <v>951</v>
      </c>
      <c r="AE230">
        <v>0</v>
      </c>
      <c r="AG230">
        <v>0</v>
      </c>
      <c r="AH230">
        <v>0</v>
      </c>
      <c r="AI230">
        <v>0</v>
      </c>
      <c r="AK230">
        <v>3.9</v>
      </c>
      <c r="AL230" t="s">
        <v>966</v>
      </c>
      <c r="AN230" t="s">
        <v>968</v>
      </c>
      <c r="AO230">
        <v>27</v>
      </c>
      <c r="AP230" s="3">
        <v>43262</v>
      </c>
      <c r="AQ230" t="s">
        <v>973</v>
      </c>
      <c r="AR230" t="s">
        <v>977</v>
      </c>
      <c r="AS230">
        <v>69.19</v>
      </c>
      <c r="AU230" t="s">
        <v>984</v>
      </c>
      <c r="AV230" t="s">
        <v>1021</v>
      </c>
      <c r="AX230" t="s">
        <v>1033</v>
      </c>
      <c r="AY230" t="s">
        <v>979</v>
      </c>
      <c r="AZ230" t="s">
        <v>979</v>
      </c>
      <c r="BA230" t="s">
        <v>1063</v>
      </c>
      <c r="BB230" t="s">
        <v>978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 t="s">
        <v>979</v>
      </c>
      <c r="BK230" t="s">
        <v>979</v>
      </c>
      <c r="BL230" t="s">
        <v>978</v>
      </c>
      <c r="BM230" t="s">
        <v>931</v>
      </c>
      <c r="BP230" t="s">
        <v>978</v>
      </c>
      <c r="BT230" s="3">
        <v>43563</v>
      </c>
      <c r="BU230" t="s">
        <v>977</v>
      </c>
      <c r="BV230">
        <v>1870250</v>
      </c>
      <c r="BW230" t="s">
        <v>1103</v>
      </c>
    </row>
    <row r="231" spans="1:75">
      <c r="A231" s="1">
        <f>HYPERLINK("https://lsnyc.legalserver.org/matter/dynamic-profile/view/1869360","18-1869360")</f>
        <v>0</v>
      </c>
      <c r="B231" t="s">
        <v>285</v>
      </c>
      <c r="C231" t="s">
        <v>355</v>
      </c>
      <c r="D231" t="s">
        <v>539</v>
      </c>
      <c r="F231" s="3">
        <v>43676</v>
      </c>
      <c r="G231" s="3">
        <v>43258</v>
      </c>
      <c r="K231" t="s">
        <v>564</v>
      </c>
      <c r="L231" t="s">
        <v>587</v>
      </c>
      <c r="M231" t="s">
        <v>593</v>
      </c>
      <c r="O231">
        <v>36</v>
      </c>
      <c r="P231" t="s">
        <v>599</v>
      </c>
      <c r="Q231" t="s">
        <v>617</v>
      </c>
      <c r="R231" t="s">
        <v>625</v>
      </c>
      <c r="S231" t="s">
        <v>629</v>
      </c>
      <c r="T231" t="s">
        <v>854</v>
      </c>
      <c r="U231" t="s">
        <v>882</v>
      </c>
      <c r="V231">
        <v>10031</v>
      </c>
      <c r="W231">
        <v>1</v>
      </c>
      <c r="X231">
        <v>1</v>
      </c>
      <c r="Y231">
        <v>2</v>
      </c>
      <c r="Z231" t="s">
        <v>923</v>
      </c>
      <c r="AA231" t="s">
        <v>927</v>
      </c>
      <c r="AB231" t="s">
        <v>931</v>
      </c>
      <c r="AC231" t="s">
        <v>934</v>
      </c>
      <c r="AD231" t="s">
        <v>946</v>
      </c>
      <c r="AE231">
        <v>0</v>
      </c>
      <c r="AG231">
        <v>0</v>
      </c>
      <c r="AH231">
        <v>0</v>
      </c>
      <c r="AI231">
        <v>0</v>
      </c>
      <c r="AK231">
        <v>25.55</v>
      </c>
      <c r="AL231" t="s">
        <v>966</v>
      </c>
      <c r="AN231" t="s">
        <v>968</v>
      </c>
      <c r="AO231">
        <v>35</v>
      </c>
      <c r="AP231" s="3">
        <v>43258</v>
      </c>
      <c r="AQ231" t="s">
        <v>975</v>
      </c>
      <c r="AR231" t="s">
        <v>978</v>
      </c>
      <c r="AS231">
        <v>90.67</v>
      </c>
      <c r="AU231" t="s">
        <v>1015</v>
      </c>
      <c r="AV231" t="s">
        <v>1022</v>
      </c>
      <c r="AX231" t="s">
        <v>1031</v>
      </c>
      <c r="AY231" t="s">
        <v>979</v>
      </c>
      <c r="AZ231" t="s">
        <v>979</v>
      </c>
      <c r="BA231" t="s">
        <v>1080</v>
      </c>
      <c r="BB231" t="s">
        <v>978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 t="s">
        <v>977</v>
      </c>
      <c r="BK231" t="s">
        <v>978</v>
      </c>
      <c r="BL231" t="s">
        <v>979</v>
      </c>
      <c r="BM231" t="s">
        <v>931</v>
      </c>
      <c r="BP231" t="s">
        <v>978</v>
      </c>
      <c r="BT231" s="3">
        <v>43661</v>
      </c>
      <c r="BU231" t="s">
        <v>979</v>
      </c>
      <c r="BV231">
        <v>1875417</v>
      </c>
    </row>
    <row r="232" spans="1:75">
      <c r="A232" s="1">
        <f>HYPERLINK("https://lsnyc.legalserver.org/matter/dynamic-profile/view/1869363","18-1869363")</f>
        <v>0</v>
      </c>
      <c r="B232" t="s">
        <v>286</v>
      </c>
      <c r="C232" t="s">
        <v>355</v>
      </c>
      <c r="D232" t="s">
        <v>539</v>
      </c>
      <c r="F232" s="3">
        <v>43676</v>
      </c>
      <c r="G232" s="3">
        <v>43258</v>
      </c>
      <c r="K232" t="s">
        <v>564</v>
      </c>
      <c r="L232" t="s">
        <v>587</v>
      </c>
      <c r="M232" t="s">
        <v>593</v>
      </c>
      <c r="O232">
        <v>36</v>
      </c>
      <c r="P232" t="s">
        <v>599</v>
      </c>
      <c r="Q232" t="s">
        <v>617</v>
      </c>
      <c r="R232" t="s">
        <v>625</v>
      </c>
      <c r="S232" t="s">
        <v>629</v>
      </c>
      <c r="T232" t="s">
        <v>854</v>
      </c>
      <c r="U232" t="s">
        <v>882</v>
      </c>
      <c r="V232">
        <v>10031</v>
      </c>
      <c r="W232">
        <v>1</v>
      </c>
      <c r="X232">
        <v>1</v>
      </c>
      <c r="Y232">
        <v>2</v>
      </c>
      <c r="Z232" t="s">
        <v>923</v>
      </c>
      <c r="AA232" t="s">
        <v>927</v>
      </c>
      <c r="AB232" t="s">
        <v>931</v>
      </c>
      <c r="AC232" t="s">
        <v>934</v>
      </c>
      <c r="AD232" t="s">
        <v>960</v>
      </c>
      <c r="AE232">
        <v>0</v>
      </c>
      <c r="AG232">
        <v>0</v>
      </c>
      <c r="AH232">
        <v>0</v>
      </c>
      <c r="AI232">
        <v>0</v>
      </c>
      <c r="AK232">
        <v>2.55</v>
      </c>
      <c r="AL232" t="s">
        <v>966</v>
      </c>
      <c r="AN232" t="s">
        <v>968</v>
      </c>
      <c r="AO232">
        <v>35</v>
      </c>
      <c r="AP232" s="3">
        <v>43258</v>
      </c>
      <c r="AQ232" t="s">
        <v>975</v>
      </c>
      <c r="AR232" t="s">
        <v>978</v>
      </c>
      <c r="AS232">
        <v>113.57</v>
      </c>
      <c r="AU232" t="s">
        <v>1015</v>
      </c>
      <c r="AV232" t="s">
        <v>1022</v>
      </c>
      <c r="AX232" t="s">
        <v>1031</v>
      </c>
      <c r="AY232" t="s">
        <v>979</v>
      </c>
      <c r="AZ232" t="s">
        <v>979</v>
      </c>
      <c r="BA232" t="s">
        <v>1080</v>
      </c>
      <c r="BB232" t="s">
        <v>978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 t="s">
        <v>977</v>
      </c>
      <c r="BK232" t="s">
        <v>978</v>
      </c>
      <c r="BL232" t="s">
        <v>979</v>
      </c>
      <c r="BM232" t="s">
        <v>1092</v>
      </c>
      <c r="BP232" t="s">
        <v>978</v>
      </c>
      <c r="BT232" s="3">
        <v>43614</v>
      </c>
      <c r="BU232" t="s">
        <v>977</v>
      </c>
      <c r="BV232">
        <v>1875417</v>
      </c>
    </row>
    <row r="233" spans="1:75">
      <c r="A233" s="1">
        <f>HYPERLINK("https://lsnyc.legalserver.org/matter/dynamic-profile/view/1869365","18-1869365")</f>
        <v>0</v>
      </c>
      <c r="B233" t="s">
        <v>287</v>
      </c>
      <c r="C233" t="s">
        <v>355</v>
      </c>
      <c r="D233" t="s">
        <v>539</v>
      </c>
      <c r="F233" s="3">
        <v>43676</v>
      </c>
      <c r="G233" s="3">
        <v>43258</v>
      </c>
      <c r="K233" t="s">
        <v>564</v>
      </c>
      <c r="L233" t="s">
        <v>587</v>
      </c>
      <c r="M233" t="s">
        <v>593</v>
      </c>
      <c r="O233">
        <v>36</v>
      </c>
      <c r="P233" t="s">
        <v>599</v>
      </c>
      <c r="Q233" t="s">
        <v>617</v>
      </c>
      <c r="R233" t="s">
        <v>625</v>
      </c>
      <c r="S233" t="s">
        <v>629</v>
      </c>
      <c r="T233" t="s">
        <v>854</v>
      </c>
      <c r="U233" t="s">
        <v>882</v>
      </c>
      <c r="V233">
        <v>10031</v>
      </c>
      <c r="W233">
        <v>1</v>
      </c>
      <c r="X233">
        <v>1</v>
      </c>
      <c r="Y233">
        <v>2</v>
      </c>
      <c r="Z233" t="s">
        <v>923</v>
      </c>
      <c r="AA233" t="s">
        <v>927</v>
      </c>
      <c r="AB233" t="s">
        <v>931</v>
      </c>
      <c r="AC233" t="s">
        <v>934</v>
      </c>
      <c r="AD233" t="s">
        <v>960</v>
      </c>
      <c r="AE233">
        <v>0</v>
      </c>
      <c r="AG233">
        <v>0</v>
      </c>
      <c r="AH233">
        <v>0</v>
      </c>
      <c r="AI233">
        <v>0</v>
      </c>
      <c r="AK233">
        <v>3.55</v>
      </c>
      <c r="AL233" t="s">
        <v>966</v>
      </c>
      <c r="AN233" t="s">
        <v>968</v>
      </c>
      <c r="AO233">
        <v>35</v>
      </c>
      <c r="AP233" s="3">
        <v>43258</v>
      </c>
      <c r="AQ233" t="s">
        <v>975</v>
      </c>
      <c r="AR233" t="s">
        <v>977</v>
      </c>
      <c r="AS233">
        <v>90.67</v>
      </c>
      <c r="AU233" t="s">
        <v>1015</v>
      </c>
      <c r="AV233" t="s">
        <v>1022</v>
      </c>
      <c r="AX233" t="s">
        <v>1031</v>
      </c>
      <c r="AY233" t="s">
        <v>979</v>
      </c>
      <c r="AZ233" t="s">
        <v>979</v>
      </c>
      <c r="BB233" t="s">
        <v>978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 t="s">
        <v>977</v>
      </c>
      <c r="BK233" t="s">
        <v>978</v>
      </c>
      <c r="BM233" t="s">
        <v>931</v>
      </c>
      <c r="BP233" t="s">
        <v>978</v>
      </c>
      <c r="BT233" s="3">
        <v>43614</v>
      </c>
      <c r="BU233" t="s">
        <v>977</v>
      </c>
      <c r="BV233">
        <v>1875417</v>
      </c>
    </row>
    <row r="234" spans="1:75">
      <c r="A234" s="1">
        <f>HYPERLINK("https://lsnyc.legalserver.org/matter/dynamic-profile/view/1867450","18-1867450")</f>
        <v>0</v>
      </c>
      <c r="B234" t="s">
        <v>288</v>
      </c>
      <c r="C234" t="s">
        <v>394</v>
      </c>
      <c r="D234" t="s">
        <v>539</v>
      </c>
      <c r="F234" s="3">
        <v>43662</v>
      </c>
      <c r="G234" s="3">
        <v>43235</v>
      </c>
      <c r="K234" t="s">
        <v>584</v>
      </c>
      <c r="L234" t="s">
        <v>587</v>
      </c>
      <c r="M234" t="s">
        <v>593</v>
      </c>
      <c r="O234">
        <v>45</v>
      </c>
      <c r="P234" t="s">
        <v>599</v>
      </c>
      <c r="Q234" t="s">
        <v>617</v>
      </c>
      <c r="R234" t="s">
        <v>625</v>
      </c>
      <c r="S234" t="s">
        <v>632</v>
      </c>
      <c r="T234" t="s">
        <v>855</v>
      </c>
      <c r="U234" t="s">
        <v>882</v>
      </c>
      <c r="V234">
        <v>10469</v>
      </c>
      <c r="W234">
        <v>1</v>
      </c>
      <c r="X234">
        <v>1</v>
      </c>
      <c r="Y234">
        <v>2</v>
      </c>
      <c r="Z234" t="s">
        <v>892</v>
      </c>
      <c r="AA234" t="s">
        <v>927</v>
      </c>
      <c r="AB234" t="s">
        <v>931</v>
      </c>
      <c r="AC234" t="s">
        <v>938</v>
      </c>
      <c r="AD234" t="s">
        <v>944</v>
      </c>
      <c r="AE234">
        <v>540</v>
      </c>
      <c r="AG234">
        <v>0</v>
      </c>
      <c r="AH234">
        <v>0</v>
      </c>
      <c r="AI234">
        <v>0</v>
      </c>
      <c r="AK234">
        <v>10.75</v>
      </c>
      <c r="AL234" t="s">
        <v>966</v>
      </c>
      <c r="AN234" t="s">
        <v>970</v>
      </c>
      <c r="AO234">
        <v>44</v>
      </c>
      <c r="AP234" s="3">
        <v>43235</v>
      </c>
      <c r="AQ234" t="s">
        <v>973</v>
      </c>
      <c r="AR234" t="s">
        <v>977</v>
      </c>
      <c r="AS234">
        <v>0</v>
      </c>
      <c r="AU234" t="s">
        <v>985</v>
      </c>
      <c r="AV234" t="s">
        <v>1019</v>
      </c>
      <c r="AW234" t="s">
        <v>1029</v>
      </c>
      <c r="AX234" t="s">
        <v>1032</v>
      </c>
      <c r="AY234" t="s">
        <v>979</v>
      </c>
      <c r="AZ234" t="s">
        <v>979</v>
      </c>
      <c r="BA234" t="s">
        <v>1056</v>
      </c>
      <c r="BB234" t="s">
        <v>978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 t="s">
        <v>977</v>
      </c>
      <c r="BK234" t="s">
        <v>978</v>
      </c>
      <c r="BL234" t="s">
        <v>978</v>
      </c>
      <c r="BM234" t="s">
        <v>931</v>
      </c>
      <c r="BP234" t="s">
        <v>978</v>
      </c>
      <c r="BT234" s="3">
        <v>43662</v>
      </c>
      <c r="BU234" t="s">
        <v>977</v>
      </c>
      <c r="BV234">
        <v>1868042</v>
      </c>
    </row>
    <row r="235" spans="1:75">
      <c r="A235" s="1">
        <f>HYPERLINK("https://lsnyc.legalserver.org/matter/dynamic-profile/view/1866846","18-1866846")</f>
        <v>0</v>
      </c>
      <c r="B235" t="s">
        <v>289</v>
      </c>
      <c r="C235" t="s">
        <v>514</v>
      </c>
      <c r="D235" t="s">
        <v>539</v>
      </c>
      <c r="F235" s="3">
        <v>43721</v>
      </c>
      <c r="G235" s="3">
        <v>43229</v>
      </c>
      <c r="K235" t="s">
        <v>576</v>
      </c>
      <c r="L235" t="s">
        <v>588</v>
      </c>
      <c r="M235" t="s">
        <v>593</v>
      </c>
      <c r="O235">
        <v>24</v>
      </c>
      <c r="P235" t="s">
        <v>599</v>
      </c>
      <c r="Q235" t="s">
        <v>617</v>
      </c>
      <c r="R235" t="s">
        <v>625</v>
      </c>
      <c r="S235" t="s">
        <v>633</v>
      </c>
      <c r="T235" t="s">
        <v>856</v>
      </c>
      <c r="U235" t="s">
        <v>882</v>
      </c>
      <c r="V235">
        <v>11234</v>
      </c>
      <c r="W235">
        <v>0</v>
      </c>
      <c r="X235">
        <v>1</v>
      </c>
      <c r="Y235">
        <v>1</v>
      </c>
      <c r="Z235" t="s">
        <v>886</v>
      </c>
      <c r="AA235" t="s">
        <v>927</v>
      </c>
      <c r="AB235" t="s">
        <v>931</v>
      </c>
      <c r="AC235" t="s">
        <v>934</v>
      </c>
      <c r="AD235" t="s">
        <v>951</v>
      </c>
      <c r="AE235">
        <v>0</v>
      </c>
      <c r="AG235">
        <v>0</v>
      </c>
      <c r="AH235">
        <v>0</v>
      </c>
      <c r="AI235">
        <v>0</v>
      </c>
      <c r="AK235">
        <v>4.5</v>
      </c>
      <c r="AL235" t="s">
        <v>966</v>
      </c>
      <c r="AN235" t="s">
        <v>968</v>
      </c>
      <c r="AO235">
        <v>23</v>
      </c>
      <c r="AP235" s="3">
        <v>43229</v>
      </c>
      <c r="AQ235" t="s">
        <v>973</v>
      </c>
      <c r="AR235" t="s">
        <v>977</v>
      </c>
      <c r="AS235">
        <v>0</v>
      </c>
      <c r="AU235" t="s">
        <v>984</v>
      </c>
      <c r="AV235" t="s">
        <v>1020</v>
      </c>
      <c r="AX235" t="s">
        <v>1030</v>
      </c>
      <c r="AY235" t="s">
        <v>979</v>
      </c>
      <c r="AZ235" t="s">
        <v>979</v>
      </c>
      <c r="BA235" t="s">
        <v>1046</v>
      </c>
      <c r="BB235" t="s">
        <v>978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 t="s">
        <v>979</v>
      </c>
      <c r="BK235" t="s">
        <v>979</v>
      </c>
      <c r="BL235" t="s">
        <v>978</v>
      </c>
      <c r="BM235" t="s">
        <v>931</v>
      </c>
      <c r="BP235" t="s">
        <v>978</v>
      </c>
      <c r="BT235" s="3">
        <v>43685</v>
      </c>
      <c r="BU235" t="s">
        <v>977</v>
      </c>
      <c r="BV235">
        <v>1867438</v>
      </c>
      <c r="BW235" t="s">
        <v>1103</v>
      </c>
    </row>
    <row r="236" spans="1:75">
      <c r="A236" s="1">
        <f>HYPERLINK("https://lsnyc.legalserver.org/matter/dynamic-profile/view/1866937","18-1866937")</f>
        <v>0</v>
      </c>
      <c r="B236" t="s">
        <v>290</v>
      </c>
      <c r="C236" t="s">
        <v>515</v>
      </c>
      <c r="D236" t="s">
        <v>539</v>
      </c>
      <c r="F236" s="3">
        <v>43721</v>
      </c>
      <c r="G236" s="3">
        <v>43229</v>
      </c>
      <c r="K236" t="s">
        <v>580</v>
      </c>
      <c r="L236" t="s">
        <v>587</v>
      </c>
      <c r="M236" t="s">
        <v>591</v>
      </c>
      <c r="O236">
        <v>36</v>
      </c>
      <c r="P236" t="s">
        <v>610</v>
      </c>
      <c r="Q236" t="s">
        <v>617</v>
      </c>
      <c r="R236" t="s">
        <v>625</v>
      </c>
      <c r="S236" t="s">
        <v>631</v>
      </c>
      <c r="T236" t="s">
        <v>857</v>
      </c>
      <c r="U236" t="s">
        <v>882</v>
      </c>
      <c r="V236">
        <v>11385</v>
      </c>
      <c r="W236">
        <v>1</v>
      </c>
      <c r="X236">
        <v>2</v>
      </c>
      <c r="Y236">
        <v>3</v>
      </c>
      <c r="Z236" t="s">
        <v>890</v>
      </c>
      <c r="AA236" t="s">
        <v>927</v>
      </c>
      <c r="AB236" t="s">
        <v>931</v>
      </c>
      <c r="AC236" t="s">
        <v>934</v>
      </c>
      <c r="AD236" t="s">
        <v>945</v>
      </c>
      <c r="AE236">
        <v>0</v>
      </c>
      <c r="AG236">
        <v>0</v>
      </c>
      <c r="AH236">
        <v>0</v>
      </c>
      <c r="AI236">
        <v>0</v>
      </c>
      <c r="AK236">
        <v>5.99</v>
      </c>
      <c r="AL236" t="s">
        <v>966</v>
      </c>
      <c r="AN236" t="s">
        <v>968</v>
      </c>
      <c r="AO236">
        <v>34</v>
      </c>
      <c r="AP236" s="3">
        <v>43229</v>
      </c>
      <c r="AQ236" t="s">
        <v>974</v>
      </c>
      <c r="AR236" t="s">
        <v>978</v>
      </c>
      <c r="AS236">
        <v>75.06999999999999</v>
      </c>
      <c r="AU236" t="s">
        <v>990</v>
      </c>
      <c r="AV236" t="s">
        <v>1022</v>
      </c>
      <c r="AX236" t="s">
        <v>1033</v>
      </c>
      <c r="AY236" t="s">
        <v>979</v>
      </c>
      <c r="AZ236" t="s">
        <v>979</v>
      </c>
      <c r="BA236" t="s">
        <v>1053</v>
      </c>
      <c r="BB236" t="s">
        <v>978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 t="s">
        <v>978</v>
      </c>
      <c r="BK236" t="s">
        <v>978</v>
      </c>
      <c r="BL236" t="s">
        <v>978</v>
      </c>
      <c r="BM236" t="s">
        <v>931</v>
      </c>
      <c r="BP236" t="s">
        <v>978</v>
      </c>
      <c r="BT236" s="3">
        <v>43465</v>
      </c>
      <c r="BU236" t="s">
        <v>977</v>
      </c>
      <c r="BV236">
        <v>801326</v>
      </c>
    </row>
    <row r="237" spans="1:75">
      <c r="A237" s="1">
        <f>HYPERLINK("https://lsnyc.legalserver.org/matter/dynamic-profile/view/1866625","18-1866625")</f>
        <v>0</v>
      </c>
      <c r="B237" t="s">
        <v>291</v>
      </c>
      <c r="C237" t="s">
        <v>516</v>
      </c>
      <c r="D237" t="s">
        <v>539</v>
      </c>
      <c r="F237" s="3">
        <v>43735</v>
      </c>
      <c r="G237" s="3">
        <v>43227</v>
      </c>
      <c r="K237" t="s">
        <v>562</v>
      </c>
      <c r="L237" t="s">
        <v>587</v>
      </c>
      <c r="M237" t="s">
        <v>594</v>
      </c>
      <c r="O237">
        <v>53</v>
      </c>
      <c r="P237" t="s">
        <v>600</v>
      </c>
      <c r="Q237" t="s">
        <v>617</v>
      </c>
      <c r="R237" t="s">
        <v>625</v>
      </c>
      <c r="S237" t="s">
        <v>632</v>
      </c>
      <c r="T237" t="s">
        <v>858</v>
      </c>
      <c r="U237" t="s">
        <v>882</v>
      </c>
      <c r="V237">
        <v>11237</v>
      </c>
      <c r="W237">
        <v>0</v>
      </c>
      <c r="X237">
        <v>1</v>
      </c>
      <c r="Y237">
        <v>1</v>
      </c>
      <c r="Z237" t="s">
        <v>886</v>
      </c>
      <c r="AA237" t="s">
        <v>928</v>
      </c>
      <c r="AB237" t="s">
        <v>931</v>
      </c>
      <c r="AC237" t="s">
        <v>932</v>
      </c>
      <c r="AD237" t="s">
        <v>942</v>
      </c>
      <c r="AE237">
        <v>0</v>
      </c>
      <c r="AG237">
        <v>0</v>
      </c>
      <c r="AH237">
        <v>0</v>
      </c>
      <c r="AI237">
        <v>0</v>
      </c>
      <c r="AK237">
        <v>4.8</v>
      </c>
      <c r="AL237" t="s">
        <v>966</v>
      </c>
      <c r="AN237" t="s">
        <v>968</v>
      </c>
      <c r="AO237">
        <v>51</v>
      </c>
      <c r="AP237" s="3">
        <v>43227</v>
      </c>
      <c r="AQ237" t="s">
        <v>974</v>
      </c>
      <c r="AR237" t="s">
        <v>978</v>
      </c>
      <c r="AS237">
        <v>0</v>
      </c>
      <c r="AU237" t="s">
        <v>1013</v>
      </c>
      <c r="AV237" t="s">
        <v>1022</v>
      </c>
      <c r="AX237" t="s">
        <v>1030</v>
      </c>
      <c r="AY237" t="s">
        <v>978</v>
      </c>
      <c r="AZ237" t="s">
        <v>979</v>
      </c>
      <c r="BA237" t="s">
        <v>1064</v>
      </c>
      <c r="BB237" t="s">
        <v>979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 t="s">
        <v>978</v>
      </c>
      <c r="BK237" t="s">
        <v>978</v>
      </c>
      <c r="BL237" t="s">
        <v>978</v>
      </c>
      <c r="BM237" t="s">
        <v>931</v>
      </c>
      <c r="BP237" t="s">
        <v>978</v>
      </c>
      <c r="BT237" s="3">
        <v>43735</v>
      </c>
      <c r="BU237" t="s">
        <v>977</v>
      </c>
      <c r="BV237">
        <v>749640</v>
      </c>
    </row>
    <row r="238" spans="1:75">
      <c r="A238" s="1">
        <f>HYPERLINK("https://lsnyc.legalserver.org/matter/dynamic-profile/view/1865904","18-1865904")</f>
        <v>0</v>
      </c>
      <c r="B238" t="s">
        <v>113</v>
      </c>
      <c r="C238" t="s">
        <v>517</v>
      </c>
      <c r="D238" t="s">
        <v>539</v>
      </c>
      <c r="F238" s="3">
        <v>43664</v>
      </c>
      <c r="G238" s="3">
        <v>43217</v>
      </c>
      <c r="K238" t="s">
        <v>559</v>
      </c>
      <c r="L238" t="s">
        <v>588</v>
      </c>
      <c r="M238" t="s">
        <v>593</v>
      </c>
      <c r="O238">
        <v>39</v>
      </c>
      <c r="P238" t="s">
        <v>599</v>
      </c>
      <c r="Q238" t="s">
        <v>617</v>
      </c>
      <c r="R238" t="s">
        <v>625</v>
      </c>
      <c r="S238" t="s">
        <v>630</v>
      </c>
      <c r="T238" t="s">
        <v>674</v>
      </c>
      <c r="U238" t="s">
        <v>882</v>
      </c>
      <c r="V238">
        <v>10039</v>
      </c>
      <c r="W238">
        <v>2</v>
      </c>
      <c r="X238">
        <v>1</v>
      </c>
      <c r="Y238">
        <v>3</v>
      </c>
      <c r="Z238" t="s">
        <v>886</v>
      </c>
      <c r="AA238" t="s">
        <v>927</v>
      </c>
      <c r="AB238" t="s">
        <v>931</v>
      </c>
      <c r="AC238" t="s">
        <v>934</v>
      </c>
      <c r="AD238" t="s">
        <v>953</v>
      </c>
      <c r="AE238">
        <v>725</v>
      </c>
      <c r="AF238" t="s">
        <v>962</v>
      </c>
      <c r="AG238">
        <v>0</v>
      </c>
      <c r="AH238">
        <v>0</v>
      </c>
      <c r="AI238">
        <v>0</v>
      </c>
      <c r="AK238">
        <v>17</v>
      </c>
      <c r="AL238" t="s">
        <v>966</v>
      </c>
      <c r="AN238" t="s">
        <v>968</v>
      </c>
      <c r="AO238">
        <v>37</v>
      </c>
      <c r="AP238" s="3">
        <v>43217</v>
      </c>
      <c r="AQ238" t="s">
        <v>975</v>
      </c>
      <c r="AR238" t="s">
        <v>978</v>
      </c>
      <c r="AS238">
        <v>0</v>
      </c>
      <c r="AU238" t="s">
        <v>1003</v>
      </c>
      <c r="AV238" t="s">
        <v>1019</v>
      </c>
      <c r="AX238" t="s">
        <v>1031</v>
      </c>
      <c r="AY238" t="s">
        <v>979</v>
      </c>
      <c r="AZ238" t="s">
        <v>979</v>
      </c>
      <c r="BA238" t="s">
        <v>1042</v>
      </c>
      <c r="BB238" t="s">
        <v>978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 t="s">
        <v>978</v>
      </c>
      <c r="BK238" t="s">
        <v>978</v>
      </c>
      <c r="BM238" t="s">
        <v>931</v>
      </c>
      <c r="BP238" t="s">
        <v>978</v>
      </c>
      <c r="BT238" s="3">
        <v>43664</v>
      </c>
      <c r="BU238" t="s">
        <v>977</v>
      </c>
      <c r="BV238">
        <v>767009</v>
      </c>
    </row>
    <row r="239" spans="1:75">
      <c r="A239" s="1">
        <f>HYPERLINK("https://lsnyc.legalserver.org/matter/dynamic-profile/view/1865824","18-1865824")</f>
        <v>0</v>
      </c>
      <c r="B239" t="s">
        <v>292</v>
      </c>
      <c r="C239" t="s">
        <v>518</v>
      </c>
      <c r="D239" t="s">
        <v>539</v>
      </c>
      <c r="F239" s="3">
        <v>43668</v>
      </c>
      <c r="G239" s="3">
        <v>43217</v>
      </c>
      <c r="J239" t="s">
        <v>550</v>
      </c>
      <c r="K239" t="s">
        <v>582</v>
      </c>
      <c r="L239" t="s">
        <v>587</v>
      </c>
      <c r="M239" t="s">
        <v>593</v>
      </c>
      <c r="O239">
        <v>63</v>
      </c>
      <c r="P239" t="s">
        <v>599</v>
      </c>
      <c r="Q239" t="s">
        <v>617</v>
      </c>
      <c r="R239" t="s">
        <v>625</v>
      </c>
      <c r="S239" t="s">
        <v>629</v>
      </c>
      <c r="T239" t="s">
        <v>859</v>
      </c>
      <c r="U239" t="s">
        <v>882</v>
      </c>
      <c r="V239">
        <v>11226</v>
      </c>
      <c r="W239">
        <v>0</v>
      </c>
      <c r="X239">
        <v>1</v>
      </c>
      <c r="Y239">
        <v>1</v>
      </c>
      <c r="Z239" t="s">
        <v>890</v>
      </c>
      <c r="AA239" t="s">
        <v>927</v>
      </c>
      <c r="AB239" t="s">
        <v>931</v>
      </c>
      <c r="AC239" t="s">
        <v>934</v>
      </c>
      <c r="AD239" t="s">
        <v>953</v>
      </c>
      <c r="AE239">
        <v>0</v>
      </c>
      <c r="AG239">
        <v>0</v>
      </c>
      <c r="AH239">
        <v>0</v>
      </c>
      <c r="AI239">
        <v>0</v>
      </c>
      <c r="AK239">
        <v>18.8</v>
      </c>
      <c r="AL239" t="s">
        <v>966</v>
      </c>
      <c r="AN239" t="s">
        <v>968</v>
      </c>
      <c r="AO239">
        <v>62</v>
      </c>
      <c r="AP239" s="3">
        <v>43217</v>
      </c>
      <c r="AQ239" t="s">
        <v>974</v>
      </c>
      <c r="AR239" t="s">
        <v>978</v>
      </c>
      <c r="AS239">
        <v>169.19</v>
      </c>
      <c r="AU239" t="s">
        <v>1003</v>
      </c>
      <c r="AV239" t="s">
        <v>1019</v>
      </c>
      <c r="AX239" t="s">
        <v>1030</v>
      </c>
      <c r="AY239" t="s">
        <v>979</v>
      </c>
      <c r="AZ239" t="s">
        <v>979</v>
      </c>
      <c r="BA239" t="s">
        <v>1051</v>
      </c>
      <c r="BB239" t="s">
        <v>978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 t="s">
        <v>977</v>
      </c>
      <c r="BK239" t="s">
        <v>978</v>
      </c>
      <c r="BM239" t="s">
        <v>1092</v>
      </c>
      <c r="BP239" t="s">
        <v>978</v>
      </c>
      <c r="BT239" s="3">
        <v>43685</v>
      </c>
      <c r="BU239" t="s">
        <v>977</v>
      </c>
      <c r="BV239">
        <v>1866411</v>
      </c>
    </row>
    <row r="240" spans="1:75">
      <c r="A240" s="1">
        <f>HYPERLINK("https://lsnyc.legalserver.org/matter/dynamic-profile/view/1865677","18-1865677")</f>
        <v>0</v>
      </c>
      <c r="B240" t="s">
        <v>293</v>
      </c>
      <c r="C240" t="s">
        <v>519</v>
      </c>
      <c r="D240" t="s">
        <v>539</v>
      </c>
      <c r="F240" s="3">
        <v>43735</v>
      </c>
      <c r="G240" s="3">
        <v>43215</v>
      </c>
      <c r="K240" t="s">
        <v>562</v>
      </c>
      <c r="L240" t="s">
        <v>587</v>
      </c>
      <c r="M240" t="s">
        <v>596</v>
      </c>
      <c r="O240">
        <v>14</v>
      </c>
      <c r="P240" t="s">
        <v>600</v>
      </c>
      <c r="Q240" t="s">
        <v>617</v>
      </c>
      <c r="R240" t="s">
        <v>625</v>
      </c>
      <c r="S240" t="s">
        <v>632</v>
      </c>
      <c r="T240" t="s">
        <v>860</v>
      </c>
      <c r="U240" t="s">
        <v>882</v>
      </c>
      <c r="V240">
        <v>10458</v>
      </c>
      <c r="W240">
        <v>1</v>
      </c>
      <c r="X240">
        <v>1</v>
      </c>
      <c r="Y240">
        <v>2</v>
      </c>
      <c r="Z240" t="s">
        <v>886</v>
      </c>
      <c r="AA240" t="s">
        <v>927</v>
      </c>
      <c r="AB240" t="s">
        <v>931</v>
      </c>
      <c r="AC240" t="s">
        <v>934</v>
      </c>
      <c r="AD240" t="s">
        <v>959</v>
      </c>
      <c r="AE240">
        <v>0</v>
      </c>
      <c r="AG240">
        <v>0</v>
      </c>
      <c r="AH240">
        <v>0</v>
      </c>
      <c r="AI240">
        <v>0</v>
      </c>
      <c r="AK240">
        <v>6.65</v>
      </c>
      <c r="AL240" t="s">
        <v>966</v>
      </c>
      <c r="AN240" t="s">
        <v>968</v>
      </c>
      <c r="AO240">
        <v>13</v>
      </c>
      <c r="AP240" s="3">
        <v>43215</v>
      </c>
      <c r="AQ240" t="s">
        <v>973</v>
      </c>
      <c r="AR240" t="s">
        <v>978</v>
      </c>
      <c r="AS240">
        <v>0</v>
      </c>
      <c r="AU240" t="s">
        <v>1012</v>
      </c>
      <c r="AV240" t="s">
        <v>1022</v>
      </c>
      <c r="AX240" t="s">
        <v>1032</v>
      </c>
      <c r="AY240" t="s">
        <v>979</v>
      </c>
      <c r="AZ240" t="s">
        <v>979</v>
      </c>
      <c r="BA240" t="s">
        <v>1079</v>
      </c>
      <c r="BB240" t="s">
        <v>978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 t="s">
        <v>978</v>
      </c>
      <c r="BK240" t="s">
        <v>978</v>
      </c>
      <c r="BL240" t="s">
        <v>979</v>
      </c>
      <c r="BM240" t="s">
        <v>931</v>
      </c>
      <c r="BP240" t="s">
        <v>978</v>
      </c>
      <c r="BT240" s="3">
        <v>43735</v>
      </c>
      <c r="BU240" t="s">
        <v>978</v>
      </c>
      <c r="BV240">
        <v>814911</v>
      </c>
    </row>
    <row r="241" spans="1:75">
      <c r="A241" s="1">
        <f>HYPERLINK("https://lsnyc.legalserver.org/matter/dynamic-profile/view/1864693","18-1864693")</f>
        <v>0</v>
      </c>
      <c r="B241" t="s">
        <v>294</v>
      </c>
      <c r="C241" t="s">
        <v>520</v>
      </c>
      <c r="D241" t="s">
        <v>539</v>
      </c>
      <c r="F241" s="3">
        <v>43669</v>
      </c>
      <c r="G241" s="3">
        <v>43206</v>
      </c>
      <c r="K241" t="s">
        <v>576</v>
      </c>
      <c r="L241" t="s">
        <v>587</v>
      </c>
      <c r="M241" t="s">
        <v>593</v>
      </c>
      <c r="O241">
        <v>60</v>
      </c>
      <c r="P241" t="s">
        <v>599</v>
      </c>
      <c r="Q241" t="s">
        <v>617</v>
      </c>
      <c r="R241" t="s">
        <v>625</v>
      </c>
      <c r="S241" t="s">
        <v>633</v>
      </c>
      <c r="T241" t="s">
        <v>861</v>
      </c>
      <c r="U241" t="s">
        <v>882</v>
      </c>
      <c r="V241">
        <v>11226</v>
      </c>
      <c r="W241">
        <v>0</v>
      </c>
      <c r="X241">
        <v>1</v>
      </c>
      <c r="Y241">
        <v>1</v>
      </c>
      <c r="Z241" t="s">
        <v>890</v>
      </c>
      <c r="AA241" t="s">
        <v>927</v>
      </c>
      <c r="AB241" t="s">
        <v>931</v>
      </c>
      <c r="AC241" t="s">
        <v>934</v>
      </c>
      <c r="AD241" t="s">
        <v>953</v>
      </c>
      <c r="AE241">
        <v>0</v>
      </c>
      <c r="AG241">
        <v>0</v>
      </c>
      <c r="AH241">
        <v>0</v>
      </c>
      <c r="AI241">
        <v>0</v>
      </c>
      <c r="AK241">
        <v>2.86</v>
      </c>
      <c r="AL241" t="s">
        <v>966</v>
      </c>
      <c r="AN241" t="s">
        <v>968</v>
      </c>
      <c r="AO241">
        <v>59</v>
      </c>
      <c r="AP241" s="3">
        <v>43206</v>
      </c>
      <c r="AQ241" t="s">
        <v>973</v>
      </c>
      <c r="AR241" t="s">
        <v>977</v>
      </c>
      <c r="AS241">
        <v>164.74</v>
      </c>
      <c r="AU241" t="s">
        <v>1003</v>
      </c>
      <c r="AV241" t="s">
        <v>1019</v>
      </c>
      <c r="AX241" t="s">
        <v>1030</v>
      </c>
      <c r="AY241" t="s">
        <v>979</v>
      </c>
      <c r="AZ241" t="s">
        <v>979</v>
      </c>
      <c r="BA241" t="s">
        <v>1051</v>
      </c>
      <c r="BB241" t="s">
        <v>978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 t="s">
        <v>979</v>
      </c>
      <c r="BK241" t="s">
        <v>979</v>
      </c>
      <c r="BL241" t="s">
        <v>978</v>
      </c>
      <c r="BM241" t="s">
        <v>931</v>
      </c>
      <c r="BP241" t="s">
        <v>978</v>
      </c>
      <c r="BT241" s="3">
        <v>43658</v>
      </c>
      <c r="BU241" t="s">
        <v>977</v>
      </c>
      <c r="BV241">
        <v>1865280</v>
      </c>
    </row>
    <row r="242" spans="1:75">
      <c r="A242" s="1">
        <f>HYPERLINK("https://lsnyc.legalserver.org/matter/dynamic-profile/view/1863665","18-1863665")</f>
        <v>0</v>
      </c>
      <c r="B242" t="s">
        <v>295</v>
      </c>
      <c r="C242" t="s">
        <v>521</v>
      </c>
      <c r="D242" t="s">
        <v>539</v>
      </c>
      <c r="F242" s="3">
        <v>43671</v>
      </c>
      <c r="G242" s="3">
        <v>43195</v>
      </c>
      <c r="K242" t="s">
        <v>563</v>
      </c>
      <c r="L242" t="s">
        <v>587</v>
      </c>
      <c r="M242" t="s">
        <v>596</v>
      </c>
      <c r="O242">
        <v>63</v>
      </c>
      <c r="P242" t="s">
        <v>600</v>
      </c>
      <c r="Q242" t="s">
        <v>617</v>
      </c>
      <c r="R242" t="s">
        <v>625</v>
      </c>
      <c r="S242" t="s">
        <v>629</v>
      </c>
      <c r="T242" t="s">
        <v>862</v>
      </c>
      <c r="U242" t="s">
        <v>882</v>
      </c>
      <c r="V242">
        <v>11230</v>
      </c>
      <c r="W242">
        <v>0</v>
      </c>
      <c r="X242">
        <v>2</v>
      </c>
      <c r="Y242">
        <v>2</v>
      </c>
      <c r="Z242" t="s">
        <v>890</v>
      </c>
      <c r="AA242" t="s">
        <v>927</v>
      </c>
      <c r="AB242" t="s">
        <v>931</v>
      </c>
      <c r="AC242" t="s">
        <v>934</v>
      </c>
      <c r="AD242" t="s">
        <v>955</v>
      </c>
      <c r="AE242">
        <v>0</v>
      </c>
      <c r="AG242">
        <v>0</v>
      </c>
      <c r="AH242">
        <v>0</v>
      </c>
      <c r="AI242">
        <v>0</v>
      </c>
      <c r="AK242">
        <v>12.9</v>
      </c>
      <c r="AL242" t="s">
        <v>965</v>
      </c>
      <c r="AN242" t="s">
        <v>968</v>
      </c>
      <c r="AO242">
        <v>61</v>
      </c>
      <c r="AP242" s="3">
        <v>43195</v>
      </c>
      <c r="AQ242" t="s">
        <v>973</v>
      </c>
      <c r="AR242" t="s">
        <v>977</v>
      </c>
      <c r="AS242">
        <v>249.09</v>
      </c>
      <c r="AU242" t="s">
        <v>999</v>
      </c>
      <c r="AX242" t="s">
        <v>1030</v>
      </c>
      <c r="AY242" t="s">
        <v>978</v>
      </c>
      <c r="AZ242" t="s">
        <v>978</v>
      </c>
      <c r="BA242" t="s">
        <v>1044</v>
      </c>
      <c r="BB242" t="s">
        <v>978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 t="s">
        <v>977</v>
      </c>
      <c r="BK242" t="s">
        <v>978</v>
      </c>
      <c r="BL242" t="s">
        <v>978</v>
      </c>
      <c r="BM242" t="s">
        <v>931</v>
      </c>
      <c r="BP242" t="s">
        <v>978</v>
      </c>
      <c r="BT242" s="3">
        <v>43671</v>
      </c>
      <c r="BU242" t="s">
        <v>977</v>
      </c>
      <c r="BV242">
        <v>1864247</v>
      </c>
    </row>
    <row r="243" spans="1:75">
      <c r="A243" s="1">
        <f>HYPERLINK("https://lsnyc.legalserver.org/matter/dynamic-profile/view/1863511","18-1863511")</f>
        <v>0</v>
      </c>
      <c r="B243" t="s">
        <v>296</v>
      </c>
      <c r="C243" t="s">
        <v>522</v>
      </c>
      <c r="D243" t="s">
        <v>539</v>
      </c>
      <c r="F243" s="3">
        <v>43691</v>
      </c>
      <c r="G243" s="3">
        <v>43194</v>
      </c>
      <c r="K243" t="s">
        <v>576</v>
      </c>
      <c r="L243" t="s">
        <v>587</v>
      </c>
      <c r="M243" t="s">
        <v>596</v>
      </c>
      <c r="O243">
        <v>28</v>
      </c>
      <c r="P243" t="s">
        <v>600</v>
      </c>
      <c r="Q243" t="s">
        <v>617</v>
      </c>
      <c r="R243" t="s">
        <v>625</v>
      </c>
      <c r="S243" t="s">
        <v>633</v>
      </c>
      <c r="T243" t="s">
        <v>863</v>
      </c>
      <c r="U243" t="s">
        <v>882</v>
      </c>
      <c r="V243">
        <v>10462</v>
      </c>
      <c r="W243">
        <v>0</v>
      </c>
      <c r="X243">
        <v>1</v>
      </c>
      <c r="Y243">
        <v>1</v>
      </c>
      <c r="Z243" t="s">
        <v>890</v>
      </c>
      <c r="AA243" t="s">
        <v>927</v>
      </c>
      <c r="AB243" t="s">
        <v>931</v>
      </c>
      <c r="AC243" t="s">
        <v>934</v>
      </c>
      <c r="AD243" t="s">
        <v>951</v>
      </c>
      <c r="AE243">
        <v>0</v>
      </c>
      <c r="AG243">
        <v>0</v>
      </c>
      <c r="AH243">
        <v>0</v>
      </c>
      <c r="AI243">
        <v>0</v>
      </c>
      <c r="AK243">
        <v>6.2</v>
      </c>
      <c r="AL243" t="s">
        <v>966</v>
      </c>
      <c r="AN243" t="s">
        <v>968</v>
      </c>
      <c r="AO243">
        <v>27</v>
      </c>
      <c r="AP243" s="3">
        <v>43194</v>
      </c>
      <c r="AQ243" t="s">
        <v>973</v>
      </c>
      <c r="AR243" t="s">
        <v>977</v>
      </c>
      <c r="AS243">
        <v>149.92</v>
      </c>
      <c r="AU243" t="s">
        <v>984</v>
      </c>
      <c r="AV243" t="s">
        <v>1020</v>
      </c>
      <c r="AX243" t="s">
        <v>1032</v>
      </c>
      <c r="AY243" t="s">
        <v>979</v>
      </c>
      <c r="AZ243" t="s">
        <v>979</v>
      </c>
      <c r="BA243" t="s">
        <v>1090</v>
      </c>
      <c r="BB243" t="s">
        <v>978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 t="s">
        <v>979</v>
      </c>
      <c r="BK243" t="s">
        <v>979</v>
      </c>
      <c r="BL243" t="s">
        <v>978</v>
      </c>
      <c r="BM243" t="s">
        <v>931</v>
      </c>
      <c r="BP243" t="s">
        <v>978</v>
      </c>
      <c r="BT243" s="3">
        <v>43563</v>
      </c>
      <c r="BU243" t="s">
        <v>977</v>
      </c>
      <c r="BV243">
        <v>1864093</v>
      </c>
      <c r="BW243" t="s">
        <v>1105</v>
      </c>
    </row>
    <row r="244" spans="1:75">
      <c r="A244" s="1">
        <f>HYPERLINK("https://lsnyc.legalserver.org/matter/dynamic-profile/view/1861653","18-1861653")</f>
        <v>0</v>
      </c>
      <c r="B244" t="s">
        <v>297</v>
      </c>
      <c r="C244" t="s">
        <v>523</v>
      </c>
      <c r="D244" t="s">
        <v>539</v>
      </c>
      <c r="F244" s="3">
        <v>43684</v>
      </c>
      <c r="G244" s="3">
        <v>43174</v>
      </c>
      <c r="K244" t="s">
        <v>585</v>
      </c>
      <c r="L244" t="s">
        <v>587</v>
      </c>
      <c r="M244" t="s">
        <v>594</v>
      </c>
      <c r="O244">
        <v>46</v>
      </c>
      <c r="P244" t="s">
        <v>600</v>
      </c>
      <c r="Q244" t="s">
        <v>617</v>
      </c>
      <c r="R244" t="s">
        <v>625</v>
      </c>
      <c r="S244" t="s">
        <v>632</v>
      </c>
      <c r="T244" t="s">
        <v>864</v>
      </c>
      <c r="U244" t="s">
        <v>882</v>
      </c>
      <c r="V244">
        <v>10459</v>
      </c>
      <c r="W244">
        <v>2</v>
      </c>
      <c r="X244">
        <v>2</v>
      </c>
      <c r="Y244">
        <v>4</v>
      </c>
      <c r="Z244" t="s">
        <v>903</v>
      </c>
      <c r="AA244" t="s">
        <v>927</v>
      </c>
      <c r="AB244" t="s">
        <v>931</v>
      </c>
      <c r="AC244" t="s">
        <v>934</v>
      </c>
      <c r="AD244" t="s">
        <v>952</v>
      </c>
      <c r="AE244">
        <v>0</v>
      </c>
      <c r="AG244">
        <v>0</v>
      </c>
      <c r="AH244">
        <v>0</v>
      </c>
      <c r="AI244">
        <v>0</v>
      </c>
      <c r="AK244">
        <v>3.25</v>
      </c>
      <c r="AL244" t="s">
        <v>966</v>
      </c>
      <c r="AO244">
        <v>44</v>
      </c>
      <c r="AP244" s="3">
        <v>43164</v>
      </c>
      <c r="AQ244" t="s">
        <v>974</v>
      </c>
      <c r="AR244" t="s">
        <v>978</v>
      </c>
      <c r="AS244">
        <v>72.51000000000001</v>
      </c>
      <c r="AU244" t="s">
        <v>999</v>
      </c>
      <c r="AV244" t="s">
        <v>1019</v>
      </c>
      <c r="AW244" t="s">
        <v>1029</v>
      </c>
      <c r="AX244" t="s">
        <v>1032</v>
      </c>
      <c r="AY244" t="s">
        <v>979</v>
      </c>
      <c r="AZ244" t="s">
        <v>979</v>
      </c>
      <c r="BA244" t="s">
        <v>1067</v>
      </c>
      <c r="BB244" t="s">
        <v>978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 t="s">
        <v>977</v>
      </c>
      <c r="BK244" t="s">
        <v>978</v>
      </c>
      <c r="BL244" t="s">
        <v>979</v>
      </c>
      <c r="BM244" t="s">
        <v>931</v>
      </c>
      <c r="BP244" t="s">
        <v>978</v>
      </c>
      <c r="BT244" s="3">
        <v>43684</v>
      </c>
      <c r="BU244" t="s">
        <v>977</v>
      </c>
      <c r="BV244">
        <v>826856</v>
      </c>
    </row>
    <row r="245" spans="1:75">
      <c r="A245" s="1">
        <f>HYPERLINK("https://lsnyc.legalserver.org/matter/dynamic-profile/view/1861605","18-1861605")</f>
        <v>0</v>
      </c>
      <c r="B245" t="s">
        <v>298</v>
      </c>
      <c r="C245" t="s">
        <v>524</v>
      </c>
      <c r="D245" t="s">
        <v>539</v>
      </c>
      <c r="F245" s="3">
        <v>43733</v>
      </c>
      <c r="G245" s="3">
        <v>43173</v>
      </c>
      <c r="K245" t="s">
        <v>574</v>
      </c>
      <c r="L245" t="s">
        <v>587</v>
      </c>
      <c r="M245" t="s">
        <v>594</v>
      </c>
      <c r="O245">
        <v>19</v>
      </c>
      <c r="P245" t="s">
        <v>600</v>
      </c>
      <c r="Q245" t="s">
        <v>622</v>
      </c>
      <c r="R245" t="s">
        <v>627</v>
      </c>
      <c r="S245" t="s">
        <v>631</v>
      </c>
      <c r="T245" t="s">
        <v>865</v>
      </c>
      <c r="U245" t="s">
        <v>882</v>
      </c>
      <c r="V245">
        <v>11354</v>
      </c>
      <c r="W245">
        <v>4</v>
      </c>
      <c r="X245">
        <v>2</v>
      </c>
      <c r="Y245">
        <v>6</v>
      </c>
      <c r="Z245" t="s">
        <v>890</v>
      </c>
      <c r="AA245" t="s">
        <v>927</v>
      </c>
      <c r="AB245" t="s">
        <v>931</v>
      </c>
      <c r="AC245" t="s">
        <v>934</v>
      </c>
      <c r="AD245" t="s">
        <v>961</v>
      </c>
      <c r="AE245">
        <v>0</v>
      </c>
      <c r="AG245">
        <v>0</v>
      </c>
      <c r="AH245">
        <v>0</v>
      </c>
      <c r="AI245">
        <v>0</v>
      </c>
      <c r="AK245">
        <v>20.3</v>
      </c>
      <c r="AL245" t="s">
        <v>966</v>
      </c>
      <c r="AN245" t="s">
        <v>972</v>
      </c>
      <c r="AO245">
        <v>17</v>
      </c>
      <c r="AP245" s="3">
        <v>43173</v>
      </c>
      <c r="AQ245" t="s">
        <v>974</v>
      </c>
      <c r="AR245" t="s">
        <v>978</v>
      </c>
      <c r="AS245">
        <v>68.17</v>
      </c>
      <c r="AU245" t="s">
        <v>1016</v>
      </c>
      <c r="AV245" t="s">
        <v>1026</v>
      </c>
      <c r="AX245" t="s">
        <v>1033</v>
      </c>
      <c r="AY245" t="s">
        <v>979</v>
      </c>
      <c r="AZ245" t="s">
        <v>979</v>
      </c>
      <c r="BA245" t="s">
        <v>1082</v>
      </c>
      <c r="BB245" t="s">
        <v>978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 t="s">
        <v>977</v>
      </c>
      <c r="BK245" t="s">
        <v>978</v>
      </c>
      <c r="BM245" t="s">
        <v>931</v>
      </c>
      <c r="BP245" t="s">
        <v>978</v>
      </c>
      <c r="BR245" t="s">
        <v>959</v>
      </c>
      <c r="BT245" s="3">
        <v>43586</v>
      </c>
      <c r="BU245" t="s">
        <v>977</v>
      </c>
      <c r="BV245">
        <v>793290</v>
      </c>
    </row>
    <row r="246" spans="1:75">
      <c r="A246" s="1">
        <f>HYPERLINK("https://lsnyc.legalserver.org/matter/dynamic-profile/view/1860364","18-1860364")</f>
        <v>0</v>
      </c>
      <c r="B246" t="s">
        <v>221</v>
      </c>
      <c r="C246" t="s">
        <v>455</v>
      </c>
      <c r="D246" t="s">
        <v>539</v>
      </c>
      <c r="F246" s="3">
        <v>43728</v>
      </c>
      <c r="G246" s="3">
        <v>43160</v>
      </c>
      <c r="K246" t="s">
        <v>559</v>
      </c>
      <c r="L246" t="s">
        <v>587</v>
      </c>
      <c r="M246" t="s">
        <v>593</v>
      </c>
      <c r="O246">
        <v>36</v>
      </c>
      <c r="P246" t="s">
        <v>599</v>
      </c>
      <c r="Q246" t="s">
        <v>617</v>
      </c>
      <c r="R246" t="s">
        <v>625</v>
      </c>
      <c r="S246" t="s">
        <v>630</v>
      </c>
      <c r="T246" t="s">
        <v>789</v>
      </c>
      <c r="U246" t="s">
        <v>882</v>
      </c>
      <c r="V246">
        <v>10030</v>
      </c>
      <c r="W246">
        <v>2</v>
      </c>
      <c r="X246">
        <v>2</v>
      </c>
      <c r="Y246">
        <v>4</v>
      </c>
      <c r="Z246" t="s">
        <v>886</v>
      </c>
      <c r="AA246" t="s">
        <v>927</v>
      </c>
      <c r="AB246" t="s">
        <v>931</v>
      </c>
      <c r="AC246" t="s">
        <v>934</v>
      </c>
      <c r="AD246" t="s">
        <v>955</v>
      </c>
      <c r="AE246">
        <v>0</v>
      </c>
      <c r="AG246">
        <v>0</v>
      </c>
      <c r="AH246">
        <v>0</v>
      </c>
      <c r="AI246">
        <v>0</v>
      </c>
      <c r="AK246">
        <v>11.75</v>
      </c>
      <c r="AL246" t="s">
        <v>966</v>
      </c>
      <c r="AN246" t="s">
        <v>968</v>
      </c>
      <c r="AO246">
        <v>34</v>
      </c>
      <c r="AP246" s="3">
        <v>43160</v>
      </c>
      <c r="AQ246" t="s">
        <v>973</v>
      </c>
      <c r="AR246" t="s">
        <v>978</v>
      </c>
      <c r="AS246">
        <v>0</v>
      </c>
      <c r="AU246" t="s">
        <v>1009</v>
      </c>
      <c r="AV246" t="s">
        <v>1024</v>
      </c>
      <c r="AX246" t="s">
        <v>1031</v>
      </c>
      <c r="AY246" t="s">
        <v>979</v>
      </c>
      <c r="AZ246" t="s">
        <v>979</v>
      </c>
      <c r="BA246" t="s">
        <v>1042</v>
      </c>
      <c r="BB246" t="s">
        <v>978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 t="s">
        <v>978</v>
      </c>
      <c r="BK246" t="s">
        <v>978</v>
      </c>
      <c r="BL246" t="s">
        <v>979</v>
      </c>
      <c r="BM246" t="s">
        <v>931</v>
      </c>
      <c r="BP246" t="s">
        <v>978</v>
      </c>
      <c r="BT246" s="3">
        <v>43728</v>
      </c>
      <c r="BU246" t="s">
        <v>977</v>
      </c>
      <c r="BV246">
        <v>826441</v>
      </c>
    </row>
    <row r="247" spans="1:75">
      <c r="A247" s="1">
        <f>HYPERLINK("https://lsnyc.legalserver.org/matter/dynamic-profile/view/1859877","18-1859877")</f>
        <v>0</v>
      </c>
      <c r="B247" t="s">
        <v>282</v>
      </c>
      <c r="C247" t="s">
        <v>497</v>
      </c>
      <c r="D247" t="s">
        <v>539</v>
      </c>
      <c r="F247" s="3">
        <v>43661</v>
      </c>
      <c r="G247" s="3">
        <v>43157</v>
      </c>
      <c r="K247" t="s">
        <v>576</v>
      </c>
      <c r="L247" t="s">
        <v>587</v>
      </c>
      <c r="M247" t="s">
        <v>593</v>
      </c>
      <c r="O247">
        <v>78</v>
      </c>
      <c r="P247" t="s">
        <v>599</v>
      </c>
      <c r="Q247" t="s">
        <v>617</v>
      </c>
      <c r="R247" t="s">
        <v>625</v>
      </c>
      <c r="S247" t="s">
        <v>633</v>
      </c>
      <c r="T247" t="s">
        <v>851</v>
      </c>
      <c r="U247" t="s">
        <v>882</v>
      </c>
      <c r="V247">
        <v>11234</v>
      </c>
      <c r="W247">
        <v>0</v>
      </c>
      <c r="X247">
        <v>1</v>
      </c>
      <c r="Y247">
        <v>1</v>
      </c>
      <c r="Z247" t="s">
        <v>922</v>
      </c>
      <c r="AA247" t="s">
        <v>929</v>
      </c>
      <c r="AB247" t="s">
        <v>931</v>
      </c>
      <c r="AC247" t="s">
        <v>938</v>
      </c>
      <c r="AD247" t="s">
        <v>952</v>
      </c>
      <c r="AE247">
        <v>0</v>
      </c>
      <c r="AG247">
        <v>0</v>
      </c>
      <c r="AH247">
        <v>0</v>
      </c>
      <c r="AI247">
        <v>0</v>
      </c>
      <c r="AK247">
        <v>2.1</v>
      </c>
      <c r="AL247" t="s">
        <v>966</v>
      </c>
      <c r="AN247" t="s">
        <v>968</v>
      </c>
      <c r="AO247">
        <v>76</v>
      </c>
      <c r="AP247" s="3">
        <v>43157</v>
      </c>
      <c r="AQ247" t="s">
        <v>973</v>
      </c>
      <c r="AR247" t="s">
        <v>977</v>
      </c>
      <c r="AS247">
        <v>45.67</v>
      </c>
      <c r="AU247" t="s">
        <v>1003</v>
      </c>
      <c r="AV247" t="s">
        <v>1019</v>
      </c>
      <c r="AX247" t="s">
        <v>1030</v>
      </c>
      <c r="AY247" t="s">
        <v>979</v>
      </c>
      <c r="AZ247" t="s">
        <v>979</v>
      </c>
      <c r="BA247" t="s">
        <v>1045</v>
      </c>
      <c r="BB247" t="s">
        <v>978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 t="s">
        <v>979</v>
      </c>
      <c r="BK247" t="s">
        <v>979</v>
      </c>
      <c r="BL247" t="s">
        <v>979</v>
      </c>
      <c r="BM247" t="s">
        <v>931</v>
      </c>
      <c r="BP247" t="s">
        <v>978</v>
      </c>
      <c r="BT247" s="3">
        <v>43564</v>
      </c>
      <c r="BU247" t="s">
        <v>977</v>
      </c>
      <c r="BV247">
        <v>1860453</v>
      </c>
    </row>
    <row r="248" spans="1:75">
      <c r="A248" s="1">
        <f>HYPERLINK("https://lsnyc.legalserver.org/matter/dynamic-profile/view/1859648","18-1859648")</f>
        <v>0</v>
      </c>
      <c r="B248" t="s">
        <v>102</v>
      </c>
      <c r="C248" t="s">
        <v>525</v>
      </c>
      <c r="D248" t="s">
        <v>539</v>
      </c>
      <c r="F248" s="3">
        <v>43721</v>
      </c>
      <c r="G248" s="3">
        <v>43153</v>
      </c>
      <c r="K248" t="s">
        <v>580</v>
      </c>
      <c r="L248" t="s">
        <v>587</v>
      </c>
      <c r="M248" t="s">
        <v>593</v>
      </c>
      <c r="O248">
        <v>24</v>
      </c>
      <c r="P248" t="s">
        <v>599</v>
      </c>
      <c r="Q248" t="s">
        <v>617</v>
      </c>
      <c r="R248" t="s">
        <v>625</v>
      </c>
      <c r="S248" t="s">
        <v>631</v>
      </c>
      <c r="T248" t="s">
        <v>866</v>
      </c>
      <c r="U248" t="s">
        <v>882</v>
      </c>
      <c r="V248">
        <v>11691</v>
      </c>
      <c r="W248">
        <v>0</v>
      </c>
      <c r="X248">
        <v>2</v>
      </c>
      <c r="Y248">
        <v>2</v>
      </c>
      <c r="Z248" t="s">
        <v>890</v>
      </c>
      <c r="AA248" t="s">
        <v>927</v>
      </c>
      <c r="AB248" t="s">
        <v>931</v>
      </c>
      <c r="AC248" t="s">
        <v>934</v>
      </c>
      <c r="AD248" t="s">
        <v>944</v>
      </c>
      <c r="AE248">
        <v>0</v>
      </c>
      <c r="AG248">
        <v>0</v>
      </c>
      <c r="AH248">
        <v>0</v>
      </c>
      <c r="AI248">
        <v>0</v>
      </c>
      <c r="AK248">
        <v>7.9</v>
      </c>
      <c r="AL248" t="s">
        <v>966</v>
      </c>
      <c r="AN248" t="s">
        <v>968</v>
      </c>
      <c r="AO248">
        <v>23</v>
      </c>
      <c r="AP248" s="3">
        <v>43153</v>
      </c>
      <c r="AQ248" t="s">
        <v>974</v>
      </c>
      <c r="AR248" t="s">
        <v>978</v>
      </c>
      <c r="AS248">
        <v>115.27</v>
      </c>
      <c r="AU248" t="s">
        <v>985</v>
      </c>
      <c r="AV248" t="s">
        <v>1019</v>
      </c>
      <c r="AX248" t="s">
        <v>1033</v>
      </c>
      <c r="AY248" t="s">
        <v>979</v>
      </c>
      <c r="AZ248" t="s">
        <v>979</v>
      </c>
      <c r="BA248" t="s">
        <v>1085</v>
      </c>
      <c r="BB248" t="s">
        <v>978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 t="s">
        <v>978</v>
      </c>
      <c r="BK248" t="s">
        <v>978</v>
      </c>
      <c r="BL248" t="s">
        <v>978</v>
      </c>
      <c r="BM248" t="s">
        <v>931</v>
      </c>
      <c r="BP248" t="s">
        <v>978</v>
      </c>
      <c r="BT248" s="3">
        <v>43465</v>
      </c>
      <c r="BU248" t="s">
        <v>977</v>
      </c>
      <c r="BV248">
        <v>1843875</v>
      </c>
    </row>
    <row r="249" spans="1:75">
      <c r="A249" s="1">
        <f>HYPERLINK("https://lsnyc.legalserver.org/matter/dynamic-profile/view/1859334","18-1859334")</f>
        <v>0</v>
      </c>
      <c r="B249" t="s">
        <v>299</v>
      </c>
      <c r="C249" t="s">
        <v>526</v>
      </c>
      <c r="D249" t="s">
        <v>539</v>
      </c>
      <c r="F249" s="3">
        <v>43656</v>
      </c>
      <c r="G249" s="3">
        <v>43151</v>
      </c>
      <c r="K249" t="s">
        <v>563</v>
      </c>
      <c r="L249" t="s">
        <v>588</v>
      </c>
      <c r="M249" t="s">
        <v>593</v>
      </c>
      <c r="O249">
        <v>29</v>
      </c>
      <c r="Q249" t="s">
        <v>617</v>
      </c>
      <c r="R249" t="s">
        <v>625</v>
      </c>
      <c r="S249" t="s">
        <v>629</v>
      </c>
      <c r="T249" t="s">
        <v>867</v>
      </c>
      <c r="U249" t="s">
        <v>882</v>
      </c>
      <c r="V249">
        <v>11412</v>
      </c>
      <c r="W249">
        <v>1</v>
      </c>
      <c r="X249">
        <v>2</v>
      </c>
      <c r="Y249">
        <v>3</v>
      </c>
      <c r="Z249" t="s">
        <v>890</v>
      </c>
      <c r="AA249" t="s">
        <v>927</v>
      </c>
      <c r="AB249" t="s">
        <v>931</v>
      </c>
      <c r="AC249" t="s">
        <v>934</v>
      </c>
      <c r="AD249" t="s">
        <v>955</v>
      </c>
      <c r="AE249">
        <v>0</v>
      </c>
      <c r="AG249">
        <v>0</v>
      </c>
      <c r="AH249">
        <v>0</v>
      </c>
      <c r="AI249">
        <v>0</v>
      </c>
      <c r="AK249">
        <v>7.4</v>
      </c>
      <c r="AL249" t="s">
        <v>965</v>
      </c>
      <c r="AN249" t="s">
        <v>968</v>
      </c>
      <c r="AO249">
        <v>27</v>
      </c>
      <c r="AP249" s="3">
        <v>43151</v>
      </c>
      <c r="AQ249" t="s">
        <v>974</v>
      </c>
      <c r="AR249" t="s">
        <v>978</v>
      </c>
      <c r="AS249">
        <v>117.53</v>
      </c>
      <c r="AU249" t="s">
        <v>1009</v>
      </c>
      <c r="AX249" t="s">
        <v>1033</v>
      </c>
      <c r="AY249" t="s">
        <v>978</v>
      </c>
      <c r="AZ249" t="s">
        <v>979</v>
      </c>
      <c r="BA249" t="s">
        <v>1054</v>
      </c>
      <c r="BB249" t="s">
        <v>978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 t="s">
        <v>977</v>
      </c>
      <c r="BK249" t="s">
        <v>978</v>
      </c>
      <c r="BM249" t="s">
        <v>931</v>
      </c>
      <c r="BP249" t="s">
        <v>978</v>
      </c>
      <c r="BT249" s="3">
        <v>43656</v>
      </c>
      <c r="BU249" t="s">
        <v>977</v>
      </c>
      <c r="BV249">
        <v>1853381</v>
      </c>
    </row>
    <row r="250" spans="1:75">
      <c r="A250" s="1">
        <f>HYPERLINK("https://lsnyc.legalserver.org/matter/dynamic-profile/view/1859338","18-1859338")</f>
        <v>0</v>
      </c>
      <c r="B250" t="s">
        <v>299</v>
      </c>
      <c r="C250" t="s">
        <v>526</v>
      </c>
      <c r="D250" t="s">
        <v>539</v>
      </c>
      <c r="F250" s="3">
        <v>43656</v>
      </c>
      <c r="G250" s="3">
        <v>43151</v>
      </c>
      <c r="K250" t="s">
        <v>563</v>
      </c>
      <c r="L250" t="s">
        <v>588</v>
      </c>
      <c r="M250" t="s">
        <v>593</v>
      </c>
      <c r="O250">
        <v>29</v>
      </c>
      <c r="Q250" t="s">
        <v>617</v>
      </c>
      <c r="R250" t="s">
        <v>625</v>
      </c>
      <c r="S250" t="s">
        <v>629</v>
      </c>
      <c r="T250" t="s">
        <v>867</v>
      </c>
      <c r="U250" t="s">
        <v>882</v>
      </c>
      <c r="V250">
        <v>11412</v>
      </c>
      <c r="W250">
        <v>1</v>
      </c>
      <c r="X250">
        <v>2</v>
      </c>
      <c r="Y250">
        <v>3</v>
      </c>
      <c r="Z250" t="s">
        <v>890</v>
      </c>
      <c r="AA250" t="s">
        <v>927</v>
      </c>
      <c r="AB250" t="s">
        <v>931</v>
      </c>
      <c r="AC250" t="s">
        <v>934</v>
      </c>
      <c r="AD250" t="s">
        <v>955</v>
      </c>
      <c r="AE250">
        <v>0</v>
      </c>
      <c r="AG250">
        <v>0</v>
      </c>
      <c r="AH250">
        <v>0</v>
      </c>
      <c r="AI250">
        <v>0</v>
      </c>
      <c r="AK250">
        <v>7.6</v>
      </c>
      <c r="AL250" t="s">
        <v>965</v>
      </c>
      <c r="AN250" t="s">
        <v>968</v>
      </c>
      <c r="AO250">
        <v>27</v>
      </c>
      <c r="AP250" s="3">
        <v>43151</v>
      </c>
      <c r="AQ250" t="s">
        <v>974</v>
      </c>
      <c r="AR250" t="s">
        <v>978</v>
      </c>
      <c r="AS250">
        <v>117.53</v>
      </c>
      <c r="AU250" t="s">
        <v>1009</v>
      </c>
      <c r="AX250" t="s">
        <v>1033</v>
      </c>
      <c r="AY250" t="s">
        <v>978</v>
      </c>
      <c r="AZ250" t="s">
        <v>979</v>
      </c>
      <c r="BA250" t="s">
        <v>1054</v>
      </c>
      <c r="BB250" t="s">
        <v>978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 t="s">
        <v>977</v>
      </c>
      <c r="BK250" t="s">
        <v>978</v>
      </c>
      <c r="BM250" t="s">
        <v>931</v>
      </c>
      <c r="BP250" t="s">
        <v>978</v>
      </c>
      <c r="BT250" s="3">
        <v>43656</v>
      </c>
      <c r="BU250" t="s">
        <v>977</v>
      </c>
      <c r="BV250">
        <v>1853381</v>
      </c>
    </row>
    <row r="251" spans="1:75">
      <c r="A251" s="1">
        <f>HYPERLINK("https://lsnyc.legalserver.org/matter/dynamic-profile/view/1858414","18-1858414")</f>
        <v>0</v>
      </c>
      <c r="B251" t="s">
        <v>300</v>
      </c>
      <c r="C251" t="s">
        <v>527</v>
      </c>
      <c r="D251" t="s">
        <v>539</v>
      </c>
      <c r="F251" s="3">
        <v>43721</v>
      </c>
      <c r="G251" s="3">
        <v>43138</v>
      </c>
      <c r="K251" t="s">
        <v>576</v>
      </c>
      <c r="L251" t="s">
        <v>587</v>
      </c>
      <c r="M251" t="s">
        <v>595</v>
      </c>
      <c r="O251">
        <v>46</v>
      </c>
      <c r="P251" t="s">
        <v>610</v>
      </c>
      <c r="Q251" t="s">
        <v>617</v>
      </c>
      <c r="R251" t="s">
        <v>625</v>
      </c>
      <c r="S251" t="s">
        <v>633</v>
      </c>
      <c r="T251" t="s">
        <v>868</v>
      </c>
      <c r="U251" t="s">
        <v>882</v>
      </c>
      <c r="V251">
        <v>10314</v>
      </c>
      <c r="W251">
        <v>1</v>
      </c>
      <c r="X251">
        <v>3</v>
      </c>
      <c r="Y251">
        <v>4</v>
      </c>
      <c r="Z251" t="s">
        <v>890</v>
      </c>
      <c r="AA251" t="s">
        <v>927</v>
      </c>
      <c r="AB251" t="s">
        <v>931</v>
      </c>
      <c r="AC251" t="s">
        <v>934</v>
      </c>
      <c r="AD251" t="s">
        <v>953</v>
      </c>
      <c r="AE251">
        <v>0</v>
      </c>
      <c r="AG251">
        <v>0</v>
      </c>
      <c r="AH251">
        <v>0</v>
      </c>
      <c r="AI251">
        <v>0</v>
      </c>
      <c r="AK251">
        <v>2.8</v>
      </c>
      <c r="AL251" t="s">
        <v>966</v>
      </c>
      <c r="AN251" t="s">
        <v>968</v>
      </c>
      <c r="AO251">
        <v>44</v>
      </c>
      <c r="AP251" s="3">
        <v>43138</v>
      </c>
      <c r="AQ251" t="s">
        <v>973</v>
      </c>
      <c r="AR251" t="s">
        <v>977</v>
      </c>
      <c r="AS251">
        <v>134.15</v>
      </c>
      <c r="AU251" t="s">
        <v>1003</v>
      </c>
      <c r="AV251" t="s">
        <v>1019</v>
      </c>
      <c r="AX251" t="s">
        <v>1034</v>
      </c>
      <c r="AY251" t="s">
        <v>979</v>
      </c>
      <c r="AZ251" t="s">
        <v>979</v>
      </c>
      <c r="BA251" t="s">
        <v>1068</v>
      </c>
      <c r="BB251" t="s">
        <v>978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 t="s">
        <v>979</v>
      </c>
      <c r="BK251" t="s">
        <v>979</v>
      </c>
      <c r="BL251" t="s">
        <v>979</v>
      </c>
      <c r="BM251" t="s">
        <v>1093</v>
      </c>
      <c r="BP251" t="s">
        <v>978</v>
      </c>
      <c r="BT251" s="3">
        <v>43690</v>
      </c>
      <c r="BU251" t="s">
        <v>977</v>
      </c>
      <c r="BV251">
        <v>1858984</v>
      </c>
    </row>
    <row r="252" spans="1:75">
      <c r="A252" s="1">
        <f>HYPERLINK("https://lsnyc.legalserver.org/matter/dynamic-profile/view/1857420","18-1857420")</f>
        <v>0</v>
      </c>
      <c r="B252" t="s">
        <v>301</v>
      </c>
      <c r="C252" t="s">
        <v>528</v>
      </c>
      <c r="D252" t="s">
        <v>539</v>
      </c>
      <c r="F252" s="3">
        <v>43647</v>
      </c>
      <c r="G252" s="3">
        <v>43132</v>
      </c>
      <c r="K252" t="s">
        <v>586</v>
      </c>
      <c r="L252" t="s">
        <v>588</v>
      </c>
      <c r="M252" t="s">
        <v>598</v>
      </c>
      <c r="O252">
        <v>51</v>
      </c>
      <c r="P252" t="s">
        <v>599</v>
      </c>
      <c r="Q252" t="s">
        <v>617</v>
      </c>
      <c r="R252" t="s">
        <v>625</v>
      </c>
      <c r="S252" t="s">
        <v>631</v>
      </c>
      <c r="T252" t="s">
        <v>869</v>
      </c>
      <c r="U252" t="s">
        <v>882</v>
      </c>
      <c r="V252">
        <v>11212</v>
      </c>
      <c r="W252">
        <v>0</v>
      </c>
      <c r="X252">
        <v>1</v>
      </c>
      <c r="Y252">
        <v>1</v>
      </c>
      <c r="Z252" t="s">
        <v>891</v>
      </c>
      <c r="AA252" t="s">
        <v>927</v>
      </c>
      <c r="AB252" t="s">
        <v>931</v>
      </c>
      <c r="AC252" t="s">
        <v>934</v>
      </c>
      <c r="AD252" t="s">
        <v>944</v>
      </c>
      <c r="AE252">
        <v>0</v>
      </c>
      <c r="AG252">
        <v>0</v>
      </c>
      <c r="AH252">
        <v>0</v>
      </c>
      <c r="AI252">
        <v>0</v>
      </c>
      <c r="AK252">
        <v>5</v>
      </c>
      <c r="AL252" t="s">
        <v>966</v>
      </c>
      <c r="AN252" t="s">
        <v>968</v>
      </c>
      <c r="AO252">
        <v>50</v>
      </c>
      <c r="AP252" s="3">
        <v>43132</v>
      </c>
      <c r="AQ252" t="s">
        <v>974</v>
      </c>
      <c r="AR252" t="s">
        <v>978</v>
      </c>
      <c r="AS252">
        <v>18.21</v>
      </c>
      <c r="AU252" t="s">
        <v>985</v>
      </c>
      <c r="AV252" t="s">
        <v>1019</v>
      </c>
      <c r="AX252" t="s">
        <v>1030</v>
      </c>
      <c r="AY252" t="s">
        <v>979</v>
      </c>
      <c r="AZ252" t="s">
        <v>979</v>
      </c>
      <c r="BA252" t="s">
        <v>1052</v>
      </c>
      <c r="BB252" t="s">
        <v>978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 t="s">
        <v>978</v>
      </c>
      <c r="BK252" t="s">
        <v>978</v>
      </c>
      <c r="BL252" t="s">
        <v>978</v>
      </c>
      <c r="BM252" t="s">
        <v>931</v>
      </c>
      <c r="BP252" t="s">
        <v>978</v>
      </c>
      <c r="BT252" s="3">
        <v>43647</v>
      </c>
      <c r="BU252" t="s">
        <v>977</v>
      </c>
      <c r="BV252">
        <v>794942</v>
      </c>
    </row>
    <row r="253" spans="1:75">
      <c r="A253" s="1">
        <f>HYPERLINK("https://lsnyc.legalserver.org/matter/dynamic-profile/view/1857633","18-1857633")</f>
        <v>0</v>
      </c>
      <c r="B253" t="s">
        <v>191</v>
      </c>
      <c r="C253" t="s">
        <v>529</v>
      </c>
      <c r="D253" t="s">
        <v>539</v>
      </c>
      <c r="F253" s="3">
        <v>43727</v>
      </c>
      <c r="G253" s="3">
        <v>43130</v>
      </c>
      <c r="K253" t="s">
        <v>564</v>
      </c>
      <c r="L253" t="s">
        <v>587</v>
      </c>
      <c r="M253" t="s">
        <v>593</v>
      </c>
      <c r="O253">
        <v>19</v>
      </c>
      <c r="P253" t="s">
        <v>599</v>
      </c>
      <c r="Q253" t="s">
        <v>617</v>
      </c>
      <c r="R253" t="s">
        <v>625</v>
      </c>
      <c r="S253" t="s">
        <v>629</v>
      </c>
      <c r="T253" t="s">
        <v>870</v>
      </c>
      <c r="U253" t="s">
        <v>882</v>
      </c>
      <c r="V253">
        <v>11226</v>
      </c>
      <c r="W253">
        <v>0</v>
      </c>
      <c r="X253">
        <v>1</v>
      </c>
      <c r="Y253">
        <v>1</v>
      </c>
      <c r="Z253" t="s">
        <v>890</v>
      </c>
      <c r="AA253" t="s">
        <v>927</v>
      </c>
      <c r="AB253" t="s">
        <v>931</v>
      </c>
      <c r="AC253" t="s">
        <v>934</v>
      </c>
      <c r="AD253" t="s">
        <v>955</v>
      </c>
      <c r="AE253">
        <v>0</v>
      </c>
      <c r="AG253">
        <v>0</v>
      </c>
      <c r="AH253">
        <v>0</v>
      </c>
      <c r="AI253">
        <v>0</v>
      </c>
      <c r="AK253">
        <v>20.45</v>
      </c>
      <c r="AL253" t="s">
        <v>966</v>
      </c>
      <c r="AN253" t="s">
        <v>968</v>
      </c>
      <c r="AO253">
        <v>18</v>
      </c>
      <c r="AP253" s="3">
        <v>43130</v>
      </c>
      <c r="AQ253" t="s">
        <v>973</v>
      </c>
      <c r="AR253" t="s">
        <v>977</v>
      </c>
      <c r="AS253">
        <v>56.05</v>
      </c>
      <c r="AU253" t="s">
        <v>1001</v>
      </c>
      <c r="AV253" t="s">
        <v>1019</v>
      </c>
      <c r="AX253" t="s">
        <v>1030</v>
      </c>
      <c r="AY253" t="s">
        <v>979</v>
      </c>
      <c r="AZ253" t="s">
        <v>979</v>
      </c>
      <c r="BA253" t="s">
        <v>1046</v>
      </c>
      <c r="BB253" t="s">
        <v>978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 t="s">
        <v>977</v>
      </c>
      <c r="BK253" t="s">
        <v>978</v>
      </c>
      <c r="BL253" t="s">
        <v>978</v>
      </c>
      <c r="BM253" t="s">
        <v>931</v>
      </c>
      <c r="BP253" t="s">
        <v>979</v>
      </c>
      <c r="BQ253" t="s">
        <v>1100</v>
      </c>
      <c r="BT253" s="3">
        <v>43726</v>
      </c>
      <c r="BU253" t="s">
        <v>977</v>
      </c>
      <c r="BV253">
        <v>1858199</v>
      </c>
    </row>
    <row r="254" spans="1:75">
      <c r="A254" s="1">
        <f>HYPERLINK("https://lsnyc.legalserver.org/matter/dynamic-profile/view/1856886","18-1856886")</f>
        <v>0</v>
      </c>
      <c r="B254" t="s">
        <v>302</v>
      </c>
      <c r="C254" t="s">
        <v>530</v>
      </c>
      <c r="D254" t="s">
        <v>539</v>
      </c>
      <c r="F254" s="3">
        <v>43735</v>
      </c>
      <c r="G254" s="3">
        <v>43123</v>
      </c>
      <c r="K254" t="s">
        <v>562</v>
      </c>
      <c r="L254" t="s">
        <v>587</v>
      </c>
      <c r="M254" t="s">
        <v>594</v>
      </c>
      <c r="O254">
        <v>20</v>
      </c>
      <c r="P254" t="s">
        <v>600</v>
      </c>
      <c r="Q254" t="s">
        <v>617</v>
      </c>
      <c r="R254" t="s">
        <v>625</v>
      </c>
      <c r="S254" t="s">
        <v>632</v>
      </c>
      <c r="T254" t="s">
        <v>871</v>
      </c>
      <c r="U254" t="s">
        <v>882</v>
      </c>
      <c r="V254">
        <v>10451</v>
      </c>
      <c r="W254">
        <v>3</v>
      </c>
      <c r="X254">
        <v>3</v>
      </c>
      <c r="Y254">
        <v>6</v>
      </c>
      <c r="Z254" t="s">
        <v>892</v>
      </c>
      <c r="AA254" t="s">
        <v>927</v>
      </c>
      <c r="AB254" t="s">
        <v>931</v>
      </c>
      <c r="AC254" t="s">
        <v>934</v>
      </c>
      <c r="AD254" t="s">
        <v>960</v>
      </c>
      <c r="AE254">
        <v>0</v>
      </c>
      <c r="AG254">
        <v>0</v>
      </c>
      <c r="AH254">
        <v>0</v>
      </c>
      <c r="AI254">
        <v>0</v>
      </c>
      <c r="AK254">
        <v>13.5</v>
      </c>
      <c r="AL254" t="s">
        <v>966</v>
      </c>
      <c r="AN254" t="s">
        <v>968</v>
      </c>
      <c r="AO254">
        <v>19</v>
      </c>
      <c r="AP254" s="3">
        <v>43123</v>
      </c>
      <c r="AQ254" t="s">
        <v>974</v>
      </c>
      <c r="AR254" t="s">
        <v>978</v>
      </c>
      <c r="AS254">
        <v>0</v>
      </c>
      <c r="AU254" t="s">
        <v>1015</v>
      </c>
      <c r="AV254" t="s">
        <v>1027</v>
      </c>
      <c r="AX254" t="s">
        <v>1032</v>
      </c>
      <c r="AY254" t="s">
        <v>979</v>
      </c>
      <c r="AZ254" t="s">
        <v>979</v>
      </c>
      <c r="BA254" t="s">
        <v>1067</v>
      </c>
      <c r="BB254" t="s">
        <v>1091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 t="s">
        <v>978</v>
      </c>
      <c r="BK254" t="s">
        <v>978</v>
      </c>
      <c r="BM254" t="s">
        <v>931</v>
      </c>
      <c r="BP254" t="s">
        <v>978</v>
      </c>
      <c r="BT254" s="3">
        <v>43735</v>
      </c>
      <c r="BU254" t="s">
        <v>977</v>
      </c>
      <c r="BV254">
        <v>741876</v>
      </c>
    </row>
    <row r="255" spans="1:75">
      <c r="A255" s="1">
        <f>HYPERLINK("https://lsnyc.legalserver.org/matter/dynamic-profile/view/1856548","18-1856548")</f>
        <v>0</v>
      </c>
      <c r="B255" t="s">
        <v>303</v>
      </c>
      <c r="C255" t="s">
        <v>531</v>
      </c>
      <c r="D255" t="s">
        <v>539</v>
      </c>
      <c r="F255" s="3">
        <v>43657</v>
      </c>
      <c r="G255" s="3">
        <v>43118</v>
      </c>
      <c r="K255" t="s">
        <v>562</v>
      </c>
      <c r="L255" t="s">
        <v>587</v>
      </c>
      <c r="M255" t="s">
        <v>594</v>
      </c>
      <c r="O255">
        <v>37</v>
      </c>
      <c r="P255" t="s">
        <v>600</v>
      </c>
      <c r="Q255" t="s">
        <v>617</v>
      </c>
      <c r="R255" t="s">
        <v>625</v>
      </c>
      <c r="S255" t="s">
        <v>632</v>
      </c>
      <c r="T255" t="s">
        <v>872</v>
      </c>
      <c r="U255" t="s">
        <v>882</v>
      </c>
      <c r="V255">
        <v>10457</v>
      </c>
      <c r="W255">
        <v>2</v>
      </c>
      <c r="X255">
        <v>2</v>
      </c>
      <c r="Y255">
        <v>4</v>
      </c>
      <c r="Z255" t="s">
        <v>890</v>
      </c>
      <c r="AA255" t="s">
        <v>927</v>
      </c>
      <c r="AB255" t="s">
        <v>931</v>
      </c>
      <c r="AC255" t="s">
        <v>934</v>
      </c>
      <c r="AD255" t="s">
        <v>951</v>
      </c>
      <c r="AE255">
        <v>0</v>
      </c>
      <c r="AG255">
        <v>0</v>
      </c>
      <c r="AH255">
        <v>0</v>
      </c>
      <c r="AI255">
        <v>0</v>
      </c>
      <c r="AK255">
        <v>120.5</v>
      </c>
      <c r="AL255" t="s">
        <v>966</v>
      </c>
      <c r="AN255" t="s">
        <v>971</v>
      </c>
      <c r="AO255">
        <v>35</v>
      </c>
      <c r="AP255" s="3">
        <v>43118</v>
      </c>
      <c r="AQ255" t="s">
        <v>973</v>
      </c>
      <c r="AR255" t="s">
        <v>977</v>
      </c>
      <c r="AS255">
        <v>147.97</v>
      </c>
      <c r="AU255" t="s">
        <v>1004</v>
      </c>
      <c r="AV255" t="s">
        <v>1022</v>
      </c>
      <c r="AX255" t="s">
        <v>1032</v>
      </c>
      <c r="AY255" t="s">
        <v>979</v>
      </c>
      <c r="AZ255" t="s">
        <v>979</v>
      </c>
      <c r="BA255" t="s">
        <v>1067</v>
      </c>
      <c r="BB255" t="s">
        <v>978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 t="s">
        <v>978</v>
      </c>
      <c r="BK255" t="s">
        <v>978</v>
      </c>
      <c r="BL255" t="s">
        <v>978</v>
      </c>
      <c r="BM255" t="s">
        <v>931</v>
      </c>
      <c r="BN255" t="s">
        <v>1098</v>
      </c>
      <c r="BP255" t="s">
        <v>978</v>
      </c>
      <c r="BT255" s="3">
        <v>43677</v>
      </c>
      <c r="BU255" t="s">
        <v>977</v>
      </c>
      <c r="BV255">
        <v>1857111</v>
      </c>
    </row>
    <row r="256" spans="1:75">
      <c r="A256" s="1">
        <f>HYPERLINK("https://lsnyc.legalserver.org/matter/dynamic-profile/view/1856590","18-1856590")</f>
        <v>0</v>
      </c>
      <c r="B256" t="s">
        <v>304</v>
      </c>
      <c r="C256" t="s">
        <v>451</v>
      </c>
      <c r="D256" t="s">
        <v>539</v>
      </c>
      <c r="F256" s="3">
        <v>43691</v>
      </c>
      <c r="G256" s="3">
        <v>43118</v>
      </c>
      <c r="K256" t="s">
        <v>565</v>
      </c>
      <c r="L256" t="s">
        <v>587</v>
      </c>
      <c r="M256" t="s">
        <v>594</v>
      </c>
      <c r="O256">
        <v>35</v>
      </c>
      <c r="P256" t="s">
        <v>600</v>
      </c>
      <c r="Q256" t="s">
        <v>617</v>
      </c>
      <c r="R256" t="s">
        <v>625</v>
      </c>
      <c r="S256" t="s">
        <v>629</v>
      </c>
      <c r="T256" t="s">
        <v>865</v>
      </c>
      <c r="U256" t="s">
        <v>882</v>
      </c>
      <c r="V256">
        <v>11354</v>
      </c>
      <c r="W256">
        <v>4</v>
      </c>
      <c r="X256">
        <v>2</v>
      </c>
      <c r="Y256">
        <v>6</v>
      </c>
      <c r="Z256" t="s">
        <v>890</v>
      </c>
      <c r="AA256" t="s">
        <v>928</v>
      </c>
      <c r="AB256" t="s">
        <v>931</v>
      </c>
      <c r="AC256" t="s">
        <v>934</v>
      </c>
      <c r="AD256" t="s">
        <v>952</v>
      </c>
      <c r="AE256">
        <v>0</v>
      </c>
      <c r="AG256">
        <v>0</v>
      </c>
      <c r="AH256">
        <v>0</v>
      </c>
      <c r="AI256">
        <v>0</v>
      </c>
      <c r="AK256">
        <v>47.08</v>
      </c>
      <c r="AL256" t="s">
        <v>966</v>
      </c>
      <c r="AN256" t="s">
        <v>968</v>
      </c>
      <c r="AO256">
        <v>33</v>
      </c>
      <c r="AP256" s="3">
        <v>43103</v>
      </c>
      <c r="AQ256" t="s">
        <v>974</v>
      </c>
      <c r="AR256" t="s">
        <v>978</v>
      </c>
      <c r="AS256">
        <v>69.78</v>
      </c>
      <c r="AU256" t="s">
        <v>1017</v>
      </c>
      <c r="AV256" t="s">
        <v>1026</v>
      </c>
      <c r="AX256" t="s">
        <v>1033</v>
      </c>
      <c r="AY256" t="s">
        <v>979</v>
      </c>
      <c r="AZ256" t="s">
        <v>979</v>
      </c>
      <c r="BA256" t="s">
        <v>1082</v>
      </c>
      <c r="BB256" t="s">
        <v>979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 t="s">
        <v>977</v>
      </c>
      <c r="BK256" t="s">
        <v>978</v>
      </c>
      <c r="BP256" t="s">
        <v>978</v>
      </c>
      <c r="BT256" s="3">
        <v>43691</v>
      </c>
      <c r="BU256" t="s">
        <v>977</v>
      </c>
      <c r="BV256">
        <v>793290</v>
      </c>
    </row>
    <row r="257" spans="1:74">
      <c r="A257" s="1">
        <f>HYPERLINK("https://lsnyc.legalserver.org/matter/dynamic-profile/view/1854957","18-1854957")</f>
        <v>0</v>
      </c>
      <c r="B257" t="s">
        <v>305</v>
      </c>
      <c r="C257" t="s">
        <v>532</v>
      </c>
      <c r="D257" t="s">
        <v>539</v>
      </c>
      <c r="F257" s="3">
        <v>43712</v>
      </c>
      <c r="G257" s="3">
        <v>43102</v>
      </c>
      <c r="K257" t="s">
        <v>563</v>
      </c>
      <c r="L257" t="s">
        <v>587</v>
      </c>
      <c r="M257" t="s">
        <v>593</v>
      </c>
      <c r="O257">
        <v>71</v>
      </c>
      <c r="P257" t="s">
        <v>599</v>
      </c>
      <c r="Q257" t="s">
        <v>617</v>
      </c>
      <c r="R257" t="s">
        <v>625</v>
      </c>
      <c r="S257" t="s">
        <v>629</v>
      </c>
      <c r="T257" t="s">
        <v>873</v>
      </c>
      <c r="U257" t="s">
        <v>882</v>
      </c>
      <c r="V257">
        <v>11213</v>
      </c>
      <c r="W257">
        <v>0</v>
      </c>
      <c r="X257">
        <v>1</v>
      </c>
      <c r="Y257">
        <v>1</v>
      </c>
      <c r="Z257" t="s">
        <v>890</v>
      </c>
      <c r="AA257" t="s">
        <v>927</v>
      </c>
      <c r="AB257" t="s">
        <v>931</v>
      </c>
      <c r="AC257" t="s">
        <v>934</v>
      </c>
      <c r="AD257" t="s">
        <v>953</v>
      </c>
      <c r="AE257">
        <v>0</v>
      </c>
      <c r="AG257">
        <v>0</v>
      </c>
      <c r="AH257">
        <v>0</v>
      </c>
      <c r="AI257">
        <v>0</v>
      </c>
      <c r="AK257">
        <v>11.2</v>
      </c>
      <c r="AL257" t="s">
        <v>966</v>
      </c>
      <c r="AN257" t="s">
        <v>968</v>
      </c>
      <c r="AO257">
        <v>69</v>
      </c>
      <c r="AP257" s="3">
        <v>43102</v>
      </c>
      <c r="AQ257" t="s">
        <v>973</v>
      </c>
      <c r="AR257" t="s">
        <v>977</v>
      </c>
      <c r="AS257">
        <v>75.45999999999999</v>
      </c>
      <c r="AU257" t="s">
        <v>1003</v>
      </c>
      <c r="AV257" t="s">
        <v>1019</v>
      </c>
      <c r="AW257" t="s">
        <v>1028</v>
      </c>
      <c r="AX257" t="s">
        <v>1030</v>
      </c>
      <c r="AY257" t="s">
        <v>978</v>
      </c>
      <c r="AZ257" t="s">
        <v>979</v>
      </c>
      <c r="BA257" t="s">
        <v>1066</v>
      </c>
      <c r="BB257" t="s">
        <v>978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 t="s">
        <v>977</v>
      </c>
      <c r="BK257" t="s">
        <v>978</v>
      </c>
      <c r="BL257" t="s">
        <v>978</v>
      </c>
      <c r="BM257" t="s">
        <v>931</v>
      </c>
      <c r="BP257" t="s">
        <v>978</v>
      </c>
      <c r="BT257" s="3">
        <v>43712</v>
      </c>
      <c r="BU257" t="s">
        <v>977</v>
      </c>
      <c r="BV257">
        <v>1855514</v>
      </c>
    </row>
    <row r="258" spans="1:74">
      <c r="A258" s="1">
        <f>HYPERLINK("https://lsnyc.legalserver.org/matter/dynamic-profile/view/1849433","17-1849433")</f>
        <v>0</v>
      </c>
      <c r="B258" t="s">
        <v>253</v>
      </c>
      <c r="C258" t="s">
        <v>123</v>
      </c>
      <c r="D258" t="s">
        <v>539</v>
      </c>
      <c r="F258" s="3">
        <v>43705</v>
      </c>
      <c r="G258" s="3">
        <v>43032</v>
      </c>
      <c r="K258" t="s">
        <v>562</v>
      </c>
      <c r="L258" t="s">
        <v>587</v>
      </c>
      <c r="M258" t="s">
        <v>593</v>
      </c>
      <c r="O258">
        <v>42</v>
      </c>
      <c r="P258" t="s">
        <v>548</v>
      </c>
      <c r="Q258" t="s">
        <v>617</v>
      </c>
      <c r="R258" t="s">
        <v>625</v>
      </c>
      <c r="S258" t="s">
        <v>632</v>
      </c>
      <c r="T258" t="s">
        <v>684</v>
      </c>
      <c r="U258" t="s">
        <v>882</v>
      </c>
      <c r="V258">
        <v>10462</v>
      </c>
      <c r="W258">
        <v>5</v>
      </c>
      <c r="X258">
        <v>2</v>
      </c>
      <c r="Y258">
        <v>7</v>
      </c>
      <c r="Z258" t="s">
        <v>918</v>
      </c>
      <c r="AA258" t="s">
        <v>927</v>
      </c>
      <c r="AB258" t="s">
        <v>931</v>
      </c>
      <c r="AC258" t="s">
        <v>934</v>
      </c>
      <c r="AD258" t="s">
        <v>954</v>
      </c>
      <c r="AE258">
        <v>0</v>
      </c>
      <c r="AG258">
        <v>0</v>
      </c>
      <c r="AH258">
        <v>0</v>
      </c>
      <c r="AI258">
        <v>0</v>
      </c>
      <c r="AK258">
        <v>100.85</v>
      </c>
      <c r="AL258" t="s">
        <v>966</v>
      </c>
      <c r="AN258" t="s">
        <v>971</v>
      </c>
      <c r="AO258">
        <v>40</v>
      </c>
      <c r="AP258" s="3">
        <v>43032</v>
      </c>
      <c r="AQ258" t="s">
        <v>974</v>
      </c>
      <c r="AR258" t="s">
        <v>978</v>
      </c>
      <c r="AS258">
        <v>64.62</v>
      </c>
      <c r="AU258" t="s">
        <v>1004</v>
      </c>
      <c r="AV258" t="s">
        <v>1020</v>
      </c>
      <c r="AX258" t="s">
        <v>1032</v>
      </c>
      <c r="AY258" t="s">
        <v>979</v>
      </c>
      <c r="AZ258" t="s">
        <v>979</v>
      </c>
      <c r="BA258" t="s">
        <v>1065</v>
      </c>
      <c r="BB258" t="s">
        <v>979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 t="s">
        <v>978</v>
      </c>
      <c r="BK258" t="s">
        <v>978</v>
      </c>
      <c r="BL258" t="s">
        <v>978</v>
      </c>
      <c r="BM258" t="s">
        <v>931</v>
      </c>
      <c r="BP258" t="s">
        <v>978</v>
      </c>
      <c r="BT258" s="3">
        <v>43697</v>
      </c>
      <c r="BU258" t="s">
        <v>977</v>
      </c>
      <c r="BV258">
        <v>796397</v>
      </c>
    </row>
    <row r="259" spans="1:74">
      <c r="A259" s="1">
        <f>HYPERLINK("https://lsnyc.legalserver.org/matter/dynamic-profile/view/1849046","17-1849046")</f>
        <v>0</v>
      </c>
      <c r="B259" t="s">
        <v>306</v>
      </c>
      <c r="C259" t="s">
        <v>533</v>
      </c>
      <c r="D259" t="s">
        <v>539</v>
      </c>
      <c r="F259" s="3">
        <v>43691</v>
      </c>
      <c r="G259" s="3">
        <v>43026</v>
      </c>
      <c r="J259" t="s">
        <v>551</v>
      </c>
      <c r="K259" t="s">
        <v>565</v>
      </c>
      <c r="L259" t="s">
        <v>587</v>
      </c>
      <c r="M259" t="s">
        <v>594</v>
      </c>
      <c r="N259" t="s">
        <v>594</v>
      </c>
      <c r="O259">
        <v>29</v>
      </c>
      <c r="P259" t="s">
        <v>600</v>
      </c>
      <c r="Q259" t="s">
        <v>617</v>
      </c>
      <c r="R259" t="s">
        <v>625</v>
      </c>
      <c r="S259" t="s">
        <v>629</v>
      </c>
      <c r="T259" t="s">
        <v>874</v>
      </c>
      <c r="U259" t="s">
        <v>882</v>
      </c>
      <c r="V259">
        <v>11368</v>
      </c>
      <c r="W259">
        <v>2</v>
      </c>
      <c r="X259">
        <v>2</v>
      </c>
      <c r="Y259">
        <v>4</v>
      </c>
      <c r="Z259" t="s">
        <v>890</v>
      </c>
      <c r="AA259" t="s">
        <v>927</v>
      </c>
      <c r="AB259" t="s">
        <v>931</v>
      </c>
      <c r="AC259" t="s">
        <v>934</v>
      </c>
      <c r="AD259" t="s">
        <v>946</v>
      </c>
      <c r="AE259">
        <v>0</v>
      </c>
      <c r="AG259">
        <v>0</v>
      </c>
      <c r="AH259">
        <v>0</v>
      </c>
      <c r="AI259">
        <v>0</v>
      </c>
      <c r="AK259">
        <v>16.15</v>
      </c>
      <c r="AL259" t="s">
        <v>966</v>
      </c>
      <c r="AN259" t="s">
        <v>968</v>
      </c>
      <c r="AO259">
        <v>27</v>
      </c>
      <c r="AP259" s="3">
        <v>43026</v>
      </c>
      <c r="AR259" t="s">
        <v>979</v>
      </c>
      <c r="AS259">
        <v>69.11</v>
      </c>
      <c r="AU259" t="s">
        <v>1018</v>
      </c>
      <c r="AV259" t="s">
        <v>1019</v>
      </c>
      <c r="AX259" t="s">
        <v>1031</v>
      </c>
      <c r="AY259" t="s">
        <v>978</v>
      </c>
      <c r="AZ259" t="s">
        <v>978</v>
      </c>
      <c r="BA259" t="s">
        <v>1055</v>
      </c>
      <c r="BB259" t="s">
        <v>979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 t="s">
        <v>977</v>
      </c>
      <c r="BK259" t="s">
        <v>978</v>
      </c>
      <c r="BL259" t="s">
        <v>979</v>
      </c>
      <c r="BM259" t="s">
        <v>1096</v>
      </c>
      <c r="BP259" t="s">
        <v>978</v>
      </c>
      <c r="BT259" s="3">
        <v>43530</v>
      </c>
      <c r="BU259" t="s">
        <v>977</v>
      </c>
      <c r="BV259">
        <v>85198</v>
      </c>
    </row>
    <row r="260" spans="1:74">
      <c r="A260" s="1">
        <f>HYPERLINK("https://lsnyc.legalserver.org/matter/dynamic-profile/view/1847692","17-1847692")</f>
        <v>0</v>
      </c>
      <c r="B260" t="s">
        <v>105</v>
      </c>
      <c r="C260" t="s">
        <v>534</v>
      </c>
      <c r="D260" t="s">
        <v>539</v>
      </c>
      <c r="F260" s="3">
        <v>43718</v>
      </c>
      <c r="G260" s="3">
        <v>43011</v>
      </c>
      <c r="K260" t="s">
        <v>585</v>
      </c>
      <c r="L260" t="s">
        <v>588</v>
      </c>
      <c r="M260" t="s">
        <v>594</v>
      </c>
      <c r="O260">
        <v>25</v>
      </c>
      <c r="P260" t="s">
        <v>599</v>
      </c>
      <c r="Q260" t="s">
        <v>617</v>
      </c>
      <c r="R260" t="s">
        <v>625</v>
      </c>
      <c r="S260" t="s">
        <v>632</v>
      </c>
      <c r="T260" t="s">
        <v>875</v>
      </c>
      <c r="U260" t="s">
        <v>882</v>
      </c>
      <c r="V260">
        <v>10451</v>
      </c>
      <c r="W260">
        <v>0</v>
      </c>
      <c r="X260">
        <v>3</v>
      </c>
      <c r="Y260">
        <v>3</v>
      </c>
      <c r="Z260" t="s">
        <v>924</v>
      </c>
      <c r="AA260" t="s">
        <v>927</v>
      </c>
      <c r="AB260" t="s">
        <v>931</v>
      </c>
      <c r="AC260" t="s">
        <v>934</v>
      </c>
      <c r="AD260" t="s">
        <v>955</v>
      </c>
      <c r="AE260">
        <v>0</v>
      </c>
      <c r="AG260">
        <v>0</v>
      </c>
      <c r="AH260">
        <v>0</v>
      </c>
      <c r="AI260">
        <v>0</v>
      </c>
      <c r="AK260">
        <v>28.3</v>
      </c>
      <c r="AL260" t="s">
        <v>965</v>
      </c>
      <c r="AN260" t="s">
        <v>968</v>
      </c>
      <c r="AO260">
        <v>23</v>
      </c>
      <c r="AP260" s="3">
        <v>43011</v>
      </c>
      <c r="AQ260" t="s">
        <v>974</v>
      </c>
      <c r="AR260" t="s">
        <v>978</v>
      </c>
      <c r="AS260">
        <v>93.44</v>
      </c>
      <c r="AU260" t="s">
        <v>999</v>
      </c>
      <c r="AW260" t="s">
        <v>1029</v>
      </c>
      <c r="AX260" t="s">
        <v>1032</v>
      </c>
      <c r="AY260" t="s">
        <v>979</v>
      </c>
      <c r="AZ260" t="s">
        <v>979</v>
      </c>
      <c r="BA260" t="s">
        <v>1062</v>
      </c>
      <c r="BB260" t="s">
        <v>1091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 t="s">
        <v>977</v>
      </c>
      <c r="BK260" t="s">
        <v>978</v>
      </c>
      <c r="BL260" t="s">
        <v>979</v>
      </c>
      <c r="BM260" t="s">
        <v>931</v>
      </c>
      <c r="BP260" t="s">
        <v>978</v>
      </c>
      <c r="BT260" s="3">
        <v>43718</v>
      </c>
      <c r="BU260" t="s">
        <v>977</v>
      </c>
      <c r="BV260">
        <v>790833</v>
      </c>
    </row>
    <row r="261" spans="1:74">
      <c r="A261" s="1">
        <f>HYPERLINK("https://lsnyc.legalserver.org/matter/dynamic-profile/view/1843141","17-1843141")</f>
        <v>0</v>
      </c>
      <c r="B261" t="s">
        <v>307</v>
      </c>
      <c r="C261" t="s">
        <v>415</v>
      </c>
      <c r="D261" t="s">
        <v>539</v>
      </c>
      <c r="F261" s="3">
        <v>43686</v>
      </c>
      <c r="G261" s="3">
        <v>42957</v>
      </c>
      <c r="K261" t="s">
        <v>558</v>
      </c>
      <c r="L261" t="s">
        <v>587</v>
      </c>
      <c r="M261" t="s">
        <v>594</v>
      </c>
      <c r="O261">
        <v>55</v>
      </c>
      <c r="P261" t="s">
        <v>600</v>
      </c>
      <c r="Q261" t="s">
        <v>617</v>
      </c>
      <c r="R261" t="s">
        <v>625</v>
      </c>
      <c r="S261" t="s">
        <v>633</v>
      </c>
      <c r="T261" t="s">
        <v>876</v>
      </c>
      <c r="U261" t="s">
        <v>882</v>
      </c>
      <c r="V261">
        <v>11207</v>
      </c>
      <c r="W261">
        <v>0</v>
      </c>
      <c r="X261">
        <v>1</v>
      </c>
      <c r="Y261">
        <v>1</v>
      </c>
      <c r="Z261" t="s">
        <v>892</v>
      </c>
      <c r="AA261" t="s">
        <v>928</v>
      </c>
      <c r="AB261" t="s">
        <v>931</v>
      </c>
      <c r="AC261" t="s">
        <v>933</v>
      </c>
      <c r="AD261" t="s">
        <v>942</v>
      </c>
      <c r="AE261">
        <v>0</v>
      </c>
      <c r="AG261">
        <v>0</v>
      </c>
      <c r="AH261">
        <v>0</v>
      </c>
      <c r="AI261">
        <v>0</v>
      </c>
      <c r="AK261">
        <v>12.8</v>
      </c>
      <c r="AL261" t="s">
        <v>966</v>
      </c>
      <c r="AN261" t="s">
        <v>967</v>
      </c>
      <c r="AO261">
        <v>52</v>
      </c>
      <c r="AP261" s="3">
        <v>42957</v>
      </c>
      <c r="AQ261" t="s">
        <v>973</v>
      </c>
      <c r="AR261" t="s">
        <v>977</v>
      </c>
      <c r="AS261">
        <v>0</v>
      </c>
      <c r="AU261" t="s">
        <v>1003</v>
      </c>
      <c r="AV261" t="s">
        <v>1019</v>
      </c>
      <c r="AX261" t="s">
        <v>1040</v>
      </c>
      <c r="AY261" t="s">
        <v>978</v>
      </c>
      <c r="AZ261" t="s">
        <v>979</v>
      </c>
      <c r="BA261" t="s">
        <v>1050</v>
      </c>
      <c r="BB261" t="s">
        <v>978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 t="s">
        <v>977</v>
      </c>
      <c r="BK261" t="s">
        <v>978</v>
      </c>
      <c r="BL261" t="s">
        <v>978</v>
      </c>
      <c r="BP261" t="s">
        <v>978</v>
      </c>
      <c r="BT261" s="3">
        <v>43686</v>
      </c>
      <c r="BU261" t="s">
        <v>977</v>
      </c>
      <c r="BV261">
        <v>1843650</v>
      </c>
    </row>
    <row r="262" spans="1:74">
      <c r="A262" s="1">
        <f>HYPERLINK("https://lsnyc.legalserver.org/matter/dynamic-profile/view/1843109","17-1843109")</f>
        <v>0</v>
      </c>
      <c r="B262" t="s">
        <v>308</v>
      </c>
      <c r="C262" t="s">
        <v>535</v>
      </c>
      <c r="D262" t="s">
        <v>539</v>
      </c>
      <c r="F262" s="3">
        <v>43733</v>
      </c>
      <c r="G262" s="3">
        <v>42957</v>
      </c>
      <c r="K262" t="s">
        <v>581</v>
      </c>
      <c r="L262" t="s">
        <v>588</v>
      </c>
      <c r="M262" t="s">
        <v>593</v>
      </c>
      <c r="O262">
        <v>49</v>
      </c>
      <c r="P262" t="s">
        <v>612</v>
      </c>
      <c r="Q262" t="s">
        <v>617</v>
      </c>
      <c r="R262" t="s">
        <v>625</v>
      </c>
      <c r="S262" t="s">
        <v>629</v>
      </c>
      <c r="T262" t="s">
        <v>877</v>
      </c>
      <c r="U262" t="s">
        <v>882</v>
      </c>
      <c r="V262">
        <v>11212</v>
      </c>
      <c r="W262">
        <v>0</v>
      </c>
      <c r="X262">
        <v>1</v>
      </c>
      <c r="Y262">
        <v>1</v>
      </c>
      <c r="Z262" t="s">
        <v>895</v>
      </c>
      <c r="AA262" t="s">
        <v>929</v>
      </c>
      <c r="AB262" t="s">
        <v>931</v>
      </c>
      <c r="AC262" t="s">
        <v>932</v>
      </c>
      <c r="AD262" t="s">
        <v>942</v>
      </c>
      <c r="AE262">
        <v>0</v>
      </c>
      <c r="AG262">
        <v>0</v>
      </c>
      <c r="AH262">
        <v>0</v>
      </c>
      <c r="AI262">
        <v>0</v>
      </c>
      <c r="AK262">
        <v>8.699999999999999</v>
      </c>
      <c r="AL262" t="s">
        <v>966</v>
      </c>
      <c r="AN262" t="s">
        <v>971</v>
      </c>
      <c r="AO262">
        <v>47</v>
      </c>
      <c r="AP262" s="3">
        <v>42957</v>
      </c>
      <c r="AQ262" t="s">
        <v>973</v>
      </c>
      <c r="AR262" t="s">
        <v>977</v>
      </c>
      <c r="AS262">
        <v>172.47</v>
      </c>
      <c r="AU262" t="s">
        <v>997</v>
      </c>
      <c r="AV262" t="s">
        <v>1022</v>
      </c>
      <c r="AX262" t="s">
        <v>1030</v>
      </c>
      <c r="AY262" t="s">
        <v>978</v>
      </c>
      <c r="AZ262" t="s">
        <v>979</v>
      </c>
      <c r="BA262" t="s">
        <v>1052</v>
      </c>
      <c r="BB262" t="s">
        <v>978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 t="s">
        <v>978</v>
      </c>
      <c r="BK262" t="s">
        <v>978</v>
      </c>
      <c r="BL262" t="s">
        <v>978</v>
      </c>
      <c r="BM262" t="s">
        <v>931</v>
      </c>
      <c r="BP262" t="s">
        <v>978</v>
      </c>
      <c r="BT262" s="3">
        <v>43495</v>
      </c>
      <c r="BU262" t="s">
        <v>977</v>
      </c>
      <c r="BV262">
        <v>1843618</v>
      </c>
    </row>
    <row r="263" spans="1:74">
      <c r="A263" s="1">
        <f>HYPERLINK("https://lsnyc.legalserver.org/matter/dynamic-profile/view/1838858","17-1838858")</f>
        <v>0</v>
      </c>
      <c r="B263" t="s">
        <v>309</v>
      </c>
      <c r="C263" t="s">
        <v>536</v>
      </c>
      <c r="D263" t="s">
        <v>539</v>
      </c>
      <c r="F263" s="3">
        <v>43720</v>
      </c>
      <c r="G263" s="3">
        <v>42908</v>
      </c>
      <c r="K263" t="s">
        <v>576</v>
      </c>
      <c r="L263" t="s">
        <v>587</v>
      </c>
      <c r="M263" t="s">
        <v>594</v>
      </c>
      <c r="O263">
        <v>82</v>
      </c>
      <c r="P263" t="s">
        <v>600</v>
      </c>
      <c r="Q263" t="s">
        <v>617</v>
      </c>
      <c r="R263" t="s">
        <v>625</v>
      </c>
      <c r="S263" t="s">
        <v>633</v>
      </c>
      <c r="T263" t="s">
        <v>878</v>
      </c>
      <c r="U263" t="s">
        <v>882</v>
      </c>
      <c r="V263">
        <v>11216</v>
      </c>
      <c r="W263">
        <v>0</v>
      </c>
      <c r="X263">
        <v>2</v>
      </c>
      <c r="Y263">
        <v>2</v>
      </c>
      <c r="Z263" t="s">
        <v>925</v>
      </c>
      <c r="AA263" t="s">
        <v>927</v>
      </c>
      <c r="AB263" t="s">
        <v>931</v>
      </c>
      <c r="AC263" t="s">
        <v>934</v>
      </c>
      <c r="AD263" t="s">
        <v>953</v>
      </c>
      <c r="AE263">
        <v>0</v>
      </c>
      <c r="AG263">
        <v>0</v>
      </c>
      <c r="AH263">
        <v>0</v>
      </c>
      <c r="AI263">
        <v>0</v>
      </c>
      <c r="AK263">
        <v>11.55</v>
      </c>
      <c r="AL263" t="s">
        <v>966</v>
      </c>
      <c r="AN263" t="s">
        <v>968</v>
      </c>
      <c r="AO263">
        <v>80</v>
      </c>
      <c r="AP263" s="3">
        <v>42908</v>
      </c>
      <c r="AQ263" t="s">
        <v>973</v>
      </c>
      <c r="AR263" t="s">
        <v>977</v>
      </c>
      <c r="AS263">
        <v>84.61</v>
      </c>
      <c r="AU263" t="s">
        <v>1003</v>
      </c>
      <c r="AV263" t="s">
        <v>1019</v>
      </c>
      <c r="AX263" t="s">
        <v>1040</v>
      </c>
      <c r="AY263" t="s">
        <v>979</v>
      </c>
      <c r="AZ263" t="s">
        <v>979</v>
      </c>
      <c r="BA263" t="s">
        <v>1047</v>
      </c>
      <c r="BB263" t="s">
        <v>978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 t="s">
        <v>979</v>
      </c>
      <c r="BK263" t="s">
        <v>979</v>
      </c>
      <c r="BL263" t="s">
        <v>978</v>
      </c>
      <c r="BM263" t="s">
        <v>931</v>
      </c>
      <c r="BP263" t="s">
        <v>978</v>
      </c>
      <c r="BT263" s="3">
        <v>43698</v>
      </c>
      <c r="BU263" t="s">
        <v>977</v>
      </c>
      <c r="BV263">
        <v>1839355</v>
      </c>
    </row>
    <row r="264" spans="1:74">
      <c r="A264" s="1">
        <f>HYPERLINK("https://lsnyc.legalserver.org/matter/dynamic-profile/view/0813462","16-0813462")</f>
        <v>0</v>
      </c>
      <c r="B264" t="s">
        <v>310</v>
      </c>
      <c r="C264" t="s">
        <v>384</v>
      </c>
      <c r="D264" t="s">
        <v>539</v>
      </c>
      <c r="F264" s="3">
        <v>43705</v>
      </c>
      <c r="G264" s="3">
        <v>42607</v>
      </c>
      <c r="K264" t="s">
        <v>581</v>
      </c>
      <c r="L264" t="s">
        <v>588</v>
      </c>
      <c r="M264" t="s">
        <v>593</v>
      </c>
      <c r="O264">
        <v>40</v>
      </c>
      <c r="P264" t="s">
        <v>599</v>
      </c>
      <c r="Q264" t="s">
        <v>617</v>
      </c>
      <c r="R264" t="s">
        <v>625</v>
      </c>
      <c r="S264" t="s">
        <v>629</v>
      </c>
      <c r="T264" t="s">
        <v>879</v>
      </c>
      <c r="U264" t="s">
        <v>882</v>
      </c>
      <c r="V264">
        <v>10018</v>
      </c>
      <c r="W264">
        <v>0</v>
      </c>
      <c r="X264">
        <v>1</v>
      </c>
      <c r="Y264">
        <v>1</v>
      </c>
      <c r="Z264" t="s">
        <v>886</v>
      </c>
      <c r="AA264" t="s">
        <v>928</v>
      </c>
      <c r="AB264" t="s">
        <v>931</v>
      </c>
      <c r="AC264" t="s">
        <v>933</v>
      </c>
      <c r="AD264" t="s">
        <v>942</v>
      </c>
      <c r="AE264">
        <v>0</v>
      </c>
      <c r="AG264">
        <v>0</v>
      </c>
      <c r="AH264">
        <v>0</v>
      </c>
      <c r="AI264">
        <v>0</v>
      </c>
      <c r="AK264">
        <v>21.1</v>
      </c>
      <c r="AL264" t="s">
        <v>966</v>
      </c>
      <c r="AN264" t="s">
        <v>967</v>
      </c>
      <c r="AO264">
        <v>37</v>
      </c>
      <c r="AP264" s="3">
        <v>42607</v>
      </c>
      <c r="AQ264" t="s">
        <v>974</v>
      </c>
      <c r="AR264" t="s">
        <v>978</v>
      </c>
      <c r="AS264">
        <v>0</v>
      </c>
      <c r="AU264" t="s">
        <v>1003</v>
      </c>
      <c r="AV264" t="s">
        <v>1019</v>
      </c>
      <c r="AW264" t="s">
        <v>1028</v>
      </c>
      <c r="AX264" t="s">
        <v>1031</v>
      </c>
      <c r="AY264" t="s">
        <v>978</v>
      </c>
      <c r="AZ264" t="s">
        <v>979</v>
      </c>
      <c r="BA264" t="s">
        <v>1074</v>
      </c>
      <c r="BB264" t="s">
        <v>978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 t="s">
        <v>978</v>
      </c>
      <c r="BK264" t="s">
        <v>978</v>
      </c>
      <c r="BL264" t="s">
        <v>978</v>
      </c>
      <c r="BM264" t="s">
        <v>931</v>
      </c>
      <c r="BP264" t="s">
        <v>978</v>
      </c>
      <c r="BT264" s="3">
        <v>43552</v>
      </c>
      <c r="BU264" t="s">
        <v>977</v>
      </c>
      <c r="BV264">
        <v>813906</v>
      </c>
    </row>
    <row r="265" spans="1:74">
      <c r="A265" s="1">
        <f>HYPERLINK("https://lsnyc.legalserver.org/matter/dynamic-profile/view/0802083","16-0802083")</f>
        <v>0</v>
      </c>
      <c r="B265" t="s">
        <v>311</v>
      </c>
      <c r="C265" t="s">
        <v>537</v>
      </c>
      <c r="D265" t="s">
        <v>539</v>
      </c>
      <c r="F265" s="3">
        <v>43691</v>
      </c>
      <c r="G265" s="3">
        <v>42459</v>
      </c>
      <c r="K265" t="s">
        <v>565</v>
      </c>
      <c r="L265" t="s">
        <v>587</v>
      </c>
      <c r="M265" t="s">
        <v>596</v>
      </c>
      <c r="O265">
        <v>48</v>
      </c>
      <c r="P265" t="s">
        <v>600</v>
      </c>
      <c r="Q265" t="s">
        <v>617</v>
      </c>
      <c r="R265" t="s">
        <v>625</v>
      </c>
      <c r="S265" t="s">
        <v>629</v>
      </c>
      <c r="T265" t="s">
        <v>880</v>
      </c>
      <c r="U265" t="s">
        <v>882</v>
      </c>
      <c r="V265">
        <v>11368</v>
      </c>
      <c r="W265">
        <v>0</v>
      </c>
      <c r="X265">
        <v>1</v>
      </c>
      <c r="Y265">
        <v>1</v>
      </c>
      <c r="Z265" t="s">
        <v>890</v>
      </c>
      <c r="AA265" t="s">
        <v>927</v>
      </c>
      <c r="AB265" t="s">
        <v>931</v>
      </c>
      <c r="AC265" t="s">
        <v>934</v>
      </c>
      <c r="AD265" t="s">
        <v>951</v>
      </c>
      <c r="AE265">
        <v>0</v>
      </c>
      <c r="AG265">
        <v>0</v>
      </c>
      <c r="AH265">
        <v>0</v>
      </c>
      <c r="AI265">
        <v>0</v>
      </c>
      <c r="AK265">
        <v>147.1</v>
      </c>
      <c r="AL265" t="s">
        <v>966</v>
      </c>
      <c r="AN265" t="s">
        <v>971</v>
      </c>
      <c r="AO265">
        <v>45</v>
      </c>
      <c r="AP265" s="3">
        <v>42459</v>
      </c>
      <c r="AQ265" t="s">
        <v>974</v>
      </c>
      <c r="AR265" t="s">
        <v>978</v>
      </c>
      <c r="AS265">
        <v>52.53</v>
      </c>
      <c r="AU265" t="s">
        <v>997</v>
      </c>
      <c r="AV265" t="s">
        <v>1020</v>
      </c>
      <c r="AX265" t="s">
        <v>1033</v>
      </c>
      <c r="AY265" t="s">
        <v>979</v>
      </c>
      <c r="AZ265" t="s">
        <v>979</v>
      </c>
      <c r="BA265" t="s">
        <v>1055</v>
      </c>
      <c r="BB265" t="s">
        <v>979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 t="s">
        <v>979</v>
      </c>
      <c r="BK265" t="s">
        <v>979</v>
      </c>
      <c r="BP265" t="s">
        <v>978</v>
      </c>
      <c r="BT265" s="3">
        <v>43691</v>
      </c>
      <c r="BU265" t="s">
        <v>977</v>
      </c>
      <c r="BV265">
        <v>795931</v>
      </c>
    </row>
    <row r="266" spans="1:74">
      <c r="A266" s="1">
        <f>HYPERLINK("https://lsnyc.legalserver.org/matter/dynamic-profile/view/0793059","15-0793059")</f>
        <v>0</v>
      </c>
      <c r="B266" t="s">
        <v>312</v>
      </c>
      <c r="C266" t="s">
        <v>338</v>
      </c>
      <c r="D266" t="s">
        <v>538</v>
      </c>
      <c r="F266" s="3">
        <v>43712</v>
      </c>
      <c r="G266" s="3">
        <v>42333</v>
      </c>
      <c r="K266" t="s">
        <v>553</v>
      </c>
      <c r="L266" t="s">
        <v>588</v>
      </c>
      <c r="M266" t="s">
        <v>594</v>
      </c>
      <c r="O266">
        <v>63</v>
      </c>
      <c r="P266" t="s">
        <v>600</v>
      </c>
      <c r="Q266" t="s">
        <v>618</v>
      </c>
      <c r="R266" t="s">
        <v>624</v>
      </c>
      <c r="S266" t="s">
        <v>630</v>
      </c>
      <c r="T266" t="s">
        <v>881</v>
      </c>
      <c r="U266" t="s">
        <v>882</v>
      </c>
      <c r="V266">
        <v>10034</v>
      </c>
      <c r="W266">
        <v>0</v>
      </c>
      <c r="X266">
        <v>1</v>
      </c>
      <c r="Y266">
        <v>1</v>
      </c>
      <c r="Z266" t="s">
        <v>926</v>
      </c>
      <c r="AA266" t="s">
        <v>927</v>
      </c>
      <c r="AB266" t="s">
        <v>931</v>
      </c>
      <c r="AC266" t="s">
        <v>932</v>
      </c>
      <c r="AD266" t="s">
        <v>940</v>
      </c>
      <c r="AE266">
        <v>0</v>
      </c>
      <c r="AG266">
        <v>0</v>
      </c>
      <c r="AH266">
        <v>0</v>
      </c>
      <c r="AI266">
        <v>0</v>
      </c>
      <c r="AK266">
        <v>5.15</v>
      </c>
      <c r="AL266" t="s">
        <v>966</v>
      </c>
      <c r="AO266">
        <v>59</v>
      </c>
      <c r="AP266" s="3">
        <v>42333</v>
      </c>
      <c r="AQ266" t="s">
        <v>973</v>
      </c>
      <c r="AR266" t="s">
        <v>977</v>
      </c>
      <c r="AS266">
        <v>0</v>
      </c>
      <c r="AV266" t="s">
        <v>1019</v>
      </c>
      <c r="AX266" t="s">
        <v>1031</v>
      </c>
      <c r="AY266" t="s">
        <v>978</v>
      </c>
      <c r="AZ266" t="s">
        <v>979</v>
      </c>
      <c r="BA266" t="s">
        <v>1076</v>
      </c>
      <c r="BB266" t="s">
        <v>978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 t="s">
        <v>977</v>
      </c>
      <c r="BK266" t="s">
        <v>978</v>
      </c>
      <c r="BM266" t="s">
        <v>931</v>
      </c>
      <c r="BP266" t="s">
        <v>978</v>
      </c>
      <c r="BT266" s="3">
        <v>43711</v>
      </c>
      <c r="BU266" t="s">
        <v>977</v>
      </c>
      <c r="BV266">
        <v>793445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Closed IOI 2_3 Employment July-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2019-09-30T14:04:27Z</dcterms:created>
  <dcterms:modified xsi:type="dcterms:W3CDTF">2019-09-30T14:04:27Z</dcterms:modified>
</cp:coreProperties>
</file>