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 CNYCN Regime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<sst xmlns="http://schemas.openxmlformats.org/spreadsheetml/2006/main" count="43176" uniqueCount="9799">
  <si>
    <t>Hyperlinked Case #</t>
  </si>
  <si>
    <t>Caseworker Name</t>
  </si>
  <si>
    <t>FundsNum Name</t>
  </si>
  <si>
    <t>County of Residence</t>
  </si>
  <si>
    <t>Zip Code</t>
  </si>
  <si>
    <t>In CNYCN Portal?</t>
  </si>
  <si>
    <t>FPU Prim Src Client Prob</t>
  </si>
  <si>
    <t>FPU Sec Src Client Prob</t>
  </si>
  <si>
    <t>Last Date Served (in CNYCN Portal)</t>
  </si>
  <si>
    <t>Time Updated</t>
  </si>
  <si>
    <t>Needs New 'Session' in Portal?</t>
  </si>
  <si>
    <t xml:space="preserve">Total Annual Income </t>
  </si>
  <si>
    <t>Outcome(s) in Portal</t>
  </si>
  <si>
    <t>FPU Primary Outcome</t>
  </si>
  <si>
    <t>FPU Tertiary Outcome</t>
  </si>
  <si>
    <t>FPU Secondary Outcome</t>
  </si>
  <si>
    <t>Type Of Assistance</t>
  </si>
  <si>
    <t>Secondary Assistance Type</t>
  </si>
  <si>
    <t>FPU Third Type of Legal Assistance</t>
  </si>
  <si>
    <t>Original Lender</t>
  </si>
  <si>
    <t>Servicer</t>
  </si>
  <si>
    <t>Current Lender/Noteholder</t>
  </si>
  <si>
    <t>Settlement Amount</t>
  </si>
  <si>
    <t>FPU Amount of Principal Forbearance (1st)</t>
  </si>
  <si>
    <t>Amount Of Principal Reduction</t>
  </si>
  <si>
    <t>Funds Obtained</t>
  </si>
  <si>
    <t>Debt Discharged In Short Sales</t>
  </si>
  <si>
    <t>Client First Name</t>
  </si>
  <si>
    <t>Client Last Name</t>
  </si>
  <si>
    <t>Loan Modification Status</t>
  </si>
  <si>
    <t>Jonas, Myrtle</t>
  </si>
  <si>
    <t>Griffin, Jacquelyn</t>
  </si>
  <si>
    <t>Lee, Thomas</t>
  </si>
  <si>
    <t>Newton, Christopher</t>
  </si>
  <si>
    <t>Herman, Terry</t>
  </si>
  <si>
    <t>Burkle, Arthur</t>
  </si>
  <si>
    <t>Lorenzo, Alexis</t>
  </si>
  <si>
    <t>Hammersmith, Amy</t>
  </si>
  <si>
    <t>Woods, Stacey</t>
  </si>
  <si>
    <t>Isobe, Catherine</t>
  </si>
  <si>
    <t>Maltezos, Alexander</t>
  </si>
  <si>
    <t>Eisenberg, Jennifer</t>
  </si>
  <si>
    <t>Corcione, Emily</t>
  </si>
  <si>
    <t>McDonald, Geoffrey</t>
  </si>
  <si>
    <t>Rodriguez, Priscilla</t>
  </si>
  <si>
    <t>Pacheco, Joe</t>
  </si>
  <si>
    <t>Nunez, Crystal</t>
  </si>
  <si>
    <t>Schwartz, Irv</t>
  </si>
  <si>
    <t>Arias, Sandra</t>
  </si>
  <si>
    <t>Romeo, Franklin</t>
  </si>
  <si>
    <t>Scherman, Randi</t>
  </si>
  <si>
    <t>Geballe, Rachel</t>
  </si>
  <si>
    <t>Salcedo, Luciris</t>
  </si>
  <si>
    <t>Stephenson, Anne</t>
  </si>
  <si>
    <t>Manaugh, Sara</t>
  </si>
  <si>
    <t>Tillona, Thomas</t>
  </si>
  <si>
    <t>Kenick, William</t>
  </si>
  <si>
    <t>Lerman, Jennifer</t>
  </si>
  <si>
    <t>Baldwin, Sarah</t>
  </si>
  <si>
    <t>Luce, Samantha</t>
  </si>
  <si>
    <t>Kransdorf, William</t>
  </si>
  <si>
    <t>Tyler, Johnson</t>
  </si>
  <si>
    <t>Sinton, Jennifer</t>
  </si>
  <si>
    <t>AG-HOPP-CNYCN</t>
  </si>
  <si>
    <t>OAG/HOPP</t>
  </si>
  <si>
    <t>Center for NYC Neighborhoods-Foreclosure Prevention</t>
  </si>
  <si>
    <t>CNYCN - Center for NYC Neighborhoods</t>
  </si>
  <si>
    <t>CNYCN - Foreclosure</t>
  </si>
  <si>
    <t>CNYCN-Senior Citizen Homeowner Preservation Services</t>
  </si>
  <si>
    <t>Queens</t>
  </si>
  <si>
    <t>Kings</t>
  </si>
  <si>
    <t>Bronx</t>
  </si>
  <si>
    <t>New York</t>
  </si>
  <si>
    <t>Lee</t>
  </si>
  <si>
    <t>New Haven</t>
  </si>
  <si>
    <t>Richmond</t>
  </si>
  <si>
    <t>Loss of Income from under/unemployment</t>
  </si>
  <si>
    <t>Loan Unaffordable from Origination</t>
  </si>
  <si>
    <t>Mortgage Payment Increase</t>
  </si>
  <si>
    <t>Transfer of Ownership/Fraud</t>
  </si>
  <si>
    <t>Servicing Problem/Payment Dispute</t>
  </si>
  <si>
    <t>Casualty/property insurance problems</t>
  </si>
  <si>
    <t>Property/Tax Delinquency</t>
  </si>
  <si>
    <t>Marital/Relationship Dispute</t>
  </si>
  <si>
    <t>High Non-mortgage debt</t>
  </si>
  <si>
    <t>Increased/Unexpected Medical Expenses/Issues</t>
  </si>
  <si>
    <t>Sandy Related Property Damage/Income Loss</t>
  </si>
  <si>
    <t>Scam/Other</t>
  </si>
  <si>
    <t>Non-Payment of Rental/Inability to Rent</t>
  </si>
  <si>
    <t>Loss of income from Death in Family/Borrower</t>
  </si>
  <si>
    <t>Loss of income from Business Failure</t>
  </si>
  <si>
    <t>Increased/unexpected Energy and Utility payments</t>
  </si>
  <si>
    <t>Scam/Foreclosure Prevention</t>
  </si>
  <si>
    <t>Scam/Deed Theft</t>
  </si>
  <si>
    <t>06/22/2018</t>
  </si>
  <si>
    <t>12/24/2018</t>
  </si>
  <si>
    <t>09/06/2019</t>
  </si>
  <si>
    <t>08/28/2019</t>
  </si>
  <si>
    <t>05/28/2019</t>
  </si>
  <si>
    <t>09/09/2019</t>
  </si>
  <si>
    <t>05/17/2019</t>
  </si>
  <si>
    <t>09/03/2019</t>
  </si>
  <si>
    <t>09/04/2019</t>
  </si>
  <si>
    <t>04/15/2019</t>
  </si>
  <si>
    <t>07/11/2019</t>
  </si>
  <si>
    <t>01/29/2019</t>
  </si>
  <si>
    <t>07/08/2019</t>
  </si>
  <si>
    <t>08/19/2019</t>
  </si>
  <si>
    <t>08/27/2019</t>
  </si>
  <si>
    <t>08/26/2019</t>
  </si>
  <si>
    <t>08/07/2019</t>
  </si>
  <si>
    <t>08/12/2019</t>
  </si>
  <si>
    <t>08/18/2019</t>
  </si>
  <si>
    <t>02/13/2019</t>
  </si>
  <si>
    <t>09/05/2019</t>
  </si>
  <si>
    <t>08/09/2019</t>
  </si>
  <si>
    <t>08/14/2019</t>
  </si>
  <si>
    <t>04/22/2019</t>
  </si>
  <si>
    <t>03/12/2019</t>
  </si>
  <si>
    <t>09/11/2019</t>
  </si>
  <si>
    <t>06/25/2019</t>
  </si>
  <si>
    <t>06/28/2019</t>
  </si>
  <si>
    <t>10/03/2018</t>
  </si>
  <si>
    <t>08/31/2018</t>
  </si>
  <si>
    <t>09/10/2019</t>
  </si>
  <si>
    <t>02/05/2018</t>
  </si>
  <si>
    <t>08/16/2019</t>
  </si>
  <si>
    <t>08/20/2019</t>
  </si>
  <si>
    <t>07/11/2017</t>
  </si>
  <si>
    <t>08/13/2019</t>
  </si>
  <si>
    <t>06/26/2019</t>
  </si>
  <si>
    <t>08/15/2019</t>
  </si>
  <si>
    <t>02/23/2019</t>
  </si>
  <si>
    <t>05/06/2019</t>
  </si>
  <si>
    <t>06/07/2019</t>
  </si>
  <si>
    <t>08/29/2019</t>
  </si>
  <si>
    <t>05/24/2019</t>
  </si>
  <si>
    <t>07/15/2019</t>
  </si>
  <si>
    <t>04/18/2018</t>
  </si>
  <si>
    <t>08/22/2019</t>
  </si>
  <si>
    <t>04/08/2019</t>
  </si>
  <si>
    <t>08/05/2019</t>
  </si>
  <si>
    <t>08/06/2019</t>
  </si>
  <si>
    <t>08/08/2019</t>
  </si>
  <si>
    <t>06/03/2019</t>
  </si>
  <si>
    <t>03/18/2019</t>
  </si>
  <si>
    <t>06/12/2019</t>
  </si>
  <si>
    <t>03/01/2019</t>
  </si>
  <si>
    <t>08/21/2019</t>
  </si>
  <si>
    <t>07/30/2019</t>
  </si>
  <si>
    <t>08/23/2019</t>
  </si>
  <si>
    <t>07/24/2019</t>
  </si>
  <si>
    <t>04/19/2019</t>
  </si>
  <si>
    <t>08/21/2018</t>
  </si>
  <si>
    <t>03/04/2019</t>
  </si>
  <si>
    <t>08/30/2019</t>
  </si>
  <si>
    <t>07/23/2019</t>
  </si>
  <si>
    <t>08/02/2019</t>
  </si>
  <si>
    <t>11/06/2017</t>
  </si>
  <si>
    <t>03/03/2019</t>
  </si>
  <si>
    <t>03/19/2019</t>
  </si>
  <si>
    <t>01/10/2019</t>
  </si>
  <si>
    <t>01/16/2019</t>
  </si>
  <si>
    <t>01/24/2018</t>
  </si>
  <si>
    <t>07/01/2019</t>
  </si>
  <si>
    <t>10/18/2018</t>
  </si>
  <si>
    <t>05/21/2018</t>
  </si>
  <si>
    <t>08/25/2019</t>
  </si>
  <si>
    <t>09/01/2019</t>
  </si>
  <si>
    <t>06/05/2019</t>
  </si>
  <si>
    <t>09/02/2019</t>
  </si>
  <si>
    <t>02/17/2019</t>
  </si>
  <si>
    <t>01/11/2019</t>
  </si>
  <si>
    <t>05/17/2018</t>
  </si>
  <si>
    <t>07/25/2019</t>
  </si>
  <si>
    <t>10/05/2018</t>
  </si>
  <si>
    <t>Averted Default Judgment</t>
  </si>
  <si>
    <t>Advised Client Of Rights And Options</t>
  </si>
  <si>
    <t>Foreclosure Dismissed</t>
  </si>
  <si>
    <t>Stop Sale/Vacate Judgment of Foreclosure and Sale</t>
  </si>
  <si>
    <t>Brought Mortgage Current</t>
  </si>
  <si>
    <t>Extended homeowner or tenant’s tenure in property</t>
  </si>
  <si>
    <t>Referred to legal services</t>
  </si>
  <si>
    <t>Homeownership preserved through other intervention</t>
  </si>
  <si>
    <t>Mortgage Modified - In House</t>
  </si>
  <si>
    <t>Bankruptcy/Obtained Federal Bankruptcy Protection</t>
  </si>
  <si>
    <t>Obtained clear title to property</t>
  </si>
  <si>
    <t>Mortgage Modified - HAMP</t>
  </si>
  <si>
    <t>Referral</t>
  </si>
  <si>
    <t>Satisfied Mortgage</t>
  </si>
  <si>
    <t>Reduced Fees or Charges/Obtained QWR response</t>
  </si>
  <si>
    <t>Obtained Injunction</t>
  </si>
  <si>
    <t>Mortgage foreclosed</t>
  </si>
  <si>
    <t>Resolved non-mortgage lien</t>
  </si>
  <si>
    <t>Filed Complaint with Government Enforcement Agency</t>
  </si>
  <si>
    <t>Case Settled in Settlement Conference</t>
  </si>
  <si>
    <t>Short Sale</t>
  </si>
  <si>
    <t>Withdrew from counseling</t>
  </si>
  <si>
    <t>Obtained pro bono counsel</t>
  </si>
  <si>
    <t>Client Outcome Unknown</t>
  </si>
  <si>
    <t>Mortgage Refinanced-In House</t>
  </si>
  <si>
    <t>Property Sold</t>
  </si>
  <si>
    <t>Secured Charitable Grant or Services For Client</t>
  </si>
  <si>
    <t>Obtained or Restored Settlement Conference</t>
  </si>
  <si>
    <t>Obtained Real Estate Broker Services</t>
  </si>
  <si>
    <t>Homeowner Obtained Private Loan/Grant Funds</t>
  </si>
  <si>
    <t>Client Secured Affordable Housing</t>
  </si>
  <si>
    <t>Preserved Homeownership through Other Intervention</t>
  </si>
  <si>
    <t>Resolved non-mortgage lien issue</t>
  </si>
  <si>
    <t>Obtained credit/budget counseling</t>
  </si>
  <si>
    <t>Vacate Default Judgment</t>
  </si>
  <si>
    <t>Provided Representation at Settlement Conference</t>
  </si>
  <si>
    <t>Shadow Docket SC Representation</t>
  </si>
  <si>
    <t>Litigation</t>
  </si>
  <si>
    <t>Assisted with Pro Se Representation</t>
  </si>
  <si>
    <t>Non-Litigation Advocacy</t>
  </si>
  <si>
    <t>Investigation and Advice and Counsel</t>
  </si>
  <si>
    <t>Advice and Counsel</t>
  </si>
  <si>
    <t>Submission of Loan Modification Request</t>
  </si>
  <si>
    <t>Post re-default counseling</t>
  </si>
  <si>
    <t>Assisted with Non-Mortgage Related Matters</t>
  </si>
  <si>
    <t>Referral to Pro Bono Counsel</t>
  </si>
  <si>
    <t>Assisted with tax lien issue</t>
  </si>
  <si>
    <t>Referral to Legal Service</t>
  </si>
  <si>
    <t>Complex or Multiparty Litigation</t>
  </si>
  <si>
    <t>Referred to Social Service or Emergency Assistance Agency</t>
  </si>
  <si>
    <t>Assisted with or Represented in Bankruptcy</t>
  </si>
  <si>
    <t>Referral to Housing Counseling</t>
  </si>
  <si>
    <t>Representation in Good Faith Proceeding</t>
  </si>
  <si>
    <t>Referral to RE Broker</t>
  </si>
  <si>
    <t>Post modification counseling</t>
  </si>
  <si>
    <t>Representation In Complaint Proceeding</t>
  </si>
  <si>
    <t>1st Alliance Lending</t>
  </si>
  <si>
    <t>America's Wholesale Lender</t>
  </si>
  <si>
    <t>Emigrant Mortgage Co.</t>
  </si>
  <si>
    <t>First Franklin Financial Corp.</t>
  </si>
  <si>
    <t>Mercury, Inc</t>
  </si>
  <si>
    <t>Banco Popular</t>
  </si>
  <si>
    <t>Continental Home Loans</t>
  </si>
  <si>
    <t>Madison Home Equities</t>
  </si>
  <si>
    <t>Bank of America</t>
  </si>
  <si>
    <t>Washington Mutual</t>
  </si>
  <si>
    <t>1st Republic Mortgage Bankers, Inc.</t>
  </si>
  <si>
    <t>Mortgage Source LLC</t>
  </si>
  <si>
    <t>MERS</t>
  </si>
  <si>
    <t>Fleet</t>
  </si>
  <si>
    <t>Countrywide</t>
  </si>
  <si>
    <t>First Republic Mortgage Bankers Inc.</t>
  </si>
  <si>
    <t>Green Point Savings Bank</t>
  </si>
  <si>
    <t>BNY Mortgage Company</t>
  </si>
  <si>
    <t>New York Mortgage Company, LLC</t>
  </si>
  <si>
    <t>Option One Mortgage Corp.</t>
  </si>
  <si>
    <t>Countrywide Home Loans</t>
  </si>
  <si>
    <t>Union Federal Mortgage Company</t>
  </si>
  <si>
    <t>Precision Financial Inc.</t>
  </si>
  <si>
    <t>Financial Freedom</t>
  </si>
  <si>
    <t>Equifirst Corporation</t>
  </si>
  <si>
    <t>Carrington Mortgage Services</t>
  </si>
  <si>
    <t>Hometrust Mortgage Bankers</t>
  </si>
  <si>
    <t>First Frankin Bank</t>
  </si>
  <si>
    <t>Alliance Mortgage Banking Corporation</t>
  </si>
  <si>
    <t>Capital One</t>
  </si>
  <si>
    <t>Olympia</t>
  </si>
  <si>
    <t>JP Morgan Chase Bank NA</t>
  </si>
  <si>
    <t>Fremont Investment &amp; Loan</t>
  </si>
  <si>
    <t>First Residential Mortgage Services</t>
  </si>
  <si>
    <t>Carver Federal Savings Bank</t>
  </si>
  <si>
    <t>Chase</t>
  </si>
  <si>
    <t>Real Estate Mortgage Network</t>
  </si>
  <si>
    <t>Cambridge Home Capital</t>
  </si>
  <si>
    <t>Citibank</t>
  </si>
  <si>
    <t>Equicredit</t>
  </si>
  <si>
    <t>CitiCorp</t>
  </si>
  <si>
    <t>Wells Fargo</t>
  </si>
  <si>
    <t>Wall Street Mortgage Bankers</t>
  </si>
  <si>
    <t>Franklin First Financial Ltd</t>
  </si>
  <si>
    <t>Federal Savings Bank</t>
  </si>
  <si>
    <t>Cross Country Federal Savings Bank</t>
  </si>
  <si>
    <t>Cross Island Capital</t>
  </si>
  <si>
    <t>Southstar Funding</t>
  </si>
  <si>
    <t>American Brokers Conduit</t>
  </si>
  <si>
    <t>Decision One Mortgage Company, LLC</t>
  </si>
  <si>
    <t>Aames Funding Corporation</t>
  </si>
  <si>
    <t>IndyMac</t>
  </si>
  <si>
    <t>Aegis Funding</t>
  </si>
  <si>
    <t>Deutsche Bank as Trustee</t>
  </si>
  <si>
    <t>Argent Mortgage Co.</t>
  </si>
  <si>
    <t>First United Mortgage Banking Corp.</t>
  </si>
  <si>
    <t>Citigroup</t>
  </si>
  <si>
    <t>WMC Mortgage Corp.</t>
  </si>
  <si>
    <t>Ameriquest Mortgage</t>
  </si>
  <si>
    <t>IndyMac Bank, F.S.B.</t>
  </si>
  <si>
    <t>Anyloan Company</t>
  </si>
  <si>
    <t>Quicken Loans Inc</t>
  </si>
  <si>
    <t>Continental Capital Corp.</t>
  </si>
  <si>
    <t>Green Tree</t>
  </si>
  <si>
    <t>GMAC Mortgage LLC</t>
  </si>
  <si>
    <t>MortgageIt, Inc.</t>
  </si>
  <si>
    <t xml:space="preserve">  Mortgage Lenders Network, USA, Inc.</t>
  </si>
  <si>
    <t>Wilmington Finance</t>
  </si>
  <si>
    <t>Delta Funding Corp.</t>
  </si>
  <si>
    <t>Everbank</t>
  </si>
  <si>
    <t>Fairmont Funding</t>
  </si>
  <si>
    <t>American Mortgage Network, Inc (Amnet)</t>
  </si>
  <si>
    <t>Lehman Brothers Bank FSB</t>
  </si>
  <si>
    <t>Fannie Mae</t>
  </si>
  <si>
    <t>Associated Mortgage Bankers, Inc</t>
  </si>
  <si>
    <t>HSBC</t>
  </si>
  <si>
    <t>DIME</t>
  </si>
  <si>
    <t>MLD Mortgage, Inc.</t>
  </si>
  <si>
    <t>Senior Security Advisors</t>
  </si>
  <si>
    <t>OneWest</t>
  </si>
  <si>
    <t>Resmac Inc</t>
  </si>
  <si>
    <t>First Meridian Mortgage</t>
  </si>
  <si>
    <t>Freedom Mortgage Corporation</t>
  </si>
  <si>
    <t>Nation Wide Equities Corp</t>
  </si>
  <si>
    <t>bac home loans servicing, lp</t>
  </si>
  <si>
    <t>Homebridge Financial Services</t>
  </si>
  <si>
    <t>HPD</t>
  </si>
  <si>
    <t>Axiom Financial Services</t>
  </si>
  <si>
    <t>Wells Fargo Bank, NA</t>
  </si>
  <si>
    <t>Home 123 Corporation</t>
  </si>
  <si>
    <t>First National Bank of Arizona</t>
  </si>
  <si>
    <t>Norstar Mortgage Company</t>
  </si>
  <si>
    <t>Encore Credit Corp.</t>
  </si>
  <si>
    <t>James B Nutter Corp.</t>
  </si>
  <si>
    <t>Ameritrust Mortgage Bankers</t>
  </si>
  <si>
    <t>New Century Mortgage Corporation</t>
  </si>
  <si>
    <t>Contour Mortgage Corp</t>
  </si>
  <si>
    <t>Home Savings of America</t>
  </si>
  <si>
    <t>Intercounty Mortgage Corp.”</t>
  </si>
  <si>
    <t>Aames Funding Corp. DBA Aames Home Loan</t>
  </si>
  <si>
    <t>Residential Home Funding Corp</t>
  </si>
  <si>
    <t>Manufacturers &amp; Traders</t>
  </si>
  <si>
    <t>Merrill Lynch</t>
  </si>
  <si>
    <t>Flagstar</t>
  </si>
  <si>
    <t>American Dream Mortgage Bankers</t>
  </si>
  <si>
    <t>Mr. Cooper</t>
  </si>
  <si>
    <t>Golden First Mortgage Corp</t>
  </si>
  <si>
    <t>M&amp;T Bank</t>
  </si>
  <si>
    <t>MGN Funding Corporation</t>
  </si>
  <si>
    <t>United Mortgage Corp.</t>
  </si>
  <si>
    <t>Jetdirect</t>
  </si>
  <si>
    <t>Homebridge Mortgage Bankers Corporation</t>
  </si>
  <si>
    <t>Tribeca Lending Corp</t>
  </si>
  <si>
    <t>Sterling Empire Funding</t>
  </si>
  <si>
    <t>Budget Mortgage Bankers</t>
  </si>
  <si>
    <t>First American International Bank</t>
  </si>
  <si>
    <t>SunTrust Mortgage</t>
  </si>
  <si>
    <t>HUD</t>
  </si>
  <si>
    <t>Nation Star</t>
  </si>
  <si>
    <t>First Northern Mortgage Corp.</t>
  </si>
  <si>
    <t>Greenpoint</t>
  </si>
  <si>
    <t>1st Mariner Bank</t>
  </si>
  <si>
    <t>Mid Island Equities</t>
  </si>
  <si>
    <t>Green Point Mortgage Funding, Inc.</t>
  </si>
  <si>
    <t>Vanguard Holding Corp.</t>
  </si>
  <si>
    <t>Patriot</t>
  </si>
  <si>
    <t>United Northern Mortgage Bankers LTD</t>
  </si>
  <si>
    <t>Lend America</t>
  </si>
  <si>
    <t>The Bank of New York Mellon</t>
  </si>
  <si>
    <t>Nationstar Mortgage</t>
  </si>
  <si>
    <t>Generation Mortgage Co.</t>
  </si>
  <si>
    <t>No Mortgage</t>
  </si>
  <si>
    <t>Vanguard Funding</t>
  </si>
  <si>
    <t>CitiMortgage</t>
  </si>
  <si>
    <t>Penny Mac Loan Services, LLC</t>
  </si>
  <si>
    <t>Household Finance Realty Corporation</t>
  </si>
  <si>
    <t>EMC Mortgage Company</t>
  </si>
  <si>
    <t>Sun West Mortgage Co.</t>
  </si>
  <si>
    <t>Premium Capital Funding LLC</t>
  </si>
  <si>
    <t>Genworth Financial Home Equity Access, Inc.</t>
  </si>
  <si>
    <t>World Alliance Financial Corp</t>
  </si>
  <si>
    <t>Sovereign Bank</t>
  </si>
  <si>
    <t>Munici</t>
  </si>
  <si>
    <t>Amerifirst Mortgage Corp</t>
  </si>
  <si>
    <t>Champion Mortgage</t>
  </si>
  <si>
    <t>Professional Mortgage Bankers</t>
  </si>
  <si>
    <t>US Bank</t>
  </si>
  <si>
    <t>Lyons</t>
  </si>
  <si>
    <t>National City Mortgage</t>
  </si>
  <si>
    <t>Bravo Credit</t>
  </si>
  <si>
    <t>First United Mortgage Bankers</t>
  </si>
  <si>
    <t>Benefical Homeowner Service Corporation</t>
  </si>
  <si>
    <t>Countrywide Bank, FSB</t>
  </si>
  <si>
    <t>Resmae Mortgage Corporation</t>
  </si>
  <si>
    <t>US Bank National Association</t>
  </si>
  <si>
    <t>BNC Mortgage Inc.</t>
  </si>
  <si>
    <t>Accredited Home Lenders, Inc.</t>
  </si>
  <si>
    <t>World Savings Bank</t>
  </si>
  <si>
    <t>Somerset Investors Corp</t>
  </si>
  <si>
    <t>M&amp;T Mortgage Corporation</t>
  </si>
  <si>
    <t>BRTH Companies</t>
  </si>
  <si>
    <t>H&amp;R Block Mortgage Corp.</t>
  </si>
  <si>
    <t>Old Merchant's Mortgage Inc</t>
  </si>
  <si>
    <t>Chemical Bank</t>
  </si>
  <si>
    <t>Ehome Credit Corp.</t>
  </si>
  <si>
    <t>American General Home Equity</t>
  </si>
  <si>
    <t>Lend-Mor Mortgage Bankers Corp</t>
  </si>
  <si>
    <t>Wells Fargo Home Mortgage, Inc.</t>
  </si>
  <si>
    <t>Columbia Home Loans LLC DBA Brokers Funding Servic</t>
  </si>
  <si>
    <t>FCI Lender Services, Inc</t>
  </si>
  <si>
    <t>Opteum Financial Services</t>
  </si>
  <si>
    <t>Flushing Savings Bank</t>
  </si>
  <si>
    <t>RBS Citizens</t>
  </si>
  <si>
    <t>Bayport Funding LLC</t>
  </si>
  <si>
    <t>Urban Financial Group, Inc.</t>
  </si>
  <si>
    <t>HSBC Bank</t>
  </si>
  <si>
    <t>Berkshire Financial Group (lender)</t>
  </si>
  <si>
    <t>CTX Mortgage Company</t>
  </si>
  <si>
    <t>Great American Mortgage Company</t>
  </si>
  <si>
    <t>CTX</t>
  </si>
  <si>
    <t>Security American Mortgage Company</t>
  </si>
  <si>
    <t>Cendant Mortgage Corp</t>
  </si>
  <si>
    <t>Liberty Home Equity Solutions</t>
  </si>
  <si>
    <t>Novastar</t>
  </si>
  <si>
    <t>BNC Mortgage Corp</t>
  </si>
  <si>
    <t>PHH Mortgage Corporation</t>
  </si>
  <si>
    <t>Independence Community Bank</t>
  </si>
  <si>
    <t>Reverse Mortgage Solutions, Inc.</t>
  </si>
  <si>
    <t>Santander Bank</t>
  </si>
  <si>
    <t>SI Bank &amp; Trust</t>
  </si>
  <si>
    <t>Metrocities Mortgage</t>
  </si>
  <si>
    <t>Lehman Brothers</t>
  </si>
  <si>
    <t>Intercontinental Capital Group, Inc.</t>
  </si>
  <si>
    <t>Fieldstone Mortgage Company</t>
  </si>
  <si>
    <t>Saxon Equity Mortgage Bankers, Ltd.</t>
  </si>
  <si>
    <t>BNY</t>
  </si>
  <si>
    <t>First Hope Mortgages</t>
  </si>
  <si>
    <t>Global Home Loans and Finance, Inc.</t>
  </si>
  <si>
    <t>US Mortgage Corp</t>
  </si>
  <si>
    <t>Eastern American Mortgage Company</t>
  </si>
  <si>
    <t>New Penn Financial</t>
  </si>
  <si>
    <t>Bank of New York Mellon Corp</t>
  </si>
  <si>
    <t>Finance America</t>
  </si>
  <si>
    <t>Reverse Mortgage</t>
  </si>
  <si>
    <t>New Day Financial</t>
  </si>
  <si>
    <t>Everhome Mortgage</t>
  </si>
  <si>
    <t>CIT</t>
  </si>
  <si>
    <t>Dime Bank</t>
  </si>
  <si>
    <t>Caliber Home Loans</t>
  </si>
  <si>
    <t>Deutsche Bank Trust Company</t>
  </si>
  <si>
    <t>Advanced Financial Services, Inc.</t>
  </si>
  <si>
    <t>Florida Bank Mortgage</t>
  </si>
  <si>
    <t>US Bank Trust</t>
  </si>
  <si>
    <t>Interstate</t>
  </si>
  <si>
    <t>Long Beach Mortgage</t>
  </si>
  <si>
    <t>Rose Mortgage</t>
  </si>
  <si>
    <t>Richmond County Savings</t>
  </si>
  <si>
    <t>Chase Manhattan Bank</t>
  </si>
  <si>
    <t>LNV Corp.</t>
  </si>
  <si>
    <t>Concord Mortgage Group</t>
  </si>
  <si>
    <t>First Suffolk Mortgage Corp.</t>
  </si>
  <si>
    <t>SONYMA</t>
  </si>
  <si>
    <t>Consumer Home Mortgage</t>
  </si>
  <si>
    <t>Crossland Mortgage Corp.</t>
  </si>
  <si>
    <t>Wall Street Mortgage Bankers dba Power Express</t>
  </si>
  <si>
    <t>Opteum Financial Services LLC</t>
  </si>
  <si>
    <t>Mid-Island Mortgage</t>
  </si>
  <si>
    <t>Columbia Equities Ltd.</t>
  </si>
  <si>
    <t>Meadowbrook Financial</t>
  </si>
  <si>
    <t>First United Bank</t>
  </si>
  <si>
    <t>Loan Care</t>
  </si>
  <si>
    <t>Planet Home Lending, LLC</t>
  </si>
  <si>
    <t>Select Portfolio Servicing, Inc.</t>
  </si>
  <si>
    <t>Ocwen</t>
  </si>
  <si>
    <t>Ocwen Loan Servicing</t>
  </si>
  <si>
    <t>Select Loan Servicing</t>
  </si>
  <si>
    <t>Bayview</t>
  </si>
  <si>
    <t>Shellpoint Mortgage Servicing</t>
  </si>
  <si>
    <t>Specialized Loan Servicing</t>
  </si>
  <si>
    <t>Wilmington Trust, National Association</t>
  </si>
  <si>
    <t>Fay Servicing</t>
  </si>
  <si>
    <t>Unknown</t>
  </si>
  <si>
    <t>Celink</t>
  </si>
  <si>
    <t>Cenlar FSB</t>
  </si>
  <si>
    <t>Seterus, Inc.</t>
  </si>
  <si>
    <t>CMG Mortgage Inc.</t>
  </si>
  <si>
    <t>America’s Servicing Company</t>
  </si>
  <si>
    <t>Ditech.com</t>
  </si>
  <si>
    <t>Seneca Mortgage Servicing LLC</t>
  </si>
  <si>
    <t>Selene Finance</t>
  </si>
  <si>
    <t>Finance of America Reverse, LLC</t>
  </si>
  <si>
    <t>First Bank</t>
  </si>
  <si>
    <t>Rushmore Loan Management Services</t>
  </si>
  <si>
    <t>Stae of New York Mortgage</t>
  </si>
  <si>
    <t>HSBC Bank USA, NA, as Trustee</t>
  </si>
  <si>
    <t>ChaseHome Finance LLC</t>
  </si>
  <si>
    <t>BSI Financial Services</t>
  </si>
  <si>
    <t>MGC Mortgage, Inc.</t>
  </si>
  <si>
    <t>MidFirst Bank</t>
  </si>
  <si>
    <t>Midland</t>
  </si>
  <si>
    <t>Money Source, Inc</t>
  </si>
  <si>
    <t>Selene RMOF REO Acquisition LLP</t>
  </si>
  <si>
    <t>Champion</t>
  </si>
  <si>
    <t>Aurora Bank FSB</t>
  </si>
  <si>
    <t>Aurora Loan Services, LLC</t>
  </si>
  <si>
    <t>SN Servicing</t>
  </si>
  <si>
    <t>Sterling National Mortgage Inc.</t>
  </si>
  <si>
    <t>Reverse Mortgage Funding</t>
  </si>
  <si>
    <t>RMS</t>
  </si>
  <si>
    <t>Roundpoint Mortgage Servicing Corporation</t>
  </si>
  <si>
    <t>Spring Homes, LLC</t>
  </si>
  <si>
    <t>Statebridge</t>
  </si>
  <si>
    <t>The Money Source</t>
  </si>
  <si>
    <t>PNC Bank</t>
  </si>
  <si>
    <t>American Service Company</t>
  </si>
  <si>
    <t>Rushmore Capital Partners</t>
  </si>
  <si>
    <t>Gregory Funding</t>
  </si>
  <si>
    <t>Vanderbilt Mortgage</t>
  </si>
  <si>
    <t>Abacus Federal Savings Bank</t>
  </si>
  <si>
    <t>Temple-Inland Mortgage Corp.</t>
  </si>
  <si>
    <t>Live Well Financial</t>
  </si>
  <si>
    <t>Regions Bank</t>
  </si>
  <si>
    <t>21st Mortgage Corporation</t>
  </si>
  <si>
    <t>Bank United</t>
  </si>
  <si>
    <t>Dovenmuhle Mortgage</t>
  </si>
  <si>
    <t>US Bank as Trustee</t>
  </si>
  <si>
    <t>Deutsche Bank National Trust Company</t>
  </si>
  <si>
    <t>Avail Holding, LLC</t>
  </si>
  <si>
    <t>Bank of New York</t>
  </si>
  <si>
    <t>Bank of New York Mellon Trust Company</t>
  </si>
  <si>
    <t>Brighthouse Life Insurance</t>
  </si>
  <si>
    <t>Christina Trust</t>
  </si>
  <si>
    <t>Elli Brook LLC</t>
  </si>
  <si>
    <t>Emigrant Bank</t>
  </si>
  <si>
    <t>Empire Assets Growth</t>
  </si>
  <si>
    <t>Fareverse LLC</t>
  </si>
  <si>
    <t>Federal National Mortgage</t>
  </si>
  <si>
    <t>Federal National Mortgage Association</t>
  </si>
  <si>
    <t>FNF Servicing</t>
  </si>
  <si>
    <t>J.P Morgan Mortgage Acquisition Trust</t>
  </si>
  <si>
    <t>Lakeview Loan Servicing</t>
  </si>
  <si>
    <t>LaSalle Bank National Association</t>
  </si>
  <si>
    <t>MCM Capital Partners</t>
  </si>
  <si>
    <t>Metlife Home Loans</t>
  </si>
  <si>
    <t>MTGLQ Investors</t>
  </si>
  <si>
    <t>Nation’s Standard Mortgage</t>
  </si>
  <si>
    <t>New Residential</t>
  </si>
  <si>
    <t>NYCTL</t>
  </si>
  <si>
    <t>Residential Mortgage Solution, LLC</t>
  </si>
  <si>
    <t>retained realty incorporated</t>
  </si>
  <si>
    <t>Towd Point Master Funding Trust</t>
  </si>
  <si>
    <t>Wachovia Bank</t>
  </si>
  <si>
    <t>Wells Fargo as trustee for Option One Trust 2006-2</t>
  </si>
  <si>
    <t>Wilmington Savings Fund Society, FSB</t>
  </si>
  <si>
    <t>WVUE-2015-I</t>
  </si>
  <si>
    <t>Aurora Financial Group</t>
  </si>
  <si>
    <t>Marine Midland Mortgage Corporation</t>
  </si>
  <si>
    <t>Netbank</t>
  </si>
  <si>
    <t>Webster Bank</t>
  </si>
  <si>
    <t>Beal Bank SSB</t>
  </si>
  <si>
    <t>Wells Fargo USA Holdings</t>
  </si>
  <si>
    <t>LPP Mortgage, LTD</t>
  </si>
  <si>
    <t>20,000</t>
  </si>
  <si>
    <t>47,051.85</t>
  </si>
  <si>
    <t>1,978.46</t>
  </si>
  <si>
    <t>$60,486.69</t>
  </si>
  <si>
    <t>42,060</t>
  </si>
  <si>
    <t>61,429.26</t>
  </si>
  <si>
    <t>80,000</t>
  </si>
  <si>
    <t>62,075</t>
  </si>
  <si>
    <t>85,000</t>
  </si>
  <si>
    <t>0</t>
  </si>
  <si>
    <t>44,759.89</t>
  </si>
  <si>
    <t>12,886.47</t>
  </si>
  <si>
    <t>$124.21/month</t>
  </si>
  <si>
    <t>$100/month</t>
  </si>
  <si>
    <t>13,162.10</t>
  </si>
  <si>
    <t>55,000</t>
  </si>
  <si>
    <t>23,624.32</t>
  </si>
  <si>
    <t>gerard</t>
  </si>
  <si>
    <t>William</t>
  </si>
  <si>
    <t>Rolando</t>
  </si>
  <si>
    <t>Frances</t>
  </si>
  <si>
    <t>Marlyn</t>
  </si>
  <si>
    <t>Carmen</t>
  </si>
  <si>
    <t>Felicia</t>
  </si>
  <si>
    <t>Anthony</t>
  </si>
  <si>
    <t>Beatrice</t>
  </si>
  <si>
    <t>Willie</t>
  </si>
  <si>
    <t>Radi</t>
  </si>
  <si>
    <t>Gwenethe</t>
  </si>
  <si>
    <t>George</t>
  </si>
  <si>
    <t>Neville</t>
  </si>
  <si>
    <t>Tricia</t>
  </si>
  <si>
    <t>Luz</t>
  </si>
  <si>
    <t>Raphael</t>
  </si>
  <si>
    <t>Zuri</t>
  </si>
  <si>
    <t>Neil</t>
  </si>
  <si>
    <t>Dominick</t>
  </si>
  <si>
    <t>Juan</t>
  </si>
  <si>
    <t>Brenda</t>
  </si>
  <si>
    <t>Josephine</t>
  </si>
  <si>
    <t>Rudy</t>
  </si>
  <si>
    <t>Burke</t>
  </si>
  <si>
    <t>Sandra</t>
  </si>
  <si>
    <t>Kelvin</t>
  </si>
  <si>
    <t>Curtis</t>
  </si>
  <si>
    <t>Lakisha</t>
  </si>
  <si>
    <t>Moses</t>
  </si>
  <si>
    <t>Deborah</t>
  </si>
  <si>
    <t>Marcelle</t>
  </si>
  <si>
    <t>Louise</t>
  </si>
  <si>
    <t>Nakisha</t>
  </si>
  <si>
    <t>Joseph</t>
  </si>
  <si>
    <t>Nicholas</t>
  </si>
  <si>
    <t>Carron</t>
  </si>
  <si>
    <t>Donnamarie</t>
  </si>
  <si>
    <t>Laura</t>
  </si>
  <si>
    <t>Henrietta</t>
  </si>
  <si>
    <t>Yawo</t>
  </si>
  <si>
    <t>Aparicia</t>
  </si>
  <si>
    <t>Chaloea</t>
  </si>
  <si>
    <t>Hillary</t>
  </si>
  <si>
    <t>Angela</t>
  </si>
  <si>
    <t>Dorothy</t>
  </si>
  <si>
    <t>Tanya</t>
  </si>
  <si>
    <t>Philip</t>
  </si>
  <si>
    <t>Lois</t>
  </si>
  <si>
    <t>Alfred</t>
  </si>
  <si>
    <t>Calvin</t>
  </si>
  <si>
    <t>Jorge</t>
  </si>
  <si>
    <t>Jennifer</t>
  </si>
  <si>
    <t>Hirfa</t>
  </si>
  <si>
    <t>Cecil</t>
  </si>
  <si>
    <t>Elfrida</t>
  </si>
  <si>
    <t>Deloris</t>
  </si>
  <si>
    <t>Gwendoline</t>
  </si>
  <si>
    <t>Marilyn</t>
  </si>
  <si>
    <t>Nikos</t>
  </si>
  <si>
    <t>Suzan</t>
  </si>
  <si>
    <t>Zinnat</t>
  </si>
  <si>
    <t>Nozanie</t>
  </si>
  <si>
    <t>Christian</t>
  </si>
  <si>
    <t>Beverly</t>
  </si>
  <si>
    <t>Clorine</t>
  </si>
  <si>
    <t>Surajlal</t>
  </si>
  <si>
    <t>Betsy</t>
  </si>
  <si>
    <t>Richard</t>
  </si>
  <si>
    <t>Jon</t>
  </si>
  <si>
    <t>Agyei</t>
  </si>
  <si>
    <t>Ansonia</t>
  </si>
  <si>
    <t>Ralph</t>
  </si>
  <si>
    <t>Violet</t>
  </si>
  <si>
    <t>Sadie</t>
  </si>
  <si>
    <t>Raymond</t>
  </si>
  <si>
    <t>Sylvia</t>
  </si>
  <si>
    <t>Doreen</t>
  </si>
  <si>
    <t>Elaine</t>
  </si>
  <si>
    <t>Michelle</t>
  </si>
  <si>
    <t>Gail</t>
  </si>
  <si>
    <t>Latha</t>
  </si>
  <si>
    <t>Isaac</t>
  </si>
  <si>
    <t>Lennox</t>
  </si>
  <si>
    <t>Jean</t>
  </si>
  <si>
    <t>Bola</t>
  </si>
  <si>
    <t>Kakuna</t>
  </si>
  <si>
    <t>Linda</t>
  </si>
  <si>
    <t>Abulfazal</t>
  </si>
  <si>
    <t>Javier</t>
  </si>
  <si>
    <t>Feron</t>
  </si>
  <si>
    <t>Delrose</t>
  </si>
  <si>
    <t>Janet</t>
  </si>
  <si>
    <t>Marie</t>
  </si>
  <si>
    <t>Alfredo</t>
  </si>
  <si>
    <t>Regina</t>
  </si>
  <si>
    <t>Gerald</t>
  </si>
  <si>
    <t>David</t>
  </si>
  <si>
    <t>Hernetha</t>
  </si>
  <si>
    <t>Eva</t>
  </si>
  <si>
    <t>Diane</t>
  </si>
  <si>
    <t>Yanick</t>
  </si>
  <si>
    <t>Francesca</t>
  </si>
  <si>
    <t>Denise</t>
  </si>
  <si>
    <t>Irene</t>
  </si>
  <si>
    <t>Lipa</t>
  </si>
  <si>
    <t>Hilton</t>
  </si>
  <si>
    <t>Mark</t>
  </si>
  <si>
    <t>Mary Frances</t>
  </si>
  <si>
    <t>Janette</t>
  </si>
  <si>
    <t>Gyalzen</t>
  </si>
  <si>
    <t>Estell</t>
  </si>
  <si>
    <t>Delma</t>
  </si>
  <si>
    <t>Ghislaine</t>
  </si>
  <si>
    <t>Shivanne</t>
  </si>
  <si>
    <t>Ana</t>
  </si>
  <si>
    <t>Ismael</t>
  </si>
  <si>
    <t>James</t>
  </si>
  <si>
    <t>Dinah</t>
  </si>
  <si>
    <t>Theodora</t>
  </si>
  <si>
    <t>Cyprian</t>
  </si>
  <si>
    <t>Lynette</t>
  </si>
  <si>
    <t>Tanelle</t>
  </si>
  <si>
    <t>Jeffrey</t>
  </si>
  <si>
    <t>Christina</t>
  </si>
  <si>
    <t>Kerthesia</t>
  </si>
  <si>
    <t>Emanuel</t>
  </si>
  <si>
    <t>Luis</t>
  </si>
  <si>
    <t>Patricia</t>
  </si>
  <si>
    <t>Rocio</t>
  </si>
  <si>
    <t>Dominie</t>
  </si>
  <si>
    <t>Pansy</t>
  </si>
  <si>
    <t>Colin</t>
  </si>
  <si>
    <t>Altagracia</t>
  </si>
  <si>
    <t>Noreen</t>
  </si>
  <si>
    <t>Marta</t>
  </si>
  <si>
    <t>Patrick</t>
  </si>
  <si>
    <t>Farrah</t>
  </si>
  <si>
    <t>Michael</t>
  </si>
  <si>
    <t>Bashiri</t>
  </si>
  <si>
    <t>Kwame</t>
  </si>
  <si>
    <t>Rosendo</t>
  </si>
  <si>
    <t>Ian</t>
  </si>
  <si>
    <t>Malcolm</t>
  </si>
  <si>
    <t>Judith</t>
  </si>
  <si>
    <t>Elizabeth</t>
  </si>
  <si>
    <t>Nathaniel</t>
  </si>
  <si>
    <t>Gladys</t>
  </si>
  <si>
    <t>Vivian</t>
  </si>
  <si>
    <t>Sofia</t>
  </si>
  <si>
    <t>Cassandra</t>
  </si>
  <si>
    <t>Viola</t>
  </si>
  <si>
    <t>Nina</t>
  </si>
  <si>
    <t>Audrey</t>
  </si>
  <si>
    <t>Evanice</t>
  </si>
  <si>
    <t>Mohandai</t>
  </si>
  <si>
    <t>Desrine</t>
  </si>
  <si>
    <t>Kenneth</t>
  </si>
  <si>
    <t>Gisela</t>
  </si>
  <si>
    <t>Melanie</t>
  </si>
  <si>
    <t>Theresa</t>
  </si>
  <si>
    <t>Sophia</t>
  </si>
  <si>
    <t>Jose</t>
  </si>
  <si>
    <t>Toyin</t>
  </si>
  <si>
    <t>Victory</t>
  </si>
  <si>
    <t>Helen</t>
  </si>
  <si>
    <t>Rose</t>
  </si>
  <si>
    <t>Oveta</t>
  </si>
  <si>
    <t>Sharlene</t>
  </si>
  <si>
    <t>Georgia</t>
  </si>
  <si>
    <t>Christopher</t>
  </si>
  <si>
    <t>Carolina</t>
  </si>
  <si>
    <t>Andrea</t>
  </si>
  <si>
    <t>Haitram</t>
  </si>
  <si>
    <t>Juanita</t>
  </si>
  <si>
    <t>Sonia</t>
  </si>
  <si>
    <t>Kerry</t>
  </si>
  <si>
    <t>Noemi</t>
  </si>
  <si>
    <t>Samanta</t>
  </si>
  <si>
    <t>John</t>
  </si>
  <si>
    <t>Beauty</t>
  </si>
  <si>
    <t>Daniel</t>
  </si>
  <si>
    <t>Kamal</t>
  </si>
  <si>
    <t>Jacqueline</t>
  </si>
  <si>
    <t>Victor</t>
  </si>
  <si>
    <t>Julio</t>
  </si>
  <si>
    <t>Launa</t>
  </si>
  <si>
    <t>Valerie</t>
  </si>
  <si>
    <t>Charles</t>
  </si>
  <si>
    <t>Kevin</t>
  </si>
  <si>
    <t>Edith</t>
  </si>
  <si>
    <t>Maureen</t>
  </si>
  <si>
    <t>Paula</t>
  </si>
  <si>
    <t>Albert</t>
  </si>
  <si>
    <t>Lorraine</t>
  </si>
  <si>
    <t>ernest</t>
  </si>
  <si>
    <t>Marsha</t>
  </si>
  <si>
    <t>Nioka</t>
  </si>
  <si>
    <t>Aubrey</t>
  </si>
  <si>
    <t>Ramon</t>
  </si>
  <si>
    <t>Renee</t>
  </si>
  <si>
    <t>Shirley</t>
  </si>
  <si>
    <t>Shimshon</t>
  </si>
  <si>
    <t>Celeste</t>
  </si>
  <si>
    <t>Kalvin</t>
  </si>
  <si>
    <t>marlene</t>
  </si>
  <si>
    <t>Beryl</t>
  </si>
  <si>
    <t>Joy</t>
  </si>
  <si>
    <t>Cheryll</t>
  </si>
  <si>
    <t>Myiesha</t>
  </si>
  <si>
    <t>Ivitt</t>
  </si>
  <si>
    <t>Stavros</t>
  </si>
  <si>
    <t>Sudarshan</t>
  </si>
  <si>
    <t>Geraldine</t>
  </si>
  <si>
    <t>Vilma</t>
  </si>
  <si>
    <t>Dena</t>
  </si>
  <si>
    <t>Bessie</t>
  </si>
  <si>
    <t>Erica</t>
  </si>
  <si>
    <t>Errold</t>
  </si>
  <si>
    <t>Sabrina</t>
  </si>
  <si>
    <t>Arif</t>
  </si>
  <si>
    <t>Emilio</t>
  </si>
  <si>
    <t>Lindo</t>
  </si>
  <si>
    <t>Tineta</t>
  </si>
  <si>
    <t>Lenford</t>
  </si>
  <si>
    <t>Lisa</t>
  </si>
  <si>
    <t>Odette</t>
  </si>
  <si>
    <t>Constance</t>
  </si>
  <si>
    <t>Kathleen</t>
  </si>
  <si>
    <t>Adam</t>
  </si>
  <si>
    <t>Astrid</t>
  </si>
  <si>
    <t>Tracy</t>
  </si>
  <si>
    <t>Albertina</t>
  </si>
  <si>
    <t>Ayana</t>
  </si>
  <si>
    <t>Jagpi</t>
  </si>
  <si>
    <t>Marian</t>
  </si>
  <si>
    <t>Domingo</t>
  </si>
  <si>
    <t>Carleater</t>
  </si>
  <si>
    <t>Mary</t>
  </si>
  <si>
    <t>Bertha</t>
  </si>
  <si>
    <t>Jerome</t>
  </si>
  <si>
    <t>Evelyn</t>
  </si>
  <si>
    <t>Norman</t>
  </si>
  <si>
    <t>Danielle</t>
  </si>
  <si>
    <t>Kate</t>
  </si>
  <si>
    <t>Melody</t>
  </si>
  <si>
    <t>Winston</t>
  </si>
  <si>
    <t>Dhanie</t>
  </si>
  <si>
    <t>Roxy</t>
  </si>
  <si>
    <t>Oluremi</t>
  </si>
  <si>
    <t>Tom</t>
  </si>
  <si>
    <t>Marion</t>
  </si>
  <si>
    <t>Melissa</t>
  </si>
  <si>
    <t>Celena</t>
  </si>
  <si>
    <t>Stanford</t>
  </si>
  <si>
    <t>Clifford</t>
  </si>
  <si>
    <t>Kelton</t>
  </si>
  <si>
    <t>Edna</t>
  </si>
  <si>
    <t>Marcia</t>
  </si>
  <si>
    <t>Caonabo</t>
  </si>
  <si>
    <t>Shariann</t>
  </si>
  <si>
    <t>Lovel</t>
  </si>
  <si>
    <t>Lloyd</t>
  </si>
  <si>
    <t>Carmeta</t>
  </si>
  <si>
    <t>Hazel</t>
  </si>
  <si>
    <t>Aris</t>
  </si>
  <si>
    <t>Christiana</t>
  </si>
  <si>
    <t>Husam</t>
  </si>
  <si>
    <t>Waleska</t>
  </si>
  <si>
    <t>Liborio</t>
  </si>
  <si>
    <t>Morris</t>
  </si>
  <si>
    <t>Gwendolyn</t>
  </si>
  <si>
    <t>Germaine</t>
  </si>
  <si>
    <t>Nigel</t>
  </si>
  <si>
    <t>Robyn</t>
  </si>
  <si>
    <t>Nysheva-Starr</t>
  </si>
  <si>
    <t>Ilona</t>
  </si>
  <si>
    <t>Delceta</t>
  </si>
  <si>
    <t>Kehinde</t>
  </si>
  <si>
    <t>Wilda</t>
  </si>
  <si>
    <t>Sivdat</t>
  </si>
  <si>
    <t>Gloria</t>
  </si>
  <si>
    <t>Gina</t>
  </si>
  <si>
    <t>Catherine</t>
  </si>
  <si>
    <t>Tamiko</t>
  </si>
  <si>
    <t>Earl</t>
  </si>
  <si>
    <t>Benzina</t>
  </si>
  <si>
    <t>Randolph</t>
  </si>
  <si>
    <t>Aura</t>
  </si>
  <si>
    <t>Donna</t>
  </si>
  <si>
    <t>Andy</t>
  </si>
  <si>
    <t>Kim</t>
  </si>
  <si>
    <t>Nancy</t>
  </si>
  <si>
    <t>Diana</t>
  </si>
  <si>
    <t>Merlene</t>
  </si>
  <si>
    <t>Marco</t>
  </si>
  <si>
    <t>Rhadames</t>
  </si>
  <si>
    <t>Una</t>
  </si>
  <si>
    <t>Alicia</t>
  </si>
  <si>
    <t>Glenda</t>
  </si>
  <si>
    <t>Marie Ange</t>
  </si>
  <si>
    <t>Shawana</t>
  </si>
  <si>
    <t>Robert</t>
  </si>
  <si>
    <t>Rebecca</t>
  </si>
  <si>
    <t>Herminia</t>
  </si>
  <si>
    <t>Ricardo</t>
  </si>
  <si>
    <t>Fabio</t>
  </si>
  <si>
    <t>Anna</t>
  </si>
  <si>
    <t>Maribel</t>
  </si>
  <si>
    <t>Lavica</t>
  </si>
  <si>
    <t>Shola</t>
  </si>
  <si>
    <t>Dianne</t>
  </si>
  <si>
    <t>Odetta</t>
  </si>
  <si>
    <t>June</t>
  </si>
  <si>
    <t>Isani</t>
  </si>
  <si>
    <t>Adriana</t>
  </si>
  <si>
    <t>Gwenneth</t>
  </si>
  <si>
    <t>Atef</t>
  </si>
  <si>
    <t>Edwin</t>
  </si>
  <si>
    <t>Louis</t>
  </si>
  <si>
    <t>Glenn</t>
  </si>
  <si>
    <t>Fritz</t>
  </si>
  <si>
    <t>Jahiz</t>
  </si>
  <si>
    <t>Sultana</t>
  </si>
  <si>
    <t>Lucy</t>
  </si>
  <si>
    <t>Doris</t>
  </si>
  <si>
    <t>Cicely</t>
  </si>
  <si>
    <t>Magdalene</t>
  </si>
  <si>
    <t>Camille</t>
  </si>
  <si>
    <t>Pedro</t>
  </si>
  <si>
    <t>Jean-Andre</t>
  </si>
  <si>
    <t>Patrice</t>
  </si>
  <si>
    <t>Jaine</t>
  </si>
  <si>
    <t>Cheryl</t>
  </si>
  <si>
    <t>Joan</t>
  </si>
  <si>
    <t>Fernando</t>
  </si>
  <si>
    <t>Iliana</t>
  </si>
  <si>
    <t>Anselmo</t>
  </si>
  <si>
    <t>Maryanne</t>
  </si>
  <si>
    <t>Carmel</t>
  </si>
  <si>
    <t>Karen</t>
  </si>
  <si>
    <t>Mohan</t>
  </si>
  <si>
    <t>Sandy</t>
  </si>
  <si>
    <t>Laurel</t>
  </si>
  <si>
    <t>Sammy</t>
  </si>
  <si>
    <t>Olive</t>
  </si>
  <si>
    <t>Kimberly</t>
  </si>
  <si>
    <t>Alba</t>
  </si>
  <si>
    <t>Martha</t>
  </si>
  <si>
    <t>Alice</t>
  </si>
  <si>
    <t>Keisha</t>
  </si>
  <si>
    <t>Henderson</t>
  </si>
  <si>
    <t>Violeta</t>
  </si>
  <si>
    <t>Ronald</t>
  </si>
  <si>
    <t>Chester</t>
  </si>
  <si>
    <t>Wesner</t>
  </si>
  <si>
    <t>Vickey</t>
  </si>
  <si>
    <t>Buruch</t>
  </si>
  <si>
    <t>Sean</t>
  </si>
  <si>
    <t>Lystra</t>
  </si>
  <si>
    <t>Sedley</t>
  </si>
  <si>
    <t>Choy</t>
  </si>
  <si>
    <t>Pericles</t>
  </si>
  <si>
    <t>Thurman</t>
  </si>
  <si>
    <t>Stanley</t>
  </si>
  <si>
    <t>Terrence</t>
  </si>
  <si>
    <t>Nonci</t>
  </si>
  <si>
    <t>Francisco</t>
  </si>
  <si>
    <t>Yokasta</t>
  </si>
  <si>
    <t>Phyllis</t>
  </si>
  <si>
    <t>Pamela</t>
  </si>
  <si>
    <t>Carline</t>
  </si>
  <si>
    <t>Annette</t>
  </si>
  <si>
    <t>Maria</t>
  </si>
  <si>
    <t>Ann</t>
  </si>
  <si>
    <t>Simone</t>
  </si>
  <si>
    <t>Denyse</t>
  </si>
  <si>
    <t>Alassane</t>
  </si>
  <si>
    <t>Gary</t>
  </si>
  <si>
    <t>Nicole</t>
  </si>
  <si>
    <t>Fatima</t>
  </si>
  <si>
    <t>Melvin</t>
  </si>
  <si>
    <t>Manuel</t>
  </si>
  <si>
    <t>Kristy</t>
  </si>
  <si>
    <t>Keka</t>
  </si>
  <si>
    <t>Yelany</t>
  </si>
  <si>
    <t>Santiago</t>
  </si>
  <si>
    <t>Debra</t>
  </si>
  <si>
    <t>Nick</t>
  </si>
  <si>
    <t>Mary Ellen</t>
  </si>
  <si>
    <t>Tara</t>
  </si>
  <si>
    <t>Daphne</t>
  </si>
  <si>
    <t>Rory</t>
  </si>
  <si>
    <t>Ramona</t>
  </si>
  <si>
    <t>Boris</t>
  </si>
  <si>
    <t>Svetlana</t>
  </si>
  <si>
    <t>Thomas</t>
  </si>
  <si>
    <t>Lakeesha</t>
  </si>
  <si>
    <t>Martin</t>
  </si>
  <si>
    <t>Konstantina</t>
  </si>
  <si>
    <t>Mary Jean</t>
  </si>
  <si>
    <t>Betteann</t>
  </si>
  <si>
    <t>Rosalina</t>
  </si>
  <si>
    <t>Lori</t>
  </si>
  <si>
    <t>Francis</t>
  </si>
  <si>
    <t>Emelita</t>
  </si>
  <si>
    <t>Terrance</t>
  </si>
  <si>
    <t>Cristofer</t>
  </si>
  <si>
    <t>Vincent</t>
  </si>
  <si>
    <t>Randy</t>
  </si>
  <si>
    <t>Terence</t>
  </si>
  <si>
    <t>Meena</t>
  </si>
  <si>
    <t>Carlos</t>
  </si>
  <si>
    <t>Nabil</t>
  </si>
  <si>
    <t>Betty</t>
  </si>
  <si>
    <t>Bernadette</t>
  </si>
  <si>
    <t>Isidore</t>
  </si>
  <si>
    <t>Yassah</t>
  </si>
  <si>
    <t>Adeniyi</t>
  </si>
  <si>
    <t>Elmore</t>
  </si>
  <si>
    <t>Julie</t>
  </si>
  <si>
    <t>Damian</t>
  </si>
  <si>
    <t>Arlene</t>
  </si>
  <si>
    <t>Angelic</t>
  </si>
  <si>
    <t>Scott</t>
  </si>
  <si>
    <t>Hugo</t>
  </si>
  <si>
    <t>Wanda</t>
  </si>
  <si>
    <t>Susan</t>
  </si>
  <si>
    <t>Vincenza</t>
  </si>
  <si>
    <t>Lani</t>
  </si>
  <si>
    <t>Jonathan</t>
  </si>
  <si>
    <t>Tony</t>
  </si>
  <si>
    <t>Dawn</t>
  </si>
  <si>
    <t>Ayman</t>
  </si>
  <si>
    <t>Masayo</t>
  </si>
  <si>
    <t>Antonia</t>
  </si>
  <si>
    <t>Prasit</t>
  </si>
  <si>
    <t>Aharon</t>
  </si>
  <si>
    <t>Shannika</t>
  </si>
  <si>
    <t>Darryl</t>
  </si>
  <si>
    <t>Stacy</t>
  </si>
  <si>
    <t>Montague</t>
  </si>
  <si>
    <t>Michely</t>
  </si>
  <si>
    <t>Matthew</t>
  </si>
  <si>
    <t>Claudette</t>
  </si>
  <si>
    <t>Fabiola</t>
  </si>
  <si>
    <t>Omar</t>
  </si>
  <si>
    <t>Adebisi</t>
  </si>
  <si>
    <t>Glaidy</t>
  </si>
  <si>
    <t>Carolyn</t>
  </si>
  <si>
    <t>Ajantha</t>
  </si>
  <si>
    <t>Dara</t>
  </si>
  <si>
    <t>Laurie</t>
  </si>
  <si>
    <t>Dee</t>
  </si>
  <si>
    <t>Hermilo</t>
  </si>
  <si>
    <t>Thao Thu</t>
  </si>
  <si>
    <t>Cordelia</t>
  </si>
  <si>
    <t>Kaitlan</t>
  </si>
  <si>
    <t>Darlene</t>
  </si>
  <si>
    <t>Sara</t>
  </si>
  <si>
    <t>Akil</t>
  </si>
  <si>
    <t>Jim</t>
  </si>
  <si>
    <t>Danny</t>
  </si>
  <si>
    <t>Peter</t>
  </si>
  <si>
    <t>Roberto</t>
  </si>
  <si>
    <t>Fred</t>
  </si>
  <si>
    <t>Oksana</t>
  </si>
  <si>
    <t>Eileen</t>
  </si>
  <si>
    <t>Nicholaus</t>
  </si>
  <si>
    <t>Anita</t>
  </si>
  <si>
    <t>Oscar</t>
  </si>
  <si>
    <t>Oleg</t>
  </si>
  <si>
    <t>Josetta</t>
  </si>
  <si>
    <t>Amelita</t>
  </si>
  <si>
    <t>Jasmin</t>
  </si>
  <si>
    <t>Ines</t>
  </si>
  <si>
    <t>Francine</t>
  </si>
  <si>
    <t>Allan</t>
  </si>
  <si>
    <t>Jannette</t>
  </si>
  <si>
    <t>Eric</t>
  </si>
  <si>
    <t>Joaquin</t>
  </si>
  <si>
    <t>Milagros</t>
  </si>
  <si>
    <t>Trishia</t>
  </si>
  <si>
    <t>Bryan</t>
  </si>
  <si>
    <t>Mayon</t>
  </si>
  <si>
    <t>Phoolkumari</t>
  </si>
  <si>
    <t>Norberto</t>
  </si>
  <si>
    <t>Gordon</t>
  </si>
  <si>
    <t>Mayra</t>
  </si>
  <si>
    <t>Nacola</t>
  </si>
  <si>
    <t>Aiko</t>
  </si>
  <si>
    <t>Ricarldo</t>
  </si>
  <si>
    <t>Shiroon</t>
  </si>
  <si>
    <t>Inderella</t>
  </si>
  <si>
    <t>Casandra</t>
  </si>
  <si>
    <t>Gregory</t>
  </si>
  <si>
    <t>Aurora</t>
  </si>
  <si>
    <t>Amberzine</t>
  </si>
  <si>
    <t>Cynthia</t>
  </si>
  <si>
    <t>Sheryl</t>
  </si>
  <si>
    <t>Nkenge</t>
  </si>
  <si>
    <t>Penelope</t>
  </si>
  <si>
    <t>Annie</t>
  </si>
  <si>
    <t>Carol</t>
  </si>
  <si>
    <t>Daisy</t>
  </si>
  <si>
    <t>Ernst</t>
  </si>
  <si>
    <t>Elena</t>
  </si>
  <si>
    <t>Sharon</t>
  </si>
  <si>
    <t>LORRAINE</t>
  </si>
  <si>
    <t>Bernice</t>
  </si>
  <si>
    <t>Rosa</t>
  </si>
  <si>
    <t>Iris</t>
  </si>
  <si>
    <t>Bibi</t>
  </si>
  <si>
    <t>Chioma</t>
  </si>
  <si>
    <t>Susanne</t>
  </si>
  <si>
    <t>Thelma</t>
  </si>
  <si>
    <t>Keith</t>
  </si>
  <si>
    <t>Yolanda</t>
  </si>
  <si>
    <t>Rosalind</t>
  </si>
  <si>
    <t>Eghosa</t>
  </si>
  <si>
    <t>Leonard</t>
  </si>
  <si>
    <t>Maxine</t>
  </si>
  <si>
    <t>Bokul</t>
  </si>
  <si>
    <t>Martina</t>
  </si>
  <si>
    <t>Errol</t>
  </si>
  <si>
    <t>Tequia</t>
  </si>
  <si>
    <t>Katherine</t>
  </si>
  <si>
    <t>Christine</t>
  </si>
  <si>
    <t>Elisnaida</t>
  </si>
  <si>
    <t>Dzile</t>
  </si>
  <si>
    <t>Bella</t>
  </si>
  <si>
    <t>Rafaqat</t>
  </si>
  <si>
    <t>Joyce</t>
  </si>
  <si>
    <t>Joanne</t>
  </si>
  <si>
    <t>Ayodeji</t>
  </si>
  <si>
    <t>Ann Marie</t>
  </si>
  <si>
    <t>Paul</t>
  </si>
  <si>
    <t>Monica</t>
  </si>
  <si>
    <t>Amanda</t>
  </si>
  <si>
    <t>Karina</t>
  </si>
  <si>
    <t>Stephen</t>
  </si>
  <si>
    <t>Daneshram</t>
  </si>
  <si>
    <t>Prince</t>
  </si>
  <si>
    <t>Iona</t>
  </si>
  <si>
    <t>Giovanni</t>
  </si>
  <si>
    <t>Lawrence</t>
  </si>
  <si>
    <t>Desiree</t>
  </si>
  <si>
    <t>Igor</t>
  </si>
  <si>
    <t>Jinelle</t>
  </si>
  <si>
    <t>Maryann</t>
  </si>
  <si>
    <t>Azuredee</t>
  </si>
  <si>
    <t>Melvina</t>
  </si>
  <si>
    <t>Gilda</t>
  </si>
  <si>
    <t>Norma</t>
  </si>
  <si>
    <t>Ollie</t>
  </si>
  <si>
    <t>Gilbert</t>
  </si>
  <si>
    <t>Irma</t>
  </si>
  <si>
    <t>Leonardo</t>
  </si>
  <si>
    <t>Zelita</t>
  </si>
  <si>
    <t>Lennard</t>
  </si>
  <si>
    <t>Esther</t>
  </si>
  <si>
    <t>Alberta</t>
  </si>
  <si>
    <t>Faye</t>
  </si>
  <si>
    <t>Alex</t>
  </si>
  <si>
    <t>Edward</t>
  </si>
  <si>
    <t>Flaubert</t>
  </si>
  <si>
    <t>kissane</t>
  </si>
  <si>
    <t>Negron</t>
  </si>
  <si>
    <t>Sanchez</t>
  </si>
  <si>
    <t>Ramos</t>
  </si>
  <si>
    <t>Mason</t>
  </si>
  <si>
    <t>Tomlinson</t>
  </si>
  <si>
    <t>Frierson</t>
  </si>
  <si>
    <t>Omoruan</t>
  </si>
  <si>
    <t>Moore</t>
  </si>
  <si>
    <t>Jones III</t>
  </si>
  <si>
    <t>Hasan</t>
  </si>
  <si>
    <t>Bourne</t>
  </si>
  <si>
    <t>Dunning</t>
  </si>
  <si>
    <t>Patterson</t>
  </si>
  <si>
    <t>Ward</t>
  </si>
  <si>
    <t>Pellicer</t>
  </si>
  <si>
    <t>Mofunanya</t>
  </si>
  <si>
    <t>Gee</t>
  </si>
  <si>
    <t>Gioia</t>
  </si>
  <si>
    <t>Morengo</t>
  </si>
  <si>
    <t>Hernandez</t>
  </si>
  <si>
    <t>Thompson</t>
  </si>
  <si>
    <t>Stewart</t>
  </si>
  <si>
    <t>Lester</t>
  </si>
  <si>
    <t>Kennedy</t>
  </si>
  <si>
    <t>Flor</t>
  </si>
  <si>
    <t>Ballyram</t>
  </si>
  <si>
    <t>Odom</t>
  </si>
  <si>
    <t>Kimble</t>
  </si>
  <si>
    <t>Adeyinka</t>
  </si>
  <si>
    <t>McGirt</t>
  </si>
  <si>
    <t>Miranda</t>
  </si>
  <si>
    <t>Abney</t>
  </si>
  <si>
    <t>Cooper</t>
  </si>
  <si>
    <t>DiMaio</t>
  </si>
  <si>
    <t>Hayward</t>
  </si>
  <si>
    <t>Wynn</t>
  </si>
  <si>
    <t>Jackson</t>
  </si>
  <si>
    <t>Toapanta</t>
  </si>
  <si>
    <t>Ilomudio</t>
  </si>
  <si>
    <t>Gbegnedji</t>
  </si>
  <si>
    <t>Hamilton</t>
  </si>
  <si>
    <t>Flores</t>
  </si>
  <si>
    <t>Williams</t>
  </si>
  <si>
    <t>Odemene</t>
  </si>
  <si>
    <t>Thorpe</t>
  </si>
  <si>
    <t>Brown</t>
  </si>
  <si>
    <t>Barnes</t>
  </si>
  <si>
    <t>Edwards</t>
  </si>
  <si>
    <t>Campbell</t>
  </si>
  <si>
    <t>Urban</t>
  </si>
  <si>
    <t>Steven</t>
  </si>
  <si>
    <t>Douglas</t>
  </si>
  <si>
    <t>Brooks</t>
  </si>
  <si>
    <t>Jones</t>
  </si>
  <si>
    <t>Irvin</t>
  </si>
  <si>
    <t>Bereguete</t>
  </si>
  <si>
    <t>Greene</t>
  </si>
  <si>
    <t>Moe</t>
  </si>
  <si>
    <t>Haynes</t>
  </si>
  <si>
    <t>Konnaris</t>
  </si>
  <si>
    <t>Tell</t>
  </si>
  <si>
    <t>Islam</t>
  </si>
  <si>
    <t>Saint-Val</t>
  </si>
  <si>
    <t>Anyanwu</t>
  </si>
  <si>
    <t>Henry</t>
  </si>
  <si>
    <t>Hines</t>
  </si>
  <si>
    <t>Singh</t>
  </si>
  <si>
    <t>Benedith</t>
  </si>
  <si>
    <t>Phillips</t>
  </si>
  <si>
    <t>Tyehimba-Green</t>
  </si>
  <si>
    <t>Moton</t>
  </si>
  <si>
    <t>Lomuscio</t>
  </si>
  <si>
    <t>Liverpool</t>
  </si>
  <si>
    <t>Montanez</t>
  </si>
  <si>
    <t>Rosario</t>
  </si>
  <si>
    <t>Reyes</t>
  </si>
  <si>
    <t>Arcila</t>
  </si>
  <si>
    <t>Eaddy</t>
  </si>
  <si>
    <t>Samuels</t>
  </si>
  <si>
    <t>Guevara</t>
  </si>
  <si>
    <t>Ranger</t>
  </si>
  <si>
    <t>McCall</t>
  </si>
  <si>
    <t>Armstrong</t>
  </si>
  <si>
    <t>Singleton</t>
  </si>
  <si>
    <t>Warren</t>
  </si>
  <si>
    <t>Gregoire</t>
  </si>
  <si>
    <t>Byam</t>
  </si>
  <si>
    <t>Obadina</t>
  </si>
  <si>
    <t>Kerina</t>
  </si>
  <si>
    <t>Alirkan</t>
  </si>
  <si>
    <t>Garcia</t>
  </si>
  <si>
    <t>Janson</t>
  </si>
  <si>
    <t>Sealy</t>
  </si>
  <si>
    <t>Desir</t>
  </si>
  <si>
    <t>Hill</t>
  </si>
  <si>
    <t>Frey</t>
  </si>
  <si>
    <t>Ferrara</t>
  </si>
  <si>
    <t>Mcclymont</t>
  </si>
  <si>
    <t>Hall</t>
  </si>
  <si>
    <t>Vasquez</t>
  </si>
  <si>
    <t>Glover</t>
  </si>
  <si>
    <t>Friesan</t>
  </si>
  <si>
    <t>Saintil</t>
  </si>
  <si>
    <t>Thevenin</t>
  </si>
  <si>
    <t>Ewart</t>
  </si>
  <si>
    <t>Wakszul</t>
  </si>
  <si>
    <t>Dawson</t>
  </si>
  <si>
    <t>Cubero</t>
  </si>
  <si>
    <t>Heinz</t>
  </si>
  <si>
    <t>Hayles</t>
  </si>
  <si>
    <t>Lama</t>
  </si>
  <si>
    <t>Rander</t>
  </si>
  <si>
    <t>Harrington</t>
  </si>
  <si>
    <t>Almonte</t>
  </si>
  <si>
    <t>Perkins</t>
  </si>
  <si>
    <t>Viala</t>
  </si>
  <si>
    <t>Cortes-Goolcharran</t>
  </si>
  <si>
    <t>Rodriguez</t>
  </si>
  <si>
    <t>Moise</t>
  </si>
  <si>
    <t>Picot</t>
  </si>
  <si>
    <t>Green</t>
  </si>
  <si>
    <t>Grant</t>
  </si>
  <si>
    <t>Rebellon</t>
  </si>
  <si>
    <t>Noto</t>
  </si>
  <si>
    <t>Arsmtead</t>
  </si>
  <si>
    <t>Rivera</t>
  </si>
  <si>
    <t>Adams</t>
  </si>
  <si>
    <t>Pierre-Thomas</t>
  </si>
  <si>
    <t>Colon</t>
  </si>
  <si>
    <t>Pollard</t>
  </si>
  <si>
    <t>Myles</t>
  </si>
  <si>
    <t>Huarotte</t>
  </si>
  <si>
    <t>Morgan</t>
  </si>
  <si>
    <t>Olive-Dones</t>
  </si>
  <si>
    <t>Clarke</t>
  </si>
  <si>
    <t>Valerio</t>
  </si>
  <si>
    <t>Campos</t>
  </si>
  <si>
    <t>Virgo</t>
  </si>
  <si>
    <t>Lafontant</t>
  </si>
  <si>
    <t>Bishop</t>
  </si>
  <si>
    <t>Wright</t>
  </si>
  <si>
    <t>Booker</t>
  </si>
  <si>
    <t>Johannes</t>
  </si>
  <si>
    <t>Yungaicela</t>
  </si>
  <si>
    <t>Smartt</t>
  </si>
  <si>
    <t>Quashie</t>
  </si>
  <si>
    <t>Toribio</t>
  </si>
  <si>
    <t>Morales</t>
  </si>
  <si>
    <t>Roche-Fisher</t>
  </si>
  <si>
    <t>Urquizo</t>
  </si>
  <si>
    <t>Luxama</t>
  </si>
  <si>
    <t>McFarland</t>
  </si>
  <si>
    <t>Coban</t>
  </si>
  <si>
    <t>Davis</t>
  </si>
  <si>
    <t>Moran</t>
  </si>
  <si>
    <t>Pineda-Delgado</t>
  </si>
  <si>
    <t>Parmesar</t>
  </si>
  <si>
    <t>Stevens</t>
  </si>
  <si>
    <t>Chevettiss</t>
  </si>
  <si>
    <t>Pagan-Merritt</t>
  </si>
  <si>
    <t>Bruno</t>
  </si>
  <si>
    <t>Browne</t>
  </si>
  <si>
    <t>Blake</t>
  </si>
  <si>
    <t>Castro</t>
  </si>
  <si>
    <t>Adekoya</t>
  </si>
  <si>
    <t>Cariño</t>
  </si>
  <si>
    <t>Robinson</t>
  </si>
  <si>
    <t>Bullock</t>
  </si>
  <si>
    <t>Quist</t>
  </si>
  <si>
    <t>DeJesus</t>
  </si>
  <si>
    <t>Jack</t>
  </si>
  <si>
    <t>Smith</t>
  </si>
  <si>
    <t>Mercedes</t>
  </si>
  <si>
    <t>Walters-Smith</t>
  </si>
  <si>
    <t>Archer</t>
  </si>
  <si>
    <t>Soto</t>
  </si>
  <si>
    <t>Govia</t>
  </si>
  <si>
    <t>Powell</t>
  </si>
  <si>
    <t>Simms</t>
  </si>
  <si>
    <t>Farnum</t>
  </si>
  <si>
    <t>Ortiz</t>
  </si>
  <si>
    <t>Bernard</t>
  </si>
  <si>
    <t>Yesmeen</t>
  </si>
  <si>
    <t>Pena</t>
  </si>
  <si>
    <t>Diaz</t>
  </si>
  <si>
    <t>Punwasi</t>
  </si>
  <si>
    <t>Marrero</t>
  </si>
  <si>
    <t>Morell</t>
  </si>
  <si>
    <t>Harrison</t>
  </si>
  <si>
    <t>Laing</t>
  </si>
  <si>
    <t>Rodgers</t>
  </si>
  <si>
    <t>Goodwin</t>
  </si>
  <si>
    <t>Solomon</t>
  </si>
  <si>
    <t>Livingston</t>
  </si>
  <si>
    <t>Marcano</t>
  </si>
  <si>
    <t>Ward-Cemple</t>
  </si>
  <si>
    <t>bennett</t>
  </si>
  <si>
    <t>Charles-Pierre</t>
  </si>
  <si>
    <t>Guzman</t>
  </si>
  <si>
    <t>Giscombe</t>
  </si>
  <si>
    <t>Dinanno</t>
  </si>
  <si>
    <t>Archibald</t>
  </si>
  <si>
    <t>Nerey</t>
  </si>
  <si>
    <t>Burrows</t>
  </si>
  <si>
    <t>Lalande</t>
  </si>
  <si>
    <t>Danhi</t>
  </si>
  <si>
    <t>Fernandez</t>
  </si>
  <si>
    <t>Willis</t>
  </si>
  <si>
    <t>Roach</t>
  </si>
  <si>
    <t>Clayton</t>
  </si>
  <si>
    <t>burey</t>
  </si>
  <si>
    <t>Reid</t>
  </si>
  <si>
    <t>Carter</t>
  </si>
  <si>
    <t>Vaughn</t>
  </si>
  <si>
    <t>Martinez</t>
  </si>
  <si>
    <t>Kluska</t>
  </si>
  <si>
    <t>Abernethy</t>
  </si>
  <si>
    <t>Haramis</t>
  </si>
  <si>
    <t>Thind</t>
  </si>
  <si>
    <t>Swift</t>
  </si>
  <si>
    <t>Lowe</t>
  </si>
  <si>
    <t>Ramirez</t>
  </si>
  <si>
    <t>Cabezudo</t>
  </si>
  <si>
    <t>Aponte</t>
  </si>
  <si>
    <t>Fergerson</t>
  </si>
  <si>
    <t>Wilson</t>
  </si>
  <si>
    <t>Bunn</t>
  </si>
  <si>
    <t>Woolward</t>
  </si>
  <si>
    <t>Sherwood</t>
  </si>
  <si>
    <t>Nizamuddeen</t>
  </si>
  <si>
    <t>Velazquez</t>
  </si>
  <si>
    <t>Bodden</t>
  </si>
  <si>
    <t>Newton</t>
  </si>
  <si>
    <t>Dell</t>
  </si>
  <si>
    <t>Crump</t>
  </si>
  <si>
    <t>Harding</t>
  </si>
  <si>
    <t>Roman Ramsay</t>
  </si>
  <si>
    <t>Freckleton</t>
  </si>
  <si>
    <t>Pennacchio</t>
  </si>
  <si>
    <t>Cox</t>
  </si>
  <si>
    <t>Mercado</t>
  </si>
  <si>
    <t>Benjamin</t>
  </si>
  <si>
    <t>Vargas</t>
  </si>
  <si>
    <t>Rush</t>
  </si>
  <si>
    <t>Nelson</t>
  </si>
  <si>
    <t>Irish</t>
  </si>
  <si>
    <t>Gamble</t>
  </si>
  <si>
    <t>Piccirillo</t>
  </si>
  <si>
    <t>Howsen</t>
  </si>
  <si>
    <t>Profet</t>
  </si>
  <si>
    <t>Polite</t>
  </si>
  <si>
    <t>Buonamano</t>
  </si>
  <si>
    <t>Gipson</t>
  </si>
  <si>
    <t>Leone</t>
  </si>
  <si>
    <t>Monahan</t>
  </si>
  <si>
    <t>Acosta-Aquino</t>
  </si>
  <si>
    <t>Mangar</t>
  </si>
  <si>
    <t>Monroe</t>
  </si>
  <si>
    <t>Awolowo</t>
  </si>
  <si>
    <t>Benton</t>
  </si>
  <si>
    <t>Kirton</t>
  </si>
  <si>
    <t>Paisley</t>
  </si>
  <si>
    <t>Johnson</t>
  </si>
  <si>
    <t>Hayden</t>
  </si>
  <si>
    <t>Beache</t>
  </si>
  <si>
    <t>Stephens</t>
  </si>
  <si>
    <t>Richards</t>
  </si>
  <si>
    <t>Atkinson</t>
  </si>
  <si>
    <t>Valle</t>
  </si>
  <si>
    <t>Straughn</t>
  </si>
  <si>
    <t>Dickerson</t>
  </si>
  <si>
    <t>Babalola</t>
  </si>
  <si>
    <t>Elsendiouny</t>
  </si>
  <si>
    <t>Wilkinson</t>
  </si>
  <si>
    <t>Siragusa</t>
  </si>
  <si>
    <t>Munoz</t>
  </si>
  <si>
    <t>Cook</t>
  </si>
  <si>
    <t>Lawson</t>
  </si>
  <si>
    <t>Registe</t>
  </si>
  <si>
    <t>Davis-Josephs</t>
  </si>
  <si>
    <t>Kirkland</t>
  </si>
  <si>
    <t>Simon</t>
  </si>
  <si>
    <t>No Last Name</t>
  </si>
  <si>
    <t>Cheeseman</t>
  </si>
  <si>
    <t>Vaytusyonok</t>
  </si>
  <si>
    <t>Nichol</t>
  </si>
  <si>
    <t>Akojenu</t>
  </si>
  <si>
    <t>Acosta-Anderson</t>
  </si>
  <si>
    <t>Durjan</t>
  </si>
  <si>
    <t>Lemus</t>
  </si>
  <si>
    <t>Poggioli</t>
  </si>
  <si>
    <t>Brutus</t>
  </si>
  <si>
    <t>Montgomery</t>
  </si>
  <si>
    <t>Knight</t>
  </si>
  <si>
    <t>Jamison</t>
  </si>
  <si>
    <t>Gonzalez</t>
  </si>
  <si>
    <t>Dixon</t>
  </si>
  <si>
    <t>Clark</t>
  </si>
  <si>
    <t>Jaquez</t>
  </si>
  <si>
    <t>Senat</t>
  </si>
  <si>
    <t>Khan</t>
  </si>
  <si>
    <t>Askew</t>
  </si>
  <si>
    <t>Crick</t>
  </si>
  <si>
    <t>Delvois</t>
  </si>
  <si>
    <t>Marks</t>
  </si>
  <si>
    <t>Ammon</t>
  </si>
  <si>
    <t>Benabe</t>
  </si>
  <si>
    <t>Achampong</t>
  </si>
  <si>
    <t>Fleurant</t>
  </si>
  <si>
    <t>Barnett</t>
  </si>
  <si>
    <t>Gill</t>
  </si>
  <si>
    <t>Vazquez</t>
  </si>
  <si>
    <t>Mejia</t>
  </si>
  <si>
    <t>Watkins</t>
  </si>
  <si>
    <t>Battle</t>
  </si>
  <si>
    <t>Paniagua</t>
  </si>
  <si>
    <t>Barillas</t>
  </si>
  <si>
    <t>Perez</t>
  </si>
  <si>
    <t>Sullivan</t>
  </si>
  <si>
    <t>Dutan</t>
  </si>
  <si>
    <t>Morrison</t>
  </si>
  <si>
    <t>Allison</t>
  </si>
  <si>
    <t>Cockfield</t>
  </si>
  <si>
    <t>Paltoo</t>
  </si>
  <si>
    <t>Espinosa</t>
  </si>
  <si>
    <t>Harris</t>
  </si>
  <si>
    <t>Millington</t>
  </si>
  <si>
    <t>Mekawy</t>
  </si>
  <si>
    <t>Jarvis</t>
  </si>
  <si>
    <t>Perry</t>
  </si>
  <si>
    <t>Bendahan</t>
  </si>
  <si>
    <t>Chavez</t>
  </si>
  <si>
    <t>Pointer</t>
  </si>
  <si>
    <t>Fameux</t>
  </si>
  <si>
    <t>Dupass</t>
  </si>
  <si>
    <t>Pervin</t>
  </si>
  <si>
    <t>Cortes</t>
  </si>
  <si>
    <t>Kamalu</t>
  </si>
  <si>
    <t>Coppin</t>
  </si>
  <si>
    <t>Delence</t>
  </si>
  <si>
    <t>Flaquer</t>
  </si>
  <si>
    <t>Sassine</t>
  </si>
  <si>
    <t>Ocasio</t>
  </si>
  <si>
    <t>Ramsey-Francois</t>
  </si>
  <si>
    <t>Hyatt McKenzie</t>
  </si>
  <si>
    <t>Torres</t>
  </si>
  <si>
    <t>Luna</t>
  </si>
  <si>
    <t>Hook</t>
  </si>
  <si>
    <t>King</t>
  </si>
  <si>
    <t>Jerel-Best</t>
  </si>
  <si>
    <t>Soler</t>
  </si>
  <si>
    <t>Duberry</t>
  </si>
  <si>
    <t>DeStefano</t>
  </si>
  <si>
    <t>Skouros</t>
  </si>
  <si>
    <t>Chan</t>
  </si>
  <si>
    <t>Pressley</t>
  </si>
  <si>
    <t>Favours</t>
  </si>
  <si>
    <t>Holmes</t>
  </si>
  <si>
    <t>McDonnell</t>
  </si>
  <si>
    <t>Saulsbury</t>
  </si>
  <si>
    <t>Prescod</t>
  </si>
  <si>
    <t>Kljajic</t>
  </si>
  <si>
    <t>Hunte</t>
  </si>
  <si>
    <t>Latham</t>
  </si>
  <si>
    <t>Gatewood</t>
  </si>
  <si>
    <t>Osias</t>
  </si>
  <si>
    <t>Lorenzi</t>
  </si>
  <si>
    <t>Klein</t>
  </si>
  <si>
    <t>Marin</t>
  </si>
  <si>
    <t>Geoffroy</t>
  </si>
  <si>
    <t>Cheung</t>
  </si>
  <si>
    <t>Cianflone Oliveri</t>
  </si>
  <si>
    <t>Lyras</t>
  </si>
  <si>
    <t>Mathis</t>
  </si>
  <si>
    <t>Folk</t>
  </si>
  <si>
    <t>Eisner</t>
  </si>
  <si>
    <t>Russell</t>
  </si>
  <si>
    <t>Pierre-Antoine</t>
  </si>
  <si>
    <t>Beck</t>
  </si>
  <si>
    <t>Bacon</t>
  </si>
  <si>
    <t>Antonellis</t>
  </si>
  <si>
    <t>Tyndall</t>
  </si>
  <si>
    <t>Gouin</t>
  </si>
  <si>
    <t>Black</t>
  </si>
  <si>
    <t>Noble</t>
  </si>
  <si>
    <t>Symeonidou</t>
  </si>
  <si>
    <t>Curreri</t>
  </si>
  <si>
    <t>Roberts</t>
  </si>
  <si>
    <t>Bozarth</t>
  </si>
  <si>
    <t>Diallo</t>
  </si>
  <si>
    <t>Artis</t>
  </si>
  <si>
    <t>Bramble</t>
  </si>
  <si>
    <t>Dakmak</t>
  </si>
  <si>
    <t>Shephard</t>
  </si>
  <si>
    <t>Zambrano</t>
  </si>
  <si>
    <t>Phipps</t>
  </si>
  <si>
    <t>Filipowicz</t>
  </si>
  <si>
    <t>Acevedo</t>
  </si>
  <si>
    <t>Ceballo</t>
  </si>
  <si>
    <t>Severino</t>
  </si>
  <si>
    <t>Calvanico</t>
  </si>
  <si>
    <t>Abbate</t>
  </si>
  <si>
    <t>Iesu</t>
  </si>
  <si>
    <t>Magrini</t>
  </si>
  <si>
    <t>Annan</t>
  </si>
  <si>
    <t>Macpherson</t>
  </si>
  <si>
    <t>Hepkins</t>
  </si>
  <si>
    <t>Howell</t>
  </si>
  <si>
    <t>Kerten</t>
  </si>
  <si>
    <t>Erenburg</t>
  </si>
  <si>
    <t>Berezovskaya</t>
  </si>
  <si>
    <t>Devereux</t>
  </si>
  <si>
    <t>Vulovich</t>
  </si>
  <si>
    <t>Stokes</t>
  </si>
  <si>
    <t>Puccala</t>
  </si>
  <si>
    <t>Karrin</t>
  </si>
  <si>
    <t>Rekoutis</t>
  </si>
  <si>
    <t>Parascand</t>
  </si>
  <si>
    <t>Rosas</t>
  </si>
  <si>
    <t>Agalio</t>
  </si>
  <si>
    <t>Devoll</t>
  </si>
  <si>
    <t>Lambertson</t>
  </si>
  <si>
    <t>Sajdak</t>
  </si>
  <si>
    <t>Katon</t>
  </si>
  <si>
    <t>Giordano</t>
  </si>
  <si>
    <t>Cardone</t>
  </si>
  <si>
    <t>Caporusso</t>
  </si>
  <si>
    <t>Reed</t>
  </si>
  <si>
    <t>Musumeci</t>
  </si>
  <si>
    <t>Overeem</t>
  </si>
  <si>
    <t>Zeller</t>
  </si>
  <si>
    <t>Croft</t>
  </si>
  <si>
    <t>Raguthu</t>
  </si>
  <si>
    <t>Belisle</t>
  </si>
  <si>
    <t>Paolillo</t>
  </si>
  <si>
    <t>Messiha</t>
  </si>
  <si>
    <t>Tompkins</t>
  </si>
  <si>
    <t>Harville</t>
  </si>
  <si>
    <t>McGlone</t>
  </si>
  <si>
    <t>Caceres</t>
  </si>
  <si>
    <t>Gelnik</t>
  </si>
  <si>
    <t>Chea</t>
  </si>
  <si>
    <t>Marini</t>
  </si>
  <si>
    <t>Cimine</t>
  </si>
  <si>
    <t>Oyekan</t>
  </si>
  <si>
    <t>Talanquines</t>
  </si>
  <si>
    <t>Ida</t>
  </si>
  <si>
    <t>Corso</t>
  </si>
  <si>
    <t>Osorio</t>
  </si>
  <si>
    <t>Woodward</t>
  </si>
  <si>
    <t>Parrinello</t>
  </si>
  <si>
    <t>Sparago</t>
  </si>
  <si>
    <t>Moncayo</t>
  </si>
  <si>
    <t>Amorose</t>
  </si>
  <si>
    <t>Curulli</t>
  </si>
  <si>
    <t>Cohen</t>
  </si>
  <si>
    <t>Salazar</t>
  </si>
  <si>
    <t>Caban</t>
  </si>
  <si>
    <t>Bagley</t>
  </si>
  <si>
    <t>Arteca</t>
  </si>
  <si>
    <t>McNally</t>
  </si>
  <si>
    <t>Sterling</t>
  </si>
  <si>
    <t>Clanton</t>
  </si>
  <si>
    <t>Soliman</t>
  </si>
  <si>
    <t>Lewis</t>
  </si>
  <si>
    <t>Roschbach</t>
  </si>
  <si>
    <t>Richardson</t>
  </si>
  <si>
    <t>Lopez</t>
  </si>
  <si>
    <t>Ray-Torres</t>
  </si>
  <si>
    <t>Tinaphong</t>
  </si>
  <si>
    <t>Cherns</t>
  </si>
  <si>
    <t>Vero</t>
  </si>
  <si>
    <t>Cruz</t>
  </si>
  <si>
    <t>Munroe</t>
  </si>
  <si>
    <t>Creegan</t>
  </si>
  <si>
    <t>Cirello</t>
  </si>
  <si>
    <t>Taylor</t>
  </si>
  <si>
    <t>Shimonov</t>
  </si>
  <si>
    <t>Lombardo</t>
  </si>
  <si>
    <t>Franzone</t>
  </si>
  <si>
    <t>Liggins</t>
  </si>
  <si>
    <t>Kowalsky</t>
  </si>
  <si>
    <t>Jankowski</t>
  </si>
  <si>
    <t>LaGreca</t>
  </si>
  <si>
    <t>Espinoza</t>
  </si>
  <si>
    <t>Akinyemi</t>
  </si>
  <si>
    <t>Alvarez</t>
  </si>
  <si>
    <t>Brewer</t>
  </si>
  <si>
    <t>Miles</t>
  </si>
  <si>
    <t>Herath</t>
  </si>
  <si>
    <t>Sanoff</t>
  </si>
  <si>
    <t>McClellan</t>
  </si>
  <si>
    <t>Grimes</t>
  </si>
  <si>
    <t>Cooper-Jones</t>
  </si>
  <si>
    <t>Nweke</t>
  </si>
  <si>
    <t>Bongiorno</t>
  </si>
  <si>
    <t>Foley</t>
  </si>
  <si>
    <t>Nguyen</t>
  </si>
  <si>
    <t>Simeone</t>
  </si>
  <si>
    <t>Howard</t>
  </si>
  <si>
    <t>Toro</t>
  </si>
  <si>
    <t>Foster</t>
  </si>
  <si>
    <t>Buono</t>
  </si>
  <si>
    <t>Pallotta</t>
  </si>
  <si>
    <t>Sevorwell</t>
  </si>
  <si>
    <t>Hamlin-McLeod</t>
  </si>
  <si>
    <t>Troeller</t>
  </si>
  <si>
    <t>Michalopoulos</t>
  </si>
  <si>
    <t>Dominguez</t>
  </si>
  <si>
    <t>Carlo</t>
  </si>
  <si>
    <t>Safronova</t>
  </si>
  <si>
    <t>Berryman</t>
  </si>
  <si>
    <t>Ricciardi</t>
  </si>
  <si>
    <t>Loftin</t>
  </si>
  <si>
    <t>Mosera</t>
  </si>
  <si>
    <t>Awad</t>
  </si>
  <si>
    <t>Khutoretsky</t>
  </si>
  <si>
    <t>Andrade</t>
  </si>
  <si>
    <t>Ribaudo</t>
  </si>
  <si>
    <t>Dela Santa</t>
  </si>
  <si>
    <t>Morain</t>
  </si>
  <si>
    <t>Drain</t>
  </si>
  <si>
    <t>McDonald</t>
  </si>
  <si>
    <t>Dorsin</t>
  </si>
  <si>
    <t>Pincay</t>
  </si>
  <si>
    <t>Caldero</t>
  </si>
  <si>
    <t>Kinsler</t>
  </si>
  <si>
    <t>Bermudez</t>
  </si>
  <si>
    <t>Milla</t>
  </si>
  <si>
    <t>Buckley</t>
  </si>
  <si>
    <t>Persaud</t>
  </si>
  <si>
    <t>Navarro</t>
  </si>
  <si>
    <t>Jimenez</t>
  </si>
  <si>
    <t>Fortune</t>
  </si>
  <si>
    <t>Okuyama</t>
  </si>
  <si>
    <t>Faustino</t>
  </si>
  <si>
    <t>Ishmael</t>
  </si>
  <si>
    <t>Young</t>
  </si>
  <si>
    <t>Sevier</t>
  </si>
  <si>
    <t>Devins</t>
  </si>
  <si>
    <t>Coleman</t>
  </si>
  <si>
    <t>Figuereo</t>
  </si>
  <si>
    <t>Cheeseboro</t>
  </si>
  <si>
    <t>Sanford</t>
  </si>
  <si>
    <t>Clark Dunston</t>
  </si>
  <si>
    <t>Luzincourt</t>
  </si>
  <si>
    <t>Suarez</t>
  </si>
  <si>
    <t>DELANY</t>
  </si>
  <si>
    <t>Townsend</t>
  </si>
  <si>
    <t>Asencio</t>
  </si>
  <si>
    <t>Sarauw</t>
  </si>
  <si>
    <t>Budhraj</t>
  </si>
  <si>
    <t>OGunka</t>
  </si>
  <si>
    <t>Alexander</t>
  </si>
  <si>
    <t>Gaskin</t>
  </si>
  <si>
    <t>Whittingham</t>
  </si>
  <si>
    <t>Chi</t>
  </si>
  <si>
    <t>Hart</t>
  </si>
  <si>
    <t>Iyalekhue</t>
  </si>
  <si>
    <t>Wise</t>
  </si>
  <si>
    <t>Opperman</t>
  </si>
  <si>
    <t>Miah</t>
  </si>
  <si>
    <t>Owens</t>
  </si>
  <si>
    <t>Novelli</t>
  </si>
  <si>
    <t>Marino</t>
  </si>
  <si>
    <t>Kearney</t>
  </si>
  <si>
    <t>Wessels</t>
  </si>
  <si>
    <t>Gil</t>
  </si>
  <si>
    <t>Frangu</t>
  </si>
  <si>
    <t>Prebish</t>
  </si>
  <si>
    <t>Hamayoun</t>
  </si>
  <si>
    <t>Sorrento</t>
  </si>
  <si>
    <t>Rios</t>
  </si>
  <si>
    <t>Kane</t>
  </si>
  <si>
    <t>Massa</t>
  </si>
  <si>
    <t>Alabi</t>
  </si>
  <si>
    <t>Baisden</t>
  </si>
  <si>
    <t>Reynolds</t>
  </si>
  <si>
    <t>Painchaud</t>
  </si>
  <si>
    <t>Schoberl</t>
  </si>
  <si>
    <t>Miarrostami</t>
  </si>
  <si>
    <t>Perri</t>
  </si>
  <si>
    <t>Spina</t>
  </si>
  <si>
    <t>Alejandria</t>
  </si>
  <si>
    <t>Novosyolova</t>
  </si>
  <si>
    <t>Zapata</t>
  </si>
  <si>
    <t>Sasala</t>
  </si>
  <si>
    <t>Brahaspat</t>
  </si>
  <si>
    <t>Padilla</t>
  </si>
  <si>
    <t>Yates</t>
  </si>
  <si>
    <t>Jarmond</t>
  </si>
  <si>
    <t>Maisonet</t>
  </si>
  <si>
    <t>Buccellato</t>
  </si>
  <si>
    <t>Connors</t>
  </si>
  <si>
    <t>Shikhman</t>
  </si>
  <si>
    <t>Sanders</t>
  </si>
  <si>
    <t>Miuccio</t>
  </si>
  <si>
    <t>Seggio</t>
  </si>
  <si>
    <t>Adragna</t>
  </si>
  <si>
    <t>Nasti</t>
  </si>
  <si>
    <t>Begley</t>
  </si>
  <si>
    <t>Miller</t>
  </si>
  <si>
    <t>Gray</t>
  </si>
  <si>
    <t>Tucker</t>
  </si>
  <si>
    <t>Gables</t>
  </si>
  <si>
    <t>Neal</t>
  </si>
  <si>
    <t>Bennett</t>
  </si>
  <si>
    <t>Cuffee</t>
  </si>
  <si>
    <t>Bellocci</t>
  </si>
  <si>
    <t>Idfresne</t>
  </si>
  <si>
    <t>Ross</t>
  </si>
  <si>
    <t>Herz</t>
  </si>
  <si>
    <t>Alston</t>
  </si>
  <si>
    <t>Arthur</t>
  </si>
  <si>
    <t>Hoffman</t>
  </si>
  <si>
    <t>Corporan</t>
  </si>
  <si>
    <t>Gentile</t>
  </si>
  <si>
    <t>Ulysse</t>
  </si>
  <si>
    <t>Trial Modification Offer Received And Accepted By Client</t>
  </si>
  <si>
    <t>Client Did Not Qualify For Modification</t>
  </si>
  <si>
    <t>Modification Offer Rejected By Client</t>
  </si>
  <si>
    <t>Initial Modification Request Pending</t>
  </si>
  <si>
    <t>Final Modification Offer Received And Accepted By Client</t>
  </si>
  <si>
    <t>Lender/Servicer Requested Addition Documents</t>
  </si>
  <si>
    <t>Modification Request Re-Submitted and Pending</t>
  </si>
  <si>
    <t>12-0722934</t>
  </si>
  <si>
    <t>12-0722934.1</t>
  </si>
  <si>
    <t>HOPP</t>
  </si>
  <si>
    <t>Unnamed: 3</t>
  </si>
  <si>
    <t>Staten Island Legal Community User</t>
  </si>
  <si>
    <t>12-0723115</t>
  </si>
  <si>
    <t>12-0723146</t>
  </si>
  <si>
    <t>12-0723195</t>
  </si>
  <si>
    <t>12-0723237</t>
  </si>
  <si>
    <t>12-0723305</t>
  </si>
  <si>
    <t>12-0723419</t>
  </si>
  <si>
    <t>12-0723488</t>
  </si>
  <si>
    <t>12-0723521</t>
  </si>
  <si>
    <t>12-0723586</t>
  </si>
  <si>
    <t>12-0723641</t>
  </si>
  <si>
    <t>12-0723644</t>
  </si>
  <si>
    <t>12-0723708</t>
  </si>
  <si>
    <t>12-0723730</t>
  </si>
  <si>
    <t>12-0723852</t>
  </si>
  <si>
    <t>12-0723877</t>
  </si>
  <si>
    <t>12-0723918</t>
  </si>
  <si>
    <t>12-0723969</t>
  </si>
  <si>
    <t>12-0723985</t>
  </si>
  <si>
    <t>12-0724015</t>
  </si>
  <si>
    <t>12-0724082</t>
  </si>
  <si>
    <t>12-0724145</t>
  </si>
  <si>
    <t>12-0724367</t>
  </si>
  <si>
    <t>12-0724765</t>
  </si>
  <si>
    <t>12-0725025</t>
  </si>
  <si>
    <t>12-0725029</t>
  </si>
  <si>
    <t>12-0725035</t>
  </si>
  <si>
    <t>12-0725056</t>
  </si>
  <si>
    <t>12-0725064</t>
  </si>
  <si>
    <t>12-0725130</t>
  </si>
  <si>
    <t>12-0725192</t>
  </si>
  <si>
    <t>12-0725222</t>
  </si>
  <si>
    <t>12-0725335</t>
  </si>
  <si>
    <t>12-0725418</t>
  </si>
  <si>
    <t>12-0725469</t>
  </si>
  <si>
    <t>12-0725614</t>
  </si>
  <si>
    <t>12-0725717</t>
  </si>
  <si>
    <t>12-0725755</t>
  </si>
  <si>
    <t>12-0725760</t>
  </si>
  <si>
    <t>12-0725837</t>
  </si>
  <si>
    <t>12-0725839</t>
  </si>
  <si>
    <t>12-0726055</t>
  </si>
  <si>
    <t>12-0726060</t>
  </si>
  <si>
    <t>12-0726180</t>
  </si>
  <si>
    <t>12-0726203</t>
  </si>
  <si>
    <t>12-0726227</t>
  </si>
  <si>
    <t>12-0726375</t>
  </si>
  <si>
    <t>13-0727858</t>
  </si>
  <si>
    <t>13-0727868</t>
  </si>
  <si>
    <t>13-0727925</t>
  </si>
  <si>
    <t>13-0727992</t>
  </si>
  <si>
    <t>13-0728050</t>
  </si>
  <si>
    <t>13-0728061</t>
  </si>
  <si>
    <t>13-0728089</t>
  </si>
  <si>
    <t>13-0728133</t>
  </si>
  <si>
    <t>13-0728229</t>
  </si>
  <si>
    <t>13-0728394</t>
  </si>
  <si>
    <t>13-0728400</t>
  </si>
  <si>
    <t>13-0728481</t>
  </si>
  <si>
    <t>13-0728664</t>
  </si>
  <si>
    <t>13-0728711</t>
  </si>
  <si>
    <t>13-0733646</t>
  </si>
  <si>
    <t>13-0733759</t>
  </si>
  <si>
    <t>13-0733801</t>
  </si>
  <si>
    <t>13-0733850</t>
  </si>
  <si>
    <t>13-0733865</t>
  </si>
  <si>
    <t>13-0733873</t>
  </si>
  <si>
    <t>13-0733921</t>
  </si>
  <si>
    <t>13-0733943</t>
  </si>
  <si>
    <t>13-0733958</t>
  </si>
  <si>
    <t>13-0733996</t>
  </si>
  <si>
    <t>13-0734005</t>
  </si>
  <si>
    <t>13-0734192</t>
  </si>
  <si>
    <t>13-0734204</t>
  </si>
  <si>
    <t>13-0734350</t>
  </si>
  <si>
    <t>13-0734445</t>
  </si>
  <si>
    <t>13-0734570</t>
  </si>
  <si>
    <t>13-0734767</t>
  </si>
  <si>
    <t>13-0734769</t>
  </si>
  <si>
    <t>13-0734770</t>
  </si>
  <si>
    <t>13-0734803</t>
  </si>
  <si>
    <t>13-0734821</t>
  </si>
  <si>
    <t>13-0734824</t>
  </si>
  <si>
    <t>13-0734834</t>
  </si>
  <si>
    <t>13-0734837</t>
  </si>
  <si>
    <t>13-0734972</t>
  </si>
  <si>
    <t>13-0734986</t>
  </si>
  <si>
    <t>13-0735048</t>
  </si>
  <si>
    <t>13-0735132</t>
  </si>
  <si>
    <t>13-0735183</t>
  </si>
  <si>
    <t>13-0735195</t>
  </si>
  <si>
    <t>13-0735258</t>
  </si>
  <si>
    <t>13-0735268</t>
  </si>
  <si>
    <t>13-0735331</t>
  </si>
  <si>
    <t>13-0735333</t>
  </si>
  <si>
    <t>13-0735368</t>
  </si>
  <si>
    <t>13-0735372</t>
  </si>
  <si>
    <t>13-0735375</t>
  </si>
  <si>
    <t>13-0735396</t>
  </si>
  <si>
    <t>13-0735408</t>
  </si>
  <si>
    <t>13-0735448</t>
  </si>
  <si>
    <t>13-0735608</t>
  </si>
  <si>
    <t>13-0735836</t>
  </si>
  <si>
    <t>13-0735842</t>
  </si>
  <si>
    <t>13-0735846</t>
  </si>
  <si>
    <t>13-0736150</t>
  </si>
  <si>
    <t>13-0736733</t>
  </si>
  <si>
    <t>13-0736738</t>
  </si>
  <si>
    <t>13-0736768</t>
  </si>
  <si>
    <t>13-0736812</t>
  </si>
  <si>
    <t>13-0736845</t>
  </si>
  <si>
    <t>13-0736852</t>
  </si>
  <si>
    <t>13-0736962</t>
  </si>
  <si>
    <t>13-0737013</t>
  </si>
  <si>
    <t>13-0737085</t>
  </si>
  <si>
    <t>13-0737184</t>
  </si>
  <si>
    <t>13-0737214</t>
  </si>
  <si>
    <t>13-0737230</t>
  </si>
  <si>
    <t>13-0737326</t>
  </si>
  <si>
    <t>13-0737332</t>
  </si>
  <si>
    <t>13-0737338</t>
  </si>
  <si>
    <t>13-0737355</t>
  </si>
  <si>
    <t>13-0737357</t>
  </si>
  <si>
    <t>13-0737360</t>
  </si>
  <si>
    <t>13-0737362</t>
  </si>
  <si>
    <t>13-0737364</t>
  </si>
  <si>
    <t>13-0742560</t>
  </si>
  <si>
    <t>13-0742633</t>
  </si>
  <si>
    <t>13-0742784</t>
  </si>
  <si>
    <t>13-0742790</t>
  </si>
  <si>
    <t>13-0742804</t>
  </si>
  <si>
    <t>13-0742817</t>
  </si>
  <si>
    <t>13-0742940</t>
  </si>
  <si>
    <t>13-0742983</t>
  </si>
  <si>
    <t>13-0743010</t>
  </si>
  <si>
    <t>13-0743094</t>
  </si>
  <si>
    <t>13-0743096</t>
  </si>
  <si>
    <t>13-0743116</t>
  </si>
  <si>
    <t>13-0743298</t>
  </si>
  <si>
    <t>13-0743452</t>
  </si>
  <si>
    <t>13-0743575</t>
  </si>
  <si>
    <t>13-0743625</t>
  </si>
  <si>
    <t>13-0743882</t>
  </si>
  <si>
    <t>13-0743890</t>
  </si>
  <si>
    <t>13-0743962</t>
  </si>
  <si>
    <t>13-0743967</t>
  </si>
  <si>
    <t>13-0744296</t>
  </si>
  <si>
    <t>13-0744355</t>
  </si>
  <si>
    <t>13-0744493</t>
  </si>
  <si>
    <t>13-0744535</t>
  </si>
  <si>
    <t>13-0744673</t>
  </si>
  <si>
    <t>13-0744720</t>
  </si>
  <si>
    <t>13-0744774</t>
  </si>
  <si>
    <t>13-0744929</t>
  </si>
  <si>
    <t>13-0744982</t>
  </si>
  <si>
    <t>13-0744991</t>
  </si>
  <si>
    <t>13-0745082</t>
  </si>
  <si>
    <t>13-0745202</t>
  </si>
  <si>
    <t>13-0745477</t>
  </si>
  <si>
    <t>13-0745487</t>
  </si>
  <si>
    <t>13-0745506</t>
  </si>
  <si>
    <t>13-0745623</t>
  </si>
  <si>
    <t>13-0745637</t>
  </si>
  <si>
    <t>13-0745813</t>
  </si>
  <si>
    <t>13-0745921</t>
  </si>
  <si>
    <t>13-0745932</t>
  </si>
  <si>
    <t>14-0746420</t>
  </si>
  <si>
    <t>14-0746592</t>
  </si>
  <si>
    <t>14-0746725</t>
  </si>
  <si>
    <t>14-0746840</t>
  </si>
  <si>
    <t>14-0746848</t>
  </si>
  <si>
    <t>14-0746855</t>
  </si>
  <si>
    <t>14-0746862</t>
  </si>
  <si>
    <t>14-0747093</t>
  </si>
  <si>
    <t>14-0747136</t>
  </si>
  <si>
    <t>14-0747174</t>
  </si>
  <si>
    <t>14-0747190</t>
  </si>
  <si>
    <t>14-0747253</t>
  </si>
  <si>
    <t>14-0747386</t>
  </si>
  <si>
    <t>14-0747519</t>
  </si>
  <si>
    <t>14-0747523</t>
  </si>
  <si>
    <t>14-0747533</t>
  </si>
  <si>
    <t>14-0753040</t>
  </si>
  <si>
    <t>14-0753051</t>
  </si>
  <si>
    <t>14-0753054</t>
  </si>
  <si>
    <t>14-0753073</t>
  </si>
  <si>
    <t>14-0753103</t>
  </si>
  <si>
    <t>14-0753185</t>
  </si>
  <si>
    <t>14-0753219</t>
  </si>
  <si>
    <t>14-0753443</t>
  </si>
  <si>
    <t>14-0753459</t>
  </si>
  <si>
    <t>14-0753480</t>
  </si>
  <si>
    <t>14-0753635</t>
  </si>
  <si>
    <t>14-0753682</t>
  </si>
  <si>
    <t>14-0753705</t>
  </si>
  <si>
    <t>14-0753764</t>
  </si>
  <si>
    <t>14-0753791</t>
  </si>
  <si>
    <t>14-0753832</t>
  </si>
  <si>
    <t>14-0753990</t>
  </si>
  <si>
    <t>14-0754000</t>
  </si>
  <si>
    <t>14-0754019</t>
  </si>
  <si>
    <t>14-0754359</t>
  </si>
  <si>
    <t>14-0754411</t>
  </si>
  <si>
    <t>14-0754437</t>
  </si>
  <si>
    <t>14-0754675</t>
  </si>
  <si>
    <t>14-0754763</t>
  </si>
  <si>
    <t>14-0754896</t>
  </si>
  <si>
    <t>14-0754976</t>
  </si>
  <si>
    <t>14-0754998</t>
  </si>
  <si>
    <t>14-0755382</t>
  </si>
  <si>
    <t>14-0755416</t>
  </si>
  <si>
    <t>14-0755487</t>
  </si>
  <si>
    <t>14-0755511</t>
  </si>
  <si>
    <t>14-0755594</t>
  </si>
  <si>
    <t>14-0755683</t>
  </si>
  <si>
    <t>14-0755709</t>
  </si>
  <si>
    <t>14-0755803</t>
  </si>
  <si>
    <t>14-0755926</t>
  </si>
  <si>
    <t>14-0756110</t>
  </si>
  <si>
    <t>14-0756173</t>
  </si>
  <si>
    <t>14-0756651</t>
  </si>
  <si>
    <t>14-0756701</t>
  </si>
  <si>
    <t>14-0763163</t>
  </si>
  <si>
    <t>14-0763294</t>
  </si>
  <si>
    <t>14-0763591</t>
  </si>
  <si>
    <t>14-0763599</t>
  </si>
  <si>
    <t>14-0763613</t>
  </si>
  <si>
    <t>14-0763783</t>
  </si>
  <si>
    <t>14-0763853</t>
  </si>
  <si>
    <t>14-0763870</t>
  </si>
  <si>
    <t>14-0763914</t>
  </si>
  <si>
    <t>14-0764057</t>
  </si>
  <si>
    <t>14-0764168</t>
  </si>
  <si>
    <t>14-0764615</t>
  </si>
  <si>
    <t>14-0764622</t>
  </si>
  <si>
    <t>14-0764641</t>
  </si>
  <si>
    <t>14-0764647</t>
  </si>
  <si>
    <t>14-0764715</t>
  </si>
  <si>
    <t>14-0764941</t>
  </si>
  <si>
    <t>14-0764954</t>
  </si>
  <si>
    <t>14-0765018</t>
  </si>
  <si>
    <t>14-0765095</t>
  </si>
  <si>
    <t>14-0765109</t>
  </si>
  <si>
    <t>14-0765349</t>
  </si>
  <si>
    <t>14-0765430</t>
  </si>
  <si>
    <t>14-0765451</t>
  </si>
  <si>
    <t>14-0765477</t>
  </si>
  <si>
    <t>14-0765598</t>
  </si>
  <si>
    <t>14-0765701</t>
  </si>
  <si>
    <t>14-0765913</t>
  </si>
  <si>
    <t>14-0766042</t>
  </si>
  <si>
    <t>14-0766051</t>
  </si>
  <si>
    <t>14-0766318</t>
  </si>
  <si>
    <t>14-0766330</t>
  </si>
  <si>
    <t>14-0766362</t>
  </si>
  <si>
    <t>14-0766369</t>
  </si>
  <si>
    <t>14-0766418</t>
  </si>
  <si>
    <t>14-0766634</t>
  </si>
  <si>
    <t>14-0766869</t>
  </si>
  <si>
    <t>14-0766914</t>
  </si>
  <si>
    <t>14-0766933</t>
  </si>
  <si>
    <t>14-0767023</t>
  </si>
  <si>
    <t>14-0767328</t>
  </si>
  <si>
    <t>14-0767454</t>
  </si>
  <si>
    <t>14-0767979</t>
  </si>
  <si>
    <t>14-0768027</t>
  </si>
  <si>
    <t>14-0768246</t>
  </si>
  <si>
    <t>12-0726476</t>
  </si>
  <si>
    <t>12-0726490</t>
  </si>
  <si>
    <t>12-0726569</t>
  </si>
  <si>
    <t>12-0726572</t>
  </si>
  <si>
    <t>12-0726579</t>
  </si>
  <si>
    <t>12-0726596</t>
  </si>
  <si>
    <t>12-0726619</t>
  </si>
  <si>
    <t>12-0726640</t>
  </si>
  <si>
    <t>12-0726642</t>
  </si>
  <si>
    <t>12-0726649</t>
  </si>
  <si>
    <t>12-0726652</t>
  </si>
  <si>
    <t>12-0726852</t>
  </si>
  <si>
    <t>12-0726950</t>
  </si>
  <si>
    <t>12-0726989</t>
  </si>
  <si>
    <t>12-0727039</t>
  </si>
  <si>
    <t>12-0727052</t>
  </si>
  <si>
    <t>12-0727083</t>
  </si>
  <si>
    <t>12-0727152</t>
  </si>
  <si>
    <t>12-0727158</t>
  </si>
  <si>
    <t>12-0727291</t>
  </si>
  <si>
    <t>12-0727409</t>
  </si>
  <si>
    <t>12-0727601</t>
  </si>
  <si>
    <t>12-0727613</t>
  </si>
  <si>
    <t>12-0727759</t>
  </si>
  <si>
    <t>13-0729084</t>
  </si>
  <si>
    <t>13-0729144</t>
  </si>
  <si>
    <t>13-0729152</t>
  </si>
  <si>
    <t>13-0729158</t>
  </si>
  <si>
    <t>13-0729177</t>
  </si>
  <si>
    <t>13-0729183</t>
  </si>
  <si>
    <t>13-0729266</t>
  </si>
  <si>
    <t>13-0729270</t>
  </si>
  <si>
    <t>13-0729348</t>
  </si>
  <si>
    <t>13-0729352</t>
  </si>
  <si>
    <t>13-0729357</t>
  </si>
  <si>
    <t>13-0729439</t>
  </si>
  <si>
    <t>13-0729512</t>
  </si>
  <si>
    <t>13-0729544</t>
  </si>
  <si>
    <t>13-0729706</t>
  </si>
  <si>
    <t>13-0729911</t>
  </si>
  <si>
    <t>13-0729963</t>
  </si>
  <si>
    <t>13-0729969</t>
  </si>
  <si>
    <t>13-0729977</t>
  </si>
  <si>
    <t>13-0730122</t>
  </si>
  <si>
    <t>13-0730141</t>
  </si>
  <si>
    <t>13-0730202</t>
  </si>
  <si>
    <t>13-0730209</t>
  </si>
  <si>
    <t>13-0730214</t>
  </si>
  <si>
    <t>13-0730225</t>
  </si>
  <si>
    <t>13-0730254</t>
  </si>
  <si>
    <t>13-0730285</t>
  </si>
  <si>
    <t>13-0730289</t>
  </si>
  <si>
    <t>13-0730371</t>
  </si>
  <si>
    <t>13-0730400</t>
  </si>
  <si>
    <t>13-0730464</t>
  </si>
  <si>
    <t>13-0730468</t>
  </si>
  <si>
    <t>13-0730472</t>
  </si>
  <si>
    <t>13-0730479</t>
  </si>
  <si>
    <t>13-0730529</t>
  </si>
  <si>
    <t>13-0730544</t>
  </si>
  <si>
    <t>13-0730576</t>
  </si>
  <si>
    <t>13-0730585</t>
  </si>
  <si>
    <t>13-0730589</t>
  </si>
  <si>
    <t>13-0730601</t>
  </si>
  <si>
    <t>13-0730640</t>
  </si>
  <si>
    <t>13-0730646</t>
  </si>
  <si>
    <t>13-0730650</t>
  </si>
  <si>
    <t>13-0730664</t>
  </si>
  <si>
    <t>13-0730686</t>
  </si>
  <si>
    <t>13-0730688</t>
  </si>
  <si>
    <t>13-0730691</t>
  </si>
  <si>
    <t>13-0730704</t>
  </si>
  <si>
    <t>13-0730758</t>
  </si>
  <si>
    <t>13-0730759</t>
  </si>
  <si>
    <t>13-0730770</t>
  </si>
  <si>
    <t>13-0730772</t>
  </si>
  <si>
    <t>13-0730775</t>
  </si>
  <si>
    <t>13-0730807</t>
  </si>
  <si>
    <t>13-0730871</t>
  </si>
  <si>
    <t>13-0730873</t>
  </si>
  <si>
    <t>13-0730874</t>
  </si>
  <si>
    <t>13-0730877</t>
  </si>
  <si>
    <t>13-0730879</t>
  </si>
  <si>
    <t>13-0730881</t>
  </si>
  <si>
    <t>13-0730884</t>
  </si>
  <si>
    <t>13-0730885</t>
  </si>
  <si>
    <t>13-0730888</t>
  </si>
  <si>
    <t>13-0730892</t>
  </si>
  <si>
    <t>13-0730894</t>
  </si>
  <si>
    <t>13-0730899</t>
  </si>
  <si>
    <t>13-0730910</t>
  </si>
  <si>
    <t>13-0731319</t>
  </si>
  <si>
    <t>13-0731358</t>
  </si>
  <si>
    <t>13-0746120</t>
  </si>
  <si>
    <t>13-0746141</t>
  </si>
  <si>
    <t>13-0746151</t>
  </si>
  <si>
    <t>13-0746234</t>
  </si>
  <si>
    <t>13-0746258</t>
  </si>
  <si>
    <t>13-0747225</t>
  </si>
  <si>
    <t>13-0737560</t>
  </si>
  <si>
    <t>13-0737460</t>
  </si>
  <si>
    <t>13-0737488</t>
  </si>
  <si>
    <t>13-0737541</t>
  </si>
  <si>
    <t>13-0737653</t>
  </si>
  <si>
    <t>13-0737816</t>
  </si>
  <si>
    <t>13-0737856</t>
  </si>
  <si>
    <t>13-0737931</t>
  </si>
  <si>
    <t>13-0737954</t>
  </si>
  <si>
    <t>13-0737956</t>
  </si>
  <si>
    <t>13-0737961</t>
  </si>
  <si>
    <t>13-0737976</t>
  </si>
  <si>
    <t>13-0738022</t>
  </si>
  <si>
    <t>13-0738175</t>
  </si>
  <si>
    <t>13-0738283</t>
  </si>
  <si>
    <t>13-0738356</t>
  </si>
  <si>
    <t>13-0738419</t>
  </si>
  <si>
    <t>13-0738463</t>
  </si>
  <si>
    <t>13-0738467</t>
  </si>
  <si>
    <t>13-0738470</t>
  </si>
  <si>
    <t>13-0738478</t>
  </si>
  <si>
    <t>13-0738482</t>
  </si>
  <si>
    <t>13-0738484</t>
  </si>
  <si>
    <t>13-0738487</t>
  </si>
  <si>
    <t>13-0738494</t>
  </si>
  <si>
    <t>13-0738543</t>
  </si>
  <si>
    <t>13-0738586</t>
  </si>
  <si>
    <t>13-0738697</t>
  </si>
  <si>
    <t>13-0738778</t>
  </si>
  <si>
    <t>13-0738881</t>
  </si>
  <si>
    <t>13-0738903</t>
  </si>
  <si>
    <t>13-0738909</t>
  </si>
  <si>
    <t>13-0738915</t>
  </si>
  <si>
    <t>13-0738921</t>
  </si>
  <si>
    <t>13-0738922</t>
  </si>
  <si>
    <t>13-0738934</t>
  </si>
  <si>
    <t>13-0738943</t>
  </si>
  <si>
    <t>13-0739078</t>
  </si>
  <si>
    <t>13-0739210</t>
  </si>
  <si>
    <t>13-0739267</t>
  </si>
  <si>
    <t>13-0739303</t>
  </si>
  <si>
    <t>13-0739532</t>
  </si>
  <si>
    <t>13-0739651</t>
  </si>
  <si>
    <t>13-0739657</t>
  </si>
  <si>
    <t>13-0739661</t>
  </si>
  <si>
    <t>13-0739664</t>
  </si>
  <si>
    <t>13-0739738</t>
  </si>
  <si>
    <t>13-0739754</t>
  </si>
  <si>
    <t>13-0739896</t>
  </si>
  <si>
    <t>13-0739973</t>
  </si>
  <si>
    <t>13-0740272</t>
  </si>
  <si>
    <t>13-0740487</t>
  </si>
  <si>
    <t>13-0740567</t>
  </si>
  <si>
    <t>13-0740587</t>
  </si>
  <si>
    <t>13-0740641</t>
  </si>
  <si>
    <t>14-0747563</t>
  </si>
  <si>
    <t>14-0747569</t>
  </si>
  <si>
    <t>14-0747588</t>
  </si>
  <si>
    <t>14-0747594</t>
  </si>
  <si>
    <t>14-0747644</t>
  </si>
  <si>
    <t>14-0747739</t>
  </si>
  <si>
    <t>14-0747801</t>
  </si>
  <si>
    <t>14-0747862</t>
  </si>
  <si>
    <t>14-0747887</t>
  </si>
  <si>
    <t>14-0748072</t>
  </si>
  <si>
    <t>14-0748107</t>
  </si>
  <si>
    <t>14-0748264</t>
  </si>
  <si>
    <t>14-0748284</t>
  </si>
  <si>
    <t>14-0748351</t>
  </si>
  <si>
    <t>14-0748429</t>
  </si>
  <si>
    <t>14-0748692</t>
  </si>
  <si>
    <t>14-0748959</t>
  </si>
  <si>
    <t>14-0749089</t>
  </si>
  <si>
    <t>14-0749144</t>
  </si>
  <si>
    <t>14-0749606</t>
  </si>
  <si>
    <t>14-0749950</t>
  </si>
  <si>
    <t>14-0750353</t>
  </si>
  <si>
    <t>14-0750530</t>
  </si>
  <si>
    <t>14-0750660</t>
  </si>
  <si>
    <t>14-0750691</t>
  </si>
  <si>
    <t>14-0756875</t>
  </si>
  <si>
    <t>14-0756995</t>
  </si>
  <si>
    <t>14-0757015</t>
  </si>
  <si>
    <t>14-0757169</t>
  </si>
  <si>
    <t>14-0757354</t>
  </si>
  <si>
    <t>14-0758042</t>
  </si>
  <si>
    <t>14-0758044</t>
  </si>
  <si>
    <t>14-0758152</t>
  </si>
  <si>
    <t>14-0758251</t>
  </si>
  <si>
    <t>14-0758354</t>
  </si>
  <si>
    <t>14-0758663</t>
  </si>
  <si>
    <t>14-0759041</t>
  </si>
  <si>
    <t>14-0759248</t>
  </si>
  <si>
    <t>14-0759419</t>
  </si>
  <si>
    <t>14-0759447</t>
  </si>
  <si>
    <t>14-0759482</t>
  </si>
  <si>
    <t>14-0759625</t>
  </si>
  <si>
    <t>14-0759790</t>
  </si>
  <si>
    <t>14-0759867</t>
  </si>
  <si>
    <t>14-0760041</t>
  </si>
  <si>
    <t>14-0760074</t>
  </si>
  <si>
    <t>14-0760309</t>
  </si>
  <si>
    <t>14-0760324</t>
  </si>
  <si>
    <t>14-0760381</t>
  </si>
  <si>
    <t>13-0731952</t>
  </si>
  <si>
    <t>13-0732286</t>
  </si>
  <si>
    <t>13-0732320</t>
  </si>
  <si>
    <t>13-0732561</t>
  </si>
  <si>
    <t>13-0732684</t>
  </si>
  <si>
    <t>13-0732959</t>
  </si>
  <si>
    <t>13-0733031</t>
  </si>
  <si>
    <t>13-0733036</t>
  </si>
  <si>
    <t>13-0733062</t>
  </si>
  <si>
    <t>13-0733079</t>
  </si>
  <si>
    <t>13-0733098</t>
  </si>
  <si>
    <t>13-0733188</t>
  </si>
  <si>
    <t>13-0733392</t>
  </si>
  <si>
    <t>13-0740859</t>
  </si>
  <si>
    <t>13-0740956</t>
  </si>
  <si>
    <t>13-0740987</t>
  </si>
  <si>
    <t>13-0741094</t>
  </si>
  <si>
    <t>13-0741472</t>
  </si>
  <si>
    <t>13-0741480</t>
  </si>
  <si>
    <t>13-0741484</t>
  </si>
  <si>
    <t>13-0741500</t>
  </si>
  <si>
    <t>13-0741503</t>
  </si>
  <si>
    <t>13-0741564</t>
  </si>
  <si>
    <t>13-0741766</t>
  </si>
  <si>
    <t>13-0741917</t>
  </si>
  <si>
    <t>13-0741923</t>
  </si>
  <si>
    <t>13-0742006</t>
  </si>
  <si>
    <t>13-0742010</t>
  </si>
  <si>
    <t>13-0742100</t>
  </si>
  <si>
    <t>13-0742307</t>
  </si>
  <si>
    <t>13-0742476</t>
  </si>
  <si>
    <t>13-0742484</t>
  </si>
  <si>
    <t>13-0742493</t>
  </si>
  <si>
    <t>15-0778209</t>
  </si>
  <si>
    <t>15-0778916</t>
  </si>
  <si>
    <t>15-0779669</t>
  </si>
  <si>
    <t>15-0779642</t>
  </si>
  <si>
    <t>15-0779643</t>
  </si>
  <si>
    <t>15-0779656</t>
  </si>
  <si>
    <t>15-0779814</t>
  </si>
  <si>
    <t>15-0779842</t>
  </si>
  <si>
    <t>15-0780167</t>
  </si>
  <si>
    <t>15-0780845</t>
  </si>
  <si>
    <t>15-0781466</t>
  </si>
  <si>
    <t>15-0782518</t>
  </si>
  <si>
    <t>15-0782523</t>
  </si>
  <si>
    <t>15-0783022</t>
  </si>
  <si>
    <t>15-0783024</t>
  </si>
  <si>
    <t>15-0783495</t>
  </si>
  <si>
    <t>15-0783581</t>
  </si>
  <si>
    <t>15-0783641</t>
  </si>
  <si>
    <t>15-0783653</t>
  </si>
  <si>
    <t>15-0783734</t>
  </si>
  <si>
    <t>15-0783826</t>
  </si>
  <si>
    <t>17-0823570</t>
  </si>
  <si>
    <t>17-0823640</t>
  </si>
  <si>
    <t>17-0823861</t>
  </si>
  <si>
    <t>17-0824002</t>
  </si>
  <si>
    <t>17-0824050</t>
  </si>
  <si>
    <t>17-0824367</t>
  </si>
  <si>
    <t>17-0824453</t>
  </si>
  <si>
    <t>17-0824575</t>
  </si>
  <si>
    <t>17-0824762</t>
  </si>
  <si>
    <t>17-0824799</t>
  </si>
  <si>
    <t>17-0824821</t>
  </si>
  <si>
    <t>17-0825161</t>
  </si>
  <si>
    <t>17-0825363</t>
  </si>
  <si>
    <t>17-0825608</t>
  </si>
  <si>
    <t>17-0825926</t>
  </si>
  <si>
    <t>17-0826257</t>
  </si>
  <si>
    <t>17-0826606</t>
  </si>
  <si>
    <t>17-0826935</t>
  </si>
  <si>
    <t>17-0827041</t>
  </si>
  <si>
    <t>17-0827142</t>
  </si>
  <si>
    <t>17-0827291</t>
  </si>
  <si>
    <t>17-0827318</t>
  </si>
  <si>
    <t>17-0827887</t>
  </si>
  <si>
    <t>17-0828575</t>
  </si>
  <si>
    <t>17-0829011</t>
  </si>
  <si>
    <t>17-0829083</t>
  </si>
  <si>
    <t>17-0829168</t>
  </si>
  <si>
    <t>17-0829172</t>
  </si>
  <si>
    <t>17-0829179</t>
  </si>
  <si>
    <t>17-0829321</t>
  </si>
  <si>
    <t>17-0829341</t>
  </si>
  <si>
    <t>17-0829366</t>
  </si>
  <si>
    <t>17-0829846</t>
  </si>
  <si>
    <t>17-0829941</t>
  </si>
  <si>
    <t>17-0829948</t>
  </si>
  <si>
    <t>17-0830373</t>
  </si>
  <si>
    <t>17-0830388</t>
  </si>
  <si>
    <t>17-0830501</t>
  </si>
  <si>
    <t>15-0792778</t>
  </si>
  <si>
    <t>15-0792915</t>
  </si>
  <si>
    <t>15-0792965</t>
  </si>
  <si>
    <t>15-0793073</t>
  </si>
  <si>
    <t>15-0793113</t>
  </si>
  <si>
    <t>15-0793139</t>
  </si>
  <si>
    <t>15-0793171</t>
  </si>
  <si>
    <t>15-0793209</t>
  </si>
  <si>
    <t>15-0793238</t>
  </si>
  <si>
    <t>15-0793280</t>
  </si>
  <si>
    <t>15-0793621</t>
  </si>
  <si>
    <t>15-0793632</t>
  </si>
  <si>
    <t>15-0793687</t>
  </si>
  <si>
    <t>15-0793726</t>
  </si>
  <si>
    <t>15-0793779</t>
  </si>
  <si>
    <t>15-0793921</t>
  </si>
  <si>
    <t>15-0794124</t>
  </si>
  <si>
    <t>15-0794135</t>
  </si>
  <si>
    <t>15-0794163</t>
  </si>
  <si>
    <t>15-0794243</t>
  </si>
  <si>
    <t>15-0794285</t>
  </si>
  <si>
    <t>15-0794379</t>
  </si>
  <si>
    <t>15-0794508</t>
  </si>
  <si>
    <t>15-0794678</t>
  </si>
  <si>
    <t>15-0794861</t>
  </si>
  <si>
    <t>15-0794888</t>
  </si>
  <si>
    <t>15-0795032</t>
  </si>
  <si>
    <t>15-0795079</t>
  </si>
  <si>
    <t>15-0768758</t>
  </si>
  <si>
    <t>15-0768771</t>
  </si>
  <si>
    <t>15-0768913</t>
  </si>
  <si>
    <t>15-0769294</t>
  </si>
  <si>
    <t>15-0769368</t>
  </si>
  <si>
    <t>15-0769450</t>
  </si>
  <si>
    <t>15-0769467</t>
  </si>
  <si>
    <t>14-0751277</t>
  </si>
  <si>
    <t>14-0751337</t>
  </si>
  <si>
    <t>14-0751441</t>
  </si>
  <si>
    <t>14-0752779</t>
  </si>
  <si>
    <t>14-0760674</t>
  </si>
  <si>
    <t>14-0760769</t>
  </si>
  <si>
    <t>14-0760859</t>
  </si>
  <si>
    <t>14-0760924</t>
  </si>
  <si>
    <t>14-0761033</t>
  </si>
  <si>
    <t>14-0761106</t>
  </si>
  <si>
    <t>14-0761564</t>
  </si>
  <si>
    <t>14-0761875</t>
  </si>
  <si>
    <t>14-0762110</t>
  </si>
  <si>
    <t>14-0762703</t>
  </si>
  <si>
    <t>14-0762865</t>
  </si>
  <si>
    <t>14-0762909</t>
  </si>
  <si>
    <t>14-0763025</t>
  </si>
  <si>
    <t>16-0796125</t>
  </si>
  <si>
    <t>16-0796208</t>
  </si>
  <si>
    <t>16-0796595</t>
  </si>
  <si>
    <t>16-0797143</t>
  </si>
  <si>
    <t>16-0797821</t>
  </si>
  <si>
    <t>16-0797849</t>
  </si>
  <si>
    <t>16-0797910</t>
  </si>
  <si>
    <t>16-0798053</t>
  </si>
  <si>
    <t>16-0798145</t>
  </si>
  <si>
    <t>16-0798154</t>
  </si>
  <si>
    <t>16-0798231</t>
  </si>
  <si>
    <t>16-0798561</t>
  </si>
  <si>
    <t>16-0798778</t>
  </si>
  <si>
    <t>16-0798832</t>
  </si>
  <si>
    <t>16-0798980</t>
  </si>
  <si>
    <t>16-0799056</t>
  </si>
  <si>
    <t>16-0799212</t>
  </si>
  <si>
    <t>16-0799610</t>
  </si>
  <si>
    <t>16-0799704</t>
  </si>
  <si>
    <t>16-0799767</t>
  </si>
  <si>
    <t>16-0799909</t>
  </si>
  <si>
    <t>16-0799953</t>
  </si>
  <si>
    <t>16-0800067</t>
  </si>
  <si>
    <t>16-0800082</t>
  </si>
  <si>
    <t>16-0800095</t>
  </si>
  <si>
    <t>16-0800124</t>
  </si>
  <si>
    <t>16-0800135</t>
  </si>
  <si>
    <t>16-0800160</t>
  </si>
  <si>
    <t>16-0800269</t>
  </si>
  <si>
    <t>16-0800420</t>
  </si>
  <si>
    <t>16-0800518</t>
  </si>
  <si>
    <t>16-0800634</t>
  </si>
  <si>
    <t>16-0800789</t>
  </si>
  <si>
    <t>16-0800917</t>
  </si>
  <si>
    <t>16-0800969</t>
  </si>
  <si>
    <t>16-0801170</t>
  </si>
  <si>
    <t>16-0801177</t>
  </si>
  <si>
    <t>16-0801355</t>
  </si>
  <si>
    <t>16-0801387</t>
  </si>
  <si>
    <t>16-0801667</t>
  </si>
  <si>
    <t>16-0801734</t>
  </si>
  <si>
    <t>16-0801884</t>
  </si>
  <si>
    <t>16-0801953</t>
  </si>
  <si>
    <t>16-0810801</t>
  </si>
  <si>
    <t>16-0810879</t>
  </si>
  <si>
    <t>16-0811105</t>
  </si>
  <si>
    <t>16-0811505</t>
  </si>
  <si>
    <t>16-0812074</t>
  </si>
  <si>
    <t>16-0812093</t>
  </si>
  <si>
    <t>16-0812125</t>
  </si>
  <si>
    <t>16-0812509</t>
  </si>
  <si>
    <t>16-0812545</t>
  </si>
  <si>
    <t>16-0812732</t>
  </si>
  <si>
    <t>16-0813041</t>
  </si>
  <si>
    <t>16-0813097</t>
  </si>
  <si>
    <t>16-0813160</t>
  </si>
  <si>
    <t>16-0813580</t>
  </si>
  <si>
    <t>16-0813666</t>
  </si>
  <si>
    <t>16-0813777</t>
  </si>
  <si>
    <t>16-0813879</t>
  </si>
  <si>
    <t>16-0814437</t>
  </si>
  <si>
    <t>16-0814442</t>
  </si>
  <si>
    <t>16-0814455</t>
  </si>
  <si>
    <t>16-0814608</t>
  </si>
  <si>
    <t>16-0814626</t>
  </si>
  <si>
    <t>16-0814709</t>
  </si>
  <si>
    <t>16-0814760</t>
  </si>
  <si>
    <t>16-0815299</t>
  </si>
  <si>
    <t>17-0830622</t>
  </si>
  <si>
    <t>17-0830969</t>
  </si>
  <si>
    <t>17-0831257</t>
  </si>
  <si>
    <t>15-0784199</t>
  </si>
  <si>
    <t>15-0784305</t>
  </si>
  <si>
    <t>15-0784647</t>
  </si>
  <si>
    <t>15-0784963</t>
  </si>
  <si>
    <t>15-0784992</t>
  </si>
  <si>
    <t>15-0785026</t>
  </si>
  <si>
    <t>15-0785059</t>
  </si>
  <si>
    <t>15-0785185</t>
  </si>
  <si>
    <t>15-0785272</t>
  </si>
  <si>
    <t>15-0785811</t>
  </si>
  <si>
    <t>15-0786219</t>
  </si>
  <si>
    <t>15-0786259</t>
  </si>
  <si>
    <t>15-0786272</t>
  </si>
  <si>
    <t>15-0786349</t>
  </si>
  <si>
    <t>15-0786443</t>
  </si>
  <si>
    <t>15-0786563</t>
  </si>
  <si>
    <t>15-0786629</t>
  </si>
  <si>
    <t>15-0786801</t>
  </si>
  <si>
    <t>15-0786841</t>
  </si>
  <si>
    <t>15-0786902</t>
  </si>
  <si>
    <t>15-0787150</t>
  </si>
  <si>
    <t>15-0787343</t>
  </si>
  <si>
    <t>15-0787378</t>
  </si>
  <si>
    <t>15-0787514</t>
  </si>
  <si>
    <t>15-0787551</t>
  </si>
  <si>
    <t>15-0787558</t>
  </si>
  <si>
    <t>15-0787756</t>
  </si>
  <si>
    <t>15-0787867</t>
  </si>
  <si>
    <t>15-0787986</t>
  </si>
  <si>
    <t>15-0788025</t>
  </si>
  <si>
    <t>15-0788107</t>
  </si>
  <si>
    <t>15-0788164</t>
  </si>
  <si>
    <t>15-0788265</t>
  </si>
  <si>
    <t>15-0788274</t>
  </si>
  <si>
    <t>15-0788281</t>
  </si>
  <si>
    <t>15-0788768</t>
  </si>
  <si>
    <t>15-0788810</t>
  </si>
  <si>
    <t>15-0788935</t>
  </si>
  <si>
    <t>15-0789188</t>
  </si>
  <si>
    <t>15-0789198</t>
  </si>
  <si>
    <t>15-0789226</t>
  </si>
  <si>
    <t>15-0789475</t>
  </si>
  <si>
    <t>15-0789525</t>
  </si>
  <si>
    <t>15-0789664</t>
  </si>
  <si>
    <t>15-0789819</t>
  </si>
  <si>
    <t>17-1833183</t>
  </si>
  <si>
    <t>17-1833196</t>
  </si>
  <si>
    <t>17-1833322</t>
  </si>
  <si>
    <t>17-1833328</t>
  </si>
  <si>
    <t>17-1833637</t>
  </si>
  <si>
    <t>17-1833818</t>
  </si>
  <si>
    <t>17-1833864</t>
  </si>
  <si>
    <t>17-1833942</t>
  </si>
  <si>
    <t>17-1833992</t>
  </si>
  <si>
    <t>17-1834038</t>
  </si>
  <si>
    <t>17-1834177</t>
  </si>
  <si>
    <t>17-1834435</t>
  </si>
  <si>
    <t>17-1834550</t>
  </si>
  <si>
    <t>17-1835084</t>
  </si>
  <si>
    <t>17-1835539</t>
  </si>
  <si>
    <t>17-1835550</t>
  </si>
  <si>
    <t>17-1835692</t>
  </si>
  <si>
    <t>17-1835790</t>
  </si>
  <si>
    <t>17-1836020</t>
  </si>
  <si>
    <t>17-1836180</t>
  </si>
  <si>
    <t>17-1836499</t>
  </si>
  <si>
    <t>17-1836574</t>
  </si>
  <si>
    <t>17-1836632</t>
  </si>
  <si>
    <t>17-1837082</t>
  </si>
  <si>
    <t>17-1837231</t>
  </si>
  <si>
    <t>17-1837264</t>
  </si>
  <si>
    <t>17-1837508</t>
  </si>
  <si>
    <t>17-1838437</t>
  </si>
  <si>
    <t>17-1838443</t>
  </si>
  <si>
    <t>17-1838670</t>
  </si>
  <si>
    <t>15-0769691</t>
  </si>
  <si>
    <t>15-0769961</t>
  </si>
  <si>
    <t>15-0770102</t>
  </si>
  <si>
    <t>15-0770119</t>
  </si>
  <si>
    <t>15-0770289</t>
  </si>
  <si>
    <t>15-0770292</t>
  </si>
  <si>
    <t>15-0770299</t>
  </si>
  <si>
    <t>15-0770351</t>
  </si>
  <si>
    <t>15-0770650</t>
  </si>
  <si>
    <t>15-0770666</t>
  </si>
  <si>
    <t>15-0771025</t>
  </si>
  <si>
    <t>15-0771060</t>
  </si>
  <si>
    <t>15-0771133</t>
  </si>
  <si>
    <t>15-0771141</t>
  </si>
  <si>
    <t>15-0771156</t>
  </si>
  <si>
    <t>15-0771309</t>
  </si>
  <si>
    <t>15-0771443</t>
  </si>
  <si>
    <t>15-0771720</t>
  </si>
  <si>
    <t>15-0771825</t>
  </si>
  <si>
    <t>15-0771854</t>
  </si>
  <si>
    <t>15-0771910</t>
  </si>
  <si>
    <t>15-0771971</t>
  </si>
  <si>
    <t>15-0772168</t>
  </si>
  <si>
    <t>15-0772214</t>
  </si>
  <si>
    <t>15-0772335</t>
  </si>
  <si>
    <t>15-0772374</t>
  </si>
  <si>
    <t>15-0772633</t>
  </si>
  <si>
    <t>15-0772729</t>
  </si>
  <si>
    <t>15-0772858</t>
  </si>
  <si>
    <t>15-0772924</t>
  </si>
  <si>
    <t>15-0773100</t>
  </si>
  <si>
    <t>15-0773370</t>
  </si>
  <si>
    <t>15-0773603</t>
  </si>
  <si>
    <t>15-0773662</t>
  </si>
  <si>
    <t>15-0773673</t>
  </si>
  <si>
    <t>15-0774010</t>
  </si>
  <si>
    <t>15-0774064</t>
  </si>
  <si>
    <t>15-0774246</t>
  </si>
  <si>
    <t>15-0774500</t>
  </si>
  <si>
    <t>15-0774881</t>
  </si>
  <si>
    <t>15-0774922</t>
  </si>
  <si>
    <t>15-0774966</t>
  </si>
  <si>
    <t>15-0775103</t>
  </si>
  <si>
    <t>15-0775208</t>
  </si>
  <si>
    <t>15-0775399</t>
  </si>
  <si>
    <t>15-0775490</t>
  </si>
  <si>
    <t>15-0775538</t>
  </si>
  <si>
    <t>16-0802085</t>
  </si>
  <si>
    <t>16-0802098</t>
  </si>
  <si>
    <t>16-0802132</t>
  </si>
  <si>
    <t>16-0802493</t>
  </si>
  <si>
    <t>16-0802708</t>
  </si>
  <si>
    <t>16-0802898</t>
  </si>
  <si>
    <t>16-0802930</t>
  </si>
  <si>
    <t>16-0803036</t>
  </si>
  <si>
    <t>16-0803185</t>
  </si>
  <si>
    <t>16-0803258</t>
  </si>
  <si>
    <t>16-0803424</t>
  </si>
  <si>
    <t>16-0803447</t>
  </si>
  <si>
    <t>16-0803546</t>
  </si>
  <si>
    <t>16-0803594</t>
  </si>
  <si>
    <t>16-0803600</t>
  </si>
  <si>
    <t>16-0803880</t>
  </si>
  <si>
    <t>16-0803947</t>
  </si>
  <si>
    <t>16-0804107</t>
  </si>
  <si>
    <t>16-0804284</t>
  </si>
  <si>
    <t>16-0804368</t>
  </si>
  <si>
    <t>16-0804435</t>
  </si>
  <si>
    <t>16-0804564</t>
  </si>
  <si>
    <t>16-0804662</t>
  </si>
  <si>
    <t>16-0804876</t>
  </si>
  <si>
    <t>16-0804971</t>
  </si>
  <si>
    <t>16-0805083</t>
  </si>
  <si>
    <t>16-0805087</t>
  </si>
  <si>
    <t>16-0805145</t>
  </si>
  <si>
    <t>16-0805219</t>
  </si>
  <si>
    <t>16-0805474</t>
  </si>
  <si>
    <t>16-0805491</t>
  </si>
  <si>
    <t>16-0805500</t>
  </si>
  <si>
    <t>16-0805543</t>
  </si>
  <si>
    <t>16-0805562</t>
  </si>
  <si>
    <t>16-0805580</t>
  </si>
  <si>
    <t>16-0805651</t>
  </si>
  <si>
    <t>16-0805921</t>
  </si>
  <si>
    <t>16-0805934</t>
  </si>
  <si>
    <t>16-0806047</t>
  </si>
  <si>
    <t>16-0806055</t>
  </si>
  <si>
    <t>16-0806101</t>
  </si>
  <si>
    <t>16-0806205</t>
  </si>
  <si>
    <t>16-0806229</t>
  </si>
  <si>
    <t>16-0806557</t>
  </si>
  <si>
    <t>16-0806604</t>
  </si>
  <si>
    <t>16-0806623</t>
  </si>
  <si>
    <t>15-0790083</t>
  </si>
  <si>
    <t>15-0790112</t>
  </si>
  <si>
    <t>15-0790121</t>
  </si>
  <si>
    <t>15-0790290</t>
  </si>
  <si>
    <t>15-0790423</t>
  </si>
  <si>
    <t>15-0790470</t>
  </si>
  <si>
    <t>15-0790734</t>
  </si>
  <si>
    <t>15-0790857</t>
  </si>
  <si>
    <t>15-0790904</t>
  </si>
  <si>
    <t>15-0791081</t>
  </si>
  <si>
    <t>15-0791196</t>
  </si>
  <si>
    <t>15-0791275</t>
  </si>
  <si>
    <t>15-0791467</t>
  </si>
  <si>
    <t>15-0791477</t>
  </si>
  <si>
    <t>15-0791512</t>
  </si>
  <si>
    <t>15-0791601</t>
  </si>
  <si>
    <t>15-0791646</t>
  </si>
  <si>
    <t>15-0791796</t>
  </si>
  <si>
    <t>15-0791857</t>
  </si>
  <si>
    <t>15-0791868</t>
  </si>
  <si>
    <t>15-0791890</t>
  </si>
  <si>
    <t>15-0792134</t>
  </si>
  <si>
    <t>15-0792225</t>
  </si>
  <si>
    <t>15-0792249</t>
  </si>
  <si>
    <t>15-0792323</t>
  </si>
  <si>
    <t>15-0792335</t>
  </si>
  <si>
    <t>15-0792354</t>
  </si>
  <si>
    <t>15-0792397</t>
  </si>
  <si>
    <t>15-0792409</t>
  </si>
  <si>
    <t>15-0792504</t>
  </si>
  <si>
    <t>15-0792540</t>
  </si>
  <si>
    <t>16-0815479</t>
  </si>
  <si>
    <t>16-0815699</t>
  </si>
  <si>
    <t>16-0815933</t>
  </si>
  <si>
    <t>16-0815967</t>
  </si>
  <si>
    <t>16-0816079</t>
  </si>
  <si>
    <t>16-0816141</t>
  </si>
  <si>
    <t>16-0816483</t>
  </si>
  <si>
    <t>16-0816500</t>
  </si>
  <si>
    <t>16-0816550</t>
  </si>
  <si>
    <t>16-0816847</t>
  </si>
  <si>
    <t>16-0817167</t>
  </si>
  <si>
    <t>16-0817326</t>
  </si>
  <si>
    <t>16-0817334</t>
  </si>
  <si>
    <t>16-0817387</t>
  </si>
  <si>
    <t>16-0817623</t>
  </si>
  <si>
    <t>16-0817685</t>
  </si>
  <si>
    <t>16-0818201</t>
  </si>
  <si>
    <t>16-0818229</t>
  </si>
  <si>
    <t>16-0818397</t>
  </si>
  <si>
    <t>16-0818529</t>
  </si>
  <si>
    <t>16-0819348</t>
  </si>
  <si>
    <t>16-0819404</t>
  </si>
  <si>
    <t>16-0819440</t>
  </si>
  <si>
    <t>16-0819503</t>
  </si>
  <si>
    <t>16-0819560</t>
  </si>
  <si>
    <t>16-0819764</t>
  </si>
  <si>
    <t>16-0819928</t>
  </si>
  <si>
    <t>16-0819931</t>
  </si>
  <si>
    <t>16-0820088</t>
  </si>
  <si>
    <t>16-0820176</t>
  </si>
  <si>
    <t>16-0820356</t>
  </si>
  <si>
    <t>16-0820429</t>
  </si>
  <si>
    <t>16-0820521</t>
  </si>
  <si>
    <t>16-0820686</t>
  </si>
  <si>
    <t>16-0820690</t>
  </si>
  <si>
    <t>16-0820843</t>
  </si>
  <si>
    <t>16-0820864</t>
  </si>
  <si>
    <t>16-0821046</t>
  </si>
  <si>
    <t>16-0821242</t>
  </si>
  <si>
    <t>16-0821370</t>
  </si>
  <si>
    <t>16-0821440</t>
  </si>
  <si>
    <t>16-0821471</t>
  </si>
  <si>
    <t>16-0822039</t>
  </si>
  <si>
    <t>16-0823008</t>
  </si>
  <si>
    <t>16-0823018</t>
  </si>
  <si>
    <t>17-1839161</t>
  </si>
  <si>
    <t>17-1839704</t>
  </si>
  <si>
    <t>17-1839777</t>
  </si>
  <si>
    <t>17-1839879</t>
  </si>
  <si>
    <t>17-1839901</t>
  </si>
  <si>
    <t>17-1839923</t>
  </si>
  <si>
    <t>17-1839944</t>
  </si>
  <si>
    <t>17-1840173</t>
  </si>
  <si>
    <t>17-1840185</t>
  </si>
  <si>
    <t>17-1840194</t>
  </si>
  <si>
    <t>17-1840220</t>
  </si>
  <si>
    <t>17-1840336</t>
  </si>
  <si>
    <t>17-1840342</t>
  </si>
  <si>
    <t>17-1840415</t>
  </si>
  <si>
    <t>17-1840486</t>
  </si>
  <si>
    <t>17-1840566</t>
  </si>
  <si>
    <t>17-1840690</t>
  </si>
  <si>
    <t>17-1840868</t>
  </si>
  <si>
    <t>17-1841023</t>
  </si>
  <si>
    <t>17-1841679</t>
  </si>
  <si>
    <t>17-1841973</t>
  </si>
  <si>
    <t>17-1842091</t>
  </si>
  <si>
    <t>17-1842131</t>
  </si>
  <si>
    <t>17-1842157</t>
  </si>
  <si>
    <t>17-1842225</t>
  </si>
  <si>
    <t>17-1842672</t>
  </si>
  <si>
    <t>17-1842723</t>
  </si>
  <si>
    <t>17-1842869</t>
  </si>
  <si>
    <t>17-1842885</t>
  </si>
  <si>
    <t>17-1843275</t>
  </si>
  <si>
    <t>17-1843939</t>
  </si>
  <si>
    <t>17-1843949</t>
  </si>
  <si>
    <t>17-1844032</t>
  </si>
  <si>
    <t>17-1845631</t>
  </si>
  <si>
    <t>17-1845638</t>
  </si>
  <si>
    <t>17-1845648</t>
  </si>
  <si>
    <t>17-1845665</t>
  </si>
  <si>
    <t>17-1846141</t>
  </si>
  <si>
    <t>17-1846426</t>
  </si>
  <si>
    <t>17-1846512</t>
  </si>
  <si>
    <t>17-1846685</t>
  </si>
  <si>
    <t>17-1846699</t>
  </si>
  <si>
    <t>17-1846714</t>
  </si>
  <si>
    <t>17-1846819</t>
  </si>
  <si>
    <t>17-1846848</t>
  </si>
  <si>
    <t>17-1846856</t>
  </si>
  <si>
    <t>17-1847232</t>
  </si>
  <si>
    <t>17-1847774</t>
  </si>
  <si>
    <t>17-1847814</t>
  </si>
  <si>
    <t>17-1848033</t>
  </si>
  <si>
    <t>17-1848699</t>
  </si>
  <si>
    <t>17-1848976</t>
  </si>
  <si>
    <t>17-1848987</t>
  </si>
  <si>
    <t>17-1849017</t>
  </si>
  <si>
    <t>17-1849115</t>
  </si>
  <si>
    <t>17-1849364</t>
  </si>
  <si>
    <t>17-1849814</t>
  </si>
  <si>
    <t>17-1849825</t>
  </si>
  <si>
    <t>17-1849840</t>
  </si>
  <si>
    <t>17-1850018</t>
  </si>
  <si>
    <t>17-1850337</t>
  </si>
  <si>
    <t>17-1850883</t>
  </si>
  <si>
    <t>17-1850906</t>
  </si>
  <si>
    <t>17-1851359</t>
  </si>
  <si>
    <t>17-1851453</t>
  </si>
  <si>
    <t>17-1851601</t>
  </si>
  <si>
    <t>17-1851763</t>
  </si>
  <si>
    <t>17-1851791</t>
  </si>
  <si>
    <t>17-1851867</t>
  </si>
  <si>
    <t>17-1852043</t>
  </si>
  <si>
    <t>17-1852198</t>
  </si>
  <si>
    <t>17-1852243</t>
  </si>
  <si>
    <t>17-1852254</t>
  </si>
  <si>
    <t>17-1852713</t>
  </si>
  <si>
    <t>17-1852768</t>
  </si>
  <si>
    <t>17-1853017</t>
  </si>
  <si>
    <t>17-1853052</t>
  </si>
  <si>
    <t>17-1853255</t>
  </si>
  <si>
    <t>15-0775689</t>
  </si>
  <si>
    <t>15-0775967</t>
  </si>
  <si>
    <t>15-0776117</t>
  </si>
  <si>
    <t>15-0776376</t>
  </si>
  <si>
    <t>15-0776394</t>
  </si>
  <si>
    <t>15-0776509</t>
  </si>
  <si>
    <t>15-0776533</t>
  </si>
  <si>
    <t>15-0776821</t>
  </si>
  <si>
    <t>15-0777011</t>
  </si>
  <si>
    <t>15-0777280</t>
  </si>
  <si>
    <t>15-0777335</t>
  </si>
  <si>
    <t>15-0777523</t>
  </si>
  <si>
    <t>15-0777533</t>
  </si>
  <si>
    <t>15-0777557</t>
  </si>
  <si>
    <t>15-0778012</t>
  </si>
  <si>
    <t>16-0807181</t>
  </si>
  <si>
    <t>16-0807214</t>
  </si>
  <si>
    <t>16-0807315</t>
  </si>
  <si>
    <t>16-0807355</t>
  </si>
  <si>
    <t>16-0807361</t>
  </si>
  <si>
    <t>16-0807493</t>
  </si>
  <si>
    <t>16-0808252</t>
  </si>
  <si>
    <t>16-0808309</t>
  </si>
  <si>
    <t>16-0808314</t>
  </si>
  <si>
    <t>16-0808573</t>
  </si>
  <si>
    <t>16-0808703</t>
  </si>
  <si>
    <t>16-0808704</t>
  </si>
  <si>
    <t>16-0808802</t>
  </si>
  <si>
    <t>16-0808895</t>
  </si>
  <si>
    <t>16-0809036</t>
  </si>
  <si>
    <t>16-0809044</t>
  </si>
  <si>
    <t>16-0809313</t>
  </si>
  <si>
    <t>16-0809345</t>
  </si>
  <si>
    <t>16-0809400</t>
  </si>
  <si>
    <t>16-0809409</t>
  </si>
  <si>
    <t>16-0809814</t>
  </si>
  <si>
    <t>16-0809851</t>
  </si>
  <si>
    <t>16-0809902</t>
  </si>
  <si>
    <t>16-0809952</t>
  </si>
  <si>
    <t>16-0809986</t>
  </si>
  <si>
    <t>16-0810044</t>
  </si>
  <si>
    <t>16-0810305</t>
  </si>
  <si>
    <t>16-0810331</t>
  </si>
  <si>
    <t>16-0810338</t>
  </si>
  <si>
    <t>16-0795499</t>
  </si>
  <si>
    <t>16-0795713</t>
  </si>
  <si>
    <t>16-0795776</t>
  </si>
  <si>
    <t>16-0795917</t>
  </si>
  <si>
    <t>16-0795945</t>
  </si>
  <si>
    <t>16-0796079</t>
  </si>
  <si>
    <t>16-0796098</t>
  </si>
  <si>
    <t>19-1886851</t>
  </si>
  <si>
    <t>19-1886882</t>
  </si>
  <si>
    <t>19-1886990</t>
  </si>
  <si>
    <t>19-1887005</t>
  </si>
  <si>
    <t>19-1887034</t>
  </si>
  <si>
    <t>19-1887226</t>
  </si>
  <si>
    <t>19-1887290</t>
  </si>
  <si>
    <t>19-1887421</t>
  </si>
  <si>
    <t>19-1887552</t>
  </si>
  <si>
    <t>19-1887585</t>
  </si>
  <si>
    <t>19-1887870</t>
  </si>
  <si>
    <t>19-1888361</t>
  </si>
  <si>
    <t>19-1888431</t>
  </si>
  <si>
    <t>19-1888462</t>
  </si>
  <si>
    <t>19-1888621</t>
  </si>
  <si>
    <t>19-1888711</t>
  </si>
  <si>
    <t>19-1888731</t>
  </si>
  <si>
    <t>19-1888788</t>
  </si>
  <si>
    <t>19-1889011</t>
  </si>
  <si>
    <t>19-1889335</t>
  </si>
  <si>
    <t>19-1889345</t>
  </si>
  <si>
    <t>19-1889367</t>
  </si>
  <si>
    <t>18-1861991</t>
  </si>
  <si>
    <t>18-1862027</t>
  </si>
  <si>
    <t>18-1862041</t>
  </si>
  <si>
    <t>18-1862214</t>
  </si>
  <si>
    <t>18-1862217</t>
  </si>
  <si>
    <t>18-1862447</t>
  </si>
  <si>
    <t>18-1862529</t>
  </si>
  <si>
    <t>18-1862786</t>
  </si>
  <si>
    <t>18-1863095</t>
  </si>
  <si>
    <t>18-1863278</t>
  </si>
  <si>
    <t>18-1863727</t>
  </si>
  <si>
    <t>18-1864037</t>
  </si>
  <si>
    <t>18-1864040</t>
  </si>
  <si>
    <t>18-1864230</t>
  </si>
  <si>
    <t>18-1864330</t>
  </si>
  <si>
    <t>18-1864570</t>
  </si>
  <si>
    <t>18-1864575</t>
  </si>
  <si>
    <t>18-1864652</t>
  </si>
  <si>
    <t>18-1864677</t>
  </si>
  <si>
    <t>18-1864698</t>
  </si>
  <si>
    <t>18-1864809</t>
  </si>
  <si>
    <t>18-1864947</t>
  </si>
  <si>
    <t>18-1865253</t>
  </si>
  <si>
    <t>18-1865254</t>
  </si>
  <si>
    <t>18-1865302</t>
  </si>
  <si>
    <t>18-1865327</t>
  </si>
  <si>
    <t>18-1865922</t>
  </si>
  <si>
    <t>18-1865925</t>
  </si>
  <si>
    <t>18-1866055</t>
  </si>
  <si>
    <t>18-1866058</t>
  </si>
  <si>
    <t>18-1866059</t>
  </si>
  <si>
    <t>18-1866206</t>
  </si>
  <si>
    <t>18-1866597</t>
  </si>
  <si>
    <t>18-1869122</t>
  </si>
  <si>
    <t>18-1869147</t>
  </si>
  <si>
    <t>18-1869171</t>
  </si>
  <si>
    <t>18-1869194</t>
  </si>
  <si>
    <t>16-0823449</t>
  </si>
  <si>
    <t>16-0823529</t>
  </si>
  <si>
    <t>16-0823536</t>
  </si>
  <si>
    <t>17-1853684</t>
  </si>
  <si>
    <t>17-1853892</t>
  </si>
  <si>
    <t>17-1853905</t>
  </si>
  <si>
    <t>17-1853952</t>
  </si>
  <si>
    <t>17-1854048</t>
  </si>
  <si>
    <t>17-1854371</t>
  </si>
  <si>
    <t>19-1889744</t>
  </si>
  <si>
    <t>19-1889844</t>
  </si>
  <si>
    <t>19-1889862</t>
  </si>
  <si>
    <t>19-1889887</t>
  </si>
  <si>
    <t>19-1890509</t>
  </si>
  <si>
    <t>19-1890516</t>
  </si>
  <si>
    <t>19-1890613</t>
  </si>
  <si>
    <t>19-1891150</t>
  </si>
  <si>
    <t>19-1891247</t>
  </si>
  <si>
    <t>19-1891383</t>
  </si>
  <si>
    <t>19-1892055</t>
  </si>
  <si>
    <t>19-1892300</t>
  </si>
  <si>
    <t>19-1892354</t>
  </si>
  <si>
    <t>19-1892499</t>
  </si>
  <si>
    <t>19-1892674</t>
  </si>
  <si>
    <t>19-1892870</t>
  </si>
  <si>
    <t>19-1893457</t>
  </si>
  <si>
    <t>19-1894065</t>
  </si>
  <si>
    <t>19-1894183</t>
  </si>
  <si>
    <t>19-1894367</t>
  </si>
  <si>
    <t>19-1894882</t>
  </si>
  <si>
    <t>18-1855059</t>
  </si>
  <si>
    <t>18-1855088</t>
  </si>
  <si>
    <t>18-1855361</t>
  </si>
  <si>
    <t>18-1855453</t>
  </si>
  <si>
    <t>18-1855454</t>
  </si>
  <si>
    <t>18-1855640</t>
  </si>
  <si>
    <t>18-1856116</t>
  </si>
  <si>
    <t>18-1856146</t>
  </si>
  <si>
    <t>18-1856178</t>
  </si>
  <si>
    <t>18-1856286</t>
  </si>
  <si>
    <t>18-1856326</t>
  </si>
  <si>
    <t>18-1872289</t>
  </si>
  <si>
    <t>18-1872291</t>
  </si>
  <si>
    <t>18-1872301</t>
  </si>
  <si>
    <t>18-1872382</t>
  </si>
  <si>
    <t>18-1872428</t>
  </si>
  <si>
    <t>18-1872936</t>
  </si>
  <si>
    <t>18-1873487</t>
  </si>
  <si>
    <t>18-1873498</t>
  </si>
  <si>
    <t>18-1873668</t>
  </si>
  <si>
    <t>18-1874863</t>
  </si>
  <si>
    <t>18-1874921</t>
  </si>
  <si>
    <t>18-1875439</t>
  </si>
  <si>
    <t>18-1875883</t>
  </si>
  <si>
    <t>18-1876114</t>
  </si>
  <si>
    <t>18-1876265</t>
  </si>
  <si>
    <t>18-1876770</t>
  </si>
  <si>
    <t>18-1877007</t>
  </si>
  <si>
    <t>18-1877071</t>
  </si>
  <si>
    <t>18-1877934</t>
  </si>
  <si>
    <t>18-1877943</t>
  </si>
  <si>
    <t>18-1878130</t>
  </si>
  <si>
    <t>18-1878235</t>
  </si>
  <si>
    <t>18-1878333</t>
  </si>
  <si>
    <t>18-1878490</t>
  </si>
  <si>
    <t>18-1878825</t>
  </si>
  <si>
    <t>18-1879284</t>
  </si>
  <si>
    <t>18-1879614</t>
  </si>
  <si>
    <t>18-1880440</t>
  </si>
  <si>
    <t>18-1880624</t>
  </si>
  <si>
    <t>18-1880974</t>
  </si>
  <si>
    <t>18-1881302</t>
  </si>
  <si>
    <t>18-1881885</t>
  </si>
  <si>
    <t>18-1882129</t>
  </si>
  <si>
    <t>18-1882355</t>
  </si>
  <si>
    <t>18-1882446</t>
  </si>
  <si>
    <t>18-1882557</t>
  </si>
  <si>
    <t>18-1882588</t>
  </si>
  <si>
    <t>18-1883201</t>
  </si>
  <si>
    <t>18-1883570</t>
  </si>
  <si>
    <t>18-1883861</t>
  </si>
  <si>
    <t>18-1884386</t>
  </si>
  <si>
    <t>18-1884398</t>
  </si>
  <si>
    <t>18-1884483</t>
  </si>
  <si>
    <t>18-1858094</t>
  </si>
  <si>
    <t>18-1858096</t>
  </si>
  <si>
    <t>18-1858106</t>
  </si>
  <si>
    <t>18-1858151</t>
  </si>
  <si>
    <t>18-1858520</t>
  </si>
  <si>
    <t>18-1858768</t>
  </si>
  <si>
    <t>18-1858786</t>
  </si>
  <si>
    <t>18-1858795</t>
  </si>
  <si>
    <t>18-1859182</t>
  </si>
  <si>
    <t>18-1859296</t>
  </si>
  <si>
    <t>18-1859464</t>
  </si>
  <si>
    <t>18-1859519</t>
  </si>
  <si>
    <t>18-1859550</t>
  </si>
  <si>
    <t>18-1859866</t>
  </si>
  <si>
    <t>18-1860176</t>
  </si>
  <si>
    <t>18-1860467</t>
  </si>
  <si>
    <t>18-1860600</t>
  </si>
  <si>
    <t>18-1860674</t>
  </si>
  <si>
    <t>18-1860796</t>
  </si>
  <si>
    <t>18-1860798</t>
  </si>
  <si>
    <t>18-1860864</t>
  </si>
  <si>
    <t>18-1860898</t>
  </si>
  <si>
    <t>18-1861227</t>
  </si>
  <si>
    <t>18-1861305</t>
  </si>
  <si>
    <t>18-1861790</t>
  </si>
  <si>
    <t>18-1861870</t>
  </si>
  <si>
    <t>18-1861960</t>
  </si>
  <si>
    <t>18-1861965</t>
  </si>
  <si>
    <t>18-1884632</t>
  </si>
  <si>
    <t>18-1884639</t>
  </si>
  <si>
    <t>18-1884742</t>
  </si>
  <si>
    <t>18-1884795</t>
  </si>
  <si>
    <t>18-1884981</t>
  </si>
  <si>
    <t>18-1885044</t>
  </si>
  <si>
    <t>18-1885161</t>
  </si>
  <si>
    <t>18-1885264</t>
  </si>
  <si>
    <t>18-1885430</t>
  </si>
  <si>
    <t>18-1885477</t>
  </si>
  <si>
    <t>18-1885627</t>
  </si>
  <si>
    <t>18-1885660</t>
  </si>
  <si>
    <t>18-1885878</t>
  </si>
  <si>
    <t>18-1885917</t>
  </si>
  <si>
    <t>18-1886016</t>
  </si>
  <si>
    <t>18-1886072</t>
  </si>
  <si>
    <t>18-1886187</t>
  </si>
  <si>
    <t>18-1886371</t>
  </si>
  <si>
    <t>18-1886533</t>
  </si>
  <si>
    <t>18-1886613</t>
  </si>
  <si>
    <t>18-1886634</t>
  </si>
  <si>
    <t>I12E-76000119</t>
  </si>
  <si>
    <t>I12E-76000120</t>
  </si>
  <si>
    <t>I12E-76000123</t>
  </si>
  <si>
    <t>I12E-76000124</t>
  </si>
  <si>
    <t>I12E-76000134</t>
  </si>
  <si>
    <t>I12E-76000135</t>
  </si>
  <si>
    <t>I12E-76000136</t>
  </si>
  <si>
    <t>I12E-76000137</t>
  </si>
  <si>
    <t>I12E-76000173</t>
  </si>
  <si>
    <t>I12E-76000174</t>
  </si>
  <si>
    <t>I12E-76000190</t>
  </si>
  <si>
    <t>I12E-76000194</t>
  </si>
  <si>
    <t>I12E-76000195</t>
  </si>
  <si>
    <t>I12E-76000197</t>
  </si>
  <si>
    <t>I12E-76000209</t>
  </si>
  <si>
    <t>I12E-76000227</t>
  </si>
  <si>
    <t>I12E-76000249</t>
  </si>
  <si>
    <t>I12E-76000250</t>
  </si>
  <si>
    <t>I12E-76000251</t>
  </si>
  <si>
    <t>I12E-76000255</t>
  </si>
  <si>
    <t>I12E-76000257</t>
  </si>
  <si>
    <t>I12E-76000259</t>
  </si>
  <si>
    <t>I12E-76000260</t>
  </si>
  <si>
    <t>I12E-76000270</t>
  </si>
  <si>
    <t>I12E-76000277</t>
  </si>
  <si>
    <t>I12E-76000283</t>
  </si>
  <si>
    <t>I12E-76000284</t>
  </si>
  <si>
    <t>I12E-76000287</t>
  </si>
  <si>
    <t>I12E-76000293</t>
  </si>
  <si>
    <t>I12E-76000294</t>
  </si>
  <si>
    <t>I12E-76000301</t>
  </si>
  <si>
    <t>I12E-76000306</t>
  </si>
  <si>
    <t>I12E-76000309</t>
  </si>
  <si>
    <t>I12E-76000328</t>
  </si>
  <si>
    <t>I12E-76000338</t>
  </si>
  <si>
    <t>I12E-76000344</t>
  </si>
  <si>
    <t>I12E-76000345</t>
  </si>
  <si>
    <t>I12E-76000351</t>
  </si>
  <si>
    <t>I12E-76000356</t>
  </si>
  <si>
    <t>I12E-76000358</t>
  </si>
  <si>
    <t>I12E-76000360</t>
  </si>
  <si>
    <t>I12E-76000372</t>
  </si>
  <si>
    <t>I12E-76000380</t>
  </si>
  <si>
    <t>I12E-76000391</t>
  </si>
  <si>
    <t>I12E-76000394</t>
  </si>
  <si>
    <t>I12E-76000397</t>
  </si>
  <si>
    <t>I12E-76000398</t>
  </si>
  <si>
    <t>I12E-76000407</t>
  </si>
  <si>
    <t>I12E-76000411</t>
  </si>
  <si>
    <t>I12E-76000413</t>
  </si>
  <si>
    <t>I12E-76000417</t>
  </si>
  <si>
    <t>I12E-76000421</t>
  </si>
  <si>
    <t>I12E-76000426</t>
  </si>
  <si>
    <t>I12E-76000427</t>
  </si>
  <si>
    <t>I12E-76000428</t>
  </si>
  <si>
    <t>I12E-76000429</t>
  </si>
  <si>
    <t>I12E-76000430</t>
  </si>
  <si>
    <t>I12E-76000431</t>
  </si>
  <si>
    <t>I12E-76000433</t>
  </si>
  <si>
    <t>I12E-76000438</t>
  </si>
  <si>
    <t>I12E-76000439</t>
  </si>
  <si>
    <t>I12E-76000461</t>
  </si>
  <si>
    <t>I12E-76000463</t>
  </si>
  <si>
    <t>I12E-76000476</t>
  </si>
  <si>
    <t>I12E-76000477</t>
  </si>
  <si>
    <t>I12E-76000481</t>
  </si>
  <si>
    <t>I12E-76000482</t>
  </si>
  <si>
    <t>I12E-76000483</t>
  </si>
  <si>
    <t>I12E-76000486</t>
  </si>
  <si>
    <t>I12E-76000497</t>
  </si>
  <si>
    <t>I12E-76000504</t>
  </si>
  <si>
    <t>I12E-76000507</t>
  </si>
  <si>
    <t>I12E-76000512</t>
  </si>
  <si>
    <t>I12E-76000513</t>
  </si>
  <si>
    <t>I12E-76000514</t>
  </si>
  <si>
    <t>I12E-76000516</t>
  </si>
  <si>
    <t>I12E-76000518</t>
  </si>
  <si>
    <t>I12E-76000530</t>
  </si>
  <si>
    <t>I12E-76000551</t>
  </si>
  <si>
    <t>I12E-76000554</t>
  </si>
  <si>
    <t>I12E-76000566</t>
  </si>
  <si>
    <t>I12E-76000568</t>
  </si>
  <si>
    <t>I12E-76000571</t>
  </si>
  <si>
    <t>I12E-76000572</t>
  </si>
  <si>
    <t>I12E-76000573</t>
  </si>
  <si>
    <t>I12E-76000576</t>
  </si>
  <si>
    <t>I12E-76000580</t>
  </si>
  <si>
    <t>I12E-76000582</t>
  </si>
  <si>
    <t>I12E-76000583</t>
  </si>
  <si>
    <t>I12E-76000600</t>
  </si>
  <si>
    <t>I12E-76000604</t>
  </si>
  <si>
    <t>I12E-76000610</t>
  </si>
  <si>
    <t>I12E-76000611</t>
  </si>
  <si>
    <t>I12E-76000612</t>
  </si>
  <si>
    <t>I12E-76000624</t>
  </si>
  <si>
    <t>I12E-76000626</t>
  </si>
  <si>
    <t>I12E-76000629</t>
  </si>
  <si>
    <t>I12E-76000631</t>
  </si>
  <si>
    <t>I12E-76000635</t>
  </si>
  <si>
    <t>I12E-76000637</t>
  </si>
  <si>
    <t>I12E-76000641</t>
  </si>
  <si>
    <t>I12E-76000644</t>
  </si>
  <si>
    <t>I12E-76000646</t>
  </si>
  <si>
    <t>I12E-76000655</t>
  </si>
  <si>
    <t>I12E-76000658</t>
  </si>
  <si>
    <t>I12E-76000660</t>
  </si>
  <si>
    <t>I12E-76000673</t>
  </si>
  <si>
    <t>I12E-76000690</t>
  </si>
  <si>
    <t>I12E-76000694</t>
  </si>
  <si>
    <t>I12E-76000695</t>
  </si>
  <si>
    <t>I12E-76000698</t>
  </si>
  <si>
    <t>I12E-76000709</t>
  </si>
  <si>
    <t>I12E-76000711</t>
  </si>
  <si>
    <t>I12E-76000713</t>
  </si>
  <si>
    <t>I12E-76000727</t>
  </si>
  <si>
    <t>I12E-76000729</t>
  </si>
  <si>
    <t>I12E-76000731</t>
  </si>
  <si>
    <t>I12E-76000734</t>
  </si>
  <si>
    <t>I12E-76000743</t>
  </si>
  <si>
    <t>I12E-76000745</t>
  </si>
  <si>
    <t>I12E-76000746</t>
  </si>
  <si>
    <t>I12E-76000749</t>
  </si>
  <si>
    <t>I12E-76000750</t>
  </si>
  <si>
    <t>I12E-76000752</t>
  </si>
  <si>
    <t>I12E-76000757</t>
  </si>
  <si>
    <t>I12E-76000765</t>
  </si>
  <si>
    <t>I12E-76000767</t>
  </si>
  <si>
    <t>I12E-76000780</t>
  </si>
  <si>
    <t>I12E-76000812</t>
  </si>
  <si>
    <t>I12E-76000817</t>
  </si>
  <si>
    <t>I12E-76000826</t>
  </si>
  <si>
    <t>I12E-76000833</t>
  </si>
  <si>
    <t>I12E-76000834</t>
  </si>
  <si>
    <t>I12E-76000837</t>
  </si>
  <si>
    <t>I12E-76000846</t>
  </si>
  <si>
    <t>I12E-76000860</t>
  </si>
  <si>
    <t>I12E-76000861</t>
  </si>
  <si>
    <t>I12E-76000868</t>
  </si>
  <si>
    <t>I12E-76000872</t>
  </si>
  <si>
    <t>I12E-76000875</t>
  </si>
  <si>
    <t>I12E-76000887</t>
  </si>
  <si>
    <t>I12E-76000893</t>
  </si>
  <si>
    <t>I12E-76000899</t>
  </si>
  <si>
    <t>I12E-76000900</t>
  </si>
  <si>
    <t>I12E-76000902</t>
  </si>
  <si>
    <t>I12E-76000913</t>
  </si>
  <si>
    <t>I12E-76000924</t>
  </si>
  <si>
    <t>I12E-76000933</t>
  </si>
  <si>
    <t>I12E-76000936</t>
  </si>
  <si>
    <t>I12E-76000941</t>
  </si>
  <si>
    <t>I12E-76000944</t>
  </si>
  <si>
    <t>I12E-76000945</t>
  </si>
  <si>
    <t>I12E-76000946</t>
  </si>
  <si>
    <t>I12E-76000954</t>
  </si>
  <si>
    <t>I12E-76000957</t>
  </si>
  <si>
    <t>I12E-76000960</t>
  </si>
  <si>
    <t>I12E-76000962</t>
  </si>
  <si>
    <t>I12E-76000972</t>
  </si>
  <si>
    <t>I12E-76000973</t>
  </si>
  <si>
    <t>I12E-76000977</t>
  </si>
  <si>
    <t>I12E-76000978</t>
  </si>
  <si>
    <t>I12E-76000993</t>
  </si>
  <si>
    <t>I09E-76000602</t>
  </si>
  <si>
    <t>I09E-76000611</t>
  </si>
  <si>
    <t>I09E-76000613</t>
  </si>
  <si>
    <t>I09E-76000628</t>
  </si>
  <si>
    <t>I09E-76000636</t>
  </si>
  <si>
    <t>I09E-76000653</t>
  </si>
  <si>
    <t>I09E-76000678</t>
  </si>
  <si>
    <t>I09E-76000679</t>
  </si>
  <si>
    <t>I09E-76000681</t>
  </si>
  <si>
    <t>I09E-76000683</t>
  </si>
  <si>
    <t>I09E-76000694</t>
  </si>
  <si>
    <t>I09E-76000701</t>
  </si>
  <si>
    <t>I09E-76000702</t>
  </si>
  <si>
    <t>I09E-76000703</t>
  </si>
  <si>
    <t>I09E-76000714</t>
  </si>
  <si>
    <t>I09E-76000721</t>
  </si>
  <si>
    <t>I09E-76000722</t>
  </si>
  <si>
    <t>I09E-76000743</t>
  </si>
  <si>
    <t>I09E-76000762</t>
  </si>
  <si>
    <t>I09E-76000765</t>
  </si>
  <si>
    <t>I09E-76000775</t>
  </si>
  <si>
    <t>I09E-76000776</t>
  </si>
  <si>
    <t>I09E-76000778</t>
  </si>
  <si>
    <t>I09E-76000779</t>
  </si>
  <si>
    <t>I09E-76000785</t>
  </si>
  <si>
    <t>I09E-76000805</t>
  </si>
  <si>
    <t>I09E-76000809</t>
  </si>
  <si>
    <t>I09E-76000814</t>
  </si>
  <si>
    <t>I09E-76000823</t>
  </si>
  <si>
    <t>I09E-76000836</t>
  </si>
  <si>
    <t>I09E-76000843</t>
  </si>
  <si>
    <t>I09E-76000851</t>
  </si>
  <si>
    <t>I09E-76000855</t>
  </si>
  <si>
    <t>I09E-76000859</t>
  </si>
  <si>
    <t>I09E-76000870</t>
  </si>
  <si>
    <t>I09E-76000871</t>
  </si>
  <si>
    <t>I09E-76000874</t>
  </si>
  <si>
    <t>I09E-76000875</t>
  </si>
  <si>
    <t>I09E-76000882</t>
  </si>
  <si>
    <t>I09E-76000884</t>
  </si>
  <si>
    <t>I09E-76000885</t>
  </si>
  <si>
    <t>I09E-76000886</t>
  </si>
  <si>
    <t>I09E-76000888</t>
  </si>
  <si>
    <t>I09E-76000893</t>
  </si>
  <si>
    <t>I09E-76000899</t>
  </si>
  <si>
    <t>I09E-76000903</t>
  </si>
  <si>
    <t>I09E-76000905</t>
  </si>
  <si>
    <t>I09E-76000906</t>
  </si>
  <si>
    <t>I09E-76000908</t>
  </si>
  <si>
    <t>I09E-76000910</t>
  </si>
  <si>
    <t>I09E-76000911</t>
  </si>
  <si>
    <t>I09E-76000912</t>
  </si>
  <si>
    <t>I09E-76000921</t>
  </si>
  <si>
    <t>I09E-76000935</t>
  </si>
  <si>
    <t>I09E-76000939</t>
  </si>
  <si>
    <t>I09E-76000955</t>
  </si>
  <si>
    <t>I09E-76000960</t>
  </si>
  <si>
    <t>I09E-76000969</t>
  </si>
  <si>
    <t>I09E-76000974</t>
  </si>
  <si>
    <t>I09E-76000975</t>
  </si>
  <si>
    <t>I09E-76000980</t>
  </si>
  <si>
    <t>I09E-76000991</t>
  </si>
  <si>
    <t>I09E-76000999</t>
  </si>
  <si>
    <t>I09E-76001002</t>
  </si>
  <si>
    <t>I09E-76001003</t>
  </si>
  <si>
    <t>I09E-76001005</t>
  </si>
  <si>
    <t>I09E-76001007</t>
  </si>
  <si>
    <t>I09E-76001012</t>
  </si>
  <si>
    <t>I09E-76001015</t>
  </si>
  <si>
    <t>I09E-76001020</t>
  </si>
  <si>
    <t>I09E-76001028</t>
  </si>
  <si>
    <t>I09E-76001034</t>
  </si>
  <si>
    <t>I09E-76001036</t>
  </si>
  <si>
    <t>I09E-76001040</t>
  </si>
  <si>
    <t>I09E-76001042</t>
  </si>
  <si>
    <t>I09E-76001045</t>
  </si>
  <si>
    <t>I09E-76001046</t>
  </si>
  <si>
    <t>I09E-76001048</t>
  </si>
  <si>
    <t>I09E-76001051</t>
  </si>
  <si>
    <t>I09E-76001055</t>
  </si>
  <si>
    <t>I09E-76001071</t>
  </si>
  <si>
    <t>I09E-76001085</t>
  </si>
  <si>
    <t>I09E-76001087</t>
  </si>
  <si>
    <t>I09E-76001088</t>
  </si>
  <si>
    <t>I09E-76001089</t>
  </si>
  <si>
    <t>I09E-76001097</t>
  </si>
  <si>
    <t>I09E-76001101</t>
  </si>
  <si>
    <t>I09E-76001104</t>
  </si>
  <si>
    <t>I09E-76001107</t>
  </si>
  <si>
    <t>I09E-76001114</t>
  </si>
  <si>
    <t>I09E-76001120</t>
  </si>
  <si>
    <t>I09E-76001131</t>
  </si>
  <si>
    <t>I09E-76001150</t>
  </si>
  <si>
    <t>I09E-76001175</t>
  </si>
  <si>
    <t>I09E-76001178</t>
  </si>
  <si>
    <t>I09E-76001188</t>
  </si>
  <si>
    <t>I09E-76001192</t>
  </si>
  <si>
    <t>I09E-76001195</t>
  </si>
  <si>
    <t>I09E-76001212</t>
  </si>
  <si>
    <t>I09E-76001215</t>
  </si>
  <si>
    <t>I09E-76001220</t>
  </si>
  <si>
    <t>I09E-76001228</t>
  </si>
  <si>
    <t>I09E-76001229</t>
  </si>
  <si>
    <t>I09E-76001236</t>
  </si>
  <si>
    <t>I09E-76001237</t>
  </si>
  <si>
    <t>I09E-76001245</t>
  </si>
  <si>
    <t>I09E-76001301</t>
  </si>
  <si>
    <t>I09E-76001312</t>
  </si>
  <si>
    <t>I09E-76001325</t>
  </si>
  <si>
    <t>I09E-76001333</t>
  </si>
  <si>
    <t>I09E-76001334</t>
  </si>
  <si>
    <t>I09E-76001337</t>
  </si>
  <si>
    <t>I09E-76001338</t>
  </si>
  <si>
    <t>I09E-76001352</t>
  </si>
  <si>
    <t>I09E-76001354</t>
  </si>
  <si>
    <t>I09E-76001363</t>
  </si>
  <si>
    <t>I09E-76001391</t>
  </si>
  <si>
    <t>I09E-76001404</t>
  </si>
  <si>
    <t>I09E-76001405</t>
  </si>
  <si>
    <t>I09E-76001407</t>
  </si>
  <si>
    <t>I09E-76001409</t>
  </si>
  <si>
    <t>I09E-76001416</t>
  </si>
  <si>
    <t>I09E-76001421</t>
  </si>
  <si>
    <t>I09E-76001427</t>
  </si>
  <si>
    <t>I09E-76001440</t>
  </si>
  <si>
    <t>I09E-76001442</t>
  </si>
  <si>
    <t>I09E-76001443</t>
  </si>
  <si>
    <t>I09E-76001444</t>
  </si>
  <si>
    <t>I09E-76001452</t>
  </si>
  <si>
    <t>I09E-76001495</t>
  </si>
  <si>
    <t>I09E-76001500</t>
  </si>
  <si>
    <t>I09E-76001507</t>
  </si>
  <si>
    <t>I09E-76001562</t>
  </si>
  <si>
    <t>I09E-76001582</t>
  </si>
  <si>
    <t>I09E-76001592</t>
  </si>
  <si>
    <t>I09E-76001593</t>
  </si>
  <si>
    <t>I09E-76001596</t>
  </si>
  <si>
    <t>I09E-76001608</t>
  </si>
  <si>
    <t>I09E-76001612</t>
  </si>
  <si>
    <t>I09E-76001620</t>
  </si>
  <si>
    <t>I09E-76001621</t>
  </si>
  <si>
    <t>I09E-76001629</t>
  </si>
  <si>
    <t>I09E-76001637</t>
  </si>
  <si>
    <t>I09E-76001638</t>
  </si>
  <si>
    <t>I09E-76001649</t>
  </si>
  <si>
    <t>I09E-76001652</t>
  </si>
  <si>
    <t>I09E-76001662</t>
  </si>
  <si>
    <t>I09E-76001690</t>
  </si>
  <si>
    <t>I09E-76001695</t>
  </si>
  <si>
    <t>I09E-76001697</t>
  </si>
  <si>
    <t>I10E-76000003</t>
  </si>
  <si>
    <t>I10E-76000019</t>
  </si>
  <si>
    <t>I10E-76000023</t>
  </si>
  <si>
    <t>I10E-76000037</t>
  </si>
  <si>
    <t>I10E-76000041</t>
  </si>
  <si>
    <t>I10E-76000051</t>
  </si>
  <si>
    <t>I10E-76000054</t>
  </si>
  <si>
    <t>I10E-76000058</t>
  </si>
  <si>
    <t>I10E-76000061</t>
  </si>
  <si>
    <t>I10E-76000069</t>
  </si>
  <si>
    <t>I10E-76000071</t>
  </si>
  <si>
    <t>I10E-76000077</t>
  </si>
  <si>
    <t>I10E-76000093</t>
  </si>
  <si>
    <t>I10E-76000111</t>
  </si>
  <si>
    <t>I10E-76000121</t>
  </si>
  <si>
    <t>I10E-76000122</t>
  </si>
  <si>
    <t>I10E-76000124</t>
  </si>
  <si>
    <t>I10E-76000126</t>
  </si>
  <si>
    <t>I10E-76000132</t>
  </si>
  <si>
    <t>I10E-76000138</t>
  </si>
  <si>
    <t>I10E-76000140</t>
  </si>
  <si>
    <t>I10E-76000147</t>
  </si>
  <si>
    <t>I10E-76000150</t>
  </si>
  <si>
    <t>I10E-76000153</t>
  </si>
  <si>
    <t>I10E-76000155</t>
  </si>
  <si>
    <t>I10E-76000175</t>
  </si>
  <si>
    <t>I10E-76000223</t>
  </si>
  <si>
    <t>I10E-76000278</t>
  </si>
  <si>
    <t>I10E-76000288</t>
  </si>
  <si>
    <t>I10E-76000293</t>
  </si>
  <si>
    <t>I10E-76000296</t>
  </si>
  <si>
    <t>I10E-76000299</t>
  </si>
  <si>
    <t>I10E-76000334</t>
  </si>
  <si>
    <t>I10E-76000335</t>
  </si>
  <si>
    <t>I10E-76000412</t>
  </si>
  <si>
    <t>I10E-76000413</t>
  </si>
  <si>
    <t>I10E-76000418</t>
  </si>
  <si>
    <t>I10E-76000419</t>
  </si>
  <si>
    <t>I10E-76000423</t>
  </si>
  <si>
    <t>I10E-76000429</t>
  </si>
  <si>
    <t>I06E-171000337</t>
  </si>
  <si>
    <t>I06E-171000785</t>
  </si>
  <si>
    <t>I07E-171000357</t>
  </si>
  <si>
    <t>I07E-171000358</t>
  </si>
  <si>
    <t>I08E-171000088</t>
  </si>
  <si>
    <t>I08E-171000162</t>
  </si>
  <si>
    <t>I08E-171000171</t>
  </si>
  <si>
    <t>I08E-171000182</t>
  </si>
  <si>
    <t>I08E-171000261</t>
  </si>
  <si>
    <t>I08E-171000390</t>
  </si>
  <si>
    <t>I08E-171000415</t>
  </si>
  <si>
    <t>I08E-171000416</t>
  </si>
  <si>
    <t>I08E-171000484</t>
  </si>
  <si>
    <t>I08E-171000503</t>
  </si>
  <si>
    <t>I08E-171000549</t>
  </si>
  <si>
    <t>I08E-171000569</t>
  </si>
  <si>
    <t>I08E-171000572</t>
  </si>
  <si>
    <t>I08E-171000578</t>
  </si>
  <si>
    <t>I08E-171000603</t>
  </si>
  <si>
    <t>I08E-171000614</t>
  </si>
  <si>
    <t>I08E-171000643</t>
  </si>
  <si>
    <t>I08E-171000655</t>
  </si>
  <si>
    <t>I08E-76014291</t>
  </si>
  <si>
    <t>I08E-76014389</t>
  </si>
  <si>
    <t>I08E-76014516</t>
  </si>
  <si>
    <t>I08E-76014575</t>
  </si>
  <si>
    <t>I08E-76016042</t>
  </si>
  <si>
    <t>I08E-76016190</t>
  </si>
  <si>
    <t>I08E-76016374</t>
  </si>
  <si>
    <t>I08E-76016417</t>
  </si>
  <si>
    <t>I08E-76017070</t>
  </si>
  <si>
    <t>I08E-76017151</t>
  </si>
  <si>
    <t>I08E-76017220</t>
  </si>
  <si>
    <t>I08E-76017420</t>
  </si>
  <si>
    <t>I08E-76017457</t>
  </si>
  <si>
    <t>I08E-76017468</t>
  </si>
  <si>
    <t>I10E-76000434</t>
  </si>
  <si>
    <t>I10E-76000439</t>
  </si>
  <si>
    <t>I10E-76000444</t>
  </si>
  <si>
    <t>I10E-76000445</t>
  </si>
  <si>
    <t>I10E-76000446</t>
  </si>
  <si>
    <t>I10E-76000449</t>
  </si>
  <si>
    <t>I10E-76000453</t>
  </si>
  <si>
    <t>I10E-76000455</t>
  </si>
  <si>
    <t>I10E-76000464</t>
  </si>
  <si>
    <t>I10E-76000469</t>
  </si>
  <si>
    <t>I10E-76000471</t>
  </si>
  <si>
    <t>I10E-76000521</t>
  </si>
  <si>
    <t>I10E-76000522</t>
  </si>
  <si>
    <t>I10E-76000525</t>
  </si>
  <si>
    <t>I10E-76000533</t>
  </si>
  <si>
    <t>I10E-76000534</t>
  </si>
  <si>
    <t>I10E-76000540</t>
  </si>
  <si>
    <t>I10E-76000541</t>
  </si>
  <si>
    <t>I10E-76000577</t>
  </si>
  <si>
    <t>I10E-76000581</t>
  </si>
  <si>
    <t>I10E-76000585</t>
  </si>
  <si>
    <t>I10E-76000593</t>
  </si>
  <si>
    <t>I10E-76000602</t>
  </si>
  <si>
    <t>I10E-76000614</t>
  </si>
  <si>
    <t>I10E-76000618</t>
  </si>
  <si>
    <t>I10E-76000621</t>
  </si>
  <si>
    <t>I10E-76000622</t>
  </si>
  <si>
    <t>I10E-76000634</t>
  </si>
  <si>
    <t>I10E-76000636</t>
  </si>
  <si>
    <t>I10E-76000673</t>
  </si>
  <si>
    <t>I10E-76000713</t>
  </si>
  <si>
    <t>I10E-76000715</t>
  </si>
  <si>
    <t>I10E-76000747</t>
  </si>
  <si>
    <t>I10E-76000791</t>
  </si>
  <si>
    <t>I10E-76000795</t>
  </si>
  <si>
    <t>I10E-76000799</t>
  </si>
  <si>
    <t>I10E-76000802</t>
  </si>
  <si>
    <t>I10E-76000809</t>
  </si>
  <si>
    <t>I10E-76000810</t>
  </si>
  <si>
    <t>I10E-76000811</t>
  </si>
  <si>
    <t>I10E-76000813</t>
  </si>
  <si>
    <t>I10E-76000815</t>
  </si>
  <si>
    <t>I10E-76000816</t>
  </si>
  <si>
    <t>I10E-76000835</t>
  </si>
  <si>
    <t>I10E-76000848</t>
  </si>
  <si>
    <t>I10E-76000851</t>
  </si>
  <si>
    <t>I10E-76000909</t>
  </si>
  <si>
    <t>I10E-76000929</t>
  </si>
  <si>
    <t>I10E-76000932</t>
  </si>
  <si>
    <t>I10E-76000937</t>
  </si>
  <si>
    <t>I10E-76000940</t>
  </si>
  <si>
    <t>I10E-76000961</t>
  </si>
  <si>
    <t>I10E-76000970</t>
  </si>
  <si>
    <t>I10E-76000976</t>
  </si>
  <si>
    <t>I10E-76000982</t>
  </si>
  <si>
    <t>I10E-76000989</t>
  </si>
  <si>
    <t>I10E-76001000</t>
  </si>
  <si>
    <t>I10E-76001009</t>
  </si>
  <si>
    <t>I10E-76001065</t>
  </si>
  <si>
    <t>I10E-76001091</t>
  </si>
  <si>
    <t>I10E-76001109</t>
  </si>
  <si>
    <t>I10E-76001110</t>
  </si>
  <si>
    <t>I10E-76001111</t>
  </si>
  <si>
    <t>I10E-76001119</t>
  </si>
  <si>
    <t>I10E-76001121</t>
  </si>
  <si>
    <t>I10E-76001122</t>
  </si>
  <si>
    <t>I10E-76001124</t>
  </si>
  <si>
    <t>I10E-76001127</t>
  </si>
  <si>
    <t>I10E-76001134</t>
  </si>
  <si>
    <t>I10E-76001146</t>
  </si>
  <si>
    <t>I10E-76001173</t>
  </si>
  <si>
    <t>I10E-76001181</t>
  </si>
  <si>
    <t>I10E-76001184</t>
  </si>
  <si>
    <t>I10E-76001188</t>
  </si>
  <si>
    <t>I10E-76001192</t>
  </si>
  <si>
    <t>I10E-76001193</t>
  </si>
  <si>
    <t>I10E-76001196</t>
  </si>
  <si>
    <t>I10E-76001201</t>
  </si>
  <si>
    <t>I10E-76001206</t>
  </si>
  <si>
    <t>I10E-76001210</t>
  </si>
  <si>
    <t>I10E-76001211</t>
  </si>
  <si>
    <t>I10E-76001242</t>
  </si>
  <si>
    <t>I10E-76001286</t>
  </si>
  <si>
    <t>I10E-76001333</t>
  </si>
  <si>
    <t>I10E-76001349</t>
  </si>
  <si>
    <t>I10E-76001360</t>
  </si>
  <si>
    <t>I10E-76001386</t>
  </si>
  <si>
    <t>I10E-76001387</t>
  </si>
  <si>
    <t>I10E-76001389</t>
  </si>
  <si>
    <t>I10E-76001400</t>
  </si>
  <si>
    <t>I10E-76001408</t>
  </si>
  <si>
    <t>I10E-76001411</t>
  </si>
  <si>
    <t>I10E-76001433</t>
  </si>
  <si>
    <t>I10E-76001444</t>
  </si>
  <si>
    <t>I10E-76001460</t>
  </si>
  <si>
    <t>I10E-76001521</t>
  </si>
  <si>
    <t>I10E-76001528</t>
  </si>
  <si>
    <t>I10E-76001533</t>
  </si>
  <si>
    <t>I10E-76001551</t>
  </si>
  <si>
    <t>I11E-76000019</t>
  </si>
  <si>
    <t>I11E-76000062</t>
  </si>
  <si>
    <t>I11E-76000069</t>
  </si>
  <si>
    <t>I11E-76000070</t>
  </si>
  <si>
    <t>I11E-76000071</t>
  </si>
  <si>
    <t>I11E-76000108</t>
  </si>
  <si>
    <t>I11E-76000157</t>
  </si>
  <si>
    <t>I11E-76000182</t>
  </si>
  <si>
    <t>I11E-76000194</t>
  </si>
  <si>
    <t>I11E-76000201</t>
  </si>
  <si>
    <t>I11E-76000208</t>
  </si>
  <si>
    <t>I11E-76000210</t>
  </si>
  <si>
    <t>I11E-76000213</t>
  </si>
  <si>
    <t>I11E-76000217</t>
  </si>
  <si>
    <t>I11E-76000219</t>
  </si>
  <si>
    <t>I11E-76000252</t>
  </si>
  <si>
    <t>I11E-76000265</t>
  </si>
  <si>
    <t>I11E-76000298</t>
  </si>
  <si>
    <t>I11E-76000319</t>
  </si>
  <si>
    <t>I11E-76000360</t>
  </si>
  <si>
    <t>I11E-76000362</t>
  </si>
  <si>
    <t>I11E-76000364</t>
  </si>
  <si>
    <t>I11E-76000367</t>
  </si>
  <si>
    <t>I11E-76000370</t>
  </si>
  <si>
    <t>I11E-76000371</t>
  </si>
  <si>
    <t>I11E-76000372</t>
  </si>
  <si>
    <t>I11E-76000374</t>
  </si>
  <si>
    <t>I11E-76000387</t>
  </si>
  <si>
    <t>I11E-76000388</t>
  </si>
  <si>
    <t>I11E-76000394</t>
  </si>
  <si>
    <t>I11E-76000396</t>
  </si>
  <si>
    <t>I11E-76000398</t>
  </si>
  <si>
    <t>I11E-76000401</t>
  </si>
  <si>
    <t>I11E-76000402</t>
  </si>
  <si>
    <t>I11E-76000405</t>
  </si>
  <si>
    <t>I11E-76000407</t>
  </si>
  <si>
    <t>I11E-76000408</t>
  </si>
  <si>
    <t>I11E-76000414</t>
  </si>
  <si>
    <t>I11E-76000415</t>
  </si>
  <si>
    <t>I11E-76000416</t>
  </si>
  <si>
    <t>I11E-76000417</t>
  </si>
  <si>
    <t>I11E-76000419</t>
  </si>
  <si>
    <t>I11E-76000425</t>
  </si>
  <si>
    <t>I11E-76000437</t>
  </si>
  <si>
    <t>I11E-76000467</t>
  </si>
  <si>
    <t>I11E-76000475</t>
  </si>
  <si>
    <t>I11E-76000487</t>
  </si>
  <si>
    <t>I11E-76000492</t>
  </si>
  <si>
    <t>I11E-76000494</t>
  </si>
  <si>
    <t>I11E-76000496</t>
  </si>
  <si>
    <t>I11E-76000517</t>
  </si>
  <si>
    <t>I11E-76000518</t>
  </si>
  <si>
    <t>I11E-76000527</t>
  </si>
  <si>
    <t>I11E-76000528</t>
  </si>
  <si>
    <t>I11E-76000529</t>
  </si>
  <si>
    <t>I11E-76000533</t>
  </si>
  <si>
    <t>I11E-76000534</t>
  </si>
  <si>
    <t>I11E-76000540</t>
  </si>
  <si>
    <t>I11E-76000542</t>
  </si>
  <si>
    <t>I11E-76000546</t>
  </si>
  <si>
    <t>I11E-76000548</t>
  </si>
  <si>
    <t>I11E-76000551</t>
  </si>
  <si>
    <t>I11E-76000562</t>
  </si>
  <si>
    <t>I11E-76000572</t>
  </si>
  <si>
    <t>I11E-76000594</t>
  </si>
  <si>
    <t>I11E-76000619</t>
  </si>
  <si>
    <t>I11E-76000626</t>
  </si>
  <si>
    <t>I11E-76000627</t>
  </si>
  <si>
    <t>I11E-76000628</t>
  </si>
  <si>
    <t>I11E-76000633</t>
  </si>
  <si>
    <t>I11E-76000639</t>
  </si>
  <si>
    <t>I11E-76000642</t>
  </si>
  <si>
    <t>I11E-76000668</t>
  </si>
  <si>
    <t>I11E-76000670</t>
  </si>
  <si>
    <t>I11E-76000685</t>
  </si>
  <si>
    <t>I11E-76000688</t>
  </si>
  <si>
    <t>I11E-76000695</t>
  </si>
  <si>
    <t>I11E-76000698</t>
  </si>
  <si>
    <t>I11E-76000701</t>
  </si>
  <si>
    <t>I11E-76000722</t>
  </si>
  <si>
    <t>I11E-76000729</t>
  </si>
  <si>
    <t>I11E-76000743</t>
  </si>
  <si>
    <t>I11E-76000760</t>
  </si>
  <si>
    <t>I11E-76000781</t>
  </si>
  <si>
    <t>I11E-76000793</t>
  </si>
  <si>
    <t>I11E-76000794</t>
  </si>
  <si>
    <t>I11E-76000801</t>
  </si>
  <si>
    <t>I11E-76000805</t>
  </si>
  <si>
    <t>I11E-76000806</t>
  </si>
  <si>
    <t>I11E-76000824</t>
  </si>
  <si>
    <t>I11E-76000826</t>
  </si>
  <si>
    <t>I11E-76000833</t>
  </si>
  <si>
    <t>I11E-76000840</t>
  </si>
  <si>
    <t>I11E-76000844</t>
  </si>
  <si>
    <t>I08E-76017499</t>
  </si>
  <si>
    <t>I08E-76017504</t>
  </si>
  <si>
    <t>I08E-76018487</t>
  </si>
  <si>
    <t>I08E-76018561</t>
  </si>
  <si>
    <t>I08E-76018649</t>
  </si>
  <si>
    <t>I08E-76018857</t>
  </si>
  <si>
    <t>I08E-76019009</t>
  </si>
  <si>
    <t>I08E-76019024</t>
  </si>
  <si>
    <t>I08E-76019132</t>
  </si>
  <si>
    <t>I08E-76019297</t>
  </si>
  <si>
    <t>I08E-76019546</t>
  </si>
  <si>
    <t>I08E-76019653</t>
  </si>
  <si>
    <t>I08E-76019662</t>
  </si>
  <si>
    <t>I08E-76019834</t>
  </si>
  <si>
    <t>I08E-76020128</t>
  </si>
  <si>
    <t>I08E-76020129</t>
  </si>
  <si>
    <t>I08E-76020141</t>
  </si>
  <si>
    <t>I08E-76020151</t>
  </si>
  <si>
    <t>I08E-76020169</t>
  </si>
  <si>
    <t>I08E-76020175</t>
  </si>
  <si>
    <t>I08E-76020194</t>
  </si>
  <si>
    <t>I08E-76020203</t>
  </si>
  <si>
    <t>I08E-76020207</t>
  </si>
  <si>
    <t>I09E-76000008</t>
  </si>
  <si>
    <t>I09E-76000017</t>
  </si>
  <si>
    <t>I09E-76000020</t>
  </si>
  <si>
    <t>I09E-76000024</t>
  </si>
  <si>
    <t>I09E-76000035</t>
  </si>
  <si>
    <t>I09E-76000037</t>
  </si>
  <si>
    <t>I09E-76000044</t>
  </si>
  <si>
    <t>I09E-76000045</t>
  </si>
  <si>
    <t>I09E-76000046</t>
  </si>
  <si>
    <t>I09E-76000055</t>
  </si>
  <si>
    <t>I09E-76000066</t>
  </si>
  <si>
    <t>I09E-76000074</t>
  </si>
  <si>
    <t>I09E-76000093</t>
  </si>
  <si>
    <t>I09E-76000100</t>
  </si>
  <si>
    <t>I09E-76000131</t>
  </si>
  <si>
    <t>I09E-76000134</t>
  </si>
  <si>
    <t>I09E-76000136</t>
  </si>
  <si>
    <t>I09E-76000138</t>
  </si>
  <si>
    <t>I09E-76000140</t>
  </si>
  <si>
    <t>I09E-76000149</t>
  </si>
  <si>
    <t>I09E-76000157</t>
  </si>
  <si>
    <t>I09E-76000159</t>
  </si>
  <si>
    <t>I09E-76000175</t>
  </si>
  <si>
    <t>I09E-76000176</t>
  </si>
  <si>
    <t>I09E-76000179</t>
  </si>
  <si>
    <t>I09E-76000181</t>
  </si>
  <si>
    <t>I09E-76000183</t>
  </si>
  <si>
    <t>I09E-76000184</t>
  </si>
  <si>
    <t>I09E-76000190</t>
  </si>
  <si>
    <t>I09E-76000205</t>
  </si>
  <si>
    <t>I09E-76000222</t>
  </si>
  <si>
    <t>I09E-76000224</t>
  </si>
  <si>
    <t>I09E-76000230</t>
  </si>
  <si>
    <t>I09E-76000233</t>
  </si>
  <si>
    <t>I09E-76000235</t>
  </si>
  <si>
    <t>I09E-76000237</t>
  </si>
  <si>
    <t>I09E-76000247</t>
  </si>
  <si>
    <t>I09E-76000256</t>
  </si>
  <si>
    <t>I09E-76000258</t>
  </si>
  <si>
    <t>I09E-76000275</t>
  </si>
  <si>
    <t>I09E-76000276</t>
  </si>
  <si>
    <t>I09E-76000288</t>
  </si>
  <si>
    <t>I09E-76000313</t>
  </si>
  <si>
    <t>I09E-76000315</t>
  </si>
  <si>
    <t>I09E-76000318</t>
  </si>
  <si>
    <t>I09E-76000319</t>
  </si>
  <si>
    <t>I09E-76000325</t>
  </si>
  <si>
    <t>I09E-76000332</t>
  </si>
  <si>
    <t>I09E-76000345</t>
  </si>
  <si>
    <t>I09E-76000346</t>
  </si>
  <si>
    <t>I09E-76000348</t>
  </si>
  <si>
    <t>I09E-76000357</t>
  </si>
  <si>
    <t>I09E-76000398</t>
  </si>
  <si>
    <t>I09E-76000412</t>
  </si>
  <si>
    <t>I09E-76000413</t>
  </si>
  <si>
    <t>I09E-76000421</t>
  </si>
  <si>
    <t>I09E-76000426</t>
  </si>
  <si>
    <t>I09E-76000428</t>
  </si>
  <si>
    <t>I09E-76000429</t>
  </si>
  <si>
    <t>I09E-76000430</t>
  </si>
  <si>
    <t>I09E-76000437</t>
  </si>
  <si>
    <t>I09E-76000458</t>
  </si>
  <si>
    <t>I09E-76000488</t>
  </si>
  <si>
    <t>I09E-76000492</t>
  </si>
  <si>
    <t>I09E-76000506</t>
  </si>
  <si>
    <t>I09E-76000518</t>
  </si>
  <si>
    <t>I09E-76000521</t>
  </si>
  <si>
    <t>I09E-76000522</t>
  </si>
  <si>
    <t>I09E-76000535</t>
  </si>
  <si>
    <t>I09E-76000540</t>
  </si>
  <si>
    <t>I09E-76000543</t>
  </si>
  <si>
    <t>I09E-76000552</t>
  </si>
  <si>
    <t>I09E-76000554</t>
  </si>
  <si>
    <t>I09E-76000585</t>
  </si>
  <si>
    <t>I09E-76000588</t>
  </si>
  <si>
    <t>I09E-76000590</t>
  </si>
  <si>
    <t>I09E-76000601</t>
  </si>
  <si>
    <t>I11E-76000850</t>
  </si>
  <si>
    <t>I11E-76000851</t>
  </si>
  <si>
    <t>I11E-76000852</t>
  </si>
  <si>
    <t>I11E-76000854</t>
  </si>
  <si>
    <t>I11E-76000876</t>
  </si>
  <si>
    <t>I11E-76000888</t>
  </si>
  <si>
    <t>I11E-76000901</t>
  </si>
  <si>
    <t>I11E-76000918</t>
  </si>
  <si>
    <t>I11E-76000924</t>
  </si>
  <si>
    <t>I11E-76000925</t>
  </si>
  <si>
    <t>I11E-76000930</t>
  </si>
  <si>
    <t>I11E-76000944</t>
  </si>
  <si>
    <t>I11E-76000952</t>
  </si>
  <si>
    <t>I11E-76000954</t>
  </si>
  <si>
    <t>I11E-76000964</t>
  </si>
  <si>
    <t>I11E-76000970</t>
  </si>
  <si>
    <t>I11E-76000974</t>
  </si>
  <si>
    <t>I11E-76000986</t>
  </si>
  <si>
    <t>I11E-76001082</t>
  </si>
  <si>
    <t>I11E-76000993</t>
  </si>
  <si>
    <t>I11E-76001064</t>
  </si>
  <si>
    <t>I11E-76001071</t>
  </si>
  <si>
    <t>I11E-76001084</t>
  </si>
  <si>
    <t>I11E-76001102</t>
  </si>
  <si>
    <t>I11E-76001103</t>
  </si>
  <si>
    <t>I11E-76001111</t>
  </si>
  <si>
    <t>I11E-76001113</t>
  </si>
  <si>
    <t>I11E-76001115</t>
  </si>
  <si>
    <t>I11E-76001116</t>
  </si>
  <si>
    <t>I11E-76001125</t>
  </si>
  <si>
    <t>I11E-76001128</t>
  </si>
  <si>
    <t>I11E-76001132</t>
  </si>
  <si>
    <t>I11E-76001141</t>
  </si>
  <si>
    <t>I11E-76001145</t>
  </si>
  <si>
    <t>I11E-76001151</t>
  </si>
  <si>
    <t>I11E-76001156</t>
  </si>
  <si>
    <t>I11E-76001165</t>
  </si>
  <si>
    <t>I11E-76001172</t>
  </si>
  <si>
    <t>I11E-76001180</t>
  </si>
  <si>
    <t>I11E-76001188</t>
  </si>
  <si>
    <t>I11E-76001191</t>
  </si>
  <si>
    <t>I11E-76001192</t>
  </si>
  <si>
    <t>I11E-76001196</t>
  </si>
  <si>
    <t>I11E-76001198</t>
  </si>
  <si>
    <t>I11E-76001201</t>
  </si>
  <si>
    <t>I11E-76001205</t>
  </si>
  <si>
    <t>I11E-76001212</t>
  </si>
  <si>
    <t>I11E-76001216</t>
  </si>
  <si>
    <t>I11E-76001218</t>
  </si>
  <si>
    <t>I11E-76001221</t>
  </si>
  <si>
    <t>I11E-76001223</t>
  </si>
  <si>
    <t>I11E-76001225</t>
  </si>
  <si>
    <t>I11E-76001227</t>
  </si>
  <si>
    <t>I11E-76001229</t>
  </si>
  <si>
    <t>I11E-76001230</t>
  </si>
  <si>
    <t>I11E-76001232</t>
  </si>
  <si>
    <t>I11E-76001241</t>
  </si>
  <si>
    <t>I11E-76001246</t>
  </si>
  <si>
    <t>I11E-76001247</t>
  </si>
  <si>
    <t>I11E-76001248</t>
  </si>
  <si>
    <t>I11E-76001251</t>
  </si>
  <si>
    <t>I11E-76001253</t>
  </si>
  <si>
    <t>I11E-76001262</t>
  </si>
  <si>
    <t>I11E-76001271</t>
  </si>
  <si>
    <t>I11E-76001274</t>
  </si>
  <si>
    <t>I11E-76001276</t>
  </si>
  <si>
    <t>I11E-76001283</t>
  </si>
  <si>
    <t>I11E-76001284</t>
  </si>
  <si>
    <t>I11E-76001285</t>
  </si>
  <si>
    <t>I11E-76001288</t>
  </si>
  <si>
    <t>I12E-76000002</t>
  </si>
  <si>
    <t>I12E-76000004</t>
  </si>
  <si>
    <t>I12E-76000008</t>
  </si>
  <si>
    <t>I12E-76000011</t>
  </si>
  <si>
    <t>I12E-76000012</t>
  </si>
  <si>
    <t>I12E-76000014</t>
  </si>
  <si>
    <t>I12E-76000017</t>
  </si>
  <si>
    <t>I12E-76000021</t>
  </si>
  <si>
    <t>I12E-76000022</t>
  </si>
  <si>
    <t>I12E-76000023</t>
  </si>
  <si>
    <t>I12E-76000029</t>
  </si>
  <si>
    <t>I12E-76000031</t>
  </si>
  <si>
    <t>I12E-76000036</t>
  </si>
  <si>
    <t>I12E-76000046</t>
  </si>
  <si>
    <t>I12E-76000047</t>
  </si>
  <si>
    <t>I12E-76000056</t>
  </si>
  <si>
    <t>I12E-76000061</t>
  </si>
  <si>
    <t>I12E-76000073</t>
  </si>
  <si>
    <t>I12E-76000081</t>
  </si>
  <si>
    <t>I12E-76000084</t>
  </si>
  <si>
    <t>I12E-76000088</t>
  </si>
  <si>
    <t>I12E-76000090</t>
  </si>
  <si>
    <t>I12E-76000092</t>
  </si>
  <si>
    <t>I12E-76000097</t>
  </si>
  <si>
    <t>I12E-76000102</t>
  </si>
  <si>
    <t>I12E-76000103</t>
  </si>
  <si>
    <t>I12E-76000105</t>
  </si>
  <si>
    <t>I12E-76000108</t>
  </si>
  <si>
    <t>I12E-76000112</t>
  </si>
  <si>
    <t>I12E-76000114</t>
  </si>
  <si>
    <t>I09E-76000858</t>
  </si>
  <si>
    <t>TEST756</t>
  </si>
  <si>
    <t>19-1893863</t>
  </si>
  <si>
    <t>19-1894970</t>
  </si>
  <si>
    <t>19-1894989</t>
  </si>
  <si>
    <t>19-1895595</t>
  </si>
  <si>
    <t>19-1895725</t>
  </si>
  <si>
    <t>19-1896254</t>
  </si>
  <si>
    <t>19-1896835</t>
  </si>
  <si>
    <t>19-1897067</t>
  </si>
  <si>
    <t>19-1897077</t>
  </si>
  <si>
    <t>19-1897270</t>
  </si>
  <si>
    <t>19-1897553</t>
  </si>
  <si>
    <t>19-1897826</t>
  </si>
  <si>
    <t>19-1897851</t>
  </si>
  <si>
    <t>19-1898253</t>
  </si>
  <si>
    <t>19-1898258</t>
  </si>
  <si>
    <t>19-1899119</t>
  </si>
  <si>
    <t>19-1899255</t>
  </si>
  <si>
    <t>19-1899316</t>
  </si>
  <si>
    <t>19-1899513</t>
  </si>
  <si>
    <t>19-1900076</t>
  </si>
  <si>
    <t>19-1900170</t>
  </si>
  <si>
    <t>19-1900314</t>
  </si>
  <si>
    <t>19-1900777</t>
  </si>
  <si>
    <t>19-1901225</t>
  </si>
  <si>
    <t>16-0821480</t>
  </si>
  <si>
    <t>17-0831117</t>
  </si>
  <si>
    <t>17-1841325</t>
  </si>
  <si>
    <t>17-1850627</t>
  </si>
  <si>
    <t>18-1855874</t>
  </si>
  <si>
    <t>18-1856718</t>
  </si>
  <si>
    <t>18-1864211</t>
  </si>
  <si>
    <t>18-1864685</t>
  </si>
  <si>
    <t>18-1867163</t>
  </si>
  <si>
    <t>18-1868632</t>
  </si>
  <si>
    <t>18-1869559</t>
  </si>
  <si>
    <t>18-1873885</t>
  </si>
  <si>
    <t>18-1870156</t>
  </si>
  <si>
    <t>18-1872803</t>
  </si>
  <si>
    <t>18-1873688</t>
  </si>
  <si>
    <t>18-1874237</t>
  </si>
  <si>
    <t>18-1876532</t>
  </si>
  <si>
    <t>18-1877305</t>
  </si>
  <si>
    <t>18-1877663</t>
  </si>
  <si>
    <t>18-1881085</t>
  </si>
  <si>
    <t>18-1882678</t>
  </si>
  <si>
    <t>12-0723694</t>
  </si>
  <si>
    <t>12-0724325</t>
  </si>
  <si>
    <t>12-0725125</t>
  </si>
  <si>
    <t>12-0725133</t>
  </si>
  <si>
    <t>12-0725137</t>
  </si>
  <si>
    <t>12-0725317</t>
  </si>
  <si>
    <t>12-0725361</t>
  </si>
  <si>
    <t>12-0725775</t>
  </si>
  <si>
    <t>12-0725924</t>
  </si>
  <si>
    <t>12-0726210</t>
  </si>
  <si>
    <t>12-0726302</t>
  </si>
  <si>
    <t>13-0727947</t>
  </si>
  <si>
    <t>13-0728105</t>
  </si>
  <si>
    <t>13-0728267</t>
  </si>
  <si>
    <t>13-0728283</t>
  </si>
  <si>
    <t>13-0728324</t>
  </si>
  <si>
    <t>13-0728482</t>
  </si>
  <si>
    <t>13-0728505</t>
  </si>
  <si>
    <t>13-0728758</t>
  </si>
  <si>
    <t>13-0728777</t>
  </si>
  <si>
    <t>13-0728799</t>
  </si>
  <si>
    <t>13-0733429</t>
  </si>
  <si>
    <t>13-0733606</t>
  </si>
  <si>
    <t>13-0733815</t>
  </si>
  <si>
    <t>13-0733889</t>
  </si>
  <si>
    <t>13-0733897</t>
  </si>
  <si>
    <t>13-0733900</t>
  </si>
  <si>
    <t>13-0733902</t>
  </si>
  <si>
    <t>13-0733905</t>
  </si>
  <si>
    <t>13-0734143</t>
  </si>
  <si>
    <t>13-0734193</t>
  </si>
  <si>
    <t>13-0734199</t>
  </si>
  <si>
    <t>13-0734200</t>
  </si>
  <si>
    <t>13-0734245</t>
  </si>
  <si>
    <t>13-0734421</t>
  </si>
  <si>
    <t>13-0734451</t>
  </si>
  <si>
    <t>13-0734454</t>
  </si>
  <si>
    <t>13-0734483</t>
  </si>
  <si>
    <t>13-0734485</t>
  </si>
  <si>
    <t>13-0734489</t>
  </si>
  <si>
    <t>13-0734551</t>
  </si>
  <si>
    <t>13-0734553</t>
  </si>
  <si>
    <t>13-0734563</t>
  </si>
  <si>
    <t>13-0734600</t>
  </si>
  <si>
    <t>13-0734684</t>
  </si>
  <si>
    <t>13-0734779</t>
  </si>
  <si>
    <t>13-0734945</t>
  </si>
  <si>
    <t>13-0735357</t>
  </si>
  <si>
    <t>13-0735387</t>
  </si>
  <si>
    <t>13-0735388</t>
  </si>
  <si>
    <t>13-0735492</t>
  </si>
  <si>
    <t>13-0736298</t>
  </si>
  <si>
    <t>13-0736361</t>
  </si>
  <si>
    <t>13-0736365</t>
  </si>
  <si>
    <t>13-0736433</t>
  </si>
  <si>
    <t>13-0736450</t>
  </si>
  <si>
    <t>13-0736459</t>
  </si>
  <si>
    <t>13-0736672</t>
  </si>
  <si>
    <t>13-0736691</t>
  </si>
  <si>
    <t>13-0736703</t>
  </si>
  <si>
    <t>13-0736797</t>
  </si>
  <si>
    <t>13-0736901</t>
  </si>
  <si>
    <t>13-0737022</t>
  </si>
  <si>
    <t>13-0737055</t>
  </si>
  <si>
    <t>13-0737133</t>
  </si>
  <si>
    <t>13-0737182</t>
  </si>
  <si>
    <t>13-0737335</t>
  </si>
  <si>
    <t>13-0737361</t>
  </si>
  <si>
    <t>13-0737395</t>
  </si>
  <si>
    <t>13-0737397</t>
  </si>
  <si>
    <t>13-0737437</t>
  </si>
  <si>
    <t>13-0737445</t>
  </si>
  <si>
    <t>13-0743479</t>
  </si>
  <si>
    <t>13-0743844</t>
  </si>
  <si>
    <t>13-0744196</t>
  </si>
  <si>
    <t>13-0744226</t>
  </si>
  <si>
    <t>13-0744228</t>
  </si>
  <si>
    <t>13-0744403</t>
  </si>
  <si>
    <t>13-0744481</t>
  </si>
  <si>
    <t>13-0744779</t>
  </si>
  <si>
    <t>13-0745273</t>
  </si>
  <si>
    <t>13-0745460</t>
  </si>
  <si>
    <t>13-0745479</t>
  </si>
  <si>
    <t>13-0745489</t>
  </si>
  <si>
    <t>13-0745501</t>
  </si>
  <si>
    <t>13-0745536</t>
  </si>
  <si>
    <t>13-0745580</t>
  </si>
  <si>
    <t>13-0745872</t>
  </si>
  <si>
    <t>13-0745945</t>
  </si>
  <si>
    <t>14-0746470</t>
  </si>
  <si>
    <t>14-0746943</t>
  </si>
  <si>
    <t>14-0746989</t>
  </si>
  <si>
    <t>14-0747336</t>
  </si>
  <si>
    <t>14-0747359</t>
  </si>
  <si>
    <t>14-0747475</t>
  </si>
  <si>
    <t>14-0753062</t>
  </si>
  <si>
    <t>14-0753108</t>
  </si>
  <si>
    <t>14-0753471</t>
  </si>
  <si>
    <t>14-0753663</t>
  </si>
  <si>
    <t>14-0753730</t>
  </si>
  <si>
    <t>14-0753782</t>
  </si>
  <si>
    <t>14-0753856</t>
  </si>
  <si>
    <t>14-0753899</t>
  </si>
  <si>
    <t>14-0753969</t>
  </si>
  <si>
    <t>14-0753998</t>
  </si>
  <si>
    <t>14-0754020</t>
  </si>
  <si>
    <t>14-0754055</t>
  </si>
  <si>
    <t>14-0754105</t>
  </si>
  <si>
    <t>14-0754153</t>
  </si>
  <si>
    <t>14-0754195</t>
  </si>
  <si>
    <t>14-0754250</t>
  </si>
  <si>
    <t>14-0754253</t>
  </si>
  <si>
    <t>14-0754303</t>
  </si>
  <si>
    <t>14-0754311</t>
  </si>
  <si>
    <t>14-0754418</t>
  </si>
  <si>
    <t>14-0754429</t>
  </si>
  <si>
    <t>14-0754435</t>
  </si>
  <si>
    <t>14-0754473</t>
  </si>
  <si>
    <t>14-0754511</t>
  </si>
  <si>
    <t>14-0754640</t>
  </si>
  <si>
    <t>14-0754723</t>
  </si>
  <si>
    <t>14-0754869</t>
  </si>
  <si>
    <t>14-0754948</t>
  </si>
  <si>
    <t>14-0755011</t>
  </si>
  <si>
    <t>14-0755040</t>
  </si>
  <si>
    <t>14-0755119</t>
  </si>
  <si>
    <t>14-0755198</t>
  </si>
  <si>
    <t>14-0755276</t>
  </si>
  <si>
    <t>14-0755471</t>
  </si>
  <si>
    <t>14-0755705</t>
  </si>
  <si>
    <t>14-0755825</t>
  </si>
  <si>
    <t>14-0755828</t>
  </si>
  <si>
    <t>14-0755835</t>
  </si>
  <si>
    <t>14-0755947</t>
  </si>
  <si>
    <t>14-0755957</t>
  </si>
  <si>
    <t>14-0755973</t>
  </si>
  <si>
    <t>14-0756005</t>
  </si>
  <si>
    <t>14-0756152</t>
  </si>
  <si>
    <t>14-0756208</t>
  </si>
  <si>
    <t>14-0756248</t>
  </si>
  <si>
    <t>14-0756289</t>
  </si>
  <si>
    <t>14-0756310</t>
  </si>
  <si>
    <t>14-0756326</t>
  </si>
  <si>
    <t>14-0756357</t>
  </si>
  <si>
    <t>14-0756364</t>
  </si>
  <si>
    <t>14-0756367</t>
  </si>
  <si>
    <t>14-0756422</t>
  </si>
  <si>
    <t>14-0756556</t>
  </si>
  <si>
    <t>14-0756561</t>
  </si>
  <si>
    <t>14-0756659</t>
  </si>
  <si>
    <t>14-0756734</t>
  </si>
  <si>
    <t>14-0763186</t>
  </si>
  <si>
    <t>14-0763200</t>
  </si>
  <si>
    <t>14-0763206</t>
  </si>
  <si>
    <t>14-0763265</t>
  </si>
  <si>
    <t>14-0763780</t>
  </si>
  <si>
    <t>14-0763800</t>
  </si>
  <si>
    <t>14-0763936</t>
  </si>
  <si>
    <t>14-0763971</t>
  </si>
  <si>
    <t>14-0764178</t>
  </si>
  <si>
    <t>14-0764184</t>
  </si>
  <si>
    <t>14-0764541</t>
  </si>
  <si>
    <t>14-0764544</t>
  </si>
  <si>
    <t>14-0764660</t>
  </si>
  <si>
    <t>14-0764664</t>
  </si>
  <si>
    <t>14-0764862</t>
  </si>
  <si>
    <t>14-0764877</t>
  </si>
  <si>
    <t>14-0764946</t>
  </si>
  <si>
    <t>14-0765947</t>
  </si>
  <si>
    <t>14-0765988</t>
  </si>
  <si>
    <t>14-0766064</t>
  </si>
  <si>
    <t>14-0766175</t>
  </si>
  <si>
    <t>14-0766633</t>
  </si>
  <si>
    <t>14-0766867</t>
  </si>
  <si>
    <t>14-0766904</t>
  </si>
  <si>
    <t>14-0767040</t>
  </si>
  <si>
    <t>14-0767312</t>
  </si>
  <si>
    <t>14-0767632</t>
  </si>
  <si>
    <t>14-0767845</t>
  </si>
  <si>
    <t>14-0767851</t>
  </si>
  <si>
    <t>14-0768007</t>
  </si>
  <si>
    <t>14-0768254</t>
  </si>
  <si>
    <t>14-0768678</t>
  </si>
  <si>
    <t>14-1000761</t>
  </si>
  <si>
    <t>14-1000762</t>
  </si>
  <si>
    <t>14-1000786</t>
  </si>
  <si>
    <t>14-1000790</t>
  </si>
  <si>
    <t>14-1000799</t>
  </si>
  <si>
    <t>12-0726806</t>
  </si>
  <si>
    <t>12-0726831</t>
  </si>
  <si>
    <t>12-0726842</t>
  </si>
  <si>
    <t>12-0726906</t>
  </si>
  <si>
    <t>12-0727198</t>
  </si>
  <si>
    <t>12-0727269</t>
  </si>
  <si>
    <t>12-0727431</t>
  </si>
  <si>
    <t>12-0727663</t>
  </si>
  <si>
    <t>13-0728873</t>
  </si>
  <si>
    <t>13-0728907</t>
  </si>
  <si>
    <t>13-0729079</t>
  </si>
  <si>
    <t>13-0729120</t>
  </si>
  <si>
    <t>13-0729126</t>
  </si>
  <si>
    <t>13-0729131</t>
  </si>
  <si>
    <t>13-0729200</t>
  </si>
  <si>
    <t>13-0729334</t>
  </si>
  <si>
    <t>13-0729364</t>
  </si>
  <si>
    <t>13-0729394</t>
  </si>
  <si>
    <t>13-0729530</t>
  </si>
  <si>
    <t>13-0729532</t>
  </si>
  <si>
    <t>13-0729539</t>
  </si>
  <si>
    <t>13-0729578</t>
  </si>
  <si>
    <t>13-0729582</t>
  </si>
  <si>
    <t>13-0729586</t>
  </si>
  <si>
    <t>13-0729596</t>
  </si>
  <si>
    <t>13-0729612</t>
  </si>
  <si>
    <t>13-0729614</t>
  </si>
  <si>
    <t>13-0729643</t>
  </si>
  <si>
    <t>13-0729644</t>
  </si>
  <si>
    <t>13-0729646</t>
  </si>
  <si>
    <t>13-0729647</t>
  </si>
  <si>
    <t>13-0729885</t>
  </si>
  <si>
    <t>13-0729929</t>
  </si>
  <si>
    <t>13-0729987</t>
  </si>
  <si>
    <t>13-0730143</t>
  </si>
  <si>
    <t>13-0730569</t>
  </si>
  <si>
    <t>13-0730722</t>
  </si>
  <si>
    <t>13-0730854</t>
  </si>
  <si>
    <t>13-0730867</t>
  </si>
  <si>
    <t>13-0730869</t>
  </si>
  <si>
    <t>13-0730875</t>
  </si>
  <si>
    <t>13-0731112</t>
  </si>
  <si>
    <t>13-0731114</t>
  </si>
  <si>
    <t>13-0731117</t>
  </si>
  <si>
    <t>13-0731118</t>
  </si>
  <si>
    <t>13-0731122</t>
  </si>
  <si>
    <t>13-0731164</t>
  </si>
  <si>
    <t>13-0731285</t>
  </si>
  <si>
    <t>13-0731290</t>
  </si>
  <si>
    <t>13-0731292</t>
  </si>
  <si>
    <t>13-0731293</t>
  </si>
  <si>
    <t>13-0731382</t>
  </si>
  <si>
    <t>13-0731431</t>
  </si>
  <si>
    <t>13-0731439</t>
  </si>
  <si>
    <t>13-0731440</t>
  </si>
  <si>
    <t>13-0731618</t>
  </si>
  <si>
    <t>13-0746128</t>
  </si>
  <si>
    <t>13-0746135</t>
  </si>
  <si>
    <t>13-0746229</t>
  </si>
  <si>
    <t>13-0746584</t>
  </si>
  <si>
    <t>13-1000578</t>
  </si>
  <si>
    <t>13-1000694</t>
  </si>
  <si>
    <t>13-0737496</t>
  </si>
  <si>
    <t>13-0737523</t>
  </si>
  <si>
    <t>13-0737603</t>
  </si>
  <si>
    <t>13-0737628</t>
  </si>
  <si>
    <t>13-0737810</t>
  </si>
  <si>
    <t>13-0737943</t>
  </si>
  <si>
    <t>13-0737960</t>
  </si>
  <si>
    <t>13-0738161</t>
  </si>
  <si>
    <t>13-0738263</t>
  </si>
  <si>
    <t>13-0738326</t>
  </si>
  <si>
    <t>13-0738338</t>
  </si>
  <si>
    <t>13-0738339</t>
  </si>
  <si>
    <t>13-0738381</t>
  </si>
  <si>
    <t>13-0738538</t>
  </si>
  <si>
    <t>13-0738562</t>
  </si>
  <si>
    <t>13-0738652</t>
  </si>
  <si>
    <t>13-0738829</t>
  </si>
  <si>
    <t>13-0738901</t>
  </si>
  <si>
    <t>13-0738935</t>
  </si>
  <si>
    <t>13-0738972</t>
  </si>
  <si>
    <t>13-0739027</t>
  </si>
  <si>
    <t>13-0739088</t>
  </si>
  <si>
    <t>13-0739126</t>
  </si>
  <si>
    <t>13-0739296</t>
  </si>
  <si>
    <t>13-0739335</t>
  </si>
  <si>
    <t>13-0739339</t>
  </si>
  <si>
    <t>13-0739388</t>
  </si>
  <si>
    <t>13-0739403</t>
  </si>
  <si>
    <t>13-0739469</t>
  </si>
  <si>
    <t>13-0739494</t>
  </si>
  <si>
    <t>13-0739505</t>
  </si>
  <si>
    <t>13-0739527</t>
  </si>
  <si>
    <t>13-0739528</t>
  </si>
  <si>
    <t>13-0739533</t>
  </si>
  <si>
    <t>13-0739538</t>
  </si>
  <si>
    <t>13-0739543</t>
  </si>
  <si>
    <t>13-0739761</t>
  </si>
  <si>
    <t>13-0739805</t>
  </si>
  <si>
    <t>13-0739816</t>
  </si>
  <si>
    <t>13-0739823</t>
  </si>
  <si>
    <t>13-0739833</t>
  </si>
  <si>
    <t>13-0739883</t>
  </si>
  <si>
    <t>13-0740078</t>
  </si>
  <si>
    <t>13-0740098</t>
  </si>
  <si>
    <t>13-0740102</t>
  </si>
  <si>
    <t>13-0740125</t>
  </si>
  <si>
    <t>13-0740249</t>
  </si>
  <si>
    <t>13-0740559</t>
  </si>
  <si>
    <t>13-0740588</t>
  </si>
  <si>
    <t>13-0740750</t>
  </si>
  <si>
    <t>14-0747547</t>
  </si>
  <si>
    <t>14-0747609</t>
  </si>
  <si>
    <t>14-0747622</t>
  </si>
  <si>
    <t>14-0747977</t>
  </si>
  <si>
    <t>14-0748036</t>
  </si>
  <si>
    <t>14-0748044</t>
  </si>
  <si>
    <t>14-0748227</t>
  </si>
  <si>
    <t>14-0748266</t>
  </si>
  <si>
    <t>14-0748362</t>
  </si>
  <si>
    <t>14-0748401</t>
  </si>
  <si>
    <t>14-0748407</t>
  </si>
  <si>
    <t>14-0748409</t>
  </si>
  <si>
    <t>14-0748682</t>
  </si>
  <si>
    <t>14-0748694</t>
  </si>
  <si>
    <t>14-0748724</t>
  </si>
  <si>
    <t>14-0748819</t>
  </si>
  <si>
    <t>14-0749147</t>
  </si>
  <si>
    <t>14-0749155</t>
  </si>
  <si>
    <t>14-0749165</t>
  </si>
  <si>
    <t>14-0749198</t>
  </si>
  <si>
    <t>14-0749242</t>
  </si>
  <si>
    <t>14-0749267</t>
  </si>
  <si>
    <t>14-0749304</t>
  </si>
  <si>
    <t>14-0749504</t>
  </si>
  <si>
    <t>14-0749632</t>
  </si>
  <si>
    <t>14-0750295</t>
  </si>
  <si>
    <t>14-0750585</t>
  </si>
  <si>
    <t>14-0750767</t>
  </si>
  <si>
    <t>14-0750901</t>
  </si>
  <si>
    <t>14-0750907</t>
  </si>
  <si>
    <t>14-1000801</t>
  </si>
  <si>
    <t>14-0757044</t>
  </si>
  <si>
    <t>14-0757111</t>
  </si>
  <si>
    <t>14-0757120</t>
  </si>
  <si>
    <t>14-0757134</t>
  </si>
  <si>
    <t>14-0757210</t>
  </si>
  <si>
    <t>14-0757266</t>
  </si>
  <si>
    <t>14-0757299</t>
  </si>
  <si>
    <t>14-0757356</t>
  </si>
  <si>
    <t>14-0757406</t>
  </si>
  <si>
    <t>14-0757425</t>
  </si>
  <si>
    <t>14-0757426</t>
  </si>
  <si>
    <t>14-0757435</t>
  </si>
  <si>
    <t>14-0757518</t>
  </si>
  <si>
    <t>14-0757545</t>
  </si>
  <si>
    <t>14-0757603</t>
  </si>
  <si>
    <t>14-0757619</t>
  </si>
  <si>
    <t>14-0757622</t>
  </si>
  <si>
    <t>14-0757630</t>
  </si>
  <si>
    <t>14-0757646</t>
  </si>
  <si>
    <t>14-0757674</t>
  </si>
  <si>
    <t>14-0757681</t>
  </si>
  <si>
    <t>14-0757868</t>
  </si>
  <si>
    <t>14-0757945</t>
  </si>
  <si>
    <t>14-0757963</t>
  </si>
  <si>
    <t>14-0757976</t>
  </si>
  <si>
    <t>14-0757998</t>
  </si>
  <si>
    <t>14-0758026</t>
  </si>
  <si>
    <t>14-0758208</t>
  </si>
  <si>
    <t>14-0758367</t>
  </si>
  <si>
    <t>14-0758386</t>
  </si>
  <si>
    <t>14-0758406</t>
  </si>
  <si>
    <t>14-0758408</t>
  </si>
  <si>
    <t>14-0758439</t>
  </si>
  <si>
    <t>14-0758448</t>
  </si>
  <si>
    <t>14-0758519</t>
  </si>
  <si>
    <t>14-0758610</t>
  </si>
  <si>
    <t>14-0758846</t>
  </si>
  <si>
    <t>14-0758869</t>
  </si>
  <si>
    <t>14-0758969</t>
  </si>
  <si>
    <t>14-0758972</t>
  </si>
  <si>
    <t>14-0759029</t>
  </si>
  <si>
    <t>14-0759116</t>
  </si>
  <si>
    <t>14-0759194</t>
  </si>
  <si>
    <t>14-0759208</t>
  </si>
  <si>
    <t>14-0759216</t>
  </si>
  <si>
    <t>14-0759254</t>
  </si>
  <si>
    <t>14-0759264</t>
  </si>
  <si>
    <t>14-0759295</t>
  </si>
  <si>
    <t>14-0759339</t>
  </si>
  <si>
    <t>14-0759367</t>
  </si>
  <si>
    <t>14-0759382</t>
  </si>
  <si>
    <t>14-0759394</t>
  </si>
  <si>
    <t>14-0759450</t>
  </si>
  <si>
    <t>14-0759458</t>
  </si>
  <si>
    <t>14-0759500</t>
  </si>
  <si>
    <t>14-0759503</t>
  </si>
  <si>
    <t>14-0759505</t>
  </si>
  <si>
    <t>14-0759509</t>
  </si>
  <si>
    <t>14-0759512</t>
  </si>
  <si>
    <t>14-0759575</t>
  </si>
  <si>
    <t>14-0759609</t>
  </si>
  <si>
    <t>14-0759617</t>
  </si>
  <si>
    <t>14-0759636</t>
  </si>
  <si>
    <t>14-0759702</t>
  </si>
  <si>
    <t>14-0759746</t>
  </si>
  <si>
    <t>14-0759928</t>
  </si>
  <si>
    <t>14-0759940</t>
  </si>
  <si>
    <t>14-0760024</t>
  </si>
  <si>
    <t>14-0760042</t>
  </si>
  <si>
    <t>14-0760056</t>
  </si>
  <si>
    <t>14-0760109</t>
  </si>
  <si>
    <t>14-0760118</t>
  </si>
  <si>
    <t>14-0760134</t>
  </si>
  <si>
    <t>14-0760203</t>
  </si>
  <si>
    <t>14-0760207</t>
  </si>
  <si>
    <t>14-0760230</t>
  </si>
  <si>
    <t>14-0760252</t>
  </si>
  <si>
    <t>14-0760351</t>
  </si>
  <si>
    <t>14-0760361</t>
  </si>
  <si>
    <t>14-0760378</t>
  </si>
  <si>
    <t>14-0760423</t>
  </si>
  <si>
    <t>14-0760507</t>
  </si>
  <si>
    <t>13-0732053</t>
  </si>
  <si>
    <t>13-0732076</t>
  </si>
  <si>
    <t>13-0732079</t>
  </si>
  <si>
    <t>13-0732092</t>
  </si>
  <si>
    <t>13-0732270</t>
  </si>
  <si>
    <t>13-0732311</t>
  </si>
  <si>
    <t>13-0732335</t>
  </si>
  <si>
    <t>13-0732605</t>
  </si>
  <si>
    <t>13-0732616</t>
  </si>
  <si>
    <t>13-0732659</t>
  </si>
  <si>
    <t>13-0733383</t>
  </si>
  <si>
    <t>13-0741104</t>
  </si>
  <si>
    <t>13-0741144</t>
  </si>
  <si>
    <t>13-0741149</t>
  </si>
  <si>
    <t>13-0741204</t>
  </si>
  <si>
    <t>13-0741220</t>
  </si>
  <si>
    <t>13-0741305</t>
  </si>
  <si>
    <t>13-0741412</t>
  </si>
  <si>
    <t>13-0741459</t>
  </si>
  <si>
    <t>13-0741466</t>
  </si>
  <si>
    <t>13-0741473</t>
  </si>
  <si>
    <t>13-0741475</t>
  </si>
  <si>
    <t>13-0741495</t>
  </si>
  <si>
    <t>13-0741587</t>
  </si>
  <si>
    <t>13-0741615</t>
  </si>
  <si>
    <t>13-0741673</t>
  </si>
  <si>
    <t>13-0741681</t>
  </si>
  <si>
    <t>13-0741773</t>
  </si>
  <si>
    <t>13-0741890</t>
  </si>
  <si>
    <t>13-0741902</t>
  </si>
  <si>
    <t>13-0742042</t>
  </si>
  <si>
    <t>13-0742052</t>
  </si>
  <si>
    <t>13-0742088</t>
  </si>
  <si>
    <t>13-0742189</t>
  </si>
  <si>
    <t>13-0742223</t>
  </si>
  <si>
    <t>13-0742227</t>
  </si>
  <si>
    <t>13-0742242</t>
  </si>
  <si>
    <t>13-0742258</t>
  </si>
  <si>
    <t>15-0778140</t>
  </si>
  <si>
    <t>15-0778162</t>
  </si>
  <si>
    <t>15-0778176</t>
  </si>
  <si>
    <t>15-0778279</t>
  </si>
  <si>
    <t>15-0778353</t>
  </si>
  <si>
    <t>15-0778421</t>
  </si>
  <si>
    <t>15-0778428</t>
  </si>
  <si>
    <t>15-0778431</t>
  </si>
  <si>
    <t>15-0778435</t>
  </si>
  <si>
    <t>15-0778731</t>
  </si>
  <si>
    <t>15-0778997</t>
  </si>
  <si>
    <t>15-0778999</t>
  </si>
  <si>
    <t>15-0779019</t>
  </si>
  <si>
    <t>15-0779021</t>
  </si>
  <si>
    <t>15-0779074</t>
  </si>
  <si>
    <t>15-0779080</t>
  </si>
  <si>
    <t>15-0779089</t>
  </si>
  <si>
    <t>15-0779091</t>
  </si>
  <si>
    <t>15-0779106</t>
  </si>
  <si>
    <t>15-0779124</t>
  </si>
  <si>
    <t>15-0779130</t>
  </si>
  <si>
    <t>15-0779148</t>
  </si>
  <si>
    <t>15-0779299</t>
  </si>
  <si>
    <t>15-0779310</t>
  </si>
  <si>
    <t>15-0779321</t>
  </si>
  <si>
    <t>15-0779358</t>
  </si>
  <si>
    <t>15-0779363</t>
  </si>
  <si>
    <t>15-0779391</t>
  </si>
  <si>
    <t>15-0779400</t>
  </si>
  <si>
    <t>15-0779454</t>
  </si>
  <si>
    <t>15-0779569</t>
  </si>
  <si>
    <t>15-0779717</t>
  </si>
  <si>
    <t>15-0779908</t>
  </si>
  <si>
    <t>15-0780024</t>
  </si>
  <si>
    <t>15-0780042</t>
  </si>
  <si>
    <t>15-0780055</t>
  </si>
  <si>
    <t>15-0780155</t>
  </si>
  <si>
    <t>15-0780192</t>
  </si>
  <si>
    <t>15-0780231</t>
  </si>
  <si>
    <t>15-0780249</t>
  </si>
  <si>
    <t>15-0780360</t>
  </si>
  <si>
    <t>15-0780363</t>
  </si>
  <si>
    <t>15-0780421</t>
  </si>
  <si>
    <t>15-0780428</t>
  </si>
  <si>
    <t>15-0780463</t>
  </si>
  <si>
    <t>15-0780478</t>
  </si>
  <si>
    <t>15-0780479</t>
  </si>
  <si>
    <t>15-0780507</t>
  </si>
  <si>
    <t>15-0780617</t>
  </si>
  <si>
    <t>15-0780639</t>
  </si>
  <si>
    <t>15-0780652</t>
  </si>
  <si>
    <t>15-0780682</t>
  </si>
  <si>
    <t>15-0780805</t>
  </si>
  <si>
    <t>15-0781091</t>
  </si>
  <si>
    <t>15-0781253</t>
  </si>
  <si>
    <t>15-0781275</t>
  </si>
  <si>
    <t>15-0781364</t>
  </si>
  <si>
    <t>15-0781636</t>
  </si>
  <si>
    <t>15-0781722</t>
  </si>
  <si>
    <t>15-0781800</t>
  </si>
  <si>
    <t>15-0781859</t>
  </si>
  <si>
    <t>15-0781874</t>
  </si>
  <si>
    <t>15-0781882</t>
  </si>
  <si>
    <t>15-0781890</t>
  </si>
  <si>
    <t>15-0781898</t>
  </si>
  <si>
    <t>15-0781964</t>
  </si>
  <si>
    <t>15-0782056</t>
  </si>
  <si>
    <t>15-0782089</t>
  </si>
  <si>
    <t>15-0782123</t>
  </si>
  <si>
    <t>15-0782526</t>
  </si>
  <si>
    <t>15-0782558</t>
  </si>
  <si>
    <t>15-0783158</t>
  </si>
  <si>
    <t>15-0783166</t>
  </si>
  <si>
    <t>15-0783192</t>
  </si>
  <si>
    <t>15-0783219</t>
  </si>
  <si>
    <t>15-0783357</t>
  </si>
  <si>
    <t>15-0783404</t>
  </si>
  <si>
    <t>15-0783415</t>
  </si>
  <si>
    <t>15-0783443</t>
  </si>
  <si>
    <t>15-0783468</t>
  </si>
  <si>
    <t>15-0783498</t>
  </si>
  <si>
    <t>15-0783554</t>
  </si>
  <si>
    <t>15-0783637</t>
  </si>
  <si>
    <t>15-0783748</t>
  </si>
  <si>
    <t>15-0783831</t>
  </si>
  <si>
    <t>15-0783962</t>
  </si>
  <si>
    <t>17-0823642</t>
  </si>
  <si>
    <t>17-0824423</t>
  </si>
  <si>
    <t>17-0824769</t>
  </si>
  <si>
    <t>17-0825697</t>
  </si>
  <si>
    <t>17-0825821</t>
  </si>
  <si>
    <t>17-0825846</t>
  </si>
  <si>
    <t>17-0826462</t>
  </si>
  <si>
    <t>17-0826508</t>
  </si>
  <si>
    <t>17-0826961</t>
  </si>
  <si>
    <t>17-0827031</t>
  </si>
  <si>
    <t>17-0827134</t>
  </si>
  <si>
    <t>17-0827523</t>
  </si>
  <si>
    <t>17-0827549</t>
  </si>
  <si>
    <t>17-0827841</t>
  </si>
  <si>
    <t>17-0827990</t>
  </si>
  <si>
    <t>17-0828296</t>
  </si>
  <si>
    <t>17-0828788</t>
  </si>
  <si>
    <t>17-0828890</t>
  </si>
  <si>
    <t>17-0828913</t>
  </si>
  <si>
    <t>17-0828919</t>
  </si>
  <si>
    <t>17-0828940</t>
  </si>
  <si>
    <t>17-0828948</t>
  </si>
  <si>
    <t>17-0829141</t>
  </si>
  <si>
    <t>17-0829212</t>
  </si>
  <si>
    <t>17-0829326</t>
  </si>
  <si>
    <t>17-0829892</t>
  </si>
  <si>
    <t>17-0830057</t>
  </si>
  <si>
    <t>17-0830147</t>
  </si>
  <si>
    <t>17-0830211</t>
  </si>
  <si>
    <t>17-0830338</t>
  </si>
  <si>
    <t>17-0830459</t>
  </si>
  <si>
    <t>17-0830461</t>
  </si>
  <si>
    <t>15-0792911</t>
  </si>
  <si>
    <t>15-0792937</t>
  </si>
  <si>
    <t>15-0793042</t>
  </si>
  <si>
    <t>15-0793116</t>
  </si>
  <si>
    <t>15-0793341</t>
  </si>
  <si>
    <t>15-0793359</t>
  </si>
  <si>
    <t>15-0793423</t>
  </si>
  <si>
    <t>15-0793452</t>
  </si>
  <si>
    <t>15-0793470</t>
  </si>
  <si>
    <t>15-0793487</t>
  </si>
  <si>
    <t>15-0793501</t>
  </si>
  <si>
    <t>15-0793583</t>
  </si>
  <si>
    <t>15-0793686</t>
  </si>
  <si>
    <t>15-0793696</t>
  </si>
  <si>
    <t>15-0794071</t>
  </si>
  <si>
    <t>15-0794196</t>
  </si>
  <si>
    <t>15-0794219</t>
  </si>
  <si>
    <t>15-0794268</t>
  </si>
  <si>
    <t>15-0794505</t>
  </si>
  <si>
    <t>15-0794511</t>
  </si>
  <si>
    <t>15-0794732</t>
  </si>
  <si>
    <t>15-0794957</t>
  </si>
  <si>
    <t>15-0795152</t>
  </si>
  <si>
    <t>15-0768986</t>
  </si>
  <si>
    <t>15-0769108</t>
  </si>
  <si>
    <t>15-0769167</t>
  </si>
  <si>
    <t>15-0769420</t>
  </si>
  <si>
    <t>15-0769471</t>
  </si>
  <si>
    <t>15-0769630</t>
  </si>
  <si>
    <t>14-0750990</t>
  </si>
  <si>
    <t>14-0751009</t>
  </si>
  <si>
    <t>14-0751123</t>
  </si>
  <si>
    <t>14-0751135</t>
  </si>
  <si>
    <t>14-0751162</t>
  </si>
  <si>
    <t>14-0751172</t>
  </si>
  <si>
    <t>14-0751190</t>
  </si>
  <si>
    <t>14-0751192</t>
  </si>
  <si>
    <t>14-0751197</t>
  </si>
  <si>
    <t>14-0751517</t>
  </si>
  <si>
    <t>14-0751546</t>
  </si>
  <si>
    <t>14-0751559</t>
  </si>
  <si>
    <t>14-0751583</t>
  </si>
  <si>
    <t>14-0751866</t>
  </si>
  <si>
    <t>14-0751913</t>
  </si>
  <si>
    <t>14-0752090</t>
  </si>
  <si>
    <t>14-0752103</t>
  </si>
  <si>
    <t>14-0752218</t>
  </si>
  <si>
    <t>14-0752441</t>
  </si>
  <si>
    <t>14-0752520</t>
  </si>
  <si>
    <t>14-0752571</t>
  </si>
  <si>
    <t>14-0752589</t>
  </si>
  <si>
    <t>14-0752708</t>
  </si>
  <si>
    <t>14-0760816</t>
  </si>
  <si>
    <t>14-0760894</t>
  </si>
  <si>
    <t>14-0760947</t>
  </si>
  <si>
    <t>14-0761222</t>
  </si>
  <si>
    <t>14-0761241</t>
  </si>
  <si>
    <t>14-0761297</t>
  </si>
  <si>
    <t>14-0761389</t>
  </si>
  <si>
    <t>14-0761531</t>
  </si>
  <si>
    <t>14-0761560</t>
  </si>
  <si>
    <t>14-0761585</t>
  </si>
  <si>
    <t>14-0761595</t>
  </si>
  <si>
    <t>14-0761606</t>
  </si>
  <si>
    <t>14-0761616</t>
  </si>
  <si>
    <t>14-0761657</t>
  </si>
  <si>
    <t>14-0761662</t>
  </si>
  <si>
    <t>14-0762009</t>
  </si>
  <si>
    <t>14-0762162</t>
  </si>
  <si>
    <t>14-0762166</t>
  </si>
  <si>
    <t>14-0762196</t>
  </si>
  <si>
    <t>14-0762339</t>
  </si>
  <si>
    <t>14-0762350</t>
  </si>
  <si>
    <t>14-0762367</t>
  </si>
  <si>
    <t>14-0762370</t>
  </si>
  <si>
    <t>14-0762392</t>
  </si>
  <si>
    <t>14-0762397</t>
  </si>
  <si>
    <t>14-0762398</t>
  </si>
  <si>
    <t>14-0762458</t>
  </si>
  <si>
    <t>14-0762492</t>
  </si>
  <si>
    <t>14-0762536</t>
  </si>
  <si>
    <t>14-0762555</t>
  </si>
  <si>
    <t>14-0762592</t>
  </si>
  <si>
    <t>14-0762604</t>
  </si>
  <si>
    <t>14-0762638</t>
  </si>
  <si>
    <t>14-0762646</t>
  </si>
  <si>
    <t>14-0762757</t>
  </si>
  <si>
    <t>14-0762778</t>
  </si>
  <si>
    <t>14-0762827</t>
  </si>
  <si>
    <t>14-0762833</t>
  </si>
  <si>
    <t>14-0762844</t>
  </si>
  <si>
    <t>14-0762907</t>
  </si>
  <si>
    <t>14-0762948</t>
  </si>
  <si>
    <t>14-0762960</t>
  </si>
  <si>
    <t>14-0762964</t>
  </si>
  <si>
    <t>14-0762972</t>
  </si>
  <si>
    <t>16-0796224</t>
  </si>
  <si>
    <t>16-0796244</t>
  </si>
  <si>
    <t>16-0796246</t>
  </si>
  <si>
    <t>16-0796295</t>
  </si>
  <si>
    <t>16-0796464</t>
  </si>
  <si>
    <t>16-0796795</t>
  </si>
  <si>
    <t>16-0796881</t>
  </si>
  <si>
    <t>16-0796979</t>
  </si>
  <si>
    <t>16-0797115</t>
  </si>
  <si>
    <t>16-0797246</t>
  </si>
  <si>
    <t>16-0797397</t>
  </si>
  <si>
    <t>16-0797649</t>
  </si>
  <si>
    <t>16-0797989</t>
  </si>
  <si>
    <t>16-0798335</t>
  </si>
  <si>
    <t>16-0798476</t>
  </si>
  <si>
    <t>16-0798693</t>
  </si>
  <si>
    <t>16-0798741</t>
  </si>
  <si>
    <t>16-0799414</t>
  </si>
  <si>
    <t>16-0799440</t>
  </si>
  <si>
    <t>16-0799679</t>
  </si>
  <si>
    <t>16-0799831</t>
  </si>
  <si>
    <t>16-0799943</t>
  </si>
  <si>
    <t>16-0799992</t>
  </si>
  <si>
    <t>16-0800375</t>
  </si>
  <si>
    <t>16-0800472</t>
  </si>
  <si>
    <t>16-0800480</t>
  </si>
  <si>
    <t>16-0800599</t>
  </si>
  <si>
    <t>16-0800815</t>
  </si>
  <si>
    <t>16-0800847</t>
  </si>
  <si>
    <t>16-0801377</t>
  </si>
  <si>
    <t>16-0801483</t>
  </si>
  <si>
    <t>16-0801961</t>
  </si>
  <si>
    <t>16-0810678</t>
  </si>
  <si>
    <t>16-0810737</t>
  </si>
  <si>
    <t>16-0810758</t>
  </si>
  <si>
    <t>16-0810870</t>
  </si>
  <si>
    <t>16-0811231</t>
  </si>
  <si>
    <t>16-0811240</t>
  </si>
  <si>
    <t>16-0811293</t>
  </si>
  <si>
    <t>16-0811352</t>
  </si>
  <si>
    <t>16-0811550</t>
  </si>
  <si>
    <t>16-0811742</t>
  </si>
  <si>
    <t>16-0811743</t>
  </si>
  <si>
    <t>16-0811778</t>
  </si>
  <si>
    <t>16-0811814</t>
  </si>
  <si>
    <t>16-0811857</t>
  </si>
  <si>
    <t>16-0811900</t>
  </si>
  <si>
    <t>16-0811907</t>
  </si>
  <si>
    <t>16-0811943</t>
  </si>
  <si>
    <t>16-0812291</t>
  </si>
  <si>
    <t>16-0812433</t>
  </si>
  <si>
    <t>16-0812443</t>
  </si>
  <si>
    <t>16-0812456</t>
  </si>
  <si>
    <t>16-0812649</t>
  </si>
  <si>
    <t>16-0812810</t>
  </si>
  <si>
    <t>16-0812860</t>
  </si>
  <si>
    <t>16-0812924</t>
  </si>
  <si>
    <t>16-0812944</t>
  </si>
  <si>
    <t>16-0813001</t>
  </si>
  <si>
    <t>16-0813177</t>
  </si>
  <si>
    <t>16-0813351</t>
  </si>
  <si>
    <t>16-0813404</t>
  </si>
  <si>
    <t>16-0813518</t>
  </si>
  <si>
    <t>16-0813547</t>
  </si>
  <si>
    <t>16-0813570</t>
  </si>
  <si>
    <t>16-0813602</t>
  </si>
  <si>
    <t>16-0813635</t>
  </si>
  <si>
    <t>16-0813649</t>
  </si>
  <si>
    <t>16-0813679</t>
  </si>
  <si>
    <t>16-0813810</t>
  </si>
  <si>
    <t>16-0813815</t>
  </si>
  <si>
    <t>16-0813941</t>
  </si>
  <si>
    <t>16-0814002</t>
  </si>
  <si>
    <t>16-0814054</t>
  </si>
  <si>
    <t>16-0814104</t>
  </si>
  <si>
    <t>16-0814122</t>
  </si>
  <si>
    <t>16-0814277</t>
  </si>
  <si>
    <t>16-0814320</t>
  </si>
  <si>
    <t>16-0814409</t>
  </si>
  <si>
    <t>16-0814411</t>
  </si>
  <si>
    <t>16-0814713</t>
  </si>
  <si>
    <t>16-0814794</t>
  </si>
  <si>
    <t>16-0814805</t>
  </si>
  <si>
    <t>16-0814813</t>
  </si>
  <si>
    <t>16-0814857</t>
  </si>
  <si>
    <t>16-0814885</t>
  </si>
  <si>
    <t>16-0814984</t>
  </si>
  <si>
    <t>16-0815017</t>
  </si>
  <si>
    <t>16-0815054</t>
  </si>
  <si>
    <t>16-0815081</t>
  </si>
  <si>
    <t>16-0815104</t>
  </si>
  <si>
    <t>16-0815132</t>
  </si>
  <si>
    <t>16-0815139</t>
  </si>
  <si>
    <t>16-0815194</t>
  </si>
  <si>
    <t>16-0815200</t>
  </si>
  <si>
    <t>16-0815248</t>
  </si>
  <si>
    <t>16-0815258</t>
  </si>
  <si>
    <t>16-0815416</t>
  </si>
  <si>
    <t>16-0815434</t>
  </si>
  <si>
    <t>17-0830597</t>
  </si>
  <si>
    <t>17-0830909</t>
  </si>
  <si>
    <t>17-0831043</t>
  </si>
  <si>
    <t>17-0831312</t>
  </si>
  <si>
    <t>17-0831578</t>
  </si>
  <si>
    <t>17-0831677</t>
  </si>
  <si>
    <t>17-0831688</t>
  </si>
  <si>
    <t>17-0831798</t>
  </si>
  <si>
    <t>17-0832551</t>
  </si>
  <si>
    <t>15-0783996</t>
  </si>
  <si>
    <t>15-0784010</t>
  </si>
  <si>
    <t>15-0784280</t>
  </si>
  <si>
    <t>15-0784491</t>
  </si>
  <si>
    <t>15-0784909</t>
  </si>
  <si>
    <t>15-0785024</t>
  </si>
  <si>
    <t>15-0785034</t>
  </si>
  <si>
    <t>15-0785073</t>
  </si>
  <si>
    <t>15-0785250</t>
  </si>
  <si>
    <t>15-0785347</t>
  </si>
  <si>
    <t>15-0785697</t>
  </si>
  <si>
    <t>15-0785785</t>
  </si>
  <si>
    <t>15-0785789</t>
  </si>
  <si>
    <t>15-0785857</t>
  </si>
  <si>
    <t>15-0785953</t>
  </si>
  <si>
    <t>15-0786078</t>
  </si>
  <si>
    <t>15-0786121</t>
  </si>
  <si>
    <t>15-0786128</t>
  </si>
  <si>
    <t>15-0786134</t>
  </si>
  <si>
    <t>15-0786234</t>
  </si>
  <si>
    <t>15-0786330</t>
  </si>
  <si>
    <t>15-0786627</t>
  </si>
  <si>
    <t>15-0786630</t>
  </si>
  <si>
    <t>15-0786639</t>
  </si>
  <si>
    <t>15-0786750</t>
  </si>
  <si>
    <t>15-0786792</t>
  </si>
  <si>
    <t>15-0786836</t>
  </si>
  <si>
    <t>15-0786887</t>
  </si>
  <si>
    <t>15-0786943</t>
  </si>
  <si>
    <t>15-0787011</t>
  </si>
  <si>
    <t>15-0787074</t>
  </si>
  <si>
    <t>15-0787174</t>
  </si>
  <si>
    <t>15-0787413</t>
  </si>
  <si>
    <t>15-0787542</t>
  </si>
  <si>
    <t>15-0787610</t>
  </si>
  <si>
    <t>15-0787698</t>
  </si>
  <si>
    <t>15-0787732</t>
  </si>
  <si>
    <t>15-0787803</t>
  </si>
  <si>
    <t>15-0787824</t>
  </si>
  <si>
    <t>15-0787828</t>
  </si>
  <si>
    <t>15-0787844</t>
  </si>
  <si>
    <t>15-0787902</t>
  </si>
  <si>
    <t>15-0788019</t>
  </si>
  <si>
    <t>15-0788330</t>
  </si>
  <si>
    <t>15-0788341</t>
  </si>
  <si>
    <t>15-0788363</t>
  </si>
  <si>
    <t>15-0788394</t>
  </si>
  <si>
    <t>15-0788460</t>
  </si>
  <si>
    <t>15-0788591</t>
  </si>
  <si>
    <t>15-0788852</t>
  </si>
  <si>
    <t>15-0788982</t>
  </si>
  <si>
    <t>15-0789018</t>
  </si>
  <si>
    <t>15-0789486</t>
  </si>
  <si>
    <t>15-0789518</t>
  </si>
  <si>
    <t>15-0789702</t>
  </si>
  <si>
    <t>15-0789793</t>
  </si>
  <si>
    <t>15-0789797</t>
  </si>
  <si>
    <t>15-0789860</t>
  </si>
  <si>
    <t>15-0789943</t>
  </si>
  <si>
    <t>15-0789987</t>
  </si>
  <si>
    <t>17-1833067</t>
  </si>
  <si>
    <t>17-1833153</t>
  </si>
  <si>
    <t>17-1833408</t>
  </si>
  <si>
    <t>17-1833423</t>
  </si>
  <si>
    <t>17-1833425</t>
  </si>
  <si>
    <t>17-1833461</t>
  </si>
  <si>
    <t>17-1833769</t>
  </si>
  <si>
    <t>17-1833780</t>
  </si>
  <si>
    <t>17-1833784</t>
  </si>
  <si>
    <t>17-1833786</t>
  </si>
  <si>
    <t>17-1833872</t>
  </si>
  <si>
    <t>17-1833925</t>
  </si>
  <si>
    <t>17-1833975</t>
  </si>
  <si>
    <t>17-1834052</t>
  </si>
  <si>
    <t>17-1834222</t>
  </si>
  <si>
    <t>17-1834280</t>
  </si>
  <si>
    <t>17-1834375</t>
  </si>
  <si>
    <t>17-1834446</t>
  </si>
  <si>
    <t>17-1834453</t>
  </si>
  <si>
    <t>17-1834570</t>
  </si>
  <si>
    <t>17-1834595</t>
  </si>
  <si>
    <t>17-1834614</t>
  </si>
  <si>
    <t>17-1834635</t>
  </si>
  <si>
    <t>17-1834973</t>
  </si>
  <si>
    <t>17-1835006</t>
  </si>
  <si>
    <t>17-1835097</t>
  </si>
  <si>
    <t>17-1835227</t>
  </si>
  <si>
    <t>17-1835242</t>
  </si>
  <si>
    <t>17-1835314</t>
  </si>
  <si>
    <t>17-1835339</t>
  </si>
  <si>
    <t>17-1835345</t>
  </si>
  <si>
    <t>17-1835353</t>
  </si>
  <si>
    <t>17-1835384</t>
  </si>
  <si>
    <t>17-1835395</t>
  </si>
  <si>
    <t>17-1835608</t>
  </si>
  <si>
    <t>17-1835674</t>
  </si>
  <si>
    <t>17-1835772</t>
  </si>
  <si>
    <t>17-1835779</t>
  </si>
  <si>
    <t>17-1836182</t>
  </si>
  <si>
    <t>17-1836195</t>
  </si>
  <si>
    <t>17-1836317</t>
  </si>
  <si>
    <t>17-1836374</t>
  </si>
  <si>
    <t>17-1836412</t>
  </si>
  <si>
    <t>17-1838862</t>
  </si>
  <si>
    <t>15-0769823</t>
  </si>
  <si>
    <t>15-0770211</t>
  </si>
  <si>
    <t>15-0770290</t>
  </si>
  <si>
    <t>15-0770531</t>
  </si>
  <si>
    <t>15-0770581</t>
  </si>
  <si>
    <t>15-0771087</t>
  </si>
  <si>
    <t>15-0771687</t>
  </si>
  <si>
    <t>15-0771717</t>
  </si>
  <si>
    <t>15-0771807</t>
  </si>
  <si>
    <t>15-0771824</t>
  </si>
  <si>
    <t>15-0771981</t>
  </si>
  <si>
    <t>15-0772089</t>
  </si>
  <si>
    <t>15-0772100</t>
  </si>
  <si>
    <t>15-0772254</t>
  </si>
  <si>
    <t>15-0772383</t>
  </si>
  <si>
    <t>15-0772462</t>
  </si>
  <si>
    <t>15-0772531</t>
  </si>
  <si>
    <t>15-0772548</t>
  </si>
  <si>
    <t>15-0772896</t>
  </si>
  <si>
    <t>15-0772929</t>
  </si>
  <si>
    <t>15-0772958</t>
  </si>
  <si>
    <t>15-0772995</t>
  </si>
  <si>
    <t>15-0773178</t>
  </si>
  <si>
    <t>15-0773437</t>
  </si>
  <si>
    <t>15-0773491</t>
  </si>
  <si>
    <t>15-0773612</t>
  </si>
  <si>
    <t>15-0773861</t>
  </si>
  <si>
    <t>15-0774072</t>
  </si>
  <si>
    <t>15-0774111</t>
  </si>
  <si>
    <t>15-0774303</t>
  </si>
  <si>
    <t>15-0775019</t>
  </si>
  <si>
    <t>15-0775529</t>
  </si>
  <si>
    <t>16-0802370</t>
  </si>
  <si>
    <t>16-0802719</t>
  </si>
  <si>
    <t>16-0802730</t>
  </si>
  <si>
    <t>16-0802744</t>
  </si>
  <si>
    <t>16-0802766</t>
  </si>
  <si>
    <t>16-0802813</t>
  </si>
  <si>
    <t>16-0802823</t>
  </si>
  <si>
    <t>16-0802830</t>
  </si>
  <si>
    <t>16-0802998</t>
  </si>
  <si>
    <t>16-0803071</t>
  </si>
  <si>
    <t>16-0803229</t>
  </si>
  <si>
    <t>16-0803237</t>
  </si>
  <si>
    <t>16-0803250</t>
  </si>
  <si>
    <t>16-0803343</t>
  </si>
  <si>
    <t>16-0803426</t>
  </si>
  <si>
    <t>16-0803507</t>
  </si>
  <si>
    <t>16-0803813</t>
  </si>
  <si>
    <t>16-0803878</t>
  </si>
  <si>
    <t>16-0804138</t>
  </si>
  <si>
    <t>16-0804152</t>
  </si>
  <si>
    <t>16-0804262</t>
  </si>
  <si>
    <t>16-0804355</t>
  </si>
  <si>
    <t>16-0804550</t>
  </si>
  <si>
    <t>16-0804759</t>
  </si>
  <si>
    <t>16-0805499</t>
  </si>
  <si>
    <t>16-0805514</t>
  </si>
  <si>
    <t>16-0805519</t>
  </si>
  <si>
    <t>16-0805918</t>
  </si>
  <si>
    <t>16-0806028</t>
  </si>
  <si>
    <t>16-0806259</t>
  </si>
  <si>
    <t>16-0806397</t>
  </si>
  <si>
    <t>16-0806463</t>
  </si>
  <si>
    <t>16-0806507</t>
  </si>
  <si>
    <t>16-0806567</t>
  </si>
  <si>
    <t>16-0806649</t>
  </si>
  <si>
    <t>16-0806709</t>
  </si>
  <si>
    <t>16-0806710</t>
  </si>
  <si>
    <t>16-0806742</t>
  </si>
  <si>
    <t>15-0790044</t>
  </si>
  <si>
    <t>15-0790095</t>
  </si>
  <si>
    <t>15-0790274</t>
  </si>
  <si>
    <t>15-0790278</t>
  </si>
  <si>
    <t>15-0790400</t>
  </si>
  <si>
    <t>15-0790441</t>
  </si>
  <si>
    <t>15-0790801</t>
  </si>
  <si>
    <t>15-0790921</t>
  </si>
  <si>
    <t>15-0791228</t>
  </si>
  <si>
    <t>15-0791359</t>
  </si>
  <si>
    <t>15-0791444</t>
  </si>
  <si>
    <t>15-0791478</t>
  </si>
  <si>
    <t>15-0791569</t>
  </si>
  <si>
    <t>15-0791809</t>
  </si>
  <si>
    <t>15-0791829</t>
  </si>
  <si>
    <t>15-0791949</t>
  </si>
  <si>
    <t>15-0792077</t>
  </si>
  <si>
    <t>15-0792288</t>
  </si>
  <si>
    <t>15-0792342</t>
  </si>
  <si>
    <t>15-0792429</t>
  </si>
  <si>
    <t>15-0792432</t>
  </si>
  <si>
    <t>15-0792486</t>
  </si>
  <si>
    <t>15-0792692</t>
  </si>
  <si>
    <t>16-0815807</t>
  </si>
  <si>
    <t>16-0815809</t>
  </si>
  <si>
    <t>16-0816023</t>
  </si>
  <si>
    <t>16-0816095</t>
  </si>
  <si>
    <t>16-0816097</t>
  </si>
  <si>
    <t>16-0816418</t>
  </si>
  <si>
    <t>16-0816450</t>
  </si>
  <si>
    <t>16-0816488</t>
  </si>
  <si>
    <t>16-0816530</t>
  </si>
  <si>
    <t>16-0816659</t>
  </si>
  <si>
    <t>16-0817093</t>
  </si>
  <si>
    <t>16-0817162</t>
  </si>
  <si>
    <t>16-0817413</t>
  </si>
  <si>
    <t>16-0817477</t>
  </si>
  <si>
    <t>16-0817494</t>
  </si>
  <si>
    <t>16-0817495</t>
  </si>
  <si>
    <t>16-0817530</t>
  </si>
  <si>
    <t>16-0817538</t>
  </si>
  <si>
    <t>16-0818125</t>
  </si>
  <si>
    <t>16-0818154</t>
  </si>
  <si>
    <t>16-0818249</t>
  </si>
  <si>
    <t>16-0818673</t>
  </si>
  <si>
    <t>16-0818686</t>
  </si>
  <si>
    <t>16-0818721</t>
  </si>
  <si>
    <t>16-0818734</t>
  </si>
  <si>
    <t>16-0818812</t>
  </si>
  <si>
    <t>16-0818847</t>
  </si>
  <si>
    <t>16-0819080</t>
  </si>
  <si>
    <t>16-0819319</t>
  </si>
  <si>
    <t>16-0819536</t>
  </si>
  <si>
    <t>16-0819543</t>
  </si>
  <si>
    <t>16-0819595</t>
  </si>
  <si>
    <t>16-0819656</t>
  </si>
  <si>
    <t>16-0819742</t>
  </si>
  <si>
    <t>16-0819880</t>
  </si>
  <si>
    <t>16-0819980</t>
  </si>
  <si>
    <t>16-0820284</t>
  </si>
  <si>
    <t>16-0820350</t>
  </si>
  <si>
    <t>16-0820394</t>
  </si>
  <si>
    <t>16-0820635</t>
  </si>
  <si>
    <t>16-0820680</t>
  </si>
  <si>
    <t>16-0820888</t>
  </si>
  <si>
    <t>16-0820987</t>
  </si>
  <si>
    <t>16-0821212</t>
  </si>
  <si>
    <t>16-0821275</t>
  </si>
  <si>
    <t>16-0821506</t>
  </si>
  <si>
    <t>16-0821649</t>
  </si>
  <si>
    <t>16-0821981</t>
  </si>
  <si>
    <t>16-0822795</t>
  </si>
  <si>
    <t>16-0823052</t>
  </si>
  <si>
    <t>17-1839795</t>
  </si>
  <si>
    <t>17-1841857</t>
  </si>
  <si>
    <t>17-1843370</t>
  </si>
  <si>
    <t>17-1844400</t>
  </si>
  <si>
    <t>17-1844716</t>
  </si>
  <si>
    <t>17-1845128</t>
  </si>
  <si>
    <t>17-1845994</t>
  </si>
  <si>
    <t>17-1846230</t>
  </si>
  <si>
    <t>17-1846611</t>
  </si>
  <si>
    <t>17-1846767</t>
  </si>
  <si>
    <t>17-1847119</t>
  </si>
  <si>
    <t>17-1847189</t>
  </si>
  <si>
    <t>17-1847271</t>
  </si>
  <si>
    <t>17-1847507</t>
  </si>
  <si>
    <t>17-1847750</t>
  </si>
  <si>
    <t>17-1847761</t>
  </si>
  <si>
    <t>17-1847764</t>
  </si>
  <si>
    <t>17-1848064</t>
  </si>
  <si>
    <t>17-1848612</t>
  </si>
  <si>
    <t>17-1849112</t>
  </si>
  <si>
    <t>17-1849288</t>
  </si>
  <si>
    <t>17-1849410</t>
  </si>
  <si>
    <t>17-1849566</t>
  </si>
  <si>
    <t>17-1849609</t>
  </si>
  <si>
    <t>17-1850271</t>
  </si>
  <si>
    <t>17-1850458</t>
  </si>
  <si>
    <t>17-1851462</t>
  </si>
  <si>
    <t>17-1851474</t>
  </si>
  <si>
    <t>17-1851709</t>
  </si>
  <si>
    <t>17-1851916</t>
  </si>
  <si>
    <t>17-1852180</t>
  </si>
  <si>
    <t>17-1852193</t>
  </si>
  <si>
    <t>17-1852435</t>
  </si>
  <si>
    <t>17-1852852</t>
  </si>
  <si>
    <t>17-1852918</t>
  </si>
  <si>
    <t>17-1853143</t>
  </si>
  <si>
    <t>15-0775702</t>
  </si>
  <si>
    <t>15-0775789</t>
  </si>
  <si>
    <t>15-0775905</t>
  </si>
  <si>
    <t>15-0775959</t>
  </si>
  <si>
    <t>15-0776293</t>
  </si>
  <si>
    <t>15-0776354</t>
  </si>
  <si>
    <t>15-0776385</t>
  </si>
  <si>
    <t>15-0776722</t>
  </si>
  <si>
    <t>15-0777139</t>
  </si>
  <si>
    <t>15-0777182</t>
  </si>
  <si>
    <t>15-0777200</t>
  </si>
  <si>
    <t>15-0777229</t>
  </si>
  <si>
    <t>15-0777406</t>
  </si>
  <si>
    <t>15-0777454</t>
  </si>
  <si>
    <t>15-0777467</t>
  </si>
  <si>
    <t>15-0777599</t>
  </si>
  <si>
    <t>15-0777619</t>
  </si>
  <si>
    <t>15-0777738</t>
  </si>
  <si>
    <t>15-0777798</t>
  </si>
  <si>
    <t>15-0777850</t>
  </si>
  <si>
    <t>15-0777868</t>
  </si>
  <si>
    <t>16-0807191</t>
  </si>
  <si>
    <t>16-0807455</t>
  </si>
  <si>
    <t>16-0807578</t>
  </si>
  <si>
    <t>16-0807599</t>
  </si>
  <si>
    <t>16-0807686</t>
  </si>
  <si>
    <t>16-0807687</t>
  </si>
  <si>
    <t>16-0807689</t>
  </si>
  <si>
    <t>16-0807834</t>
  </si>
  <si>
    <t>16-0808050</t>
  </si>
  <si>
    <t>16-0808102</t>
  </si>
  <si>
    <t>16-0808103</t>
  </si>
  <si>
    <t>16-0808173</t>
  </si>
  <si>
    <t>16-0808267</t>
  </si>
  <si>
    <t>16-0808510</t>
  </si>
  <si>
    <t>16-0808522</t>
  </si>
  <si>
    <t>16-0808536</t>
  </si>
  <si>
    <t>16-0808541</t>
  </si>
  <si>
    <t>16-0808966</t>
  </si>
  <si>
    <t>16-0809108</t>
  </si>
  <si>
    <t>16-0809176</t>
  </si>
  <si>
    <t>16-0809285</t>
  </si>
  <si>
    <t>16-0809297</t>
  </si>
  <si>
    <t>16-0809434</t>
  </si>
  <si>
    <t>16-0809559</t>
  </si>
  <si>
    <t>16-0809591</t>
  </si>
  <si>
    <t>16-0809709</t>
  </si>
  <si>
    <t>16-0809897</t>
  </si>
  <si>
    <t>16-0810238</t>
  </si>
  <si>
    <t>16-0810259</t>
  </si>
  <si>
    <t>16-0810402</t>
  </si>
  <si>
    <t>16-0810527</t>
  </si>
  <si>
    <t>16-0810629</t>
  </si>
  <si>
    <t>16-0795377</t>
  </si>
  <si>
    <t>16-0795668</t>
  </si>
  <si>
    <t>16-0795836</t>
  </si>
  <si>
    <t>16-0795843</t>
  </si>
  <si>
    <t>16-0795889</t>
  </si>
  <si>
    <t>16-0795906</t>
  </si>
  <si>
    <t>16-0796006</t>
  </si>
  <si>
    <t>19-1886922</t>
  </si>
  <si>
    <t>19-1886960</t>
  </si>
  <si>
    <t>19-1887086</t>
  </si>
  <si>
    <t>19-1887356</t>
  </si>
  <si>
    <t>19-1887767</t>
  </si>
  <si>
    <t>19-1888320</t>
  </si>
  <si>
    <t>19-1888593</t>
  </si>
  <si>
    <t>19-1889092</t>
  </si>
  <si>
    <t>19-1889470</t>
  </si>
  <si>
    <t>18-1862032</t>
  </si>
  <si>
    <t>18-1862114</t>
  </si>
  <si>
    <t>18-1862141</t>
  </si>
  <si>
    <t>18-1862498</t>
  </si>
  <si>
    <t>18-1862590</t>
  </si>
  <si>
    <t>18-1863437</t>
  </si>
  <si>
    <t>18-1863658</t>
  </si>
  <si>
    <t>18-1863660</t>
  </si>
  <si>
    <t>18-1863945</t>
  </si>
  <si>
    <t>18-1863957</t>
  </si>
  <si>
    <t>18-1864254</t>
  </si>
  <si>
    <t>18-1864331</t>
  </si>
  <si>
    <t>18-1864873</t>
  </si>
  <si>
    <t>18-1865099</t>
  </si>
  <si>
    <t>18-1865214</t>
  </si>
  <si>
    <t>18-1865430</t>
  </si>
  <si>
    <t>18-1865837</t>
  </si>
  <si>
    <t>18-1865847</t>
  </si>
  <si>
    <t>18-1865887</t>
  </si>
  <si>
    <t>18-1866469</t>
  </si>
  <si>
    <t>18-1866571</t>
  </si>
  <si>
    <t>18-1866573</t>
  </si>
  <si>
    <t>18-1867032</t>
  </si>
  <si>
    <t>18-1867801</t>
  </si>
  <si>
    <t>18-1867852</t>
  </si>
  <si>
    <t>18-1867986</t>
  </si>
  <si>
    <t>18-1868464</t>
  </si>
  <si>
    <t>18-1868595</t>
  </si>
  <si>
    <t>18-1868914</t>
  </si>
  <si>
    <t>18-1869380</t>
  </si>
  <si>
    <t>18-1869760</t>
  </si>
  <si>
    <t>18-1869768</t>
  </si>
  <si>
    <t>18-1869837</t>
  </si>
  <si>
    <t>18-1870580</t>
  </si>
  <si>
    <t>18-1870920</t>
  </si>
  <si>
    <t>18-1871382</t>
  </si>
  <si>
    <t>18-1871809</t>
  </si>
  <si>
    <t>18-1871853</t>
  </si>
  <si>
    <t>18-1872008</t>
  </si>
  <si>
    <t>18-1872062</t>
  </si>
  <si>
    <t>18-1872073</t>
  </si>
  <si>
    <t>16-0823310</t>
  </si>
  <si>
    <t>16-0824051</t>
  </si>
  <si>
    <t>16-0824076</t>
  </si>
  <si>
    <t>17-1853713</t>
  </si>
  <si>
    <t>17-1853907</t>
  </si>
  <si>
    <t>17-1853938</t>
  </si>
  <si>
    <t>17-1854335</t>
  </si>
  <si>
    <t>17-1854564</t>
  </si>
  <si>
    <t>17-1854639</t>
  </si>
  <si>
    <t>19-1889720</t>
  </si>
  <si>
    <t>19-1889729</t>
  </si>
  <si>
    <t>19-1889955</t>
  </si>
  <si>
    <t>19-1890047</t>
  </si>
  <si>
    <t>19-1890173</t>
  </si>
  <si>
    <t>19-1890239</t>
  </si>
  <si>
    <t>19-1890453</t>
  </si>
  <si>
    <t>19-1890466</t>
  </si>
  <si>
    <t>19-1890480</t>
  </si>
  <si>
    <t>19-1890491</t>
  </si>
  <si>
    <t>19-1890538</t>
  </si>
  <si>
    <t>19-1890549</t>
  </si>
  <si>
    <t>19-1890769</t>
  </si>
  <si>
    <t>19-1890775</t>
  </si>
  <si>
    <t>19-1890851</t>
  </si>
  <si>
    <t>19-1890989</t>
  </si>
  <si>
    <t>19-1891285</t>
  </si>
  <si>
    <t>19-1891791</t>
  </si>
  <si>
    <t>19-1891809</t>
  </si>
  <si>
    <t>19-1891816</t>
  </si>
  <si>
    <t>19-1891953</t>
  </si>
  <si>
    <t>19-1892135</t>
  </si>
  <si>
    <t>19-1892161</t>
  </si>
  <si>
    <t>19-1892296</t>
  </si>
  <si>
    <t>19-1892321</t>
  </si>
  <si>
    <t>19-1892516</t>
  </si>
  <si>
    <t>19-1892668</t>
  </si>
  <si>
    <t>19-1893300</t>
  </si>
  <si>
    <t>19-1893354</t>
  </si>
  <si>
    <t>19-1893508</t>
  </si>
  <si>
    <t>19-1893561</t>
  </si>
  <si>
    <t>19-1893672</t>
  </si>
  <si>
    <t>19-1893900</t>
  </si>
  <si>
    <t>19-1894089</t>
  </si>
  <si>
    <t>19-1894141</t>
  </si>
  <si>
    <t>19-1894217</t>
  </si>
  <si>
    <t>19-1894308</t>
  </si>
  <si>
    <t>19-1894714</t>
  </si>
  <si>
    <t>19-1894772</t>
  </si>
  <si>
    <t>19-1894808</t>
  </si>
  <si>
    <t>19-1894825</t>
  </si>
  <si>
    <t>19-1894829</t>
  </si>
  <si>
    <t>19-1894843</t>
  </si>
  <si>
    <t>19-1894853</t>
  </si>
  <si>
    <t>19-1894857</t>
  </si>
  <si>
    <t>19-1895003</t>
  </si>
  <si>
    <t>19-1895052</t>
  </si>
  <si>
    <t>19-1895066</t>
  </si>
  <si>
    <t>19-1895295</t>
  </si>
  <si>
    <t>19-1895301</t>
  </si>
  <si>
    <t>19-1895551</t>
  </si>
  <si>
    <t>19-1895635</t>
  </si>
  <si>
    <t>19-1895957</t>
  </si>
  <si>
    <t>19-1896554</t>
  </si>
  <si>
    <t>19-1898824</t>
  </si>
  <si>
    <t>19-1899182</t>
  </si>
  <si>
    <t>18-1854915</t>
  </si>
  <si>
    <t>18-1855105</t>
  </si>
  <si>
    <t>18-1855118</t>
  </si>
  <si>
    <t>18-1855132</t>
  </si>
  <si>
    <t>18-1855388</t>
  </si>
  <si>
    <t>18-1855808</t>
  </si>
  <si>
    <t>18-1855825</t>
  </si>
  <si>
    <t>18-1855907</t>
  </si>
  <si>
    <t>18-1856193</t>
  </si>
  <si>
    <t>18-1856288</t>
  </si>
  <si>
    <t>18-1856432</t>
  </si>
  <si>
    <t>18-1856456</t>
  </si>
  <si>
    <t>18-1872606</t>
  </si>
  <si>
    <t>18-1872903</t>
  </si>
  <si>
    <t>18-1873223</t>
  </si>
  <si>
    <t>18-1873261</t>
  </si>
  <si>
    <t>18-1873679</t>
  </si>
  <si>
    <t>18-1873692</t>
  </si>
  <si>
    <t>18-1874211</t>
  </si>
  <si>
    <t>18-1874245</t>
  </si>
  <si>
    <t>18-1874248</t>
  </si>
  <si>
    <t>18-1874546</t>
  </si>
  <si>
    <t>18-1874554</t>
  </si>
  <si>
    <t>18-1874663</t>
  </si>
  <si>
    <t>18-1875057</t>
  </si>
  <si>
    <t>18-1875126</t>
  </si>
  <si>
    <t>18-1875179</t>
  </si>
  <si>
    <t>18-1875404</t>
  </si>
  <si>
    <t>18-1875507</t>
  </si>
  <si>
    <t>18-1875597</t>
  </si>
  <si>
    <t>18-1875962</t>
  </si>
  <si>
    <t>18-1876007</t>
  </si>
  <si>
    <t>18-1876443</t>
  </si>
  <si>
    <t>18-1876597</t>
  </si>
  <si>
    <t>18-1876691</t>
  </si>
  <si>
    <t>18-1877105</t>
  </si>
  <si>
    <t>18-1877388</t>
  </si>
  <si>
    <t>18-1877439</t>
  </si>
  <si>
    <t>18-1877627</t>
  </si>
  <si>
    <t>18-1877687</t>
  </si>
  <si>
    <t>18-1878144</t>
  </si>
  <si>
    <t>18-1878769</t>
  </si>
  <si>
    <t>18-1879160</t>
  </si>
  <si>
    <t>18-1879244</t>
  </si>
  <si>
    <t>18-1879513</t>
  </si>
  <si>
    <t>18-1879638</t>
  </si>
  <si>
    <t>18-1879698</t>
  </si>
  <si>
    <t>18-1880108</t>
  </si>
  <si>
    <t>18-1880422</t>
  </si>
  <si>
    <t>18-1880508</t>
  </si>
  <si>
    <t>18-1880884</t>
  </si>
  <si>
    <t>18-1881196</t>
  </si>
  <si>
    <t>18-1881512</t>
  </si>
  <si>
    <t>18-1881600</t>
  </si>
  <si>
    <t>18-1881979</t>
  </si>
  <si>
    <t>18-1882005</t>
  </si>
  <si>
    <t>18-1882086</t>
  </si>
  <si>
    <t>18-1882152</t>
  </si>
  <si>
    <t>18-1882198</t>
  </si>
  <si>
    <t>18-1882208</t>
  </si>
  <si>
    <t>18-1882361</t>
  </si>
  <si>
    <t>18-1883180</t>
  </si>
  <si>
    <t>18-1883199</t>
  </si>
  <si>
    <t>18-1883815</t>
  </si>
  <si>
    <t>18-1884087</t>
  </si>
  <si>
    <t>18-1884154</t>
  </si>
  <si>
    <t>18-1884157</t>
  </si>
  <si>
    <t>18-1884159</t>
  </si>
  <si>
    <t>18-1884180</t>
  </si>
  <si>
    <t>18-1884469</t>
  </si>
  <si>
    <t>18-1857629</t>
  </si>
  <si>
    <t>18-1858050</t>
  </si>
  <si>
    <t>18-1858309</t>
  </si>
  <si>
    <t>18-1858862</t>
  </si>
  <si>
    <t>18-1859071</t>
  </si>
  <si>
    <t>18-1859377</t>
  </si>
  <si>
    <t>18-1859590</t>
  </si>
  <si>
    <t>18-1859725</t>
  </si>
  <si>
    <t>18-1860231</t>
  </si>
  <si>
    <t>18-1860310</t>
  </si>
  <si>
    <t>18-1860337</t>
  </si>
  <si>
    <t>18-1860686</t>
  </si>
  <si>
    <t>18-1861106</t>
  </si>
  <si>
    <t>18-1861179</t>
  </si>
  <si>
    <t>18-1861312</t>
  </si>
  <si>
    <t>18-1861449</t>
  </si>
  <si>
    <t>18-1861465</t>
  </si>
  <si>
    <t>18-1861771</t>
  </si>
  <si>
    <t>18-1861838</t>
  </si>
  <si>
    <t>18-1861848</t>
  </si>
  <si>
    <t>18-1861897</t>
  </si>
  <si>
    <t>18-1884977</t>
  </si>
  <si>
    <t>18-1885180</t>
  </si>
  <si>
    <t>18-1885554</t>
  </si>
  <si>
    <t>18-1885762</t>
  </si>
  <si>
    <t>18-1885847</t>
  </si>
  <si>
    <t>18-1885880</t>
  </si>
  <si>
    <t>18-1885910</t>
  </si>
  <si>
    <t>18-1886220</t>
  </si>
  <si>
    <t>B12E-4000667</t>
  </si>
  <si>
    <t>S09E-68001001</t>
  </si>
  <si>
    <t>S09E-68001007</t>
  </si>
  <si>
    <t>S09E-68001010</t>
  </si>
  <si>
    <t>S09E-68001012</t>
  </si>
  <si>
    <t>S09E-68001021</t>
  </si>
  <si>
    <t>S09E-68001023</t>
  </si>
  <si>
    <t>S09E-68001050</t>
  </si>
  <si>
    <t>S09E-68001084</t>
  </si>
  <si>
    <t>S09E-68001106</t>
  </si>
  <si>
    <t>S09E-68001111</t>
  </si>
  <si>
    <t>S09E-68001121</t>
  </si>
  <si>
    <t>S09E-68001133</t>
  </si>
  <si>
    <t>S09E-68001134</t>
  </si>
  <si>
    <t>S09E-68001135</t>
  </si>
  <si>
    <t>S09E-68001136</t>
  </si>
  <si>
    <t>S09E-68001137</t>
  </si>
  <si>
    <t>S09E-68001242</t>
  </si>
  <si>
    <t>S09E-68001243</t>
  </si>
  <si>
    <t>S09E-68001253</t>
  </si>
  <si>
    <t>S09E-68001264</t>
  </si>
  <si>
    <t>S09E-68001324</t>
  </si>
  <si>
    <t>S09E-68001340</t>
  </si>
  <si>
    <t>S09E-68001345</t>
  </si>
  <si>
    <t>S09E-68001358</t>
  </si>
  <si>
    <t>S09E-68001378</t>
  </si>
  <si>
    <t>S09E-68001408</t>
  </si>
  <si>
    <t>S09E-68001415</t>
  </si>
  <si>
    <t>S09E-68001454</t>
  </si>
  <si>
    <t>S09E-68001463</t>
  </si>
  <si>
    <t>S09E-68001476</t>
  </si>
  <si>
    <t>S09E-68001478</t>
  </si>
  <si>
    <t>S09E-68001479</t>
  </si>
  <si>
    <t>S09E-68001492</t>
  </si>
  <si>
    <t>S09E-68001501</t>
  </si>
  <si>
    <t>S09E-68001515</t>
  </si>
  <si>
    <t>S09E-68001516</t>
  </si>
  <si>
    <t>S09E-68001603</t>
  </si>
  <si>
    <t>S09E-68001631</t>
  </si>
  <si>
    <t>S09E-68001633</t>
  </si>
  <si>
    <t>S09E-68001661</t>
  </si>
  <si>
    <t>S09E-68001688</t>
  </si>
  <si>
    <t>S09E-68001709</t>
  </si>
  <si>
    <t>S09E-68001720</t>
  </si>
  <si>
    <t>S09E-68001749</t>
  </si>
  <si>
    <t>S09E-68001773</t>
  </si>
  <si>
    <t>S09E-68001789</t>
  </si>
  <si>
    <t>S09E-68001798</t>
  </si>
  <si>
    <t>S09E-68001805</t>
  </si>
  <si>
    <t>S09E-68001817</t>
  </si>
  <si>
    <t>S09E-68001832</t>
  </si>
  <si>
    <t>S09E-68001840</t>
  </si>
  <si>
    <t>S09E-68001844</t>
  </si>
  <si>
    <t>S09E-68001866</t>
  </si>
  <si>
    <t>S09E-68001876</t>
  </si>
  <si>
    <t>S09E-68001879</t>
  </si>
  <si>
    <t>S09E-68001880</t>
  </si>
  <si>
    <t>S09E-68001889</t>
  </si>
  <si>
    <t>S09E-68001891</t>
  </si>
  <si>
    <t>S09E-68001936</t>
  </si>
  <si>
    <t>S09E-68001981</t>
  </si>
  <si>
    <t>S09E-68001997</t>
  </si>
  <si>
    <t>S09E-68002014</t>
  </si>
  <si>
    <t>S09E-68002030</t>
  </si>
  <si>
    <t>S09E-68002046</t>
  </si>
  <si>
    <t>S09E-68002117</t>
  </si>
  <si>
    <t>S09E-68002118</t>
  </si>
  <si>
    <t>S09E-68002128</t>
  </si>
  <si>
    <t>S09E-68002156</t>
  </si>
  <si>
    <t>S09E-68002157</t>
  </si>
  <si>
    <t>S09E-68002195</t>
  </si>
  <si>
    <t>S09E-68002207</t>
  </si>
  <si>
    <t>S09E-68002258</t>
  </si>
  <si>
    <t>S09E-68002317</t>
  </si>
  <si>
    <t>S09E-68002322</t>
  </si>
  <si>
    <t>S09E-68002334</t>
  </si>
  <si>
    <t>S09E-68002380</t>
  </si>
  <si>
    <t>S09E-68002464</t>
  </si>
  <si>
    <t>S09E-68002492</t>
  </si>
  <si>
    <t>S09E-68002497</t>
  </si>
  <si>
    <t>S09E-68002499</t>
  </si>
  <si>
    <t>S09E-68002500</t>
  </si>
  <si>
    <t>S09E-68002503</t>
  </si>
  <si>
    <t>S09E-68002504</t>
  </si>
  <si>
    <t>S09E-68002564</t>
  </si>
  <si>
    <t>S09E-68002566</t>
  </si>
  <si>
    <t>S09E-68002593</t>
  </si>
  <si>
    <t>S09E-68002633</t>
  </si>
  <si>
    <t>S09E-68002667</t>
  </si>
  <si>
    <t>S09E-68002695</t>
  </si>
  <si>
    <t>S09E-68002696</t>
  </si>
  <si>
    <t>S09E-68002697</t>
  </si>
  <si>
    <t>S09E-68002705</t>
  </si>
  <si>
    <t>S09E-68002707</t>
  </si>
  <si>
    <t>S09E-68002709</t>
  </si>
  <si>
    <t>S09E-68002716</t>
  </si>
  <si>
    <t>S09E-68002717</t>
  </si>
  <si>
    <t>S09E-68002719</t>
  </si>
  <si>
    <t>S09E-68002750</t>
  </si>
  <si>
    <t>S09E-68002774</t>
  </si>
  <si>
    <t>S09E-68002782</t>
  </si>
  <si>
    <t>S09E-68002816</t>
  </si>
  <si>
    <t>S09E-68002831</t>
  </si>
  <si>
    <t>S09E-68002834</t>
  </si>
  <si>
    <t>S09E-68002844</t>
  </si>
  <si>
    <t>S09E-68002866</t>
  </si>
  <si>
    <t>S09E-68002885</t>
  </si>
  <si>
    <t>S09E-68002915</t>
  </si>
  <si>
    <t>S09E-68002916</t>
  </si>
  <si>
    <t>S09E-68002917</t>
  </si>
  <si>
    <t>S09E-68002955</t>
  </si>
  <si>
    <t>S09E-68002967</t>
  </si>
  <si>
    <t>S09E-68002970</t>
  </si>
  <si>
    <t>S09E-68002975</t>
  </si>
  <si>
    <t>S09E-68003005</t>
  </si>
  <si>
    <t>S09E-68003072</t>
  </si>
  <si>
    <t>S09E-68003101</t>
  </si>
  <si>
    <t>S09E-68003102</t>
  </si>
  <si>
    <t>S09E-68003114</t>
  </si>
  <si>
    <t>S09E-68003120</t>
  </si>
  <si>
    <t>S09E-68003124</t>
  </si>
  <si>
    <t>S09E-68003140</t>
  </si>
  <si>
    <t>S09E-68003164</t>
  </si>
  <si>
    <t>S09E-68003180</t>
  </si>
  <si>
    <t>S09E-68003194</t>
  </si>
  <si>
    <t>S09E-68003205</t>
  </si>
  <si>
    <t>S09E-68003211</t>
  </si>
  <si>
    <t>S09E-68003221</t>
  </si>
  <si>
    <t>S09E-68003308</t>
  </si>
  <si>
    <t>S09E-68003317</t>
  </si>
  <si>
    <t>S09E-68003323</t>
  </si>
  <si>
    <t>S09E-68003332</t>
  </si>
  <si>
    <t>S09E-68003333</t>
  </si>
  <si>
    <t>S09E-68003336</t>
  </si>
  <si>
    <t>S09E-68003349</t>
  </si>
  <si>
    <t>S09E-68003371</t>
  </si>
  <si>
    <t>S09E-68003375</t>
  </si>
  <si>
    <t>S09E-68003387</t>
  </si>
  <si>
    <t>S09E-68003397</t>
  </si>
  <si>
    <t>S09E-68003409</t>
  </si>
  <si>
    <t>S09E-68003411</t>
  </si>
  <si>
    <t>S09E-68003455</t>
  </si>
  <si>
    <t>S09E-68003530</t>
  </si>
  <si>
    <t>S09E-68003538</t>
  </si>
  <si>
    <t>S09E-68003544</t>
  </si>
  <si>
    <t>S09E-68003549</t>
  </si>
  <si>
    <t>S09E-68003559</t>
  </si>
  <si>
    <t>S09E-68003560</t>
  </si>
  <si>
    <t>S09E-68003564</t>
  </si>
  <si>
    <t>S09E-68003568</t>
  </si>
  <si>
    <t>S09E-68003606</t>
  </si>
  <si>
    <t>S09E-68003626</t>
  </si>
  <si>
    <t>S09E-68003630</t>
  </si>
  <si>
    <t>S09E-68003631</t>
  </si>
  <si>
    <t>S09E-68003635</t>
  </si>
  <si>
    <t>S09E-68003642</t>
  </si>
  <si>
    <t>S09E-68003652</t>
  </si>
  <si>
    <t>S09E-68003653</t>
  </si>
  <si>
    <t>S09E-68003654</t>
  </si>
  <si>
    <t>S09E-68003656</t>
  </si>
  <si>
    <t>S09E-68003658</t>
  </si>
  <si>
    <t>S09E-68003665</t>
  </si>
  <si>
    <t>S09E-68003777</t>
  </si>
  <si>
    <t>S09E-68003778</t>
  </si>
  <si>
    <t>S09E-68003787</t>
  </si>
  <si>
    <t>S09E-68003806</t>
  </si>
  <si>
    <t>S09E-68003825</t>
  </si>
  <si>
    <t>S09E-68003826</t>
  </si>
  <si>
    <t>S09E-68003876</t>
  </si>
  <si>
    <t>S09E-68003886</t>
  </si>
  <si>
    <t>S09E-68003902</t>
  </si>
  <si>
    <t>S09E-68003967</t>
  </si>
  <si>
    <t>S09E-68003968</t>
  </si>
  <si>
    <t>S09E-68003970</t>
  </si>
  <si>
    <t>S09E-68003971</t>
  </si>
  <si>
    <t>S09E-68003983</t>
  </si>
  <si>
    <t>S09E-68004057</t>
  </si>
  <si>
    <t>S09E-68004105</t>
  </si>
  <si>
    <t>S09E-68004108</t>
  </si>
  <si>
    <t>S09E-68004110</t>
  </si>
  <si>
    <t>S09E-68004123</t>
  </si>
  <si>
    <t>S09E-68004197</t>
  </si>
  <si>
    <t>S09E-68004220</t>
  </si>
  <si>
    <t>S09E-68004261</t>
  </si>
  <si>
    <t>S09E-68004299</t>
  </si>
  <si>
    <t>S09E-68004301</t>
  </si>
  <si>
    <t>S09E-68004322</t>
  </si>
  <si>
    <t>S09E-68004361</t>
  </si>
  <si>
    <t>S09E-68004390</t>
  </si>
  <si>
    <t>S09E-68004402</t>
  </si>
  <si>
    <t>S09E-68004405</t>
  </si>
  <si>
    <t>S09E-68004406</t>
  </si>
  <si>
    <t>S09E-68004407</t>
  </si>
  <si>
    <t>S09E-68004409</t>
  </si>
  <si>
    <t>S09E-68004423</t>
  </si>
  <si>
    <t>S09E-68004427</t>
  </si>
  <si>
    <t>S09E-68004433</t>
  </si>
  <si>
    <t>S09E-68004450</t>
  </si>
  <si>
    <t>S09E-68004501</t>
  </si>
  <si>
    <t>S09E-68004538</t>
  </si>
  <si>
    <t>S09E-68004556</t>
  </si>
  <si>
    <t>S10E-68004107</t>
  </si>
  <si>
    <t>S10E-68004109</t>
  </si>
  <si>
    <t>S10E-68004122</t>
  </si>
  <si>
    <t>S10E-68004133</t>
  </si>
  <si>
    <t>S10E-68004143</t>
  </si>
  <si>
    <t>S10E-68004159</t>
  </si>
  <si>
    <t>S10E-68004168</t>
  </si>
  <si>
    <t>S10E-68004170</t>
  </si>
  <si>
    <t>S10E-68004187</t>
  </si>
  <si>
    <t>S10E-68004188</t>
  </si>
  <si>
    <t>S10E-68004189</t>
  </si>
  <si>
    <t>S10E-68004193</t>
  </si>
  <si>
    <t>S10E-68004194</t>
  </si>
  <si>
    <t>S10E-68004195</t>
  </si>
  <si>
    <t>S10E-68004210</t>
  </si>
  <si>
    <t>S10E-68004226</t>
  </si>
  <si>
    <t>S10E-68004230</t>
  </si>
  <si>
    <t>S10E-68004238</t>
  </si>
  <si>
    <t>S10E-68004253</t>
  </si>
  <si>
    <t>S10E-68004260</t>
  </si>
  <si>
    <t>S10E-68004263</t>
  </si>
  <si>
    <t>S10E-68004264</t>
  </si>
  <si>
    <t>S10E-68004267</t>
  </si>
  <si>
    <t>S10E-68004268</t>
  </si>
  <si>
    <t>S10E-68004273</t>
  </si>
  <si>
    <t>S10E-68004282</t>
  </si>
  <si>
    <t>S10E-68004294</t>
  </si>
  <si>
    <t>S10E-68004320</t>
  </si>
  <si>
    <t>S10E-68004322</t>
  </si>
  <si>
    <t>S10E-68004328</t>
  </si>
  <si>
    <t>S10E-68004329</t>
  </si>
  <si>
    <t>S10E-68004331</t>
  </si>
  <si>
    <t>S10E-68004334</t>
  </si>
  <si>
    <t>S10E-68004345</t>
  </si>
  <si>
    <t>S10E-68004361</t>
  </si>
  <si>
    <t>S10E-68004367</t>
  </si>
  <si>
    <t>S10E-68004371</t>
  </si>
  <si>
    <t>S10E-68004382</t>
  </si>
  <si>
    <t>S10E-68004384</t>
  </si>
  <si>
    <t>S10E-68004386</t>
  </si>
  <si>
    <t>S10E-68004398</t>
  </si>
  <si>
    <t>S10E-68004402</t>
  </si>
  <si>
    <t>S10E-68004448</t>
  </si>
  <si>
    <t>S10E-68004455</t>
  </si>
  <si>
    <t>S10E-68004457</t>
  </si>
  <si>
    <t>S10E-68004463</t>
  </si>
  <si>
    <t>S10E-68004464</t>
  </si>
  <si>
    <t>S10E-68004467</t>
  </si>
  <si>
    <t>S10E-68004481</t>
  </si>
  <si>
    <t>S10E-68004482</t>
  </si>
  <si>
    <t>S10E-68004497</t>
  </si>
  <si>
    <t>S10E-68004513</t>
  </si>
  <si>
    <t>S10E-68004516</t>
  </si>
  <si>
    <t>S10E-68004521</t>
  </si>
  <si>
    <t>S10E-68004538</t>
  </si>
  <si>
    <t>S10E-68004557</t>
  </si>
  <si>
    <t>S10E-68004560</t>
  </si>
  <si>
    <t>S10E-68004579</t>
  </si>
  <si>
    <t>S10E-68004586</t>
  </si>
  <si>
    <t>S10E-68004597</t>
  </si>
  <si>
    <t>S10E-68004598</t>
  </si>
  <si>
    <t>S10E-68004599</t>
  </si>
  <si>
    <t>S10E-68004601</t>
  </si>
  <si>
    <t>S10E-68004612</t>
  </si>
  <si>
    <t>S10E-68004628</t>
  </si>
  <si>
    <t>S10E-68004629</t>
  </si>
  <si>
    <t>S10E-68004637</t>
  </si>
  <si>
    <t>S10E-68004662</t>
  </si>
  <si>
    <t>S10E-68004663</t>
  </si>
  <si>
    <t>S10E-68004685</t>
  </si>
  <si>
    <t>S10E-68004694</t>
  </si>
  <si>
    <t>S10E-68004703</t>
  </si>
  <si>
    <t>S10E-68004720</t>
  </si>
  <si>
    <t>S10E-68004802</t>
  </si>
  <si>
    <t>S10E-68004815</t>
  </si>
  <si>
    <t>S10E-68004817</t>
  </si>
  <si>
    <t>S10E-68004818</t>
  </si>
  <si>
    <t>S10E-68004819</t>
  </si>
  <si>
    <t>S10E-68004820</t>
  </si>
  <si>
    <t>S10E-68004823</t>
  </si>
  <si>
    <t>S10E-68004824</t>
  </si>
  <si>
    <t>S10E-68004826</t>
  </si>
  <si>
    <t>S10E-68004829</t>
  </si>
  <si>
    <t>S10E-68004858</t>
  </si>
  <si>
    <t>S10E-68004893</t>
  </si>
  <si>
    <t>S10E-68004896</t>
  </si>
  <si>
    <t>S10E-68004899</t>
  </si>
  <si>
    <t>S10E-68004903</t>
  </si>
  <si>
    <t>S10E-68004911</t>
  </si>
  <si>
    <t>S10E-68004914</t>
  </si>
  <si>
    <t>S10E-68004922</t>
  </si>
  <si>
    <t>S10E-68004930</t>
  </si>
  <si>
    <t>S10E-68004944</t>
  </si>
  <si>
    <t>S10E-68004977</t>
  </si>
  <si>
    <t>S10E-68004989</t>
  </si>
  <si>
    <t>S10E-68004991</t>
  </si>
  <si>
    <t>S10E-68005019</t>
  </si>
  <si>
    <t>S10E-68005020</t>
  </si>
  <si>
    <t>S10E-68005069</t>
  </si>
  <si>
    <t>S10E-68005138</t>
  </si>
  <si>
    <t>S10E-68005141</t>
  </si>
  <si>
    <t>S10E-68005143</t>
  </si>
  <si>
    <t>S10E-68005185</t>
  </si>
  <si>
    <t>S10E-68005190</t>
  </si>
  <si>
    <t>S10E-68005192</t>
  </si>
  <si>
    <t>S10E-68005198</t>
  </si>
  <si>
    <t>S10E-68005200</t>
  </si>
  <si>
    <t>S10E-68005203</t>
  </si>
  <si>
    <t>S10E-68005205</t>
  </si>
  <si>
    <t>S10E-68005206</t>
  </si>
  <si>
    <t>S10E-68005207</t>
  </si>
  <si>
    <t>S10E-68005221</t>
  </si>
  <si>
    <t>S10E-68005237</t>
  </si>
  <si>
    <t>S10E-68005244</t>
  </si>
  <si>
    <t>S10E-68005257</t>
  </si>
  <si>
    <t>S10E-68005311</t>
  </si>
  <si>
    <t>S10E-68005317</t>
  </si>
  <si>
    <t>S10E-68005326</t>
  </si>
  <si>
    <t>S10E-68005339</t>
  </si>
  <si>
    <t>S10E-68005406</t>
  </si>
  <si>
    <t>S10E-68005470</t>
  </si>
  <si>
    <t>S11E-68000012</t>
  </si>
  <si>
    <t>S11E-68000024</t>
  </si>
  <si>
    <t>S11E-68000058</t>
  </si>
  <si>
    <t>S11E-68000078</t>
  </si>
  <si>
    <t>S11E-68000171</t>
  </si>
  <si>
    <t>S11E-68000174</t>
  </si>
  <si>
    <t>S11E-68000181</t>
  </si>
  <si>
    <t>S11E-68000233</t>
  </si>
  <si>
    <t>S11E-68000250</t>
  </si>
  <si>
    <t>S11E-68000253</t>
  </si>
  <si>
    <t>S11E-68000258</t>
  </si>
  <si>
    <t>S11E-68000260</t>
  </si>
  <si>
    <t>S11E-68000267</t>
  </si>
  <si>
    <t>S11E-68000303</t>
  </si>
  <si>
    <t>S11E-68000305</t>
  </si>
  <si>
    <t>S11E-68000328</t>
  </si>
  <si>
    <t>S11E-68000333</t>
  </si>
  <si>
    <t>S11E-68000370</t>
  </si>
  <si>
    <t>S11E-68000383</t>
  </si>
  <si>
    <t>S11E-68000386</t>
  </si>
  <si>
    <t>S11E-68000405</t>
  </si>
  <si>
    <t>S11E-68000406</t>
  </si>
  <si>
    <t>S11E-68000417</t>
  </si>
  <si>
    <t>S11E-68000422</t>
  </si>
  <si>
    <t>S11E-68000423</t>
  </si>
  <si>
    <t>S11E-68000425</t>
  </si>
  <si>
    <t>S11E-68000442</t>
  </si>
  <si>
    <t>S11E-68000459</t>
  </si>
  <si>
    <t>S11E-68000465</t>
  </si>
  <si>
    <t>S11E-68000479</t>
  </si>
  <si>
    <t>S11E-68000483</t>
  </si>
  <si>
    <t>S11E-68000511</t>
  </si>
  <si>
    <t>S11E-68000523</t>
  </si>
  <si>
    <t>S11E-68000547</t>
  </si>
  <si>
    <t>S11E-68000558</t>
  </si>
  <si>
    <t>S11E-68000560</t>
  </si>
  <si>
    <t>S11E-68000561</t>
  </si>
  <si>
    <t>S11E-68000562</t>
  </si>
  <si>
    <t>S11E-68000603</t>
  </si>
  <si>
    <t>S11E-68000604</t>
  </si>
  <si>
    <t>S11E-68000607</t>
  </si>
  <si>
    <t>S11E-68000613</t>
  </si>
  <si>
    <t>S11E-68000616</t>
  </si>
  <si>
    <t>S11E-68000628</t>
  </si>
  <si>
    <t>S11E-68000633</t>
  </si>
  <si>
    <t>S11E-68000643</t>
  </si>
  <si>
    <t>S11E-68000660</t>
  </si>
  <si>
    <t>S11E-68000675</t>
  </si>
  <si>
    <t>S11E-68000687</t>
  </si>
  <si>
    <t>S11E-68000709</t>
  </si>
  <si>
    <t>S11E-68000713</t>
  </si>
  <si>
    <t>S11E-68000714</t>
  </si>
  <si>
    <t>S11E-68000720</t>
  </si>
  <si>
    <t>S11E-68000739</t>
  </si>
  <si>
    <t>S11E-68000741</t>
  </si>
  <si>
    <t>S11E-68000751</t>
  </si>
  <si>
    <t>S11E-68000765</t>
  </si>
  <si>
    <t>S11E-68000766</t>
  </si>
  <si>
    <t>S11E-68000782</t>
  </si>
  <si>
    <t>S11E-68000798</t>
  </si>
  <si>
    <t>S11E-68000818</t>
  </si>
  <si>
    <t>S11E-68000827</t>
  </si>
  <si>
    <t>S11E-68000831</t>
  </si>
  <si>
    <t>S11E-68000832</t>
  </si>
  <si>
    <t>S11E-68000854</t>
  </si>
  <si>
    <t>S11E-68000855</t>
  </si>
  <si>
    <t>S11E-68000864</t>
  </si>
  <si>
    <t>S11E-68000865</t>
  </si>
  <si>
    <t>S11E-68000866</t>
  </si>
  <si>
    <t>S11E-68000882</t>
  </si>
  <si>
    <t>S11E-68000887</t>
  </si>
  <si>
    <t>S11E-68000895</t>
  </si>
  <si>
    <t>S11E-68000949</t>
  </si>
  <si>
    <t>S11E-68000960</t>
  </si>
  <si>
    <t>S11E-68000961</t>
  </si>
  <si>
    <t>S11E-68000990</t>
  </si>
  <si>
    <t>S11E-68001027</t>
  </si>
  <si>
    <t>S11E-68001045</t>
  </si>
  <si>
    <t>S11E-68001071</t>
  </si>
  <si>
    <t>L10E-20000278</t>
  </si>
  <si>
    <t>L10E-20000693</t>
  </si>
  <si>
    <t>L11E-20000477</t>
  </si>
  <si>
    <t>L11E-20000526</t>
  </si>
  <si>
    <t>L11E-20000944</t>
  </si>
  <si>
    <t>L12E-20000055</t>
  </si>
  <si>
    <t>L12E-20000107</t>
  </si>
  <si>
    <t>L12E-20000135</t>
  </si>
  <si>
    <t>L12E-20000214</t>
  </si>
  <si>
    <t>L12E-20000386</t>
  </si>
  <si>
    <t>L12E-20000392</t>
  </si>
  <si>
    <t>L12E-20000416</t>
  </si>
  <si>
    <t>L12E-20000430</t>
  </si>
  <si>
    <t>L12E-20000508</t>
  </si>
  <si>
    <t>S09E-68004557</t>
  </si>
  <si>
    <t>S09E-68004568</t>
  </si>
  <si>
    <t>S09E-68004575</t>
  </si>
  <si>
    <t>S09E-68004579</t>
  </si>
  <si>
    <t>S09E-68004582</t>
  </si>
  <si>
    <t>S09E-68004585</t>
  </si>
  <si>
    <t>S09E-68004668</t>
  </si>
  <si>
    <t>S09E-68004669</t>
  </si>
  <si>
    <t>S09E-68004670</t>
  </si>
  <si>
    <t>S09E-68004690</t>
  </si>
  <si>
    <t>S09E-68004754</t>
  </si>
  <si>
    <t>S09E-68004778</t>
  </si>
  <si>
    <t>S09E-68004790</t>
  </si>
  <si>
    <t>S09E-68004791</t>
  </si>
  <si>
    <t>S09E-68004854</t>
  </si>
  <si>
    <t>S09E-68004873</t>
  </si>
  <si>
    <t>S09E-68004886</t>
  </si>
  <si>
    <t>S09E-68004900</t>
  </si>
  <si>
    <t>S09E-68004901</t>
  </si>
  <si>
    <t>S09E-68005058</t>
  </si>
  <si>
    <t>S09E-68005100</t>
  </si>
  <si>
    <t>S09E-68005101</t>
  </si>
  <si>
    <t>S09E-68005104</t>
  </si>
  <si>
    <t>S09E-68005106</t>
  </si>
  <si>
    <t>S09E-68005117</t>
  </si>
  <si>
    <t>S09E-68005138</t>
  </si>
  <si>
    <t>S09E-68005186</t>
  </si>
  <si>
    <t>S09E-68005187</t>
  </si>
  <si>
    <t>S09E-68005188</t>
  </si>
  <si>
    <t>S09E-68005189</t>
  </si>
  <si>
    <t>S09E-68005217</t>
  </si>
  <si>
    <t>S09E-68005241</t>
  </si>
  <si>
    <t>S09E-68005242</t>
  </si>
  <si>
    <t>S09E-68005252</t>
  </si>
  <si>
    <t>S09E-68005342</t>
  </si>
  <si>
    <t>S09E-68005424</t>
  </si>
  <si>
    <t>S09E-68005545</t>
  </si>
  <si>
    <t>S09E-68005557</t>
  </si>
  <si>
    <t>S09E-68005563</t>
  </si>
  <si>
    <t>S09E-68005568</t>
  </si>
  <si>
    <t>S09E-68005572</t>
  </si>
  <si>
    <t>S09E-68005579</t>
  </si>
  <si>
    <t>S09E-68005631</t>
  </si>
  <si>
    <t>S09E-68005656</t>
  </si>
  <si>
    <t>S09E-68005681</t>
  </si>
  <si>
    <t>S09E-68005683</t>
  </si>
  <si>
    <t>S09E-68005686</t>
  </si>
  <si>
    <t>S09E-68005692</t>
  </si>
  <si>
    <t>S09E-68005695</t>
  </si>
  <si>
    <t>S09E-68005704</t>
  </si>
  <si>
    <t>S09E-68005722</t>
  </si>
  <si>
    <t>S09E-68005729</t>
  </si>
  <si>
    <t>S09E-68005744</t>
  </si>
  <si>
    <t>S09E-68005753</t>
  </si>
  <si>
    <t>S09E-68005755</t>
  </si>
  <si>
    <t>S09E-68005770</t>
  </si>
  <si>
    <t>S09E-68005778</t>
  </si>
  <si>
    <t>S09E-68005788</t>
  </si>
  <si>
    <t>S09E-68005798</t>
  </si>
  <si>
    <t>S09E-68005837</t>
  </si>
  <si>
    <t>S09E-68005841</t>
  </si>
  <si>
    <t>S09E-68005844</t>
  </si>
  <si>
    <t>S09E-68005847</t>
  </si>
  <si>
    <t>S09E-68005852</t>
  </si>
  <si>
    <t>S09E-68005864</t>
  </si>
  <si>
    <t>S09E-68005873</t>
  </si>
  <si>
    <t>S09E-68005875</t>
  </si>
  <si>
    <t>S09E-68005937</t>
  </si>
  <si>
    <t>S09E-68005939</t>
  </si>
  <si>
    <t>S09E-68005941</t>
  </si>
  <si>
    <t>S10E-68000032</t>
  </si>
  <si>
    <t>S10E-68000078</t>
  </si>
  <si>
    <t>S10E-68000079</t>
  </si>
  <si>
    <t>S10E-68000082</t>
  </si>
  <si>
    <t>S10E-68000084</t>
  </si>
  <si>
    <t>S10E-68000100</t>
  </si>
  <si>
    <t>S10E-68000135</t>
  </si>
  <si>
    <t>S10E-68000137</t>
  </si>
  <si>
    <t>S10E-68000160</t>
  </si>
  <si>
    <t>S10E-68000170</t>
  </si>
  <si>
    <t>S10E-68000176</t>
  </si>
  <si>
    <t>S10E-68000238</t>
  </si>
  <si>
    <t>S10E-68000240</t>
  </si>
  <si>
    <t>S10E-68000263</t>
  </si>
  <si>
    <t>S10E-68000274</t>
  </si>
  <si>
    <t>S10E-68000276</t>
  </si>
  <si>
    <t>S10E-68000277</t>
  </si>
  <si>
    <t>S10E-68000280</t>
  </si>
  <si>
    <t>S10E-68000295</t>
  </si>
  <si>
    <t>S10E-68000297</t>
  </si>
  <si>
    <t>S10E-68000360</t>
  </si>
  <si>
    <t>S10E-68000366</t>
  </si>
  <si>
    <t>S10E-68000374</t>
  </si>
  <si>
    <t>S10E-68000427</t>
  </si>
  <si>
    <t>S10E-68000441</t>
  </si>
  <si>
    <t>S10E-68000463</t>
  </si>
  <si>
    <t>S10E-68000481</t>
  </si>
  <si>
    <t>S10E-68000503</t>
  </si>
  <si>
    <t>S10E-68000512</t>
  </si>
  <si>
    <t>S10E-68000516</t>
  </si>
  <si>
    <t>S10E-68000534</t>
  </si>
  <si>
    <t>S10E-68000570</t>
  </si>
  <si>
    <t>S10E-68000572</t>
  </si>
  <si>
    <t>S10E-68000574</t>
  </si>
  <si>
    <t>S10E-68000578</t>
  </si>
  <si>
    <t>S10E-68000580</t>
  </si>
  <si>
    <t>S10E-68000595</t>
  </si>
  <si>
    <t>S10E-68000654</t>
  </si>
  <si>
    <t>S10E-68000666</t>
  </si>
  <si>
    <t>S10E-68000669</t>
  </si>
  <si>
    <t>S10E-68000679</t>
  </si>
  <si>
    <t>S10E-68000682</t>
  </si>
  <si>
    <t>S10E-68000700</t>
  </si>
  <si>
    <t>S10E-68000719</t>
  </si>
  <si>
    <t>S10E-68000732</t>
  </si>
  <si>
    <t>S10E-68000734</t>
  </si>
  <si>
    <t>S10E-68000737</t>
  </si>
  <si>
    <t>S10E-68000747</t>
  </si>
  <si>
    <t>S10E-68000770</t>
  </si>
  <si>
    <t>S10E-68000793</t>
  </si>
  <si>
    <t>S10E-68000831</t>
  </si>
  <si>
    <t>S10E-68000840</t>
  </si>
  <si>
    <t>S10E-68000849</t>
  </si>
  <si>
    <t>S10E-68000860</t>
  </si>
  <si>
    <t>S10E-68000876</t>
  </si>
  <si>
    <t>S10E-68000899</t>
  </si>
  <si>
    <t>S10E-68000955</t>
  </si>
  <si>
    <t>S10E-68000980</t>
  </si>
  <si>
    <t>S10E-68000981</t>
  </si>
  <si>
    <t>S10E-68000982</t>
  </si>
  <si>
    <t>S10E-68000983</t>
  </si>
  <si>
    <t>S10E-68001023</t>
  </si>
  <si>
    <t>S10E-68001080</t>
  </si>
  <si>
    <t>S10E-68001082</t>
  </si>
  <si>
    <t>S10E-68001086</t>
  </si>
  <si>
    <t>S10E-68001110</t>
  </si>
  <si>
    <t>S10E-68001126</t>
  </si>
  <si>
    <t>S10E-68001144</t>
  </si>
  <si>
    <t>S10E-68001146</t>
  </si>
  <si>
    <t>S10E-68001172</t>
  </si>
  <si>
    <t>S10E-68001243</t>
  </si>
  <si>
    <t>S10E-68001266</t>
  </si>
  <si>
    <t>S10E-68001287</t>
  </si>
  <si>
    <t>S10E-68001308</t>
  </si>
  <si>
    <t>S10E-68001341</t>
  </si>
  <si>
    <t>S10E-68001366</t>
  </si>
  <si>
    <t>S10E-68001440</t>
  </si>
  <si>
    <t>S10E-68001482</t>
  </si>
  <si>
    <t>S10E-68001542</t>
  </si>
  <si>
    <t>S10E-68001576</t>
  </si>
  <si>
    <t>S10E-68001589</t>
  </si>
  <si>
    <t>S10E-68001593</t>
  </si>
  <si>
    <t>S10E-68001597</t>
  </si>
  <si>
    <t>S10E-68001606</t>
  </si>
  <si>
    <t>S10E-68001623</t>
  </si>
  <si>
    <t>S10E-68001625</t>
  </si>
  <si>
    <t>S10E-68001639</t>
  </si>
  <si>
    <t>S10E-68001659</t>
  </si>
  <si>
    <t>S10E-68001689</t>
  </si>
  <si>
    <t>S10E-68001697</t>
  </si>
  <si>
    <t>S10E-68001708</t>
  </si>
  <si>
    <t>S10E-68001724</t>
  </si>
  <si>
    <t>S10E-68001727</t>
  </si>
  <si>
    <t>S10E-68001736</t>
  </si>
  <si>
    <t>S10E-68001743</t>
  </si>
  <si>
    <t>S10E-68001776</t>
  </si>
  <si>
    <t>S10E-68001795</t>
  </si>
  <si>
    <t>S10E-68001816</t>
  </si>
  <si>
    <t>S10E-68001827</t>
  </si>
  <si>
    <t>S10E-68001874</t>
  </si>
  <si>
    <t>S10E-68001886</t>
  </si>
  <si>
    <t>S10E-68001887</t>
  </si>
  <si>
    <t>S10E-68001896</t>
  </si>
  <si>
    <t>S10E-68001933</t>
  </si>
  <si>
    <t>S10E-68002026</t>
  </si>
  <si>
    <t>S10E-68002027</t>
  </si>
  <si>
    <t>S10E-68002029</t>
  </si>
  <si>
    <t>S10E-68002034</t>
  </si>
  <si>
    <t>S10E-68002039</t>
  </si>
  <si>
    <t>S10E-68002061</t>
  </si>
  <si>
    <t>S10E-68002140</t>
  </si>
  <si>
    <t>S10E-68002153</t>
  </si>
  <si>
    <t>S10E-68002202</t>
  </si>
  <si>
    <t>S10E-68002320</t>
  </si>
  <si>
    <t>S10E-68002322</t>
  </si>
  <si>
    <t>S10E-68002370</t>
  </si>
  <si>
    <t>S10E-68002393</t>
  </si>
  <si>
    <t>S10E-68002439</t>
  </si>
  <si>
    <t>S10E-68002465</t>
  </si>
  <si>
    <t>S10E-68002475</t>
  </si>
  <si>
    <t>S10E-68002477</t>
  </si>
  <si>
    <t>S10E-68002506</t>
  </si>
  <si>
    <t>S10E-68002509</t>
  </si>
  <si>
    <t>S10E-68002551</t>
  </si>
  <si>
    <t>S10E-68002589</t>
  </si>
  <si>
    <t>S10E-68002618</t>
  </si>
  <si>
    <t>S10E-68002639</t>
  </si>
  <si>
    <t>S10E-68002640</t>
  </si>
  <si>
    <t>Gilles</t>
  </si>
  <si>
    <t>S07E-1001000</t>
  </si>
  <si>
    <t>S07E-1002466</t>
  </si>
  <si>
    <t>S08-1002124</t>
  </si>
  <si>
    <t>S08-68015880</t>
  </si>
  <si>
    <t>S08-68016779</t>
  </si>
  <si>
    <t>S08-68016781</t>
  </si>
  <si>
    <t>S08-68016828</t>
  </si>
  <si>
    <t>S08-68016874</t>
  </si>
  <si>
    <t>S08-68020543</t>
  </si>
  <si>
    <t>S08E-1000559</t>
  </si>
  <si>
    <t>S08E-1000920</t>
  </si>
  <si>
    <t>S08E-1000940</t>
  </si>
  <si>
    <t>S08E-1001174</t>
  </si>
  <si>
    <t>S08E-1001340</t>
  </si>
  <si>
    <t>S08E-1001383</t>
  </si>
  <si>
    <t>S08E-1002262</t>
  </si>
  <si>
    <t>S08E-1002689</t>
  </si>
  <si>
    <t>S08E-1002786</t>
  </si>
  <si>
    <t>S08E-1002815</t>
  </si>
  <si>
    <t>S08E-1002911</t>
  </si>
  <si>
    <t>S08E-1003010</t>
  </si>
  <si>
    <t>S08E-1003047</t>
  </si>
  <si>
    <t>S08E-1003054</t>
  </si>
  <si>
    <t>S08E-1003081</t>
  </si>
  <si>
    <t>S08E-1003125</t>
  </si>
  <si>
    <t>S08E-1003128</t>
  </si>
  <si>
    <t>S08E-1003137</t>
  </si>
  <si>
    <t>S08E-1003144</t>
  </si>
  <si>
    <t>S08E-1003146</t>
  </si>
  <si>
    <t>S08E-1003148</t>
  </si>
  <si>
    <t>S08E-1003160</t>
  </si>
  <si>
    <t>S08E-1003161</t>
  </si>
  <si>
    <t>S08E-1003191</t>
  </si>
  <si>
    <t>S08E-1003213</t>
  </si>
  <si>
    <t>S08E-1003215</t>
  </si>
  <si>
    <t>S08E-1003227</t>
  </si>
  <si>
    <t>S08E-1003231</t>
  </si>
  <si>
    <t>S08E-1003240</t>
  </si>
  <si>
    <t>S08E-1003248</t>
  </si>
  <si>
    <t>S08E-1003281</t>
  </si>
  <si>
    <t>S08E-1003291</t>
  </si>
  <si>
    <t>S08E-1003356</t>
  </si>
  <si>
    <t>S08E-1003362</t>
  </si>
  <si>
    <t>S08E-1003388</t>
  </si>
  <si>
    <t>S08E-1003394</t>
  </si>
  <si>
    <t>S08E-1003398</t>
  </si>
  <si>
    <t>S08E-1003412</t>
  </si>
  <si>
    <t>S08E-1003413</t>
  </si>
  <si>
    <t>S08E-1003427</t>
  </si>
  <si>
    <t>S08E-1003435</t>
  </si>
  <si>
    <t>S08E-1003453</t>
  </si>
  <si>
    <t>S08E-1003469</t>
  </si>
  <si>
    <t>S08E-1003475</t>
  </si>
  <si>
    <t>S08E-1003478</t>
  </si>
  <si>
    <t>S08E-1003482</t>
  </si>
  <si>
    <t>S08E-1003486</t>
  </si>
  <si>
    <t>S08E-1003510</t>
  </si>
  <si>
    <t>S08E-1003511</t>
  </si>
  <si>
    <t>S08E-1003512</t>
  </si>
  <si>
    <t>S08E-1003529</t>
  </si>
  <si>
    <t>S08E-1003533</t>
  </si>
  <si>
    <t>S08E-1003553</t>
  </si>
  <si>
    <t>S08E-1003557</t>
  </si>
  <si>
    <t>S08E-1003595</t>
  </si>
  <si>
    <t>S08E-1003598</t>
  </si>
  <si>
    <t>S08E-1003607</t>
  </si>
  <si>
    <t>S08E-1003608</t>
  </si>
  <si>
    <t>S08E-1003620</t>
  </si>
  <si>
    <t>S08E-1003639</t>
  </si>
  <si>
    <t>S08E-1003650</t>
  </si>
  <si>
    <t>S08E-1003672</t>
  </si>
  <si>
    <t>S08E-1003674</t>
  </si>
  <si>
    <t>S08E-68000036</t>
  </si>
  <si>
    <t>S08E-68000072</t>
  </si>
  <si>
    <t>S08E-68000147</t>
  </si>
  <si>
    <t>S08E-68014130</t>
  </si>
  <si>
    <t>S08E-68014202</t>
  </si>
  <si>
    <t>S08E-68014307</t>
  </si>
  <si>
    <t>S08E-68014335</t>
  </si>
  <si>
    <t>S08E-68014400</t>
  </si>
  <si>
    <t>S08E-68014404</t>
  </si>
  <si>
    <t>S08E-68014415</t>
  </si>
  <si>
    <t>S08E-68014422</t>
  </si>
  <si>
    <t>S08E-68014460</t>
  </si>
  <si>
    <t>S08E-68014474</t>
  </si>
  <si>
    <t>S08E-68014538</t>
  </si>
  <si>
    <t>S08E-68014634</t>
  </si>
  <si>
    <t>S08E-68014644</t>
  </si>
  <si>
    <t>S08E-68014724</t>
  </si>
  <si>
    <t>S08E-68014766</t>
  </si>
  <si>
    <t>S08E-68014774</t>
  </si>
  <si>
    <t>S08E-68014802</t>
  </si>
  <si>
    <t>S08E-68014810</t>
  </si>
  <si>
    <t>S08E-68014813</t>
  </si>
  <si>
    <t>S08E-68014814</t>
  </si>
  <si>
    <t>S08E-68015074</t>
  </si>
  <si>
    <t>S11E-68001074</t>
  </si>
  <si>
    <t>S11E-68001095</t>
  </si>
  <si>
    <t>S11E-68001118</t>
  </si>
  <si>
    <t>S11E-68001119</t>
  </si>
  <si>
    <t>S11E-68001120</t>
  </si>
  <si>
    <t>S11E-68001123</t>
  </si>
  <si>
    <t>S11E-68001124</t>
  </si>
  <si>
    <t>S11E-68001198</t>
  </si>
  <si>
    <t>S11E-68001228</t>
  </si>
  <si>
    <t>S11E-68001237</t>
  </si>
  <si>
    <t>S11E-68001240</t>
  </si>
  <si>
    <t>S11E-68001248</t>
  </si>
  <si>
    <t>S11E-68001260</t>
  </si>
  <si>
    <t>S11E-68001272</t>
  </si>
  <si>
    <t>S11E-68001324</t>
  </si>
  <si>
    <t>S11E-68001343</t>
  </si>
  <si>
    <t>S11E-68001344</t>
  </si>
  <si>
    <t>S11E-68001346</t>
  </si>
  <si>
    <t>S11E-68001435</t>
  </si>
  <si>
    <t>S11E-68001444</t>
  </si>
  <si>
    <t>S11E-68001445</t>
  </si>
  <si>
    <t>S11E-68001451</t>
  </si>
  <si>
    <t>S11E-68001471</t>
  </si>
  <si>
    <t>S11E-68001482</t>
  </si>
  <si>
    <t>S11E-68001501</t>
  </si>
  <si>
    <t>S11E-68001570</t>
  </si>
  <si>
    <t>S11E-68001571</t>
  </si>
  <si>
    <t>S11E-68001574</t>
  </si>
  <si>
    <t>S11E-68001647</t>
  </si>
  <si>
    <t>S11E-68001653</t>
  </si>
  <si>
    <t>S11E-68001699</t>
  </si>
  <si>
    <t>S11E-68001703</t>
  </si>
  <si>
    <t>S11E-68001708</t>
  </si>
  <si>
    <t>S11E-68001719</t>
  </si>
  <si>
    <t>S11E-68001775</t>
  </si>
  <si>
    <t>S11E-68001779</t>
  </si>
  <si>
    <t>S11E-68001795</t>
  </si>
  <si>
    <t>S11E-68001810</t>
  </si>
  <si>
    <t>S11E-68001815</t>
  </si>
  <si>
    <t>S11E-68001842</t>
  </si>
  <si>
    <t>S11E-68001846</t>
  </si>
  <si>
    <t>S11E-68001847</t>
  </si>
  <si>
    <t>S11E-68001854</t>
  </si>
  <si>
    <t>S11E-68001856</t>
  </si>
  <si>
    <t>S11E-68001917</t>
  </si>
  <si>
    <t>S11E-68001939</t>
  </si>
  <si>
    <t>S11E-68001940</t>
  </si>
  <si>
    <t>S11E-68001941</t>
  </si>
  <si>
    <t>S11E-68001944</t>
  </si>
  <si>
    <t>S11E-68001945</t>
  </si>
  <si>
    <t>S11E-68001946</t>
  </si>
  <si>
    <t>S11E-68001947</t>
  </si>
  <si>
    <t>S11E-68001968</t>
  </si>
  <si>
    <t>S11E-68001971</t>
  </si>
  <si>
    <t>S11E-68001978</t>
  </si>
  <si>
    <t>S11E-68001992</t>
  </si>
  <si>
    <t>S11E-68002077</t>
  </si>
  <si>
    <t>S11E-68002148</t>
  </si>
  <si>
    <t>S11E-68002159</t>
  </si>
  <si>
    <t>S11E-68002184</t>
  </si>
  <si>
    <t>S11E-68002195</t>
  </si>
  <si>
    <t>S11E-68002222</t>
  </si>
  <si>
    <t>S11E-68002234</t>
  </si>
  <si>
    <t>S11E-68002243</t>
  </si>
  <si>
    <t>S11E-68002300</t>
  </si>
  <si>
    <t>S11E-68002381</t>
  </si>
  <si>
    <t>S11E-68002383</t>
  </si>
  <si>
    <t>S11E-68002384</t>
  </si>
  <si>
    <t>S11E-68002392</t>
  </si>
  <si>
    <t>S11E-68002439</t>
  </si>
  <si>
    <t>S11E-68002452</t>
  </si>
  <si>
    <t>S11E-68002469</t>
  </si>
  <si>
    <t>S11E-68002528</t>
  </si>
  <si>
    <t>S11E-68002552</t>
  </si>
  <si>
    <t>S11E-68002554</t>
  </si>
  <si>
    <t>S11E-68002583</t>
  </si>
  <si>
    <t>S11E-68002625</t>
  </si>
  <si>
    <t>S11E-68002677</t>
  </si>
  <si>
    <t>S11E-68002699</t>
  </si>
  <si>
    <t>S11E-68002854</t>
  </si>
  <si>
    <t>S11E-68002873</t>
  </si>
  <si>
    <t>S11E-68003204</t>
  </si>
  <si>
    <t>S11E-68003228</t>
  </si>
  <si>
    <t>S11E-68003242</t>
  </si>
  <si>
    <t>S11E-68003247</t>
  </si>
  <si>
    <t>S11E-68003286</t>
  </si>
  <si>
    <t>S11E-68003300</t>
  </si>
  <si>
    <t>S11E-68003355</t>
  </si>
  <si>
    <t>S11E-68003359</t>
  </si>
  <si>
    <t>S11E-68003360</t>
  </si>
  <si>
    <t>S11E-68003390</t>
  </si>
  <si>
    <t>S11E-68003392</t>
  </si>
  <si>
    <t>S11E-68003401</t>
  </si>
  <si>
    <t>S11E-68003441</t>
  </si>
  <si>
    <t>S11E-68003475</t>
  </si>
  <si>
    <t>S11E-68003511</t>
  </si>
  <si>
    <t>S11E-68003512</t>
  </si>
  <si>
    <t>S11E-68003524</t>
  </si>
  <si>
    <t>S11E-68003537</t>
  </si>
  <si>
    <t>S11E-68003541</t>
  </si>
  <si>
    <t>S11E-68003547</t>
  </si>
  <si>
    <t>S11E-68003591</t>
  </si>
  <si>
    <t>S11E-68003719</t>
  </si>
  <si>
    <t>S11E-68003733</t>
  </si>
  <si>
    <t>S11E-68003744</t>
  </si>
  <si>
    <t>S11E-68003760</t>
  </si>
  <si>
    <t>S11E-68003770</t>
  </si>
  <si>
    <t>S11E-68003789</t>
  </si>
  <si>
    <t>S11E-68003807</t>
  </si>
  <si>
    <t>S11E-68003827</t>
  </si>
  <si>
    <t>S11E-68003828</t>
  </si>
  <si>
    <t>S11E-68003832</t>
  </si>
  <si>
    <t>S11E-68003842</t>
  </si>
  <si>
    <t>S11E-68003906</t>
  </si>
  <si>
    <t>S11E-68003924</t>
  </si>
  <si>
    <t>S11E-68003938</t>
  </si>
  <si>
    <t>S11E-68003945</t>
  </si>
  <si>
    <t>S11E-68003954</t>
  </si>
  <si>
    <t>S11E-68003960</t>
  </si>
  <si>
    <t>S11E-68003963</t>
  </si>
  <si>
    <t>S11E-68003969</t>
  </si>
  <si>
    <t>S11E-68003979</t>
  </si>
  <si>
    <t>S11E-68003992</t>
  </si>
  <si>
    <t>S11E-68004003</t>
  </si>
  <si>
    <t>S11E-68004025</t>
  </si>
  <si>
    <t>S11E-68004032</t>
  </si>
  <si>
    <t>S11E-68004035</t>
  </si>
  <si>
    <t>S11E-68004076</t>
  </si>
  <si>
    <t>S11E-68004085</t>
  </si>
  <si>
    <t>S11E-68004132</t>
  </si>
  <si>
    <t>S11E-68004144</t>
  </si>
  <si>
    <t>S11E-68004149</t>
  </si>
  <si>
    <t>S11E-68004150</t>
  </si>
  <si>
    <t>S11E-68004151</t>
  </si>
  <si>
    <t>S11E-68004162</t>
  </si>
  <si>
    <t>S11E-68004164</t>
  </si>
  <si>
    <t>S11E-68004169</t>
  </si>
  <si>
    <t>S11E-68004185</t>
  </si>
  <si>
    <t>S11E-68004204</t>
  </si>
  <si>
    <t>S11E-68004242</t>
  </si>
  <si>
    <t>S11E-68004249</t>
  </si>
  <si>
    <t>S11E-68004260</t>
  </si>
  <si>
    <t>S11E-68004267</t>
  </si>
  <si>
    <t>S11E-68004269</t>
  </si>
  <si>
    <t>S11E-68004270</t>
  </si>
  <si>
    <t>S11E-68004316</t>
  </si>
  <si>
    <t>S11E-68004334</t>
  </si>
  <si>
    <t>S11E-68004395</t>
  </si>
  <si>
    <t>S11E-68004396</t>
  </si>
  <si>
    <t>S11E-68004398</t>
  </si>
  <si>
    <t>S11E-68004483</t>
  </si>
  <si>
    <t>S11E-68004491</t>
  </si>
  <si>
    <t>S11E-68004492</t>
  </si>
  <si>
    <t>S11E-68004548</t>
  </si>
  <si>
    <t>S11E-68004552</t>
  </si>
  <si>
    <t>S11E-68004604</t>
  </si>
  <si>
    <t>S11E-68004608</t>
  </si>
  <si>
    <t>S11E-68004645</t>
  </si>
  <si>
    <t>S11E-68004754</t>
  </si>
  <si>
    <t>S11E-68004757</t>
  </si>
  <si>
    <t>S11E-68004821</t>
  </si>
  <si>
    <t>S11E-68004851</t>
  </si>
  <si>
    <t>S11E-68004875</t>
  </si>
  <si>
    <t>S11E-68004891</t>
  </si>
  <si>
    <t>S11E-68004922</t>
  </si>
  <si>
    <t>S11E-68005004</t>
  </si>
  <si>
    <t>S11E-68005039</t>
  </si>
  <si>
    <t>S11E-68005040</t>
  </si>
  <si>
    <t>S11E-68005107</t>
  </si>
  <si>
    <t>S11E-68005109</t>
  </si>
  <si>
    <t>S11E-68005116</t>
  </si>
  <si>
    <t>S11E-68005145</t>
  </si>
  <si>
    <t>S11E-68005174</t>
  </si>
  <si>
    <t>S12E-68000016</t>
  </si>
  <si>
    <t>S12E-68000077</t>
  </si>
  <si>
    <t>S12E-68000081</t>
  </si>
  <si>
    <t>S12E-68000114</t>
  </si>
  <si>
    <t>S12E-68000122</t>
  </si>
  <si>
    <t>S12E-68000202</t>
  </si>
  <si>
    <t>S12E-68000205</t>
  </si>
  <si>
    <t>S12E-68000211</t>
  </si>
  <si>
    <t>S12E-68000267</t>
  </si>
  <si>
    <t>S12E-68000273</t>
  </si>
  <si>
    <t>S12E-68000286</t>
  </si>
  <si>
    <t>S12E-68000313</t>
  </si>
  <si>
    <t>S12E-68000331</t>
  </si>
  <si>
    <t>S12E-68000336</t>
  </si>
  <si>
    <t>S12E-68000458</t>
  </si>
  <si>
    <t>S12E-68000466</t>
  </si>
  <si>
    <t>S12E-68000469</t>
  </si>
  <si>
    <t>S12E-68000488</t>
  </si>
  <si>
    <t>S12E-68000602</t>
  </si>
  <si>
    <t>S12E-68000489</t>
  </si>
  <si>
    <t>S12E-68000498</t>
  </si>
  <si>
    <t>S12E-68000555</t>
  </si>
  <si>
    <t>18-1864549</t>
  </si>
  <si>
    <t>18-1864709</t>
  </si>
  <si>
    <t>S12E-68000629</t>
  </si>
  <si>
    <t>S10E-68002641</t>
  </si>
  <si>
    <t>S10E-68002643</t>
  </si>
  <si>
    <t>S10E-68002670</t>
  </si>
  <si>
    <t>S10E-68002727</t>
  </si>
  <si>
    <t>S10E-68002744</t>
  </si>
  <si>
    <t>S10E-68002794</t>
  </si>
  <si>
    <t>S10E-68002795</t>
  </si>
  <si>
    <t>S10E-68002837</t>
  </si>
  <si>
    <t>S10E-68002851</t>
  </si>
  <si>
    <t>S10E-68002858</t>
  </si>
  <si>
    <t>S10E-68002861</t>
  </si>
  <si>
    <t>S10E-68002862</t>
  </si>
  <si>
    <t>S10E-68002863</t>
  </si>
  <si>
    <t>S10E-68002889</t>
  </si>
  <si>
    <t>S10E-68002890</t>
  </si>
  <si>
    <t>S10E-68002894</t>
  </si>
  <si>
    <t>S10E-68002896</t>
  </si>
  <si>
    <t>S10E-68002897</t>
  </si>
  <si>
    <t>S10E-68002898</t>
  </si>
  <si>
    <t>S10E-68002899</t>
  </si>
  <si>
    <t>S10E-68002958</t>
  </si>
  <si>
    <t>S10E-68002961</t>
  </si>
  <si>
    <t>S10E-68003020</t>
  </si>
  <si>
    <t>S10E-68003027</t>
  </si>
  <si>
    <t>S10E-68003044</t>
  </si>
  <si>
    <t>S10E-68003065</t>
  </si>
  <si>
    <t>S10E-68003071</t>
  </si>
  <si>
    <t>S10E-68003073</t>
  </si>
  <si>
    <t>S10E-68003102</t>
  </si>
  <si>
    <t>S10E-68003120</t>
  </si>
  <si>
    <t>S10E-68003133</t>
  </si>
  <si>
    <t>S10E-68003148</t>
  </si>
  <si>
    <t>S10E-68003168</t>
  </si>
  <si>
    <t>S10E-68003183</t>
  </si>
  <si>
    <t>S10E-68003188</t>
  </si>
  <si>
    <t>S10E-68003199</t>
  </si>
  <si>
    <t>S10E-68003205</t>
  </si>
  <si>
    <t>S10E-68003208</t>
  </si>
  <si>
    <t>S10E-68003212</t>
  </si>
  <si>
    <t>S10E-68003216</t>
  </si>
  <si>
    <t>S10E-68003217</t>
  </si>
  <si>
    <t>S10E-68003218</t>
  </si>
  <si>
    <t>S10E-68003221</t>
  </si>
  <si>
    <t>S10E-68003223</t>
  </si>
  <si>
    <t>S10E-68003224</t>
  </si>
  <si>
    <t>S10E-68003228</t>
  </si>
  <si>
    <t>S10E-68003242</t>
  </si>
  <si>
    <t>S10E-68003247</t>
  </si>
  <si>
    <t>S10E-68003251</t>
  </si>
  <si>
    <t>S10E-68003252</t>
  </si>
  <si>
    <t>S10E-68003263</t>
  </si>
  <si>
    <t>S10E-68003268</t>
  </si>
  <si>
    <t>S10E-68003274</t>
  </si>
  <si>
    <t>S10E-68003308</t>
  </si>
  <si>
    <t>S10E-68003311</t>
  </si>
  <si>
    <t>S10E-68003339</t>
  </si>
  <si>
    <t>S10E-68003365</t>
  </si>
  <si>
    <t>S10E-68003372</t>
  </si>
  <si>
    <t>S10E-68003384</t>
  </si>
  <si>
    <t>S10E-68003387</t>
  </si>
  <si>
    <t>S10E-68003395</t>
  </si>
  <si>
    <t>S10E-68003396</t>
  </si>
  <si>
    <t>S10E-68003397</t>
  </si>
  <si>
    <t>S10E-68003399</t>
  </si>
  <si>
    <t>S10E-68003402</t>
  </si>
  <si>
    <t>S10E-68003410</t>
  </si>
  <si>
    <t>S10E-68003419</t>
  </si>
  <si>
    <t>S10E-68003425</t>
  </si>
  <si>
    <t>S10E-68003436</t>
  </si>
  <si>
    <t>S10E-68003461</t>
  </si>
  <si>
    <t>S10E-68003476</t>
  </si>
  <si>
    <t>S10E-68003489</t>
  </si>
  <si>
    <t>S10E-68003491</t>
  </si>
  <si>
    <t>S10E-68003507</t>
  </si>
  <si>
    <t>S10E-68003538</t>
  </si>
  <si>
    <t>S10E-68003551</t>
  </si>
  <si>
    <t>S10E-68003552</t>
  </si>
  <si>
    <t>S10E-68003572</t>
  </si>
  <si>
    <t>S10E-68003580</t>
  </si>
  <si>
    <t>S10E-68003593</t>
  </si>
  <si>
    <t>S10E-68003598</t>
  </si>
  <si>
    <t>S10E-68003632</t>
  </si>
  <si>
    <t>S10E-68003666</t>
  </si>
  <si>
    <t>S10E-68003766</t>
  </si>
  <si>
    <t>S10E-68003782</t>
  </si>
  <si>
    <t>S10E-68003828</t>
  </si>
  <si>
    <t>S10E-68003855</t>
  </si>
  <si>
    <t>S10E-68003857</t>
  </si>
  <si>
    <t>S10E-68003864</t>
  </si>
  <si>
    <t>S10E-68003865</t>
  </si>
  <si>
    <t>S10E-68003866</t>
  </si>
  <si>
    <t>S10E-68003896</t>
  </si>
  <si>
    <t>S10E-68003942</t>
  </si>
  <si>
    <t>S10E-68003989</t>
  </si>
  <si>
    <t>S10E-68003995</t>
  </si>
  <si>
    <t>S10E-68004003</t>
  </si>
  <si>
    <t>S10E-68004079</t>
  </si>
  <si>
    <t>S10E-68004094</t>
  </si>
  <si>
    <t>S10E-68004099</t>
  </si>
  <si>
    <t>S10E-68004102</t>
  </si>
  <si>
    <t>S08E-68015090</t>
  </si>
  <si>
    <t>S08E-68015162</t>
  </si>
  <si>
    <t>S08E-68015164</t>
  </si>
  <si>
    <t>S08E-68015366</t>
  </si>
  <si>
    <t>S08E-68015589</t>
  </si>
  <si>
    <t>S08E-68015593</t>
  </si>
  <si>
    <t>S08E-68015730</t>
  </si>
  <si>
    <t>S08E-68015761</t>
  </si>
  <si>
    <t>S08E-68015764</t>
  </si>
  <si>
    <t>S08E-68015883</t>
  </si>
  <si>
    <t>S08E-68016021</t>
  </si>
  <si>
    <t>S08E-68016210</t>
  </si>
  <si>
    <t>S08E-68016450</t>
  </si>
  <si>
    <t>S08E-68016642</t>
  </si>
  <si>
    <t>S08E-68016761</t>
  </si>
  <si>
    <t>S08E-68016938</t>
  </si>
  <si>
    <t>S08E-68017118</t>
  </si>
  <si>
    <t>S08E-68017218</t>
  </si>
  <si>
    <t>S08E-68017470</t>
  </si>
  <si>
    <t>S08E-68017502</t>
  </si>
  <si>
    <t>S08E-68017962</t>
  </si>
  <si>
    <t>S08E-68018113</t>
  </si>
  <si>
    <t>S08E-68018121</t>
  </si>
  <si>
    <t>S08E-68019216</t>
  </si>
  <si>
    <t>S08E-68019229</t>
  </si>
  <si>
    <t>S08E-68019320</t>
  </si>
  <si>
    <t>S08E-68019898</t>
  </si>
  <si>
    <t>S08E-68020000</t>
  </si>
  <si>
    <t>S08E-68020030</t>
  </si>
  <si>
    <t>S08E-68020035</t>
  </si>
  <si>
    <t>S08E-68020064</t>
  </si>
  <si>
    <t>S08E-68020112</t>
  </si>
  <si>
    <t>S08E-68020164</t>
  </si>
  <si>
    <t>S08E-68020198</t>
  </si>
  <si>
    <t>S08E-68020273</t>
  </si>
  <si>
    <t>S08E-68020284</t>
  </si>
  <si>
    <t>S08E-68020295</t>
  </si>
  <si>
    <t>S08E-68020344</t>
  </si>
  <si>
    <t>S08E-68020371</t>
  </si>
  <si>
    <t>S08E-68020389</t>
  </si>
  <si>
    <t>S08E-68020404</t>
  </si>
  <si>
    <t>S08E-68020425</t>
  </si>
  <si>
    <t>S08E-68020482</t>
  </si>
  <si>
    <t>S08E-68020484</t>
  </si>
  <si>
    <t>S08E-68020485</t>
  </si>
  <si>
    <t>S08E-68020540</t>
  </si>
  <si>
    <t>S08E-68020542</t>
  </si>
  <si>
    <t>S08E-68020544</t>
  </si>
  <si>
    <t>S08E-68020563</t>
  </si>
  <si>
    <t>S08E-68020637</t>
  </si>
  <si>
    <t>S08E-68020640</t>
  </si>
  <si>
    <t>S08E-68020657</t>
  </si>
  <si>
    <t>S08E-68020658</t>
  </si>
  <si>
    <t>S08E-68020662</t>
  </si>
  <si>
    <t>S09-68001281</t>
  </si>
  <si>
    <t>S09-68001570</t>
  </si>
  <si>
    <t>S09-68002038</t>
  </si>
  <si>
    <t>S09E-68000020</t>
  </si>
  <si>
    <t>S09E-68000025</t>
  </si>
  <si>
    <t>S09E-68000142</t>
  </si>
  <si>
    <t>S09E-68000144</t>
  </si>
  <si>
    <t>S09E-68000148</t>
  </si>
  <si>
    <t>S09E-68000154</t>
  </si>
  <si>
    <t>S09E-68000164</t>
  </si>
  <si>
    <t>S09E-68000205</t>
  </si>
  <si>
    <t>S09E-68000219</t>
  </si>
  <si>
    <t>S09E-68000257</t>
  </si>
  <si>
    <t>S09E-68000280</t>
  </si>
  <si>
    <t>S09E-68000282</t>
  </si>
  <si>
    <t>S09E-68000356</t>
  </si>
  <si>
    <t>S09E-68000399</t>
  </si>
  <si>
    <t>S09E-68000401</t>
  </si>
  <si>
    <t>S09E-68000405</t>
  </si>
  <si>
    <t>S09E-68000408</t>
  </si>
  <si>
    <t>S09E-68000425</t>
  </si>
  <si>
    <t>S09E-68000495</t>
  </si>
  <si>
    <t>S09E-68000511</t>
  </si>
  <si>
    <t>S09E-68000513</t>
  </si>
  <si>
    <t>S09E-68000515</t>
  </si>
  <si>
    <t>S09E-68000535</t>
  </si>
  <si>
    <t>S09E-68000546</t>
  </si>
  <si>
    <t>S09E-68000547</t>
  </si>
  <si>
    <t>S09E-68000581</t>
  </si>
  <si>
    <t>S09E-68000584</t>
  </si>
  <si>
    <t>S09E-68000700</t>
  </si>
  <si>
    <t>S09E-68000709</t>
  </si>
  <si>
    <t>S09E-68000752</t>
  </si>
  <si>
    <t>S09E-68000776</t>
  </si>
  <si>
    <t>S09E-68000798</t>
  </si>
  <si>
    <t>S09E-68000827</t>
  </si>
  <si>
    <t>S09E-68000843</t>
  </si>
  <si>
    <t>S09E-68000850</t>
  </si>
  <si>
    <t>S09E-68000891</t>
  </si>
  <si>
    <t>S09E-68000894</t>
  </si>
  <si>
    <t>S09E-68000908</t>
  </si>
  <si>
    <t>S09E-68000921</t>
  </si>
  <si>
    <t>S09E-68000923</t>
  </si>
  <si>
    <t>S09E-68000951</t>
  </si>
  <si>
    <t>S09E-68000995</t>
  </si>
  <si>
    <t>S09E-68001000</t>
  </si>
  <si>
    <t>S12E-68000813</t>
  </si>
  <si>
    <t>S12E-68000675</t>
  </si>
  <si>
    <t>S12E-68000711</t>
  </si>
  <si>
    <t>S12E-68000768</t>
  </si>
  <si>
    <t>S12E-68000818</t>
  </si>
  <si>
    <t>S12E-68000831</t>
  </si>
  <si>
    <t>S12E-68001002</t>
  </si>
  <si>
    <t>S12E-68001014</t>
  </si>
  <si>
    <t>S12E-68001023</t>
  </si>
  <si>
    <t>S12E-68001047</t>
  </si>
  <si>
    <t>S12E-68001055</t>
  </si>
  <si>
    <t>S12E-68001117</t>
  </si>
  <si>
    <t>S12E-68001125</t>
  </si>
  <si>
    <t>S12E-68001242</t>
  </si>
  <si>
    <t>S12E-68001257</t>
  </si>
  <si>
    <t>S12E-68001261</t>
  </si>
  <si>
    <t>S12E-68001265</t>
  </si>
  <si>
    <t>S12E-68001268</t>
  </si>
  <si>
    <t>S12E-68001284</t>
  </si>
  <si>
    <t>S12E-68001369</t>
  </si>
  <si>
    <t>S12E-68001570</t>
  </si>
  <si>
    <t>S12E-68001419</t>
  </si>
  <si>
    <t>S12E-68001564</t>
  </si>
  <si>
    <t>S12E-68001568</t>
  </si>
  <si>
    <t>S12E-68001594</t>
  </si>
  <si>
    <t>S12E-68001716</t>
  </si>
  <si>
    <t>S12E-68001779</t>
  </si>
  <si>
    <t>S12E-68001809</t>
  </si>
  <si>
    <t>S12E-68001822</t>
  </si>
  <si>
    <t>S12E-68001824</t>
  </si>
  <si>
    <t>S12E-68001840</t>
  </si>
  <si>
    <t>S12E-68001844</t>
  </si>
  <si>
    <t>S12E-68001865</t>
  </si>
  <si>
    <t>S12E-68001907</t>
  </si>
  <si>
    <t>S12E-68001920</t>
  </si>
  <si>
    <t>S12E-68001929</t>
  </si>
  <si>
    <t>S12E-68001932</t>
  </si>
  <si>
    <t>S12E-68001993</t>
  </si>
  <si>
    <t>S12E-68002022</t>
  </si>
  <si>
    <t>S12E-68002030</t>
  </si>
  <si>
    <t>S12E-68002048</t>
  </si>
  <si>
    <t>S12E-68002070</t>
  </si>
  <si>
    <t>S12E-68002087</t>
  </si>
  <si>
    <t>S12E-68002340</t>
  </si>
  <si>
    <t>S12E-68002353</t>
  </si>
  <si>
    <t>S12E-68002447</t>
  </si>
  <si>
    <t>S12E-68002471</t>
  </si>
  <si>
    <t>S12E-68002473</t>
  </si>
  <si>
    <t>S12E-68002474</t>
  </si>
  <si>
    <t>S12E-68002522</t>
  </si>
  <si>
    <t>S12E-68002574</t>
  </si>
  <si>
    <t>S12E-68002621</t>
  </si>
  <si>
    <t>S12E-68002639</t>
  </si>
  <si>
    <t>S12E-68002649</t>
  </si>
  <si>
    <t>S12E-68002662</t>
  </si>
  <si>
    <t>S12E-68002663</t>
  </si>
  <si>
    <t>S12E-68002673</t>
  </si>
  <si>
    <t>S12E-68002682</t>
  </si>
  <si>
    <t>S12E-68002687</t>
  </si>
  <si>
    <t>S12E-68002718</t>
  </si>
  <si>
    <t>S12E-68002726</t>
  </si>
  <si>
    <t>S12E-68002765</t>
  </si>
  <si>
    <t>S12E-68002775</t>
  </si>
  <si>
    <t>S12E-68002779</t>
  </si>
  <si>
    <t>S12E-68002782</t>
  </si>
  <si>
    <t>S12E-68002783</t>
  </si>
  <si>
    <t>S12E-68002795</t>
  </si>
  <si>
    <t>S12E-68002859</t>
  </si>
  <si>
    <t>S12E-68002868</t>
  </si>
  <si>
    <t>S12E-68002924</t>
  </si>
  <si>
    <t>S12E-68002965</t>
  </si>
  <si>
    <t>S12E-68002979</t>
  </si>
  <si>
    <t>S12E-68003008</t>
  </si>
  <si>
    <t>S12E-68003082</t>
  </si>
  <si>
    <t>S12E-68003085</t>
  </si>
  <si>
    <t>S12E-68003109</t>
  </si>
  <si>
    <t>S12E-68003115</t>
  </si>
  <si>
    <t>S12E-68003137</t>
  </si>
  <si>
    <t>S12E-68003188</t>
  </si>
  <si>
    <t>S12E-68003236</t>
  </si>
  <si>
    <t>S12E-68003247</t>
  </si>
  <si>
    <t>S12E-68003305</t>
  </si>
  <si>
    <t>S12E-68003317</t>
  </si>
  <si>
    <t>S12E-68003450</t>
  </si>
  <si>
    <t>S12E-68003497</t>
  </si>
  <si>
    <t>test123</t>
  </si>
  <si>
    <t>19-1891005</t>
  </si>
  <si>
    <t>19-1895005</t>
  </si>
  <si>
    <t>19-1898038</t>
  </si>
  <si>
    <t>19-1898475</t>
  </si>
  <si>
    <t>19-1899019</t>
  </si>
  <si>
    <t>19-1899023</t>
  </si>
  <si>
    <t>19-1899709</t>
  </si>
  <si>
    <t>19-1900168</t>
  </si>
  <si>
    <t>19-1900882</t>
  </si>
  <si>
    <t>19-1901763</t>
  </si>
  <si>
    <t>19-1902054</t>
  </si>
  <si>
    <t>19-1902089</t>
  </si>
  <si>
    <t>19-1902134</t>
  </si>
  <si>
    <t>19-1902481</t>
  </si>
  <si>
    <t>19-1902790</t>
  </si>
  <si>
    <t>19-1902922</t>
  </si>
  <si>
    <t>19-1904095</t>
  </si>
  <si>
    <t>14-0750404</t>
  </si>
  <si>
    <t>18-1869899</t>
  </si>
  <si>
    <t>test2</t>
  </si>
  <si>
    <t>18-1875048</t>
  </si>
  <si>
    <t>19-1904339</t>
  </si>
  <si>
    <t>19-1904871</t>
  </si>
  <si>
    <t>12-0723087</t>
  </si>
  <si>
    <t>12-0723134</t>
  </si>
  <si>
    <t>12-0723319</t>
  </si>
  <si>
    <t>12-0723424</t>
  </si>
  <si>
    <t>12-0723693</t>
  </si>
  <si>
    <t>12-0723833</t>
  </si>
  <si>
    <t>12-0723849</t>
  </si>
  <si>
    <t>12-0723853</t>
  </si>
  <si>
    <t>12-0724177</t>
  </si>
  <si>
    <t>12-0724597</t>
  </si>
  <si>
    <t>12-0724602</t>
  </si>
  <si>
    <t>12-0725121</t>
  </si>
  <si>
    <t>12-0725122</t>
  </si>
  <si>
    <t>12-0725320</t>
  </si>
  <si>
    <t>12-0725328</t>
  </si>
  <si>
    <t>12-0725348</t>
  </si>
  <si>
    <t>12-0725353</t>
  </si>
  <si>
    <t>12-0725783</t>
  </si>
  <si>
    <t>12-0726028</t>
  </si>
  <si>
    <t>12-0726475</t>
  </si>
  <si>
    <t>13-0727869</t>
  </si>
  <si>
    <t>13-0728484</t>
  </si>
  <si>
    <t>13-0728863</t>
  </si>
  <si>
    <t>13-0734415</t>
  </si>
  <si>
    <t>13-0734419</t>
  </si>
  <si>
    <t>13-0734914</t>
  </si>
  <si>
    <t>13-0734954</t>
  </si>
  <si>
    <t>13-0734960</t>
  </si>
  <si>
    <t>13-0734963</t>
  </si>
  <si>
    <t>13-0734967</t>
  </si>
  <si>
    <t>13-0735030</t>
  </si>
  <si>
    <t>13-0735235</t>
  </si>
  <si>
    <t>13-0735288</t>
  </si>
  <si>
    <t>13-0735406</t>
  </si>
  <si>
    <t>13-0735413</t>
  </si>
  <si>
    <t>13-0735428</t>
  </si>
  <si>
    <t>13-0735722</t>
  </si>
  <si>
    <t>13-0736000</t>
  </si>
  <si>
    <t>13-0736134</t>
  </si>
  <si>
    <t>13-0736559</t>
  </si>
  <si>
    <t>13-0736693</t>
  </si>
  <si>
    <t>13-0736850</t>
  </si>
  <si>
    <t>13-0736870</t>
  </si>
  <si>
    <t>13-0737150</t>
  </si>
  <si>
    <t>13-0737175</t>
  </si>
  <si>
    <t>13-0742534</t>
  </si>
  <si>
    <t>13-0742981</t>
  </si>
  <si>
    <t>13-0742987</t>
  </si>
  <si>
    <t>13-0742998</t>
  </si>
  <si>
    <t>13-0743020</t>
  </si>
  <si>
    <t>13-0743062</t>
  </si>
  <si>
    <t>13-0743354</t>
  </si>
  <si>
    <t>13-0743357</t>
  </si>
  <si>
    <t>13-0743361</t>
  </si>
  <si>
    <t>13-0743374</t>
  </si>
  <si>
    <t>13-0743378</t>
  </si>
  <si>
    <t>13-0743382</t>
  </si>
  <si>
    <t>13-0743386</t>
  </si>
  <si>
    <t>13-0743420</t>
  </si>
  <si>
    <t>13-0743434</t>
  </si>
  <si>
    <t>13-0743436</t>
  </si>
  <si>
    <t>13-0744105</t>
  </si>
  <si>
    <t>13-0744170</t>
  </si>
  <si>
    <t>13-0744178</t>
  </si>
  <si>
    <t>13-0744193</t>
  </si>
  <si>
    <t>13-0744204</t>
  </si>
  <si>
    <t>13-0744249</t>
  </si>
  <si>
    <t>13-0744269</t>
  </si>
  <si>
    <t>13-0744610</t>
  </si>
  <si>
    <t>13-0744617</t>
  </si>
  <si>
    <t>13-0744620</t>
  </si>
  <si>
    <t>13-0744632</t>
  </si>
  <si>
    <t>13-0744659</t>
  </si>
  <si>
    <t>13-0744678</t>
  </si>
  <si>
    <t>13-0745179</t>
  </si>
  <si>
    <t>13-0745205</t>
  </si>
  <si>
    <t>13-0745227</t>
  </si>
  <si>
    <t>13-0745262</t>
  </si>
  <si>
    <t>13-0745565</t>
  </si>
  <si>
    <t>13-0745574</t>
  </si>
  <si>
    <t>13-0745585</t>
  </si>
  <si>
    <t>13-0745596</t>
  </si>
  <si>
    <t>13-0745610</t>
  </si>
  <si>
    <t>13-0745626</t>
  </si>
  <si>
    <t>13-0745632</t>
  </si>
  <si>
    <t>13-0745639</t>
  </si>
  <si>
    <t>13-0745900</t>
  </si>
  <si>
    <t>14-0746385</t>
  </si>
  <si>
    <t>14-0746401</t>
  </si>
  <si>
    <t>14-0746430</t>
  </si>
  <si>
    <t>14-0746638</t>
  </si>
  <si>
    <t>14-0746665</t>
  </si>
  <si>
    <t>14-0746668</t>
  </si>
  <si>
    <t>14-0746675</t>
  </si>
  <si>
    <t>14-0746764</t>
  </si>
  <si>
    <t>14-0747146</t>
  </si>
  <si>
    <t>14-0747173</t>
  </si>
  <si>
    <t>14-0747177</t>
  </si>
  <si>
    <t>14-0747183</t>
  </si>
  <si>
    <t>14-0747224</t>
  </si>
  <si>
    <t>14-0747246</t>
  </si>
  <si>
    <t>14-0747457</t>
  </si>
  <si>
    <t>14-0747466</t>
  </si>
  <si>
    <t>14-0747482</t>
  </si>
  <si>
    <t>14-0747498</t>
  </si>
  <si>
    <t>14-0753286</t>
  </si>
  <si>
    <t>14-0753292</t>
  </si>
  <si>
    <t>14-0753330</t>
  </si>
  <si>
    <t>14-0753811</t>
  </si>
  <si>
    <t>14-0754190</t>
  </si>
  <si>
    <t>14-0754198</t>
  </si>
  <si>
    <t>14-0754210</t>
  </si>
  <si>
    <t>14-0754636</t>
  </si>
  <si>
    <t>14-0754680</t>
  </si>
  <si>
    <t>14-0755091</t>
  </si>
  <si>
    <t>14-0755122</t>
  </si>
  <si>
    <t>14-0755125</t>
  </si>
  <si>
    <t>14-0755455</t>
  </si>
  <si>
    <t>14-0755647</t>
  </si>
  <si>
    <t>14-0755993</t>
  </si>
  <si>
    <t>14-0756002</t>
  </si>
  <si>
    <t>14-0756354</t>
  </si>
  <si>
    <t>14-0756363</t>
  </si>
  <si>
    <t>14-0756453</t>
  </si>
  <si>
    <t>14-0756462</t>
  </si>
  <si>
    <t>14-0756810</t>
  </si>
  <si>
    <t>14-0756820</t>
  </si>
  <si>
    <t>14-0763398</t>
  </si>
  <si>
    <t>14-0763449</t>
  </si>
  <si>
    <t>14-0763872</t>
  </si>
  <si>
    <t>14-0763886</t>
  </si>
  <si>
    <t>14-0764069</t>
  </si>
  <si>
    <t>14-0764104</t>
  </si>
  <si>
    <t>14-0764291</t>
  </si>
  <si>
    <t>14-0764306</t>
  </si>
  <si>
    <t>14-0764426</t>
  </si>
  <si>
    <t>14-0764894</t>
  </si>
  <si>
    <t>14-0765251</t>
  </si>
  <si>
    <t>14-0765258</t>
  </si>
  <si>
    <t>14-0767636</t>
  </si>
  <si>
    <t>14-0767650</t>
  </si>
  <si>
    <t>14-0767848</t>
  </si>
  <si>
    <t>14-0768108</t>
  </si>
  <si>
    <t>14-0768158</t>
  </si>
  <si>
    <t>12-0727687</t>
  </si>
  <si>
    <t>13-0729105</t>
  </si>
  <si>
    <t>13-0729138</t>
  </si>
  <si>
    <t>13-0729303</t>
  </si>
  <si>
    <t>13-0729330</t>
  </si>
  <si>
    <t>13-0729456</t>
  </si>
  <si>
    <t>13-0729753</t>
  </si>
  <si>
    <t>13-0730451</t>
  </si>
  <si>
    <t>13-0730666</t>
  </si>
  <si>
    <t>13-0731120</t>
  </si>
  <si>
    <t>13-0731273</t>
  </si>
  <si>
    <t>13-0731457</t>
  </si>
  <si>
    <t>13-0731504</t>
  </si>
  <si>
    <t>13-0731541</t>
  </si>
  <si>
    <t>13-0731598</t>
  </si>
  <si>
    <t>13-0731609</t>
  </si>
  <si>
    <t>13-0745991</t>
  </si>
  <si>
    <t>13-0746035</t>
  </si>
  <si>
    <t>13-0746059</t>
  </si>
  <si>
    <t>13-0737733</t>
  </si>
  <si>
    <t>13-0737937</t>
  </si>
  <si>
    <t>13-0738201</t>
  </si>
  <si>
    <t>13-0738769</t>
  </si>
  <si>
    <t>13-0739102</t>
  </si>
  <si>
    <t>13-0739196</t>
  </si>
  <si>
    <t>13-0739425</t>
  </si>
  <si>
    <t>13-0739431</t>
  </si>
  <si>
    <t>13-0739441</t>
  </si>
  <si>
    <t>13-0739464</t>
  </si>
  <si>
    <t>13-0739496</t>
  </si>
  <si>
    <t>13-0739499</t>
  </si>
  <si>
    <t>13-0739790</t>
  </si>
  <si>
    <t>13-0739795</t>
  </si>
  <si>
    <t>13-0739800</t>
  </si>
  <si>
    <t>13-0739812</t>
  </si>
  <si>
    <t>13-0740024</t>
  </si>
  <si>
    <t>13-0740086</t>
  </si>
  <si>
    <t>13-0740095</t>
  </si>
  <si>
    <t>13-0740152</t>
  </si>
  <si>
    <t>13-0740168</t>
  </si>
  <si>
    <t>13-0740526</t>
  </si>
  <si>
    <t>13-0740557</t>
  </si>
  <si>
    <t>14-0747561</t>
  </si>
  <si>
    <t>14-0747565</t>
  </si>
  <si>
    <t>14-0747856</t>
  </si>
  <si>
    <t>14-0747952</t>
  </si>
  <si>
    <t>14-0748272</t>
  </si>
  <si>
    <t>14-0748282</t>
  </si>
  <si>
    <t>14-0748344</t>
  </si>
  <si>
    <t>14-0748592</t>
  </si>
  <si>
    <t>14-0748599</t>
  </si>
  <si>
    <t>14-0748612</t>
  </si>
  <si>
    <t>14-0748655</t>
  </si>
  <si>
    <t>14-0748856</t>
  </si>
  <si>
    <t>14-0748867</t>
  </si>
  <si>
    <t>14-0748870</t>
  </si>
  <si>
    <t>14-0748877</t>
  </si>
  <si>
    <t>14-0748901</t>
  </si>
  <si>
    <t>14-0748910</t>
  </si>
  <si>
    <t>14-0748917</t>
  </si>
  <si>
    <t>14-0748946</t>
  </si>
  <si>
    <t>14-0749365</t>
  </si>
  <si>
    <t>14-0749369</t>
  </si>
  <si>
    <t>14-0749385</t>
  </si>
  <si>
    <t>14-0749400</t>
  </si>
  <si>
    <t>14-0749411</t>
  </si>
  <si>
    <t>14-0749450</t>
  </si>
  <si>
    <t>14-0749592</t>
  </si>
  <si>
    <t>14-0749598</t>
  </si>
  <si>
    <t>14-0749803</t>
  </si>
  <si>
    <t>14-0749809</t>
  </si>
  <si>
    <t>14-0749831</t>
  </si>
  <si>
    <t>14-0749836</t>
  </si>
  <si>
    <t>14-0749851</t>
  </si>
  <si>
    <t>14-0749858</t>
  </si>
  <si>
    <t>14-0749905</t>
  </si>
  <si>
    <t>14-0749912</t>
  </si>
  <si>
    <t>14-0750906</t>
  </si>
  <si>
    <t>14-0756826</t>
  </si>
  <si>
    <t>14-0756842</t>
  </si>
  <si>
    <t>14-0756852</t>
  </si>
  <si>
    <t>14-0756868</t>
  </si>
  <si>
    <t>14-0756898</t>
  </si>
  <si>
    <t>14-0757245</t>
  </si>
  <si>
    <t>14-0757372</t>
  </si>
  <si>
    <t>14-0757631</t>
  </si>
  <si>
    <t>14-0757933</t>
  </si>
  <si>
    <t>14-0757966</t>
  </si>
  <si>
    <t>14-0758017</t>
  </si>
  <si>
    <t>14-0758022</t>
  </si>
  <si>
    <t>14-0758379</t>
  </si>
  <si>
    <t>14-0758389</t>
  </si>
  <si>
    <t>14-0758462</t>
  </si>
  <si>
    <t>14-0758892</t>
  </si>
  <si>
    <t>14-0758896</t>
  </si>
  <si>
    <t>14-0758936</t>
  </si>
  <si>
    <t>14-0759285</t>
  </si>
  <si>
    <t>14-0759604</t>
  </si>
  <si>
    <t>14-0759694</t>
  </si>
  <si>
    <t>14-0760068</t>
  </si>
  <si>
    <t>14-0760083</t>
  </si>
  <si>
    <t>14-0760122</t>
  </si>
  <si>
    <t>14-0760124</t>
  </si>
  <si>
    <t>14-0760152</t>
  </si>
  <si>
    <t>14-0760458</t>
  </si>
  <si>
    <t>14-0760468</t>
  </si>
  <si>
    <t>14-0760484</t>
  </si>
  <si>
    <t>14-0760497</t>
  </si>
  <si>
    <t>14-0760513</t>
  </si>
  <si>
    <t>14-0760525</t>
  </si>
  <si>
    <t>13-0731689</t>
  </si>
  <si>
    <t>13-0731714</t>
  </si>
  <si>
    <t>13-0731723</t>
  </si>
  <si>
    <t>13-0731797</t>
  </si>
  <si>
    <t>13-0732359</t>
  </si>
  <si>
    <t>13-0732457</t>
  </si>
  <si>
    <t>13-0732462</t>
  </si>
  <si>
    <t>13-0732758</t>
  </si>
  <si>
    <t>13-0732855</t>
  </si>
  <si>
    <t>13-0733310</t>
  </si>
  <si>
    <t>13-0741345</t>
  </si>
  <si>
    <t>13-0741370</t>
  </si>
  <si>
    <t>13-0741442</t>
  </si>
  <si>
    <t>13-0741790</t>
  </si>
  <si>
    <t>13-0741806</t>
  </si>
  <si>
    <t>13-0742168</t>
  </si>
  <si>
    <t>13-0742490</t>
  </si>
  <si>
    <t>13-0742514</t>
  </si>
  <si>
    <t>13-0742527</t>
  </si>
  <si>
    <t>13-0742532</t>
  </si>
  <si>
    <t>15-0778405</t>
  </si>
  <si>
    <t>15-0778744</t>
  </si>
  <si>
    <t>15-0779004</t>
  </si>
  <si>
    <t>15-0779014</t>
  </si>
  <si>
    <t>15-0779023</t>
  </si>
  <si>
    <t>15-0779052</t>
  </si>
  <si>
    <t>15-0779353</t>
  </si>
  <si>
    <t>15-0779461</t>
  </si>
  <si>
    <t>15-0779492</t>
  </si>
  <si>
    <t>15-0780019</t>
  </si>
  <si>
    <t>15-0780029</t>
  </si>
  <si>
    <t>15-0780046</t>
  </si>
  <si>
    <t>15-0780060</t>
  </si>
  <si>
    <t>15-0780071</t>
  </si>
  <si>
    <t>15-0780092</t>
  </si>
  <si>
    <t>15-0780616</t>
  </si>
  <si>
    <t>15-0780621</t>
  </si>
  <si>
    <t>15-0780641</t>
  </si>
  <si>
    <t>15-0780653</t>
  </si>
  <si>
    <t>15-0781265</t>
  </si>
  <si>
    <t>15-0781272</t>
  </si>
  <si>
    <t>15-0781286</t>
  </si>
  <si>
    <t>15-0781306</t>
  </si>
  <si>
    <t>15-0781863</t>
  </si>
  <si>
    <t>15-0781879</t>
  </si>
  <si>
    <t>15-0781889</t>
  </si>
  <si>
    <t>15-0781910</t>
  </si>
  <si>
    <t>15-0782440</t>
  </si>
  <si>
    <t>15-0782445</t>
  </si>
  <si>
    <t>15-0782452</t>
  </si>
  <si>
    <t>15-0782461</t>
  </si>
  <si>
    <t>15-0783406</t>
  </si>
  <si>
    <t>15-0783427</t>
  </si>
  <si>
    <t>15-0783444</t>
  </si>
  <si>
    <t>15-0783453</t>
  </si>
  <si>
    <t>15-0783471</t>
  </si>
  <si>
    <t>15-0783590</t>
  </si>
  <si>
    <t>15-0783989</t>
  </si>
  <si>
    <t>17-0823838</t>
  </si>
  <si>
    <t>17-0823857</t>
  </si>
  <si>
    <t>17-0825416</t>
  </si>
  <si>
    <t>17-0825797</t>
  </si>
  <si>
    <t>17-0825810</t>
  </si>
  <si>
    <t>17-0825836</t>
  </si>
  <si>
    <t>17-0826488</t>
  </si>
  <si>
    <t>17-0826534</t>
  </si>
  <si>
    <t>17-0826551</t>
  </si>
  <si>
    <t>17-0827700</t>
  </si>
  <si>
    <t>17-0827724</t>
  </si>
  <si>
    <t>17-0827937</t>
  </si>
  <si>
    <t>17-0829000</t>
  </si>
  <si>
    <t>17-0829609</t>
  </si>
  <si>
    <t>17-0830208</t>
  </si>
  <si>
    <t>17-0830220</t>
  </si>
  <si>
    <t>15-0792717</t>
  </si>
  <si>
    <t>15-0793439</t>
  </si>
  <si>
    <t>15-0793453</t>
  </si>
  <si>
    <t>15-0793465</t>
  </si>
  <si>
    <t>15-0793472</t>
  </si>
  <si>
    <t>15-0793489</t>
  </si>
  <si>
    <t>15-0793648</t>
  </si>
  <si>
    <t>15-0793997</t>
  </si>
  <si>
    <t>15-0794004</t>
  </si>
  <si>
    <t>15-0794034</t>
  </si>
  <si>
    <t>15-0794526</t>
  </si>
  <si>
    <t>15-0794531</t>
  </si>
  <si>
    <t>15-0794550</t>
  </si>
  <si>
    <t>15-0769029</t>
  </si>
  <si>
    <t>15-0769044</t>
  </si>
  <si>
    <t>15-0769248</t>
  </si>
  <si>
    <t>15-0769484</t>
  </si>
  <si>
    <t>15-0769489</t>
  </si>
  <si>
    <t>14-0751349</t>
  </si>
  <si>
    <t>14-0751413</t>
  </si>
  <si>
    <t>14-0752379</t>
  </si>
  <si>
    <t>14-0752486</t>
  </si>
  <si>
    <t>14-0752898</t>
  </si>
  <si>
    <t>14-0752926</t>
  </si>
  <si>
    <t>14-0752929</t>
  </si>
  <si>
    <t>14-0752936</t>
  </si>
  <si>
    <t>14-0760892</t>
  </si>
  <si>
    <t>14-0760898</t>
  </si>
  <si>
    <t>14-0760903</t>
  </si>
  <si>
    <t>14-0760906</t>
  </si>
  <si>
    <t>14-0761242</t>
  </si>
  <si>
    <t>14-0761723</t>
  </si>
  <si>
    <t>14-0761763</t>
  </si>
  <si>
    <t>14-0762330</t>
  </si>
  <si>
    <t>14-0762420</t>
  </si>
  <si>
    <t>14-0762904</t>
  </si>
  <si>
    <t>14-0762917</t>
  </si>
  <si>
    <t>16-0796451</t>
  </si>
  <si>
    <t>16-0796497</t>
  </si>
  <si>
    <t>16-0797055</t>
  </si>
  <si>
    <t>16-0797066</t>
  </si>
  <si>
    <t>16-0797096</t>
  </si>
  <si>
    <t>16-0797665</t>
  </si>
  <si>
    <t>16-0797668</t>
  </si>
  <si>
    <t>16-0797682</t>
  </si>
  <si>
    <t>16-0797708</t>
  </si>
  <si>
    <t>16-0798293</t>
  </si>
  <si>
    <t>16-0798347</t>
  </si>
  <si>
    <t>16-0798661</t>
  </si>
  <si>
    <t>16-0798673</t>
  </si>
  <si>
    <t>16-0798683</t>
  </si>
  <si>
    <t>16-0798692</t>
  </si>
  <si>
    <t>16-0798697</t>
  </si>
  <si>
    <t>16-0798705</t>
  </si>
  <si>
    <t>16-0798725</t>
  </si>
  <si>
    <t>16-0798906</t>
  </si>
  <si>
    <t>16-0799319</t>
  </si>
  <si>
    <t>16-0799882</t>
  </si>
  <si>
    <t>16-0799922</t>
  </si>
  <si>
    <t>16-0799935</t>
  </si>
  <si>
    <t>16-0800450</t>
  </si>
  <si>
    <t>16-0800466</t>
  </si>
  <si>
    <t>16-0800663</t>
  </si>
  <si>
    <t>16-0801018</t>
  </si>
  <si>
    <t>16-0801028</t>
  </si>
  <si>
    <t>16-0801035</t>
  </si>
  <si>
    <t>16-0801051</t>
  </si>
  <si>
    <t>16-0801061</t>
  </si>
  <si>
    <t>16-0801074</t>
  </si>
  <si>
    <t>16-0801079</t>
  </si>
  <si>
    <t>16-0801093</t>
  </si>
  <si>
    <t>16-0801606</t>
  </si>
  <si>
    <t>16-0801632</t>
  </si>
  <si>
    <t>16-0801641</t>
  </si>
  <si>
    <t>16-0801651</t>
  </si>
  <si>
    <t>16-0801858</t>
  </si>
  <si>
    <t>16-0810652</t>
  </si>
  <si>
    <t>16-0810664</t>
  </si>
  <si>
    <t>16-0810682</t>
  </si>
  <si>
    <t>16-0811217</t>
  </si>
  <si>
    <t>16-0811234</t>
  </si>
  <si>
    <t>16-0811252</t>
  </si>
  <si>
    <t>16-0811285</t>
  </si>
  <si>
    <t>16-0811530</t>
  </si>
  <si>
    <t>16-0811758</t>
  </si>
  <si>
    <t>16-0811765</t>
  </si>
  <si>
    <t>16-0811782</t>
  </si>
  <si>
    <t>16-0811795</t>
  </si>
  <si>
    <t>16-0811804</t>
  </si>
  <si>
    <t>16-0811813</t>
  </si>
  <si>
    <t>16-0812303</t>
  </si>
  <si>
    <t>16-0812317</t>
  </si>
  <si>
    <t>16-0812366</t>
  </si>
  <si>
    <t>16-0812373</t>
  </si>
  <si>
    <t>16-0812395</t>
  </si>
  <si>
    <t>16-0812743</t>
  </si>
  <si>
    <t>16-0812846</t>
  </si>
  <si>
    <t>16-0812856</t>
  </si>
  <si>
    <t>16-0812878</t>
  </si>
  <si>
    <t>16-0813434</t>
  </si>
  <si>
    <t>16-0813453</t>
  </si>
  <si>
    <t>16-0813475</t>
  </si>
  <si>
    <t>16-0813488</t>
  </si>
  <si>
    <t>16-0813971</t>
  </si>
  <si>
    <t>16-0813985</t>
  </si>
  <si>
    <t>16-0814022</t>
  </si>
  <si>
    <t>16-0814347</t>
  </si>
  <si>
    <t>16-0814489</t>
  </si>
  <si>
    <t>16-0814507</t>
  </si>
  <si>
    <t>16-0814514</t>
  </si>
  <si>
    <t>16-0815077</t>
  </si>
  <si>
    <t>16-0815086</t>
  </si>
  <si>
    <t>16-0815105</t>
  </si>
  <si>
    <t>16-0815112</t>
  </si>
  <si>
    <t>16-0815146</t>
  </si>
  <si>
    <t>16-0815174</t>
  </si>
  <si>
    <t>17-0830897</t>
  </si>
  <si>
    <t>17-0830921</t>
  </si>
  <si>
    <t>17-0831496</t>
  </si>
  <si>
    <t>17-0831580</t>
  </si>
  <si>
    <t>17-0832151</t>
  </si>
  <si>
    <t>17-0832159</t>
  </si>
  <si>
    <t>17-0832179</t>
  </si>
  <si>
    <t>17-0832191</t>
  </si>
  <si>
    <t>17-0832819</t>
  </si>
  <si>
    <t>17-0832840</t>
  </si>
  <si>
    <t>17-0832851</t>
  </si>
  <si>
    <t>17-0832900</t>
  </si>
  <si>
    <t>15-0783993</t>
  </si>
  <si>
    <t>15-0784000</t>
  </si>
  <si>
    <t>15-0784015</t>
  </si>
  <si>
    <t>15-0784030</t>
  </si>
  <si>
    <t>15-0784237</t>
  </si>
  <si>
    <t>15-0784488</t>
  </si>
  <si>
    <t>15-0784498</t>
  </si>
  <si>
    <t>15-0784504</t>
  </si>
  <si>
    <t>15-0784706</t>
  </si>
  <si>
    <t>15-0785004</t>
  </si>
  <si>
    <t>15-0785028</t>
  </si>
  <si>
    <t>15-0785041</t>
  </si>
  <si>
    <t>15-0785544</t>
  </si>
  <si>
    <t>15-0785559</t>
  </si>
  <si>
    <t>15-0786088</t>
  </si>
  <si>
    <t>15-0786118</t>
  </si>
  <si>
    <t>15-0786126</t>
  </si>
  <si>
    <t>15-0786148</t>
  </si>
  <si>
    <t>15-0786161</t>
  </si>
  <si>
    <t>15-0786170</t>
  </si>
  <si>
    <t>15-0786625</t>
  </si>
  <si>
    <t>15-0786643</t>
  </si>
  <si>
    <t>15-0786649</t>
  </si>
  <si>
    <t>15-0786669</t>
  </si>
  <si>
    <t>15-0786683</t>
  </si>
  <si>
    <t>15-0787137</t>
  </si>
  <si>
    <t>15-0787171</t>
  </si>
  <si>
    <t>15-0787528</t>
  </si>
  <si>
    <t>15-0787534</t>
  </si>
  <si>
    <t>15-0787546</t>
  </si>
  <si>
    <t>15-0788013</t>
  </si>
  <si>
    <t>15-0788027</t>
  </si>
  <si>
    <t>15-0788043</t>
  </si>
  <si>
    <t>15-0788553</t>
  </si>
  <si>
    <t>15-0788559</t>
  </si>
  <si>
    <t>15-0788777</t>
  </si>
  <si>
    <t>15-0789081</t>
  </si>
  <si>
    <t>15-0789093</t>
  </si>
  <si>
    <t>15-0789100</t>
  </si>
  <si>
    <t>15-0789149</t>
  </si>
  <si>
    <t>15-0789623</t>
  </si>
  <si>
    <t>17-1833382</t>
  </si>
  <si>
    <t>17-1833944</t>
  </si>
  <si>
    <t>17-1833979</t>
  </si>
  <si>
    <t>17-1833996</t>
  </si>
  <si>
    <t>17-1834663</t>
  </si>
  <si>
    <t>17-1835250</t>
  </si>
  <si>
    <t>17-1835257</t>
  </si>
  <si>
    <t>17-1835265</t>
  </si>
  <si>
    <t>17-1835882</t>
  </si>
  <si>
    <t>17-1835888</t>
  </si>
  <si>
    <t>17-1835894</t>
  </si>
  <si>
    <t>17-1835905</t>
  </si>
  <si>
    <t>17-1836507</t>
  </si>
  <si>
    <t>17-1836527</t>
  </si>
  <si>
    <t>17-1837046</t>
  </si>
  <si>
    <t>17-1837614</t>
  </si>
  <si>
    <t>17-1837624</t>
  </si>
  <si>
    <t>17-1838231</t>
  </si>
  <si>
    <t>17-1838298</t>
  </si>
  <si>
    <t>17-1838884</t>
  </si>
  <si>
    <t>17-1838899</t>
  </si>
  <si>
    <t>15-0770209</t>
  </si>
  <si>
    <t>15-0770228</t>
  </si>
  <si>
    <t>15-0770231</t>
  </si>
  <si>
    <t>15-0770589</t>
  </si>
  <si>
    <t>15-0770600</t>
  </si>
  <si>
    <t>15-0770609</t>
  </si>
  <si>
    <t>15-0770626</t>
  </si>
  <si>
    <t>15-0771352</t>
  </si>
  <si>
    <t>15-0771362</t>
  </si>
  <si>
    <t>15-0771373</t>
  </si>
  <si>
    <t>15-0771380</t>
  </si>
  <si>
    <t>15-0771385</t>
  </si>
  <si>
    <t>15-0771388</t>
  </si>
  <si>
    <t>15-0771393</t>
  </si>
  <si>
    <t>15-0771419</t>
  </si>
  <si>
    <t>15-0771936</t>
  </si>
  <si>
    <t>15-0771953</t>
  </si>
  <si>
    <t>15-0771964</t>
  </si>
  <si>
    <t>15-0771970</t>
  </si>
  <si>
    <t>15-0771983</t>
  </si>
  <si>
    <t>15-0771996</t>
  </si>
  <si>
    <t>15-0772006</t>
  </si>
  <si>
    <t>15-0772553</t>
  </si>
  <si>
    <t>15-0773157</t>
  </si>
  <si>
    <t>15-0773161</t>
  </si>
  <si>
    <t>15-0773176</t>
  </si>
  <si>
    <t>15-0773189</t>
  </si>
  <si>
    <t>15-0773837</t>
  </si>
  <si>
    <t>15-0773846</t>
  </si>
  <si>
    <t>15-0774407</t>
  </si>
  <si>
    <t>15-0774418</t>
  </si>
  <si>
    <t>15-0774433</t>
  </si>
  <si>
    <t>15-0775060</t>
  </si>
  <si>
    <t>15-0775080</t>
  </si>
  <si>
    <t>15-0775085</t>
  </si>
  <si>
    <t>15-0775091</t>
  </si>
  <si>
    <t>15-0775096</t>
  </si>
  <si>
    <t>15-0775109</t>
  </si>
  <si>
    <t>15-0775124</t>
  </si>
  <si>
    <t>15-0775196</t>
  </si>
  <si>
    <t>16-0802154</t>
  </si>
  <si>
    <t>16-0802173</t>
  </si>
  <si>
    <t>16-0802178</t>
  </si>
  <si>
    <t>16-0802186</t>
  </si>
  <si>
    <t>16-0802212</t>
  </si>
  <si>
    <t>16-0802213</t>
  </si>
  <si>
    <t>16-0802225</t>
  </si>
  <si>
    <t>16-0802238</t>
  </si>
  <si>
    <t>16-0802254</t>
  </si>
  <si>
    <t>16-0802713</t>
  </si>
  <si>
    <t>16-0802734</t>
  </si>
  <si>
    <t>16-0802758</t>
  </si>
  <si>
    <t>16-0803757</t>
  </si>
  <si>
    <t>16-0803786</t>
  </si>
  <si>
    <t>16-0803815</t>
  </si>
  <si>
    <t>16-0803832</t>
  </si>
  <si>
    <t>16-0804811</t>
  </si>
  <si>
    <t>16-0804858</t>
  </si>
  <si>
    <t>16-0805344</t>
  </si>
  <si>
    <t>16-0805398</t>
  </si>
  <si>
    <t>16-0805412</t>
  </si>
  <si>
    <t>16-0805940</t>
  </si>
  <si>
    <t>16-0805976</t>
  </si>
  <si>
    <t>16-0806013</t>
  </si>
  <si>
    <t>16-0806020</t>
  </si>
  <si>
    <t>16-0806554</t>
  </si>
  <si>
    <t>16-0806564</t>
  </si>
  <si>
    <t>16-0806577</t>
  </si>
  <si>
    <t>16-0806602</t>
  </si>
  <si>
    <t>16-0807012</t>
  </si>
  <si>
    <t>16-0807045</t>
  </si>
  <si>
    <t>16-0807053</t>
  </si>
  <si>
    <t>15-0790114</t>
  </si>
  <si>
    <t>15-0790139</t>
  </si>
  <si>
    <t>15-0790688</t>
  </si>
  <si>
    <t>15-0790694</t>
  </si>
  <si>
    <t>15-0790711</t>
  </si>
  <si>
    <t>15-0790722</t>
  </si>
  <si>
    <t>15-0790736</t>
  </si>
  <si>
    <t>15-0791230</t>
  </si>
  <si>
    <t>15-0791245</t>
  </si>
  <si>
    <t>15-0791270</t>
  </si>
  <si>
    <t>15-0791279</t>
  </si>
  <si>
    <t>15-0791688</t>
  </si>
  <si>
    <t>15-0791694</t>
  </si>
  <si>
    <t>15-0791929</t>
  </si>
  <si>
    <t>15-0792091</t>
  </si>
  <si>
    <t>15-0792157</t>
  </si>
  <si>
    <t>15-0792636</t>
  </si>
  <si>
    <t>15-0792661</t>
  </si>
  <si>
    <t>15-0792669</t>
  </si>
  <si>
    <t>15-0792676</t>
  </si>
  <si>
    <t>16-0815628</t>
  </si>
  <si>
    <t>16-0815644</t>
  </si>
  <si>
    <t>16-0816324</t>
  </si>
  <si>
    <t>16-0816336</t>
  </si>
  <si>
    <t>16-0816355</t>
  </si>
  <si>
    <t>16-0816886</t>
  </si>
  <si>
    <t>16-0816899</t>
  </si>
  <si>
    <t>16-0816935</t>
  </si>
  <si>
    <t>16-0816952</t>
  </si>
  <si>
    <t>16-0817390</t>
  </si>
  <si>
    <t>16-0817420</t>
  </si>
  <si>
    <t>16-0818000</t>
  </si>
  <si>
    <t>16-0818608</t>
  </si>
  <si>
    <t>16-0818637</t>
  </si>
  <si>
    <t>16-0818684</t>
  </si>
  <si>
    <t>16-0818752</t>
  </si>
  <si>
    <t>16-0819186</t>
  </si>
  <si>
    <t>16-0819195</t>
  </si>
  <si>
    <t>16-0819203</t>
  </si>
  <si>
    <t>16-0819677</t>
  </si>
  <si>
    <t>16-0819680</t>
  </si>
  <si>
    <t>16-0820155</t>
  </si>
  <si>
    <t>16-0820427</t>
  </si>
  <si>
    <t>16-0822618</t>
  </si>
  <si>
    <t>16-0823035</t>
  </si>
  <si>
    <t>16-0823045</t>
  </si>
  <si>
    <t>16-0823069</t>
  </si>
  <si>
    <t>16-0823077</t>
  </si>
  <si>
    <t>16-0823090</t>
  </si>
  <si>
    <t>17-1839563</t>
  </si>
  <si>
    <t>17-1840704</t>
  </si>
  <si>
    <t>17-1840720</t>
  </si>
  <si>
    <t>17-1842685</t>
  </si>
  <si>
    <t>17-1844408</t>
  </si>
  <si>
    <t>17-1845325</t>
  </si>
  <si>
    <t>17-1845915</t>
  </si>
  <si>
    <t>17-1845928</t>
  </si>
  <si>
    <t>17-1845936</t>
  </si>
  <si>
    <t>17-1846554</t>
  </si>
  <si>
    <t>17-1846570</t>
  </si>
  <si>
    <t>17-1846583</t>
  </si>
  <si>
    <t>17-1846604</t>
  </si>
  <si>
    <t>17-1846615</t>
  </si>
  <si>
    <t>17-1847199</t>
  </si>
  <si>
    <t>17-1847203</t>
  </si>
  <si>
    <t>17-1847245</t>
  </si>
  <si>
    <t>17-1847822</t>
  </si>
  <si>
    <t>17-1848333</t>
  </si>
  <si>
    <t>17-1850786</t>
  </si>
  <si>
    <t>17-1850846</t>
  </si>
  <si>
    <t>17-1852201</t>
  </si>
  <si>
    <t>17-1852285</t>
  </si>
  <si>
    <t>17-1852305</t>
  </si>
  <si>
    <t>17-1852707</t>
  </si>
  <si>
    <t>17-1852987</t>
  </si>
  <si>
    <t>17-1853027</t>
  </si>
  <si>
    <t>17-1853677</t>
  </si>
  <si>
    <t>15-0775605</t>
  </si>
  <si>
    <t>15-0775659</t>
  </si>
  <si>
    <t>15-0775667</t>
  </si>
  <si>
    <t>15-0775694</t>
  </si>
  <si>
    <t>15-0775840</t>
  </si>
  <si>
    <t>15-0776060</t>
  </si>
  <si>
    <t>15-0776167</t>
  </si>
  <si>
    <t>15-0776179</t>
  </si>
  <si>
    <t>15-0776187</t>
  </si>
  <si>
    <t>15-0776193</t>
  </si>
  <si>
    <t>15-0776203</t>
  </si>
  <si>
    <t>15-0776207</t>
  </si>
  <si>
    <t>15-0776226</t>
  </si>
  <si>
    <t>15-0776698</t>
  </si>
  <si>
    <t>15-0776713</t>
  </si>
  <si>
    <t>15-0776721</t>
  </si>
  <si>
    <t>15-0776736</t>
  </si>
  <si>
    <t>15-0776749</t>
  </si>
  <si>
    <t>15-0776753</t>
  </si>
  <si>
    <t>15-0777075</t>
  </si>
  <si>
    <t>15-0777303</t>
  </si>
  <si>
    <t>15-0777337</t>
  </si>
  <si>
    <t>15-0777824</t>
  </si>
  <si>
    <t>15-0777834</t>
  </si>
  <si>
    <t>15-0777873</t>
  </si>
  <si>
    <t>15-0777876</t>
  </si>
  <si>
    <t>15-0777898</t>
  </si>
  <si>
    <t>15-0778070</t>
  </si>
  <si>
    <t>15-0778092</t>
  </si>
  <si>
    <t>16-0807552</t>
  </si>
  <si>
    <t>16-0808101</t>
  </si>
  <si>
    <t>16-0808134</t>
  </si>
  <si>
    <t>16-0808514</t>
  </si>
  <si>
    <t>16-0808521</t>
  </si>
  <si>
    <t>16-0809098</t>
  </si>
  <si>
    <t>16-0809152</t>
  </si>
  <si>
    <t>16-0809586</t>
  </si>
  <si>
    <t>16-0809593</t>
  </si>
  <si>
    <t>16-0810152</t>
  </si>
  <si>
    <t>16-0810619</t>
  </si>
  <si>
    <t>16-0810628</t>
  </si>
  <si>
    <t>16-0795570</t>
  </si>
  <si>
    <t>16-0795587</t>
  </si>
  <si>
    <t>16-0795588</t>
  </si>
  <si>
    <t>16-0795597</t>
  </si>
  <si>
    <t>16-0795761</t>
  </si>
  <si>
    <t>16-0795782</t>
  </si>
  <si>
    <t>16-0795998</t>
  </si>
  <si>
    <t>16-0796009</t>
  </si>
  <si>
    <t>16-0796046</t>
  </si>
  <si>
    <t>19-1886897</t>
  </si>
  <si>
    <t>19-1886909</t>
  </si>
  <si>
    <t>19-1886921</t>
  </si>
  <si>
    <t>19-1886951</t>
  </si>
  <si>
    <t>19-1886961</t>
  </si>
  <si>
    <t>19-1887594</t>
  </si>
  <si>
    <t>19-1887618</t>
  </si>
  <si>
    <t>19-1887671</t>
  </si>
  <si>
    <t>19-1888100</t>
  </si>
  <si>
    <t>19-1888277</t>
  </si>
  <si>
    <t>19-1888297</t>
  </si>
  <si>
    <t>19-1888306</t>
  </si>
  <si>
    <t>19-1888325</t>
  </si>
  <si>
    <t>19-1888348</t>
  </si>
  <si>
    <t>19-1888363</t>
  </si>
  <si>
    <t>19-1888853</t>
  </si>
  <si>
    <t>19-1888871</t>
  </si>
  <si>
    <t>19-1888880</t>
  </si>
  <si>
    <t>19-1888895</t>
  </si>
  <si>
    <t>19-1888918</t>
  </si>
  <si>
    <t>19-1888951</t>
  </si>
  <si>
    <t>19-1888973</t>
  </si>
  <si>
    <t>19-1889143</t>
  </si>
  <si>
    <t>18-1862335</t>
  </si>
  <si>
    <t>18-1862374</t>
  </si>
  <si>
    <t>18-1862686</t>
  </si>
  <si>
    <t>18-1862994</t>
  </si>
  <si>
    <t>18-1863022</t>
  </si>
  <si>
    <t>18-1863039</t>
  </si>
  <si>
    <t>18-1863099</t>
  </si>
  <si>
    <t>18-1863180</t>
  </si>
  <si>
    <t>18-1863216</t>
  </si>
  <si>
    <t>18-1863583</t>
  </si>
  <si>
    <t>18-1863640</t>
  </si>
  <si>
    <t>18-1863668</t>
  </si>
  <si>
    <t>18-1863682</t>
  </si>
  <si>
    <t>18-1863694</t>
  </si>
  <si>
    <t>18-1863714</t>
  </si>
  <si>
    <t>18-1864349</t>
  </si>
  <si>
    <t>18-1865028</t>
  </si>
  <si>
    <t>18-1865041</t>
  </si>
  <si>
    <t>18-1865065</t>
  </si>
  <si>
    <t>18-1865713</t>
  </si>
  <si>
    <t>18-1865721</t>
  </si>
  <si>
    <t>18-1865754</t>
  </si>
  <si>
    <t>18-1865764</t>
  </si>
  <si>
    <t>18-1865791</t>
  </si>
  <si>
    <t>18-1866327</t>
  </si>
  <si>
    <t>18-1866329</t>
  </si>
  <si>
    <t>18-1866361</t>
  </si>
  <si>
    <t>18-1866391</t>
  </si>
  <si>
    <t>18-1866989</t>
  </si>
  <si>
    <t>18-1867004</t>
  </si>
  <si>
    <t>18-1867287</t>
  </si>
  <si>
    <t>18-1867618</t>
  </si>
  <si>
    <t>18-1867632</t>
  </si>
  <si>
    <t>18-1867647</t>
  </si>
  <si>
    <t>18-1867664</t>
  </si>
  <si>
    <t>18-1867677</t>
  </si>
  <si>
    <t>18-1867687</t>
  </si>
  <si>
    <t>18-1867703</t>
  </si>
  <si>
    <t>18-1868159</t>
  </si>
  <si>
    <t>18-1868175</t>
  </si>
  <si>
    <t>18-1868241</t>
  </si>
  <si>
    <t>18-1868252</t>
  </si>
  <si>
    <t>18-1868275</t>
  </si>
  <si>
    <t>18-1868679</t>
  </si>
  <si>
    <t>18-1869389</t>
  </si>
  <si>
    <t>18-1869522</t>
  </si>
  <si>
    <t>18-1869724</t>
  </si>
  <si>
    <t>18-1869763</t>
  </si>
  <si>
    <t>18-1869954</t>
  </si>
  <si>
    <t>18-1869974</t>
  </si>
  <si>
    <t>18-1869994</t>
  </si>
  <si>
    <t>18-1870020</t>
  </si>
  <si>
    <t>18-1870026</t>
  </si>
  <si>
    <t>18-1870565</t>
  </si>
  <si>
    <t>18-1870595</t>
  </si>
  <si>
    <t>18-1870641</t>
  </si>
  <si>
    <t>18-1870653</t>
  </si>
  <si>
    <t>18-1870665</t>
  </si>
  <si>
    <t>18-1871144</t>
  </si>
  <si>
    <t>18-1871182</t>
  </si>
  <si>
    <t>18-1872079</t>
  </si>
  <si>
    <t>18-1872115</t>
  </si>
  <si>
    <t>18-1872120</t>
  </si>
  <si>
    <t>17-1853717</t>
  </si>
  <si>
    <t>17-1854237</t>
  </si>
  <si>
    <t>17-1854322</t>
  </si>
  <si>
    <t>19-1889533</t>
  </si>
  <si>
    <t>19-1890254</t>
  </si>
  <si>
    <t>19-1890272</t>
  </si>
  <si>
    <t>19-1890284</t>
  </si>
  <si>
    <t>19-1890292</t>
  </si>
  <si>
    <t>19-1890303</t>
  </si>
  <si>
    <t>19-1890841</t>
  </si>
  <si>
    <t>19-1890856</t>
  </si>
  <si>
    <t>19-1890874</t>
  </si>
  <si>
    <t>19-1890889</t>
  </si>
  <si>
    <t>19-1890908</t>
  </si>
  <si>
    <t>19-1890920</t>
  </si>
  <si>
    <t>19-1891434</t>
  </si>
  <si>
    <t>19-1891508</t>
  </si>
  <si>
    <t>19-1891525</t>
  </si>
  <si>
    <t>19-1892206</t>
  </si>
  <si>
    <t>19-1892220</t>
  </si>
  <si>
    <t>19-1892237</t>
  </si>
  <si>
    <t>19-1892256</t>
  </si>
  <si>
    <t>19-1892282</t>
  </si>
  <si>
    <t>19-1892315</t>
  </si>
  <si>
    <t>19-1892929</t>
  </si>
  <si>
    <t>19-1893034</t>
  </si>
  <si>
    <t>19-1893057</t>
  </si>
  <si>
    <t>19-1893720</t>
  </si>
  <si>
    <t>19-1893736</t>
  </si>
  <si>
    <t>19-1893756</t>
  </si>
  <si>
    <t>19-1893789</t>
  </si>
  <si>
    <t>19-1893801</t>
  </si>
  <si>
    <t>19-1894485</t>
  </si>
  <si>
    <t>19-1894502</t>
  </si>
  <si>
    <t>19-1894515</t>
  </si>
  <si>
    <t>19-1894570</t>
  </si>
  <si>
    <t>19-1895166</t>
  </si>
  <si>
    <t>19-1895204</t>
  </si>
  <si>
    <t>19-1895226</t>
  </si>
  <si>
    <t>18-1855804</t>
  </si>
  <si>
    <t>18-1856439</t>
  </si>
  <si>
    <t>18-1856475</t>
  </si>
  <si>
    <t>18-1872129</t>
  </si>
  <si>
    <t>18-1872162</t>
  </si>
  <si>
    <t>18-1872172</t>
  </si>
  <si>
    <t>18-1872185</t>
  </si>
  <si>
    <t>18-1872766</t>
  </si>
  <si>
    <t>18-1872776</t>
  </si>
  <si>
    <t>18-1872808</t>
  </si>
  <si>
    <t>18-1874029</t>
  </si>
  <si>
    <t>18-1874081</t>
  </si>
  <si>
    <t>18-1874693</t>
  </si>
  <si>
    <t>18-1874700</t>
  </si>
  <si>
    <t>18-1874711</t>
  </si>
  <si>
    <t>18-1874748</t>
  </si>
  <si>
    <t>18-1875820</t>
  </si>
  <si>
    <t>18-1876194</t>
  </si>
  <si>
    <t>18-1876394</t>
  </si>
  <si>
    <t>18-1876400</t>
  </si>
  <si>
    <t>18-1876464</t>
  </si>
  <si>
    <t>18-1876513</t>
  </si>
  <si>
    <t>18-1876942</t>
  </si>
  <si>
    <t>18-1877454</t>
  </si>
  <si>
    <t>18-1877634</t>
  </si>
  <si>
    <t>18-1877680</t>
  </si>
  <si>
    <t>18-1878046</t>
  </si>
  <si>
    <t>18-1878209</t>
  </si>
  <si>
    <t>18-1878256</t>
  </si>
  <si>
    <t>18-1878289</t>
  </si>
  <si>
    <t>18-1878870</t>
  </si>
  <si>
    <t>18-1878883</t>
  </si>
  <si>
    <t>18-1878900</t>
  </si>
  <si>
    <t>18-1878911</t>
  </si>
  <si>
    <t>18-1879675</t>
  </si>
  <si>
    <t>18-1879689</t>
  </si>
  <si>
    <t>18-1879715</t>
  </si>
  <si>
    <t>18-1879728</t>
  </si>
  <si>
    <t>18-1880207</t>
  </si>
  <si>
    <t>18-1880228</t>
  </si>
  <si>
    <t>18-1880835</t>
  </si>
  <si>
    <t>18-1880852</t>
  </si>
  <si>
    <t>18-1881036</t>
  </si>
  <si>
    <t>18-1881335</t>
  </si>
  <si>
    <t>18-1881479</t>
  </si>
  <si>
    <t>18-1881484</t>
  </si>
  <si>
    <t>18-1881497</t>
  </si>
  <si>
    <t>18-1881637</t>
  </si>
  <si>
    <t>18-1881969</t>
  </si>
  <si>
    <t>18-1882126</t>
  </si>
  <si>
    <t>18-1882163</t>
  </si>
  <si>
    <t>18-1882175</t>
  </si>
  <si>
    <t>18-1882267</t>
  </si>
  <si>
    <t>18-1882658</t>
  </si>
  <si>
    <t>18-1883048</t>
  </si>
  <si>
    <t>18-1883329</t>
  </si>
  <si>
    <t>18-1884014</t>
  </si>
  <si>
    <t>18-1884144</t>
  </si>
  <si>
    <t>18-1884164</t>
  </si>
  <si>
    <t>18-1884297</t>
  </si>
  <si>
    <t>18-1884318</t>
  </si>
  <si>
    <t>18-1884344</t>
  </si>
  <si>
    <t>18-1884437</t>
  </si>
  <si>
    <t>18-1856504</t>
  </si>
  <si>
    <t>18-1856540</t>
  </si>
  <si>
    <t>18-1856646</t>
  </si>
  <si>
    <t>18-1856656</t>
  </si>
  <si>
    <t>18-1857004</t>
  </si>
  <si>
    <t>18-1857171</t>
  </si>
  <si>
    <t>18-1857181</t>
  </si>
  <si>
    <t>18-1857191</t>
  </si>
  <si>
    <t>18-1857206</t>
  </si>
  <si>
    <t>18-1857235</t>
  </si>
  <si>
    <t>18-1857918</t>
  </si>
  <si>
    <t>18-1858538</t>
  </si>
  <si>
    <t>18-1858545</t>
  </si>
  <si>
    <t>18-1858553</t>
  </si>
  <si>
    <t>18-1858572</t>
  </si>
  <si>
    <t>18-1858590</t>
  </si>
  <si>
    <t>18-1859742</t>
  </si>
  <si>
    <t>18-1860314</t>
  </si>
  <si>
    <t>18-1860343</t>
  </si>
  <si>
    <t>18-1860981</t>
  </si>
  <si>
    <t>18-1860999</t>
  </si>
  <si>
    <t>18-1861080</t>
  </si>
  <si>
    <t>18-1861617</t>
  </si>
  <si>
    <t>18-1861666</t>
  </si>
  <si>
    <t>18-1861749</t>
  </si>
  <si>
    <t>18-1861912</t>
  </si>
  <si>
    <t>18-1861955</t>
  </si>
  <si>
    <t>18-1884942</t>
  </si>
  <si>
    <t>18-1885550</t>
  </si>
  <si>
    <t>18-1885566</t>
  </si>
  <si>
    <t>18-1885638</t>
  </si>
  <si>
    <t>18-1885923</t>
  </si>
  <si>
    <t>18-1885995</t>
  </si>
  <si>
    <t>18-1886196</t>
  </si>
  <si>
    <t>18-1886205</t>
  </si>
  <si>
    <t>18-1886216</t>
  </si>
  <si>
    <t>18-1886231</t>
  </si>
  <si>
    <t>18-1886245</t>
  </si>
  <si>
    <t>18-1886262</t>
  </si>
  <si>
    <t>X06E-1003776</t>
  </si>
  <si>
    <t>X07E-1001556</t>
  </si>
  <si>
    <t>X07E-1002775</t>
  </si>
  <si>
    <t>X08E-1002029</t>
  </si>
  <si>
    <t>X08E-1002197</t>
  </si>
  <si>
    <t>X08E-1002377</t>
  </si>
  <si>
    <t>X08E-14015160</t>
  </si>
  <si>
    <t>X08E-14015501</t>
  </si>
  <si>
    <t>X08E-14016048</t>
  </si>
  <si>
    <t>X08E-14016056</t>
  </si>
  <si>
    <t>X08E-14016502</t>
  </si>
  <si>
    <t>X08E-14017563</t>
  </si>
  <si>
    <t>X08E-14018022</t>
  </si>
  <si>
    <t>X08E-14018043</t>
  </si>
  <si>
    <t>X08E-14019261</t>
  </si>
  <si>
    <t>X08E-14019406</t>
  </si>
  <si>
    <t>X08E-14019792</t>
  </si>
  <si>
    <t>X08E-14019826</t>
  </si>
  <si>
    <t>X08E-14019827</t>
  </si>
  <si>
    <t>X08E-14019836</t>
  </si>
  <si>
    <t>X08E-14019894</t>
  </si>
  <si>
    <t>X08E-14019986</t>
  </si>
  <si>
    <t>X08E-14020011</t>
  </si>
  <si>
    <t>X08E-14020336</t>
  </si>
  <si>
    <t>X08E-14020442</t>
  </si>
  <si>
    <t>X09E-14000076</t>
  </si>
  <si>
    <t>X09E-14000191</t>
  </si>
  <si>
    <t>X09E-14000250</t>
  </si>
  <si>
    <t>X09E-14000295</t>
  </si>
  <si>
    <t>X09E-14000306</t>
  </si>
  <si>
    <t>X09E-14000312</t>
  </si>
  <si>
    <t>X09E-14000316</t>
  </si>
  <si>
    <t>X09E-14000317</t>
  </si>
  <si>
    <t>X09E-14000319</t>
  </si>
  <si>
    <t>X09E-14000343</t>
  </si>
  <si>
    <t>X09E-14000344</t>
  </si>
  <si>
    <t>X09E-14000375</t>
  </si>
  <si>
    <t>X09E-14000428</t>
  </si>
  <si>
    <t>X09E-14000546</t>
  </si>
  <si>
    <t>X09E-14000566</t>
  </si>
  <si>
    <t>X09E-14000616</t>
  </si>
  <si>
    <t>X09E-14000634</t>
  </si>
  <si>
    <t>X09E-14000703</t>
  </si>
  <si>
    <t>X09E-14000714</t>
  </si>
  <si>
    <t>X09E-14000745</t>
  </si>
  <si>
    <t>X09E-14000853</t>
  </si>
  <si>
    <t>X09E-14000873</t>
  </si>
  <si>
    <t>X09E-14000883</t>
  </si>
  <si>
    <t>X09E-14000884</t>
  </si>
  <si>
    <t>X09E-14000919</t>
  </si>
  <si>
    <t>X09E-14000925</t>
  </si>
  <si>
    <t>X09E-14000951</t>
  </si>
  <si>
    <t>X09E-14000953</t>
  </si>
  <si>
    <t>X09E-14000996</t>
  </si>
  <si>
    <t>X09E-14001030</t>
  </si>
  <si>
    <t>X09E-14001035</t>
  </si>
  <si>
    <t>X09E-14001152</t>
  </si>
  <si>
    <t>X09E-14001163</t>
  </si>
  <si>
    <t>X09E-14001188</t>
  </si>
  <si>
    <t>X09E-14001219</t>
  </si>
  <si>
    <t>X09E-14001298</t>
  </si>
  <si>
    <t>X09E-14001317</t>
  </si>
  <si>
    <t>X09E-14001328</t>
  </si>
  <si>
    <t>X09E-14001391</t>
  </si>
  <si>
    <t>X09E-14001444</t>
  </si>
  <si>
    <t>X09E-14001462</t>
  </si>
  <si>
    <t>X09E-14001542</t>
  </si>
  <si>
    <t>X09E-14001672</t>
  </si>
  <si>
    <t>X09E-14001699</t>
  </si>
  <si>
    <t>X09E-14001725</t>
  </si>
  <si>
    <t>X09E-14001750</t>
  </si>
  <si>
    <t>X09E-14001751</t>
  </si>
  <si>
    <t>X09E-14001752</t>
  </si>
  <si>
    <t>X09E-14001755</t>
  </si>
  <si>
    <t>X09E-14001760</t>
  </si>
  <si>
    <t>X09E-14001768</t>
  </si>
  <si>
    <t>X09E-14001815</t>
  </si>
  <si>
    <t>X09E-14001818</t>
  </si>
  <si>
    <t>Haines</t>
  </si>
  <si>
    <t>X12E-14000474</t>
  </si>
  <si>
    <t>X12E-14000478</t>
  </si>
  <si>
    <t>X12E-14000510</t>
  </si>
  <si>
    <t>X12E-14000511</t>
  </si>
  <si>
    <t>X12E-14000512</t>
  </si>
  <si>
    <t>X12E-14000544</t>
  </si>
  <si>
    <t>X12E-14000545</t>
  </si>
  <si>
    <t>X12E-14000565</t>
  </si>
  <si>
    <t>X12E-14000568</t>
  </si>
  <si>
    <t>X12E-14000596</t>
  </si>
  <si>
    <t>X12E-14000639</t>
  </si>
  <si>
    <t>X12E-14000658</t>
  </si>
  <si>
    <t>X12E-14000694</t>
  </si>
  <si>
    <t>X12E-14000722</t>
  </si>
  <si>
    <t>X12E-14000723</t>
  </si>
  <si>
    <t>X12E-14000804</t>
  </si>
  <si>
    <t>X12E-14000854</t>
  </si>
  <si>
    <t>X12E-14000956</t>
  </si>
  <si>
    <t>X12E-14000965</t>
  </si>
  <si>
    <t>X12E-14000971</t>
  </si>
  <si>
    <t>X12E-14001005</t>
  </si>
  <si>
    <t>X12E-14001014</t>
  </si>
  <si>
    <t>X12E-14001044</t>
  </si>
  <si>
    <t>X12E-14001048</t>
  </si>
  <si>
    <t>X12E-14001119</t>
  </si>
  <si>
    <t>X12E-14001121</t>
  </si>
  <si>
    <t>X12E-14001125</t>
  </si>
  <si>
    <t>X12E-14001126</t>
  </si>
  <si>
    <t>X12E-14001129</t>
  </si>
  <si>
    <t>X12E-14001144</t>
  </si>
  <si>
    <t>X12E-14001346</t>
  </si>
  <si>
    <t>X12E-14001349</t>
  </si>
  <si>
    <t>X12E-14001476</t>
  </si>
  <si>
    <t>X12E-14001479</t>
  </si>
  <si>
    <t>X12E-14001581</t>
  </si>
  <si>
    <t>X12E-14001583</t>
  </si>
  <si>
    <t>X12E-14001761</t>
  </si>
  <si>
    <t>X12E-14001764</t>
  </si>
  <si>
    <t>X12E-14001766</t>
  </si>
  <si>
    <t>X12E-14001836</t>
  </si>
  <si>
    <t>X12E-14001841</t>
  </si>
  <si>
    <t>X12E-14001878</t>
  </si>
  <si>
    <t>X12E-14001893</t>
  </si>
  <si>
    <t>X12E-14001896</t>
  </si>
  <si>
    <t>X12E-14001919</t>
  </si>
  <si>
    <t>X12E-14001921</t>
  </si>
  <si>
    <t>X12E-14001934</t>
  </si>
  <si>
    <t>X12E-14001936</t>
  </si>
  <si>
    <t>X12E-14002042</t>
  </si>
  <si>
    <t>X12E-14002043</t>
  </si>
  <si>
    <t>X12E-14002061</t>
  </si>
  <si>
    <t>X12E-14002082</t>
  </si>
  <si>
    <t>X12E-14002125</t>
  </si>
  <si>
    <t>X12E-14002126</t>
  </si>
  <si>
    <t>X12E-14002129</t>
  </si>
  <si>
    <t>X12E-14002236</t>
  </si>
  <si>
    <t>X12E-14002244</t>
  </si>
  <si>
    <t>X12E-14002287</t>
  </si>
  <si>
    <t>X12E-14002288</t>
  </si>
  <si>
    <t>X12E-14002291</t>
  </si>
  <si>
    <t>X12E-14002293</t>
  </si>
  <si>
    <t>X12E-14002386</t>
  </si>
  <si>
    <t>X12E-14002390</t>
  </si>
  <si>
    <t>X12E-14002391</t>
  </si>
  <si>
    <t>X12E-14002401</t>
  </si>
  <si>
    <t>X12E-14002402</t>
  </si>
  <si>
    <t>X12E-14002463</t>
  </si>
  <si>
    <t>X12E-14002464</t>
  </si>
  <si>
    <t>X12E-14002465</t>
  </si>
  <si>
    <t>X12E-14002476</t>
  </si>
  <si>
    <t>X12E-14002477</t>
  </si>
  <si>
    <t>X12E-14002571</t>
  </si>
  <si>
    <t>X12E-14002637</t>
  </si>
  <si>
    <t>X12E-14002639</t>
  </si>
  <si>
    <t>X12E-14002640</t>
  </si>
  <si>
    <t>X12E-14002750</t>
  </si>
  <si>
    <t>X12E-14002820</t>
  </si>
  <si>
    <t>X12E-14002822</t>
  </si>
  <si>
    <t>X12E-14002823</t>
  </si>
  <si>
    <t>X12E-14002824</t>
  </si>
  <si>
    <t>X12E-14002881</t>
  </si>
  <si>
    <t>X12E-14002882</t>
  </si>
  <si>
    <t>X12E-14002883</t>
  </si>
  <si>
    <t>X12E-14002884</t>
  </si>
  <si>
    <t>X12E-14002887</t>
  </si>
  <si>
    <t>X12E-14002893</t>
  </si>
  <si>
    <t>X12E-14002929</t>
  </si>
  <si>
    <t>X12E-14002969</t>
  </si>
  <si>
    <t>X12E-14002970</t>
  </si>
  <si>
    <t>X12E-14002971</t>
  </si>
  <si>
    <t>X12E-14003014</t>
  </si>
  <si>
    <t>X12E-14003015</t>
  </si>
  <si>
    <t>X12E-14003016</t>
  </si>
  <si>
    <t>X09E-14001842</t>
  </si>
  <si>
    <t>X09E-14001848</t>
  </si>
  <si>
    <t>X09E-14001853</t>
  </si>
  <si>
    <t>X09E-14001942</t>
  </si>
  <si>
    <t>X09E-14002014</t>
  </si>
  <si>
    <t>X09E-14002035</t>
  </si>
  <si>
    <t>X09E-14002070</t>
  </si>
  <si>
    <t>X09E-14002158</t>
  </si>
  <si>
    <t>X09E-14002181</t>
  </si>
  <si>
    <t>X09E-14002200</t>
  </si>
  <si>
    <t>X09E-14002236</t>
  </si>
  <si>
    <t>X09E-14002345</t>
  </si>
  <si>
    <t>X09E-14002371</t>
  </si>
  <si>
    <t>X09E-14002408</t>
  </si>
  <si>
    <t>X09E-14002410</t>
  </si>
  <si>
    <t>X09E-14002453</t>
  </si>
  <si>
    <t>X09E-14002488</t>
  </si>
  <si>
    <t>X09E-14002496</t>
  </si>
  <si>
    <t>X09E-14002515</t>
  </si>
  <si>
    <t>X09E-14002516</t>
  </si>
  <si>
    <t>X09E-14002594</t>
  </si>
  <si>
    <t>X09E-14002596</t>
  </si>
  <si>
    <t>X09E-14002673</t>
  </si>
  <si>
    <t>X09E-14002729</t>
  </si>
  <si>
    <t>X09E-14002730</t>
  </si>
  <si>
    <t>X09E-14002731</t>
  </si>
  <si>
    <t>X09E-14002735</t>
  </si>
  <si>
    <t>X09E-14002758</t>
  </si>
  <si>
    <t>X09E-14002832</t>
  </si>
  <si>
    <t>X09E-14002865</t>
  </si>
  <si>
    <t>X09E-14002935</t>
  </si>
  <si>
    <t>X09E-14002969</t>
  </si>
  <si>
    <t>X09E-14003006</t>
  </si>
  <si>
    <t>X09E-14003011</t>
  </si>
  <si>
    <t>X09E-14003021</t>
  </si>
  <si>
    <t>X09E-14003025</t>
  </si>
  <si>
    <t>X09E-14003041</t>
  </si>
  <si>
    <t>X09E-14003051</t>
  </si>
  <si>
    <t>X09E-14003058</t>
  </si>
  <si>
    <t>X09E-14003093</t>
  </si>
  <si>
    <t>X09E-14003123</t>
  </si>
  <si>
    <t>X09E-14003144</t>
  </si>
  <si>
    <t>X09E-14003173</t>
  </si>
  <si>
    <t>X09E-14003180</t>
  </si>
  <si>
    <t>X09E-14003272</t>
  </si>
  <si>
    <t>X09E-14003274</t>
  </si>
  <si>
    <t>X09E-14003314</t>
  </si>
  <si>
    <t>X09E-14003317</t>
  </si>
  <si>
    <t>X09E-14003320</t>
  </si>
  <si>
    <t>X09E-14003325</t>
  </si>
  <si>
    <t>X09E-14003329</t>
  </si>
  <si>
    <t>X09E-14003352</t>
  </si>
  <si>
    <t>X09E-14003416</t>
  </si>
  <si>
    <t>X09E-14003424</t>
  </si>
  <si>
    <t>X09E-14003426</t>
  </si>
  <si>
    <t>X09E-14003448</t>
  </si>
  <si>
    <t>X09E-14003498</t>
  </si>
  <si>
    <t>X09E-14003502</t>
  </si>
  <si>
    <t>X09E-14003505</t>
  </si>
  <si>
    <t>X09E-14003589</t>
  </si>
  <si>
    <t>X09E-14003632</t>
  </si>
  <si>
    <t>X09E-14003633</t>
  </si>
  <si>
    <t>X09E-14003742</t>
  </si>
  <si>
    <t>X09E-14003783</t>
  </si>
  <si>
    <t>X09E-14003791</t>
  </si>
  <si>
    <t>X09E-14003792</t>
  </si>
  <si>
    <t>X09E-14003798</t>
  </si>
  <si>
    <t>X09E-14003801</t>
  </si>
  <si>
    <t>X09E-14003806</t>
  </si>
  <si>
    <t>X09E-14003860</t>
  </si>
  <si>
    <t>X10E-14000061</t>
  </si>
  <si>
    <t>X10E-14000062</t>
  </si>
  <si>
    <t>X10E-14000091</t>
  </si>
  <si>
    <t>X10E-14000094</t>
  </si>
  <si>
    <t>X10E-14000095</t>
  </si>
  <si>
    <t>X10E-14000096</t>
  </si>
  <si>
    <t>X10E-14000098</t>
  </si>
  <si>
    <t>X10E-14000099</t>
  </si>
  <si>
    <t>X10E-14000101</t>
  </si>
  <si>
    <t>X10E-14000123</t>
  </si>
  <si>
    <t>X10E-14000124</t>
  </si>
  <si>
    <t>X10E-14000171</t>
  </si>
  <si>
    <t>X10E-14000172</t>
  </si>
  <si>
    <t>X10E-14000178</t>
  </si>
  <si>
    <t>X10E-14000332</t>
  </si>
  <si>
    <t>X10E-14000351</t>
  </si>
  <si>
    <t>X10E-14000406</t>
  </si>
  <si>
    <t>X10E-14000422</t>
  </si>
  <si>
    <t>X10E-14000717</t>
  </si>
  <si>
    <t>X10E-14000777</t>
  </si>
  <si>
    <t>X10E-14000780</t>
  </si>
  <si>
    <t>X10E-14000781</t>
  </si>
  <si>
    <t>X10E-14000808</t>
  </si>
  <si>
    <t>X10E-14000838</t>
  </si>
  <si>
    <t>X10E-14000840</t>
  </si>
  <si>
    <t>X10E-14000848</t>
  </si>
  <si>
    <t>X10E-14000954</t>
  </si>
  <si>
    <t>X10E-14001074</t>
  </si>
  <si>
    <t>X10E-14001098</t>
  </si>
  <si>
    <t>X10E-14001134</t>
  </si>
  <si>
    <t>X10E-14001135</t>
  </si>
  <si>
    <t>X10E-14001148</t>
  </si>
  <si>
    <t>X10E-14001153</t>
  </si>
  <si>
    <t>X10E-14001186</t>
  </si>
  <si>
    <t>X10E-14001191</t>
  </si>
  <si>
    <t>X10E-14001200</t>
  </si>
  <si>
    <t>X10E-14001311</t>
  </si>
  <si>
    <t>X10E-14001341</t>
  </si>
  <si>
    <t>X10E-14001342</t>
  </si>
  <si>
    <t>X10E-14001344</t>
  </si>
  <si>
    <t>X10E-14001403</t>
  </si>
  <si>
    <t>X10E-14001426</t>
  </si>
  <si>
    <t>X10E-14001471</t>
  </si>
  <si>
    <t>X10E-14001509</t>
  </si>
  <si>
    <t>X10E-14001510</t>
  </si>
  <si>
    <t>X10E-14001542</t>
  </si>
  <si>
    <t>X10E-14001545</t>
  </si>
  <si>
    <t>X10E-14001590</t>
  </si>
  <si>
    <t>X10E-14001625</t>
  </si>
  <si>
    <t>X10E-14001629</t>
  </si>
  <si>
    <t>X10E-14001649</t>
  </si>
  <si>
    <t>X10E-14001650</t>
  </si>
  <si>
    <t>X10E-14001758</t>
  </si>
  <si>
    <t>X10E-14001762</t>
  </si>
  <si>
    <t>X10E-14001763</t>
  </si>
  <si>
    <t>X10E-14001788</t>
  </si>
  <si>
    <t>X10E-14001792</t>
  </si>
  <si>
    <t>X10E-14001925</t>
  </si>
  <si>
    <t>X10E-14001977</t>
  </si>
  <si>
    <t>X10E-14002008</t>
  </si>
  <si>
    <t>X10E-14002009</t>
  </si>
  <si>
    <t>X10E-14002036</t>
  </si>
  <si>
    <t>X10E-14002081</t>
  </si>
  <si>
    <t>X10E-14002642</t>
  </si>
  <si>
    <t>X10E-14002808</t>
  </si>
  <si>
    <t>X10E-14003001</t>
  </si>
  <si>
    <t>X10E-14003013</t>
  </si>
  <si>
    <t>X10E-14003116</t>
  </si>
  <si>
    <t>X10E-14003184</t>
  </si>
  <si>
    <t>X10E-14003189</t>
  </si>
  <si>
    <t>X10E-14003261</t>
  </si>
  <si>
    <t>X10E-14003262</t>
  </si>
  <si>
    <t>X10E-14003274</t>
  </si>
  <si>
    <t>X10E-14003302</t>
  </si>
  <si>
    <t>X10E-14003303</t>
  </si>
  <si>
    <t>X10E-14003304</t>
  </si>
  <si>
    <t>X10E-14003351</t>
  </si>
  <si>
    <t>X10E-14003359</t>
  </si>
  <si>
    <t>X10E-14003374</t>
  </si>
  <si>
    <t>X10E-14003392</t>
  </si>
  <si>
    <t>X10E-14003403</t>
  </si>
  <si>
    <t>X10E-14003419</t>
  </si>
  <si>
    <t>X10E-14003444</t>
  </si>
  <si>
    <t>X10E-15001122</t>
  </si>
  <si>
    <t>X10E-15001164</t>
  </si>
  <si>
    <t>X10E-15001926</t>
  </si>
  <si>
    <t>X10E-15002085</t>
  </si>
  <si>
    <t>X10E-15002146</t>
  </si>
  <si>
    <t>X10E-15002147</t>
  </si>
  <si>
    <t>X10E-15002148</t>
  </si>
  <si>
    <t>X10E-15002228</t>
  </si>
  <si>
    <t>X10E-15002384</t>
  </si>
  <si>
    <t>X10E-15002397</t>
  </si>
  <si>
    <t>X10E-15002398</t>
  </si>
  <si>
    <t>X10E-15002400</t>
  </si>
  <si>
    <t>X10E-15002401</t>
  </si>
  <si>
    <t>X10E-15002416</t>
  </si>
  <si>
    <t>X10E-15002417</t>
  </si>
  <si>
    <t>X10E-15002420</t>
  </si>
  <si>
    <t>X10E-15002425</t>
  </si>
  <si>
    <t>X10E-15002507</t>
  </si>
  <si>
    <t>X10E-15002508</t>
  </si>
  <si>
    <t>X10E-15002509</t>
  </si>
  <si>
    <t>X10E-15002510</t>
  </si>
  <si>
    <t>X10E-15002515</t>
  </si>
  <si>
    <t>X10E-15002516</t>
  </si>
  <si>
    <t>X10E-15002517</t>
  </si>
  <si>
    <t>X10E-15002538</t>
  </si>
  <si>
    <t>X10E-15002601</t>
  </si>
  <si>
    <t>X10E-15002604</t>
  </si>
  <si>
    <t>X10E-15002605</t>
  </si>
  <si>
    <t>X10E-15002656</t>
  </si>
  <si>
    <t>X10E-15002657</t>
  </si>
  <si>
    <t>X10E-15002658</t>
  </si>
  <si>
    <t>X10E-15002688</t>
  </si>
  <si>
    <t>X10E-15002691</t>
  </si>
  <si>
    <t>X10E-15002712</t>
  </si>
  <si>
    <t>X10E-15002743</t>
  </si>
  <si>
    <t>X10E-15002744</t>
  </si>
  <si>
    <t>X10E-15002781</t>
  </si>
  <si>
    <t>X10E-15002782</t>
  </si>
  <si>
    <t>X10E-15002810</t>
  </si>
  <si>
    <t>X10E-15002844</t>
  </si>
  <si>
    <t>X10E-15002872</t>
  </si>
  <si>
    <t>X10E-15002873</t>
  </si>
  <si>
    <t>X11-14002629</t>
  </si>
  <si>
    <t>X11E-0003524</t>
  </si>
  <si>
    <t>X11E-14000022</t>
  </si>
  <si>
    <t>X11E-14000023</t>
  </si>
  <si>
    <t>X11E-14000024</t>
  </si>
  <si>
    <t>X11E-14000087</t>
  </si>
  <si>
    <t>X11E-14000125</t>
  </si>
  <si>
    <t>X11E-14000126</t>
  </si>
  <si>
    <t>X11E-14000131</t>
  </si>
  <si>
    <t>X11E-14000144</t>
  </si>
  <si>
    <t>X11E-14000145</t>
  </si>
  <si>
    <t>X11E-14000150</t>
  </si>
  <si>
    <t>X11E-14000151</t>
  </si>
  <si>
    <t>X11E-14000153</t>
  </si>
  <si>
    <t>X11E-14000155</t>
  </si>
  <si>
    <t>X11E-14000306</t>
  </si>
  <si>
    <t>X11E-14000476</t>
  </si>
  <si>
    <t>X11E-14000478</t>
  </si>
  <si>
    <t>X11E-14000645</t>
  </si>
  <si>
    <t>X11E-14000756</t>
  </si>
  <si>
    <t>X11E-14000761</t>
  </si>
  <si>
    <t>X11E-14000783</t>
  </si>
  <si>
    <t>X11E-14000822</t>
  </si>
  <si>
    <t>X11E-14000857</t>
  </si>
  <si>
    <t>X11E-14000858</t>
  </si>
  <si>
    <t>X11E-14000866</t>
  </si>
  <si>
    <t>X11E-14000921</t>
  </si>
  <si>
    <t>X11E-14000963</t>
  </si>
  <si>
    <t>X11E-14001059</t>
  </si>
  <si>
    <t>X11E-14001120</t>
  </si>
  <si>
    <t>X11E-14001145</t>
  </si>
  <si>
    <t>X11E-14001146</t>
  </si>
  <si>
    <t>X11E-14001147</t>
  </si>
  <si>
    <t>X11E-14001249</t>
  </si>
  <si>
    <t>X11E-14001307</t>
  </si>
  <si>
    <t>X11E-14001367</t>
  </si>
  <si>
    <t>X11E-14001372</t>
  </si>
  <si>
    <t>X11E-14001375</t>
  </si>
  <si>
    <t>X11E-14001473</t>
  </si>
  <si>
    <t>X11E-14001555</t>
  </si>
  <si>
    <t>X11E-14001689</t>
  </si>
  <si>
    <t>X11E-14001690</t>
  </si>
  <si>
    <t>X11E-14001747</t>
  </si>
  <si>
    <t>X11E-14001752</t>
  </si>
  <si>
    <t>X11E-14001762</t>
  </si>
  <si>
    <t>X11E-14001764</t>
  </si>
  <si>
    <t>X11E-14001852</t>
  </si>
  <si>
    <t>X11E-14001856</t>
  </si>
  <si>
    <t>X11E-14001859</t>
  </si>
  <si>
    <t>X11E-14002264</t>
  </si>
  <si>
    <t>X11E-14002277</t>
  </si>
  <si>
    <t>X11E-14002326</t>
  </si>
  <si>
    <t>X11E-14002447</t>
  </si>
  <si>
    <t>X11E-14002449</t>
  </si>
  <si>
    <t>X11E-14002769</t>
  </si>
  <si>
    <t>X11E-14002770</t>
  </si>
  <si>
    <t>X11E-14002805</t>
  </si>
  <si>
    <t>X11E-14002915</t>
  </si>
  <si>
    <t>X11E-14002916</t>
  </si>
  <si>
    <t>X11E-14002918</t>
  </si>
  <si>
    <t>X11E-14002919</t>
  </si>
  <si>
    <t>X11E-14003083</t>
  </si>
  <si>
    <t>X11E-14003156</t>
  </si>
  <si>
    <t>X11E-14003157</t>
  </si>
  <si>
    <t>X11E-14003404</t>
  </si>
  <si>
    <t>X11E-14003512</t>
  </si>
  <si>
    <t>X11E-14003514</t>
  </si>
  <si>
    <t>X11E-14003515</t>
  </si>
  <si>
    <t>X11E-14003516</t>
  </si>
  <si>
    <t>X11E-14003517</t>
  </si>
  <si>
    <t>X11E-14003518</t>
  </si>
  <si>
    <t>X11E-14003519</t>
  </si>
  <si>
    <t>X11E-14003521</t>
  </si>
  <si>
    <t>X11E-14003522</t>
  </si>
  <si>
    <t>X11E-14003523</t>
  </si>
  <si>
    <t>X11E-14003525</t>
  </si>
  <si>
    <t>X11E-14003526</t>
  </si>
  <si>
    <t>X11E-14003527</t>
  </si>
  <si>
    <t>X11E-14003528</t>
  </si>
  <si>
    <t>X11E-14003529</t>
  </si>
  <si>
    <t>X11E-14003530</t>
  </si>
  <si>
    <t>X11E-14003534</t>
  </si>
  <si>
    <t>X11E-14003552</t>
  </si>
  <si>
    <t>X11E-14003553</t>
  </si>
  <si>
    <t>X11E-14003580</t>
  </si>
  <si>
    <t>X11E-14003705</t>
  </si>
  <si>
    <t>X11E-14003706</t>
  </si>
  <si>
    <t>X11E-14003707</t>
  </si>
  <si>
    <t>X12E-14000170</t>
  </si>
  <si>
    <t>X12E-14000171</t>
  </si>
  <si>
    <t>X12E-14000173</t>
  </si>
  <si>
    <t>X12E-14000183</t>
  </si>
  <si>
    <t>X12E-14000184</t>
  </si>
  <si>
    <t>X12E-14000199</t>
  </si>
  <si>
    <t>X12E-14000208</t>
  </si>
  <si>
    <t>X12E-14000209</t>
  </si>
  <si>
    <t>X12E-14000210</t>
  </si>
  <si>
    <t>X12E-14000330</t>
  </si>
  <si>
    <t>X12E-14000337</t>
  </si>
  <si>
    <t>X12E-14000343</t>
  </si>
  <si>
    <t>X12E-14000344</t>
  </si>
  <si>
    <t>X12E-14000450</t>
  </si>
  <si>
    <t>X12E-14000454</t>
  </si>
  <si>
    <t>X12E-14000470</t>
  </si>
  <si>
    <t>X12E-14000472</t>
  </si>
  <si>
    <t>19-1891667</t>
  </si>
  <si>
    <t>19-1895894</t>
  </si>
  <si>
    <t>19-1896936</t>
  </si>
  <si>
    <t>19-1897278</t>
  </si>
  <si>
    <t>19-1897389</t>
  </si>
  <si>
    <t>19-1897991</t>
  </si>
  <si>
    <t>19-1898110</t>
  </si>
  <si>
    <t>19-1898661</t>
  </si>
  <si>
    <t>19-1898674</t>
  </si>
  <si>
    <t>19-1898721</t>
  </si>
  <si>
    <t>19-1898770</t>
  </si>
  <si>
    <t>19-1898788</t>
  </si>
  <si>
    <t>19-1899320</t>
  </si>
  <si>
    <t>19-1899393</t>
  </si>
  <si>
    <t>19-1899957</t>
  </si>
  <si>
    <t>19-1899970</t>
  </si>
  <si>
    <t>19-1900035</t>
  </si>
  <si>
    <t>19-1900049</t>
  </si>
  <si>
    <t>19-1900056</t>
  </si>
  <si>
    <t>19-1900537</t>
  </si>
  <si>
    <t>19-1900566</t>
  </si>
  <si>
    <t>19-1900611</t>
  </si>
  <si>
    <t>19-1900660</t>
  </si>
  <si>
    <t>19-1901075</t>
  </si>
  <si>
    <t>19-1901081</t>
  </si>
  <si>
    <t>19-1901102</t>
  </si>
  <si>
    <t>19-1901138</t>
  </si>
  <si>
    <t>19-1901739</t>
  </si>
  <si>
    <t>19-1901815</t>
  </si>
  <si>
    <t>19-1902287</t>
  </si>
  <si>
    <t>19-1902311</t>
  </si>
  <si>
    <t>19-1902341</t>
  </si>
  <si>
    <t>19-1902752</t>
  </si>
  <si>
    <t>19-1902840</t>
  </si>
  <si>
    <t>19-1902857</t>
  </si>
  <si>
    <t>19-1902874</t>
  </si>
  <si>
    <t>19-1902884</t>
  </si>
  <si>
    <t>19-1902889</t>
  </si>
  <si>
    <t>19-1903526</t>
  </si>
  <si>
    <t>19-1903564</t>
  </si>
  <si>
    <t>18-1876990</t>
  </si>
  <si>
    <t>18-1864418</t>
  </si>
  <si>
    <t>18-1864622</t>
  </si>
  <si>
    <t>TEST1118</t>
  </si>
  <si>
    <t>18-1872838</t>
  </si>
  <si>
    <t>18-1874002</t>
  </si>
  <si>
    <t>18-1874288</t>
  </si>
  <si>
    <t>18-1875834</t>
  </si>
  <si>
    <t>18-1877379</t>
  </si>
  <si>
    <t>18-1878317</t>
  </si>
  <si>
    <t>18-1878755</t>
  </si>
  <si>
    <t>18-1879806</t>
  </si>
  <si>
    <t>19-1905828</t>
  </si>
  <si>
    <t>12-0722940</t>
  </si>
  <si>
    <t>12-0722976</t>
  </si>
  <si>
    <t>12-0723682</t>
  </si>
  <si>
    <t>12-0723979</t>
  </si>
  <si>
    <t>12-0724157</t>
  </si>
  <si>
    <t>12-0724362</t>
  </si>
  <si>
    <t>12-0724669</t>
  </si>
  <si>
    <t>12-0724822</t>
  </si>
  <si>
    <t>12-0724854</t>
  </si>
  <si>
    <t>12-0724969</t>
  </si>
  <si>
    <t>12-0725099</t>
  </si>
  <si>
    <t>12-0725190</t>
  </si>
  <si>
    <t>12-0725217</t>
  </si>
  <si>
    <t>12-0725219</t>
  </si>
  <si>
    <t>12-0725230</t>
  </si>
  <si>
    <t>12-0725233</t>
  </si>
  <si>
    <t>12-0725294</t>
  </si>
  <si>
    <t>12-0725374</t>
  </si>
  <si>
    <t>12-0725462</t>
  </si>
  <si>
    <t>12-0725465</t>
  </si>
  <si>
    <t>12-0725863</t>
  </si>
  <si>
    <t>12-0725873</t>
  </si>
  <si>
    <t>12-0725930</t>
  </si>
  <si>
    <t>12-0726017</t>
  </si>
  <si>
    <t>12-0726360</t>
  </si>
  <si>
    <t>12-0726365</t>
  </si>
  <si>
    <t>12-0726373</t>
  </si>
  <si>
    <t>12-0726423</t>
  </si>
  <si>
    <t>12-0726435</t>
  </si>
  <si>
    <t>13-0728418</t>
  </si>
  <si>
    <t>13-0728572</t>
  </si>
  <si>
    <t>13-0728722</t>
  </si>
  <si>
    <t>13-0728821</t>
  </si>
  <si>
    <t>13-0728851</t>
  </si>
  <si>
    <t>13-0728853</t>
  </si>
  <si>
    <t>13-0728856</t>
  </si>
  <si>
    <t>13-0728858</t>
  </si>
  <si>
    <t>13-0728860</t>
  </si>
  <si>
    <t>13-0728861</t>
  </si>
  <si>
    <t>13-0728870</t>
  </si>
  <si>
    <t>13-0733405</t>
  </si>
  <si>
    <t>13-0733409</t>
  </si>
  <si>
    <t>13-0733411</t>
  </si>
  <si>
    <t>13-0733415</t>
  </si>
  <si>
    <t>13-0733419</t>
  </si>
  <si>
    <t>13-0733780</t>
  </si>
  <si>
    <t>13-0733781</t>
  </si>
  <si>
    <t>13-0733782</t>
  </si>
  <si>
    <t>13-0733967</t>
  </si>
  <si>
    <t>13-0734422</t>
  </si>
  <si>
    <t>13-0734432</t>
  </si>
  <si>
    <t>13-0734472</t>
  </si>
  <si>
    <t>13-0734513</t>
  </si>
  <si>
    <t>13-0734517</t>
  </si>
  <si>
    <t>13-0734741</t>
  </si>
  <si>
    <t>13-0734752</t>
  </si>
  <si>
    <t>13-0734819</t>
  </si>
  <si>
    <t>13-0734883</t>
  </si>
  <si>
    <t>13-0734897</t>
  </si>
  <si>
    <t>13-0735162</t>
  </si>
  <si>
    <t>13-0735165</t>
  </si>
  <si>
    <t>13-0735215</t>
  </si>
  <si>
    <t>13-0735269</t>
  </si>
  <si>
    <t>13-0735303</t>
  </si>
  <si>
    <t>13-0735304</t>
  </si>
  <si>
    <t>13-0735307</t>
  </si>
  <si>
    <t>13-0735379</t>
  </si>
  <si>
    <t>13-0735400</t>
  </si>
  <si>
    <t>13-0735493</t>
  </si>
  <si>
    <t>13-0735522</t>
  </si>
  <si>
    <t>13-0735699</t>
  </si>
  <si>
    <t>13-0735730</t>
  </si>
  <si>
    <t>13-0735820</t>
  </si>
  <si>
    <t>13-0735899</t>
  </si>
  <si>
    <t>13-0735907</t>
  </si>
  <si>
    <t>13-0735909</t>
  </si>
  <si>
    <t>13-0735943</t>
  </si>
  <si>
    <t>13-0736149</t>
  </si>
  <si>
    <t>13-0736577</t>
  </si>
  <si>
    <t>13-0736579</t>
  </si>
  <si>
    <t>13-0736708</t>
  </si>
  <si>
    <t>13-0736779</t>
  </si>
  <si>
    <t>13-0736780</t>
  </si>
  <si>
    <t>13-0736782</t>
  </si>
  <si>
    <t>13-0737054</t>
  </si>
  <si>
    <t>13-0737138</t>
  </si>
  <si>
    <t>13-0737158</t>
  </si>
  <si>
    <t>13-0737161</t>
  </si>
  <si>
    <t>13-0737174</t>
  </si>
  <si>
    <t>13-0737177</t>
  </si>
  <si>
    <t>13-0737342</t>
  </si>
  <si>
    <t>13-0737343</t>
  </si>
  <si>
    <t>13-0737372</t>
  </si>
  <si>
    <t>13-0737377</t>
  </si>
  <si>
    <t>13-0737439</t>
  </si>
  <si>
    <t>13-0737451</t>
  </si>
  <si>
    <t>13-0737452</t>
  </si>
  <si>
    <t>13-0737453</t>
  </si>
  <si>
    <t>13-0742595</t>
  </si>
  <si>
    <t>13-0742639</t>
  </si>
  <si>
    <t>13-0742642</t>
  </si>
  <si>
    <t>13-0742643</t>
  </si>
  <si>
    <t>13-0742664</t>
  </si>
  <si>
    <t>13-0742668</t>
  </si>
  <si>
    <t>13-0742677</t>
  </si>
  <si>
    <t>13-0742706</t>
  </si>
  <si>
    <t>13-0742769</t>
  </si>
  <si>
    <t>13-0742818</t>
  </si>
  <si>
    <t>13-0742827</t>
  </si>
  <si>
    <t>13-0742860</t>
  </si>
  <si>
    <t>13-0742929</t>
  </si>
  <si>
    <t>13-0742973</t>
  </si>
  <si>
    <t>13-0743100</t>
  </si>
  <si>
    <t>13-0743125</t>
  </si>
  <si>
    <t>13-0743131</t>
  </si>
  <si>
    <t>13-0743170</t>
  </si>
  <si>
    <t>13-0743228</t>
  </si>
  <si>
    <t>13-0743232</t>
  </si>
  <si>
    <t>13-0743387</t>
  </si>
  <si>
    <t>13-0743409</t>
  </si>
  <si>
    <t>13-0743430</t>
  </si>
  <si>
    <t>13-0743431</t>
  </si>
  <si>
    <t>13-0743465</t>
  </si>
  <si>
    <t>13-0743472</t>
  </si>
  <si>
    <t>13-0743473</t>
  </si>
  <si>
    <t>13-0743474</t>
  </si>
  <si>
    <t>13-0743491</t>
  </si>
  <si>
    <t>13-0743496</t>
  </si>
  <si>
    <t>13-0743497</t>
  </si>
  <si>
    <t>13-0743499</t>
  </si>
  <si>
    <t>13-0743502</t>
  </si>
  <si>
    <t>13-0743602</t>
  </si>
  <si>
    <t>13-0743705</t>
  </si>
  <si>
    <t>13-0743724</t>
  </si>
  <si>
    <t>13-0744132</t>
  </si>
  <si>
    <t>13-0744137</t>
  </si>
  <si>
    <t>13-0744139</t>
  </si>
  <si>
    <t>13-0744146</t>
  </si>
  <si>
    <t>13-0744222</t>
  </si>
  <si>
    <t>13-0744253</t>
  </si>
  <si>
    <t>13-0744275</t>
  </si>
  <si>
    <t>13-0744279</t>
  </si>
  <si>
    <t>13-0744281</t>
  </si>
  <si>
    <t>13-0744300</t>
  </si>
  <si>
    <t>13-0744301</t>
  </si>
  <si>
    <t>13-0744494</t>
  </si>
  <si>
    <t>13-0744510</t>
  </si>
  <si>
    <t>13-0744518</t>
  </si>
  <si>
    <t>13-0744519</t>
  </si>
  <si>
    <t>13-0744521</t>
  </si>
  <si>
    <t>13-0744524</t>
  </si>
  <si>
    <t>13-0744525</t>
  </si>
  <si>
    <t>13-0744565</t>
  </si>
  <si>
    <t>13-0744681</t>
  </si>
  <si>
    <t>13-0744754</t>
  </si>
  <si>
    <t>13-0744756</t>
  </si>
  <si>
    <t>13-0744772</t>
  </si>
  <si>
    <t>13-0744773</t>
  </si>
  <si>
    <t>13-0744775</t>
  </si>
  <si>
    <t>13-0744776</t>
  </si>
  <si>
    <t>13-0744786</t>
  </si>
  <si>
    <t>13-0744815</t>
  </si>
  <si>
    <t>13-0744878</t>
  </si>
  <si>
    <t>13-0745123</t>
  </si>
  <si>
    <t>13-0745145</t>
  </si>
  <si>
    <t>13-0745186</t>
  </si>
  <si>
    <t>13-0745188</t>
  </si>
  <si>
    <t>13-0745315</t>
  </si>
  <si>
    <t>13-0745323</t>
  </si>
  <si>
    <t>13-0745484</t>
  </si>
  <si>
    <t>13-0745486</t>
  </si>
  <si>
    <t>13-0745499</t>
  </si>
  <si>
    <t>13-0745641</t>
  </si>
  <si>
    <t>13-0745688</t>
  </si>
  <si>
    <t>13-0745715</t>
  </si>
  <si>
    <t>13-0745717</t>
  </si>
  <si>
    <t>13-0745722</t>
  </si>
  <si>
    <t>13-0745742</t>
  </si>
  <si>
    <t>13-0745758</t>
  </si>
  <si>
    <t>13-0745762</t>
  </si>
  <si>
    <t>13-0745764</t>
  </si>
  <si>
    <t>13-0745766</t>
  </si>
  <si>
    <t>13-0745769</t>
  </si>
  <si>
    <t>13-0745841</t>
  </si>
  <si>
    <t>13-0745842</t>
  </si>
  <si>
    <t>13-0745843</t>
  </si>
  <si>
    <t>13-0745845</t>
  </si>
  <si>
    <t>13-0745846</t>
  </si>
  <si>
    <t>13-0745850</t>
  </si>
  <si>
    <t>13-0745974</t>
  </si>
  <si>
    <t>13-0745984</t>
  </si>
  <si>
    <t>14-0746402</t>
  </si>
  <si>
    <t>14-0746422</t>
  </si>
  <si>
    <t>14-0746425</t>
  </si>
  <si>
    <t>14-0746440</t>
  </si>
  <si>
    <t>14-0746445</t>
  </si>
  <si>
    <t>14-0746620</t>
  </si>
  <si>
    <t>14-0746691</t>
  </si>
  <si>
    <t>14-0746708</t>
  </si>
  <si>
    <t>14-0746721</t>
  </si>
  <si>
    <t>14-0746724</t>
  </si>
  <si>
    <t>14-0746746</t>
  </si>
  <si>
    <t>14-0746854</t>
  </si>
  <si>
    <t>14-0746915</t>
  </si>
  <si>
    <t>14-0746933</t>
  </si>
  <si>
    <t>14-0746947</t>
  </si>
  <si>
    <t>14-0746948</t>
  </si>
  <si>
    <t>14-0746953</t>
  </si>
  <si>
    <t>14-0746979</t>
  </si>
  <si>
    <t>14-0747055</t>
  </si>
  <si>
    <t>14-0747061</t>
  </si>
  <si>
    <t>14-0747126</t>
  </si>
  <si>
    <t>14-0747303</t>
  </si>
  <si>
    <t>14-0747311</t>
  </si>
  <si>
    <t>14-0747341</t>
  </si>
  <si>
    <t>14-0747345</t>
  </si>
  <si>
    <t>14-0747362</t>
  </si>
  <si>
    <t>14-0747388</t>
  </si>
  <si>
    <t>14-0747390</t>
  </si>
  <si>
    <t>14-0747396</t>
  </si>
  <si>
    <t>14-0747402</t>
  </si>
  <si>
    <t>14-0747483</t>
  </si>
  <si>
    <t>14-0747527</t>
  </si>
  <si>
    <t>14-0747538</t>
  </si>
  <si>
    <t>14-0753160</t>
  </si>
  <si>
    <t>14-0753272</t>
  </si>
  <si>
    <t>14-0753297</t>
  </si>
  <si>
    <t>14-0753308</t>
  </si>
  <si>
    <t>14-0753309</t>
  </si>
  <si>
    <t>14-0753346</t>
  </si>
  <si>
    <t>14-0753349</t>
  </si>
  <si>
    <t>14-0753428</t>
  </si>
  <si>
    <t>14-0753435</t>
  </si>
  <si>
    <t>14-0753455</t>
  </si>
  <si>
    <t>14-0753460</t>
  </si>
  <si>
    <t>14-0753461</t>
  </si>
  <si>
    <t>14-0753463</t>
  </si>
  <si>
    <t>14-0753477</t>
  </si>
  <si>
    <t>14-0753648</t>
  </si>
  <si>
    <t>14-0753654</t>
  </si>
  <si>
    <t>14-0753669</t>
  </si>
  <si>
    <t>14-0753749</t>
  </si>
  <si>
    <t>14-0753775</t>
  </si>
  <si>
    <t>14-0753777</t>
  </si>
  <si>
    <t>14-0753789</t>
  </si>
  <si>
    <t>14-0754063</t>
  </si>
  <si>
    <t>14-0754108</t>
  </si>
  <si>
    <t>14-0754110</t>
  </si>
  <si>
    <t>14-0754208</t>
  </si>
  <si>
    <t>14-0754223</t>
  </si>
  <si>
    <t>14-0754226</t>
  </si>
  <si>
    <t>14-0754236</t>
  </si>
  <si>
    <t>14-0754261</t>
  </si>
  <si>
    <t>14-0754265</t>
  </si>
  <si>
    <t>14-0754340</t>
  </si>
  <si>
    <t>14-0754342</t>
  </si>
  <si>
    <t>14-0754344</t>
  </si>
  <si>
    <t>14-0754361</t>
  </si>
  <si>
    <t>14-0754362</t>
  </si>
  <si>
    <t>14-0754604</t>
  </si>
  <si>
    <t>14-0754605</t>
  </si>
  <si>
    <t>14-0754714</t>
  </si>
  <si>
    <t>14-0754718</t>
  </si>
  <si>
    <t>14-0754724</t>
  </si>
  <si>
    <t>14-0754742</t>
  </si>
  <si>
    <t>14-0755068</t>
  </si>
  <si>
    <t>14-0755072</t>
  </si>
  <si>
    <t>14-0755111</t>
  </si>
  <si>
    <t>14-0755144</t>
  </si>
  <si>
    <t>14-0755223</t>
  </si>
  <si>
    <t>14-0755231</t>
  </si>
  <si>
    <t>14-0755234</t>
  </si>
  <si>
    <t>14-0755236</t>
  </si>
  <si>
    <t>14-0755238</t>
  </si>
  <si>
    <t>14-0755282</t>
  </si>
  <si>
    <t>14-0755428</t>
  </si>
  <si>
    <t>14-0755435</t>
  </si>
  <si>
    <t>14-0755600</t>
  </si>
  <si>
    <t>14-0755601</t>
  </si>
  <si>
    <t>14-0755602</t>
  </si>
  <si>
    <t>14-0755678</t>
  </si>
  <si>
    <t>14-0755679</t>
  </si>
  <si>
    <t>14-0755688</t>
  </si>
  <si>
    <t>14-0755702</t>
  </si>
  <si>
    <t>14-0755711</t>
  </si>
  <si>
    <t>14-0755715</t>
  </si>
  <si>
    <t>14-0755723</t>
  </si>
  <si>
    <t>14-0755903</t>
  </si>
  <si>
    <t>14-0755938</t>
  </si>
  <si>
    <t>14-0755970</t>
  </si>
  <si>
    <t>14-0755990</t>
  </si>
  <si>
    <t>14-0756031</t>
  </si>
  <si>
    <t>14-0756319</t>
  </si>
  <si>
    <t>14-0756394</t>
  </si>
  <si>
    <t>14-0756429</t>
  </si>
  <si>
    <t>14-0756432</t>
  </si>
  <si>
    <t>14-0756474</t>
  </si>
  <si>
    <t>14-0756496</t>
  </si>
  <si>
    <t>14-0756629</t>
  </si>
  <si>
    <t>14-0756674</t>
  </si>
  <si>
    <t>14-0756750</t>
  </si>
  <si>
    <t>14-0756753</t>
  </si>
  <si>
    <t>14-0756773</t>
  </si>
  <si>
    <t>14-0763119</t>
  </si>
  <si>
    <t>14-0763236</t>
  </si>
  <si>
    <t>14-0763284</t>
  </si>
  <si>
    <t>14-0763390</t>
  </si>
  <si>
    <t>14-0763523</t>
  </si>
  <si>
    <t>14-0763551</t>
  </si>
  <si>
    <t>14-0763615</t>
  </si>
  <si>
    <t>14-0763623</t>
  </si>
  <si>
    <t>14-0763636</t>
  </si>
  <si>
    <t>14-0764410</t>
  </si>
  <si>
    <t>14-0764422</t>
  </si>
  <si>
    <t>14-0764433</t>
  </si>
  <si>
    <t>14-0764438</t>
  </si>
  <si>
    <t>14-0764451</t>
  </si>
  <si>
    <t>14-0764454</t>
  </si>
  <si>
    <t>14-0764460</t>
  </si>
  <si>
    <t>14-0764575</t>
  </si>
  <si>
    <t>14-0764722</t>
  </si>
  <si>
    <t>14-0764825</t>
  </si>
  <si>
    <t>14-0764899</t>
  </si>
  <si>
    <t>14-0764908</t>
  </si>
  <si>
    <t>14-0764917</t>
  </si>
  <si>
    <t>14-0764922</t>
  </si>
  <si>
    <t>14-0765007</t>
  </si>
  <si>
    <t>14-0765401</t>
  </si>
  <si>
    <t>14-0765414</t>
  </si>
  <si>
    <t>14-0765443</t>
  </si>
  <si>
    <t>14-0765565</t>
  </si>
  <si>
    <t>14-0765573</t>
  </si>
  <si>
    <t>14-0765680</t>
  </si>
  <si>
    <t>14-0765729</t>
  </si>
  <si>
    <t>14-0765732</t>
  </si>
  <si>
    <t>14-0765735</t>
  </si>
  <si>
    <t>14-0765736</t>
  </si>
  <si>
    <t>14-0765740</t>
  </si>
  <si>
    <t>14-0765819</t>
  </si>
  <si>
    <t>14-0766060</t>
  </si>
  <si>
    <t>14-0766135</t>
  </si>
  <si>
    <t>14-0766382</t>
  </si>
  <si>
    <t>14-0766383</t>
  </si>
  <si>
    <t>14-0766387</t>
  </si>
  <si>
    <t>14-0766388</t>
  </si>
  <si>
    <t>14-0766422</t>
  </si>
  <si>
    <t>14-0766545</t>
  </si>
  <si>
    <t>14-0766557</t>
  </si>
  <si>
    <t>14-0766658</t>
  </si>
  <si>
    <t>14-0766701</t>
  </si>
  <si>
    <t>14-0766760</t>
  </si>
  <si>
    <t>14-0766772</t>
  </si>
  <si>
    <t>14-0767327</t>
  </si>
  <si>
    <t>14-0767349</t>
  </si>
  <si>
    <t>14-0767358</t>
  </si>
  <si>
    <t>14-0767459</t>
  </si>
  <si>
    <t>14-0767480</t>
  </si>
  <si>
    <t>14-0767508</t>
  </si>
  <si>
    <t>14-0767815</t>
  </si>
  <si>
    <t>14-0767838</t>
  </si>
  <si>
    <t>14-0768217</t>
  </si>
  <si>
    <t>14-0768351</t>
  </si>
  <si>
    <t>14-0768395</t>
  </si>
  <si>
    <t>14-0768398</t>
  </si>
  <si>
    <t>14-0768401</t>
  </si>
  <si>
    <t>14-0768464</t>
  </si>
  <si>
    <t>14-0768664</t>
  </si>
  <si>
    <t>14-0768703</t>
  </si>
  <si>
    <t>12-0726528</t>
  </si>
  <si>
    <t>12-0726581</t>
  </si>
  <si>
    <t>12-0726582</t>
  </si>
  <si>
    <t>12-0726584</t>
  </si>
  <si>
    <t>12-0726585</t>
  </si>
  <si>
    <t>12-0726587</t>
  </si>
  <si>
    <t>12-0726588</t>
  </si>
  <si>
    <t>12-0726593</t>
  </si>
  <si>
    <t>12-0726599</t>
  </si>
  <si>
    <t>12-0727108</t>
  </si>
  <si>
    <t>12-0727193</t>
  </si>
  <si>
    <t>12-0727251</t>
  </si>
  <si>
    <t>12-0727399</t>
  </si>
  <si>
    <t>12-0727458</t>
  </si>
  <si>
    <t>12-0727611</t>
  </si>
  <si>
    <t>12-0727718</t>
  </si>
  <si>
    <t>12-0729796</t>
  </si>
  <si>
    <t>13-0728877</t>
  </si>
  <si>
    <t>13-0728928</t>
  </si>
  <si>
    <t>13-0728930</t>
  </si>
  <si>
    <t>13-0728933</t>
  </si>
  <si>
    <t>13-0728998</t>
  </si>
  <si>
    <t>13-0729033</t>
  </si>
  <si>
    <t>13-0729037</t>
  </si>
  <si>
    <t>13-0729054</t>
  </si>
  <si>
    <t>13-0729071</t>
  </si>
  <si>
    <t>13-0729086</t>
  </si>
  <si>
    <t>13-0729170</t>
  </si>
  <si>
    <t>13-0729175</t>
  </si>
  <si>
    <t>13-0729176</t>
  </si>
  <si>
    <t>13-0729180</t>
  </si>
  <si>
    <t>13-0729184</t>
  </si>
  <si>
    <t>13-0729187</t>
  </si>
  <si>
    <t>13-0729189</t>
  </si>
  <si>
    <t>13-0729190</t>
  </si>
  <si>
    <t>13-0729193</t>
  </si>
  <si>
    <t>13-0729197</t>
  </si>
  <si>
    <t>13-0729210</t>
  </si>
  <si>
    <t>13-0729218</t>
  </si>
  <si>
    <t>13-0729437</t>
  </si>
  <si>
    <t>13-0729510</t>
  </si>
  <si>
    <t>13-0729536</t>
  </si>
  <si>
    <t>13-0729639</t>
  </si>
  <si>
    <t>13-0729696</t>
  </si>
  <si>
    <t>13-0729761</t>
  </si>
  <si>
    <t>13-0729766</t>
  </si>
  <si>
    <t>13-0729794</t>
  </si>
  <si>
    <t>13-0729798</t>
  </si>
  <si>
    <t>13-0729859</t>
  </si>
  <si>
    <t>13-0729863</t>
  </si>
  <si>
    <t>13-0730222</t>
  </si>
  <si>
    <t>13-0730298</t>
  </si>
  <si>
    <t>13-0730382</t>
  </si>
  <si>
    <t>13-0730385</t>
  </si>
  <si>
    <t>13-0730392</t>
  </si>
  <si>
    <t>13-0730394</t>
  </si>
  <si>
    <t>13-0730905</t>
  </si>
  <si>
    <t>13-0730908</t>
  </si>
  <si>
    <t>13-0730943</t>
  </si>
  <si>
    <t>13-0730945</t>
  </si>
  <si>
    <t>13-0731256</t>
  </si>
  <si>
    <t>13-0731258</t>
  </si>
  <si>
    <t>13-0731262</t>
  </si>
  <si>
    <t>13-0731263</t>
  </si>
  <si>
    <t>13-0731426</t>
  </si>
  <si>
    <t>13-0731430</t>
  </si>
  <si>
    <t>13-0731472</t>
  </si>
  <si>
    <t>13-0731545</t>
  </si>
  <si>
    <t>13-0731547</t>
  </si>
  <si>
    <t>13-0731551</t>
  </si>
  <si>
    <t>13-0731553</t>
  </si>
  <si>
    <t>13-0731555</t>
  </si>
  <si>
    <t>13-0731558</t>
  </si>
  <si>
    <t>13-0731563</t>
  </si>
  <si>
    <t>13-0731568</t>
  </si>
  <si>
    <t>13-0731572</t>
  </si>
  <si>
    <t>13-0731591</t>
  </si>
  <si>
    <t>13-0731592</t>
  </si>
  <si>
    <t>13-0731603</t>
  </si>
  <si>
    <t>13-0731608</t>
  </si>
  <si>
    <t>13-0746190</t>
  </si>
  <si>
    <t>13-0746269</t>
  </si>
  <si>
    <t>13-0746734</t>
  </si>
  <si>
    <t>13-0737584</t>
  </si>
  <si>
    <t>13-0737593</t>
  </si>
  <si>
    <t>13-0737630</t>
  </si>
  <si>
    <t>13-0737631</t>
  </si>
  <si>
    <t>13-0737636</t>
  </si>
  <si>
    <t>13-0737724</t>
  </si>
  <si>
    <t>13-0737730</t>
  </si>
  <si>
    <t>13-0737782</t>
  </si>
  <si>
    <t>13-0737863</t>
  </si>
  <si>
    <t>13-0737865</t>
  </si>
  <si>
    <t>13-0737883</t>
  </si>
  <si>
    <t>13-0737990</t>
  </si>
  <si>
    <t>13-0738024</t>
  </si>
  <si>
    <t>13-0738043</t>
  </si>
  <si>
    <t>13-0738299</t>
  </si>
  <si>
    <t>13-0738319</t>
  </si>
  <si>
    <t>13-0738337</t>
  </si>
  <si>
    <t>13-0738367</t>
  </si>
  <si>
    <t>13-0738434</t>
  </si>
  <si>
    <t>13-0738440</t>
  </si>
  <si>
    <t>13-0738498</t>
  </si>
  <si>
    <t>13-0738542</t>
  </si>
  <si>
    <t>13-0738555</t>
  </si>
  <si>
    <t>13-0738768</t>
  </si>
  <si>
    <t>13-0738771</t>
  </si>
  <si>
    <t>13-0738773</t>
  </si>
  <si>
    <t>13-0738834</t>
  </si>
  <si>
    <t>13-0738839</t>
  </si>
  <si>
    <t>13-0738840</t>
  </si>
  <si>
    <t>13-0738844</t>
  </si>
  <si>
    <t>13-0738856</t>
  </si>
  <si>
    <t>13-0739008</t>
  </si>
  <si>
    <t>13-0739033</t>
  </si>
  <si>
    <t>13-0739270</t>
  </si>
  <si>
    <t>13-0739360</t>
  </si>
  <si>
    <t>13-0739365</t>
  </si>
  <si>
    <t>13-0739608</t>
  </si>
  <si>
    <t>13-0739628</t>
  </si>
  <si>
    <t>13-0739778</t>
  </si>
  <si>
    <t>13-0739830</t>
  </si>
  <si>
    <t>13-0739887</t>
  </si>
  <si>
    <t>13-0739990</t>
  </si>
  <si>
    <t>13-0740114</t>
  </si>
  <si>
    <t>13-0740157</t>
  </si>
  <si>
    <t>13-0740161</t>
  </si>
  <si>
    <t>13-0740165</t>
  </si>
  <si>
    <t>13-0740171</t>
  </si>
  <si>
    <t>13-0740183</t>
  </si>
  <si>
    <t>13-0740187</t>
  </si>
  <si>
    <t>13-0740195</t>
  </si>
  <si>
    <t>13-0740229</t>
  </si>
  <si>
    <t>13-0740231</t>
  </si>
  <si>
    <t>13-0740274</t>
  </si>
  <si>
    <t>13-0740308</t>
  </si>
  <si>
    <t>13-0740407</t>
  </si>
  <si>
    <t>13-0740530</t>
  </si>
  <si>
    <t>13-0740560</t>
  </si>
  <si>
    <t>13-0740625</t>
  </si>
  <si>
    <t>13-0740626</t>
  </si>
  <si>
    <t>13-0740629</t>
  </si>
  <si>
    <t>13-0740630</t>
  </si>
  <si>
    <t>13-0740632</t>
  </si>
  <si>
    <t>13-0740637</t>
  </si>
  <si>
    <t>13-0740642</t>
  </si>
  <si>
    <t>13-0740670</t>
  </si>
  <si>
    <t>13-0740806</t>
  </si>
  <si>
    <t>14-0747541</t>
  </si>
  <si>
    <t>14-0747614</t>
  </si>
  <si>
    <t>14-0747628</t>
  </si>
  <si>
    <t>14-0747643</t>
  </si>
  <si>
    <t>14-0747645</t>
  </si>
  <si>
    <t>14-0747647</t>
  </si>
  <si>
    <t>14-0747699</t>
  </si>
  <si>
    <t>14-0747712</t>
  </si>
  <si>
    <t>14-0747716</t>
  </si>
  <si>
    <t>14-0747744</t>
  </si>
  <si>
    <t>14-0747815</t>
  </si>
  <si>
    <t>14-0747935</t>
  </si>
  <si>
    <t>14-0747936</t>
  </si>
  <si>
    <t>14-0747945</t>
  </si>
  <si>
    <t>14-0748019</t>
  </si>
  <si>
    <t>14-0748022</t>
  </si>
  <si>
    <t>14-0748026</t>
  </si>
  <si>
    <t>14-0748042</t>
  </si>
  <si>
    <t>14-0748062</t>
  </si>
  <si>
    <t>14-0748084</t>
  </si>
  <si>
    <t>14-0748120</t>
  </si>
  <si>
    <t>14-0748128</t>
  </si>
  <si>
    <t>14-0748132</t>
  </si>
  <si>
    <t>14-0748134</t>
  </si>
  <si>
    <t>14-0748136</t>
  </si>
  <si>
    <t>14-0748176</t>
  </si>
  <si>
    <t>14-0748255</t>
  </si>
  <si>
    <t>14-0748338</t>
  </si>
  <si>
    <t>14-0748382</t>
  </si>
  <si>
    <t>14-0748408</t>
  </si>
  <si>
    <t>14-0748413</t>
  </si>
  <si>
    <t>14-0748464</t>
  </si>
  <si>
    <t>14-0748503</t>
  </si>
  <si>
    <t>14-0748509</t>
  </si>
  <si>
    <t>14-0748515</t>
  </si>
  <si>
    <t>14-0748520</t>
  </si>
  <si>
    <t>14-0748550</t>
  </si>
  <si>
    <t>14-0748586</t>
  </si>
  <si>
    <t>14-0748587</t>
  </si>
  <si>
    <t>14-0748588</t>
  </si>
  <si>
    <t>14-0748598</t>
  </si>
  <si>
    <t>14-0748706</t>
  </si>
  <si>
    <t>14-0748709</t>
  </si>
  <si>
    <t>14-0748715</t>
  </si>
  <si>
    <t>14-0748780</t>
  </si>
  <si>
    <t>14-0748791</t>
  </si>
  <si>
    <t>14-0748817</t>
  </si>
  <si>
    <t>14-0748840</t>
  </si>
  <si>
    <t>14-0748923</t>
  </si>
  <si>
    <t>14-0749072</t>
  </si>
  <si>
    <t>14-0749074</t>
  </si>
  <si>
    <t>14-0749104</t>
  </si>
  <si>
    <t>14-0749117</t>
  </si>
  <si>
    <t>14-0749127</t>
  </si>
  <si>
    <t>14-0749163</t>
  </si>
  <si>
    <t>14-0749173</t>
  </si>
  <si>
    <t>14-0749200</t>
  </si>
  <si>
    <t>14-0749205</t>
  </si>
  <si>
    <t>14-0749206</t>
  </si>
  <si>
    <t>14-0749289</t>
  </si>
  <si>
    <t>14-0749341</t>
  </si>
  <si>
    <t>14-0749343</t>
  </si>
  <si>
    <t>14-0749346</t>
  </si>
  <si>
    <t>14-0749422</t>
  </si>
  <si>
    <t>14-0749424</t>
  </si>
  <si>
    <t>14-0749437</t>
  </si>
  <si>
    <t>14-0749438</t>
  </si>
  <si>
    <t>14-0749439</t>
  </si>
  <si>
    <t>14-0749486</t>
  </si>
  <si>
    <t>14-0749513</t>
  </si>
  <si>
    <t>14-0749516</t>
  </si>
  <si>
    <t>14-0749517</t>
  </si>
  <si>
    <t>14-0749625</t>
  </si>
  <si>
    <t>14-0749651</t>
  </si>
  <si>
    <t>14-0749700</t>
  </si>
  <si>
    <t>14-0749702</t>
  </si>
  <si>
    <t>14-0749721</t>
  </si>
  <si>
    <t>14-0749886</t>
  </si>
  <si>
    <t>14-0749892</t>
  </si>
  <si>
    <t>14-0749893</t>
  </si>
  <si>
    <t>14-0749990</t>
  </si>
  <si>
    <t>14-0750065</t>
  </si>
  <si>
    <t>14-0750070</t>
  </si>
  <si>
    <t>14-0750080</t>
  </si>
  <si>
    <t>14-0750088</t>
  </si>
  <si>
    <t>14-0750092</t>
  </si>
  <si>
    <t>14-0750093</t>
  </si>
  <si>
    <t>14-0750100</t>
  </si>
  <si>
    <t>14-0750104</t>
  </si>
  <si>
    <t>14-0750110</t>
  </si>
  <si>
    <t>14-0750115</t>
  </si>
  <si>
    <t>14-0750132</t>
  </si>
  <si>
    <t>14-0750173</t>
  </si>
  <si>
    <t>14-0750232</t>
  </si>
  <si>
    <t>14-0750274</t>
  </si>
  <si>
    <t>14-0750411</t>
  </si>
  <si>
    <t>14-0750472</t>
  </si>
  <si>
    <t>14-0750495</t>
  </si>
  <si>
    <t>14-0750538</t>
  </si>
  <si>
    <t>14-0750565</t>
  </si>
  <si>
    <t>14-0750571</t>
  </si>
  <si>
    <t>14-0750599</t>
  </si>
  <si>
    <t>14-0750690</t>
  </si>
  <si>
    <t>14-0750793</t>
  </si>
  <si>
    <t>14-0750814</t>
  </si>
  <si>
    <t>14-0750837</t>
  </si>
  <si>
    <t>14-0750898</t>
  </si>
  <si>
    <t>14-0750969</t>
  </si>
  <si>
    <t>14-0756933</t>
  </si>
  <si>
    <t>14-0757006</t>
  </si>
  <si>
    <t>14-0757008</t>
  </si>
  <si>
    <t>14-0757091</t>
  </si>
  <si>
    <t>14-0757243</t>
  </si>
  <si>
    <t>14-0757373</t>
  </si>
  <si>
    <t>14-0757389</t>
  </si>
  <si>
    <t>14-0757391</t>
  </si>
  <si>
    <t>14-0757394</t>
  </si>
  <si>
    <t>14-0757569</t>
  </si>
  <si>
    <t>14-0757571</t>
  </si>
  <si>
    <t>14-0757639</t>
  </si>
  <si>
    <t>14-0757648</t>
  </si>
  <si>
    <t>14-0757917</t>
  </si>
  <si>
    <t>14-0757975</t>
  </si>
  <si>
    <t>14-0757980</t>
  </si>
  <si>
    <t>14-0758095</t>
  </si>
  <si>
    <t>14-0758101</t>
  </si>
  <si>
    <t>14-0758116</t>
  </si>
  <si>
    <t>14-0758132</t>
  </si>
  <si>
    <t>14-0758161</t>
  </si>
  <si>
    <t>14-0758164</t>
  </si>
  <si>
    <t>14-0758165</t>
  </si>
  <si>
    <t>14-0758168</t>
  </si>
  <si>
    <t>14-0758363</t>
  </si>
  <si>
    <t>14-0758457</t>
  </si>
  <si>
    <t>14-0758460</t>
  </si>
  <si>
    <t>14-0758470</t>
  </si>
  <si>
    <t>14-0758716</t>
  </si>
  <si>
    <t>14-0758717</t>
  </si>
  <si>
    <t>14-0758905</t>
  </si>
  <si>
    <t>14-0758912</t>
  </si>
  <si>
    <t>14-0758923</t>
  </si>
  <si>
    <t>14-0758924</t>
  </si>
  <si>
    <t>14-0758930</t>
  </si>
  <si>
    <t>14-0758934</t>
  </si>
  <si>
    <t>14-0759217</t>
  </si>
  <si>
    <t>14-0759273</t>
  </si>
  <si>
    <t>14-0759303</t>
  </si>
  <si>
    <t>14-0759381</t>
  </si>
  <si>
    <t>14-0759444</t>
  </si>
  <si>
    <t>14-0759452</t>
  </si>
  <si>
    <t>14-0759545</t>
  </si>
  <si>
    <t>14-0759653</t>
  </si>
  <si>
    <t>14-0759685</t>
  </si>
  <si>
    <t>14-0759688</t>
  </si>
  <si>
    <t>14-0759692</t>
  </si>
  <si>
    <t>14-0759781</t>
  </si>
  <si>
    <t>14-0760130</t>
  </si>
  <si>
    <t>14-0760132</t>
  </si>
  <si>
    <t>14-0760161</t>
  </si>
  <si>
    <t>14-0760169</t>
  </si>
  <si>
    <t>14-0760174</t>
  </si>
  <si>
    <t>14-0760190</t>
  </si>
  <si>
    <t>14-0760198</t>
  </si>
  <si>
    <t>14-0760467</t>
  </si>
  <si>
    <t>14-0760597</t>
  </si>
  <si>
    <t>14-0760667</t>
  </si>
  <si>
    <t>14-0760668</t>
  </si>
  <si>
    <t>14-0760669</t>
  </si>
  <si>
    <t>13-0731619</t>
  </si>
  <si>
    <t>13-0731620</t>
  </si>
  <si>
    <t>13-0731621</t>
  </si>
  <si>
    <t>13-0731624</t>
  </si>
  <si>
    <t>13-0731628</t>
  </si>
  <si>
    <t>13-0731630</t>
  </si>
  <si>
    <t>13-0731633</t>
  </si>
  <si>
    <t>13-0731641</t>
  </si>
  <si>
    <t>13-0731650</t>
  </si>
  <si>
    <t>13-0731651</t>
  </si>
  <si>
    <t>13-0731653</t>
  </si>
  <si>
    <t>13-0731659</t>
  </si>
  <si>
    <t>13-0731662</t>
  </si>
  <si>
    <t>13-0731674</t>
  </si>
  <si>
    <t>13-0731693</t>
  </si>
  <si>
    <t>13-0731698</t>
  </si>
  <si>
    <t>13-0731704</t>
  </si>
  <si>
    <t>13-0731710</t>
  </si>
  <si>
    <t>13-0731719</t>
  </si>
  <si>
    <t>13-0731742</t>
  </si>
  <si>
    <t>13-0731771</t>
  </si>
  <si>
    <t>13-0731776</t>
  </si>
  <si>
    <t>13-0731781</t>
  </si>
  <si>
    <t>13-0731925</t>
  </si>
  <si>
    <t>13-0731955</t>
  </si>
  <si>
    <t>13-0732088</t>
  </si>
  <si>
    <t>13-0732398</t>
  </si>
  <si>
    <t>13-0732449</t>
  </si>
  <si>
    <t>13-0732453</t>
  </si>
  <si>
    <t>13-0732504</t>
  </si>
  <si>
    <t>13-0732508</t>
  </si>
  <si>
    <t>13-0732510</t>
  </si>
  <si>
    <t>13-0732511</t>
  </si>
  <si>
    <t>13-0732513</t>
  </si>
  <si>
    <t>13-0732656</t>
  </si>
  <si>
    <t>13-0732697</t>
  </si>
  <si>
    <t>13-0732827</t>
  </si>
  <si>
    <t>13-0732852</t>
  </si>
  <si>
    <t>13-0733056</t>
  </si>
  <si>
    <t>13-0733063</t>
  </si>
  <si>
    <t>13-0733066</t>
  </si>
  <si>
    <t>13-0733074</t>
  </si>
  <si>
    <t>13-0733082</t>
  </si>
  <si>
    <t>13-0733094</t>
  </si>
  <si>
    <t>13-0733097</t>
  </si>
  <si>
    <t>13-0733100</t>
  </si>
  <si>
    <t>13-0733101</t>
  </si>
  <si>
    <t>13-0733123</t>
  </si>
  <si>
    <t>13-0733129</t>
  </si>
  <si>
    <t>13-0733133</t>
  </si>
  <si>
    <t>13-0733246</t>
  </si>
  <si>
    <t>13-0733321</t>
  </si>
  <si>
    <t>13-0733325</t>
  </si>
  <si>
    <t>13-0733327</t>
  </si>
  <si>
    <t>13-0733330</t>
  </si>
  <si>
    <t>13-0733336</t>
  </si>
  <si>
    <t>13-0733343</t>
  </si>
  <si>
    <t>13-0733348</t>
  </si>
  <si>
    <t>13-0733367</t>
  </si>
  <si>
    <t>13-0733390</t>
  </si>
  <si>
    <t>13-0733400</t>
  </si>
  <si>
    <t>13-0740840</t>
  </si>
  <si>
    <t>13-0740871</t>
  </si>
  <si>
    <t>13-0740876</t>
  </si>
  <si>
    <t>13-0740978</t>
  </si>
  <si>
    <t>13-0740983</t>
  </si>
  <si>
    <t>13-0740988</t>
  </si>
  <si>
    <t>13-0741019</t>
  </si>
  <si>
    <t>13-0741027</t>
  </si>
  <si>
    <t>13-0741093</t>
  </si>
  <si>
    <t>13-0741101</t>
  </si>
  <si>
    <t>13-0741109</t>
  </si>
  <si>
    <t>13-0741118</t>
  </si>
  <si>
    <t>13-0741376</t>
  </si>
  <si>
    <t>13-0741428</t>
  </si>
  <si>
    <t>13-0741431</t>
  </si>
  <si>
    <t>13-0741432</t>
  </si>
  <si>
    <t>13-0741434</t>
  </si>
  <si>
    <t>13-0741438</t>
  </si>
  <si>
    <t>13-0741446</t>
  </si>
  <si>
    <t>13-0741447</t>
  </si>
  <si>
    <t>13-0741448</t>
  </si>
  <si>
    <t>13-0741450</t>
  </si>
  <si>
    <t>13-0741461</t>
  </si>
  <si>
    <t>13-0741630</t>
  </si>
  <si>
    <t>13-0741735</t>
  </si>
  <si>
    <t>13-0741753</t>
  </si>
  <si>
    <t>13-0741765</t>
  </si>
  <si>
    <t>13-0741780</t>
  </si>
  <si>
    <t>13-0741895</t>
  </si>
  <si>
    <t>13-0742017</t>
  </si>
  <si>
    <t>13-0742125</t>
  </si>
  <si>
    <t>13-0742142</t>
  </si>
  <si>
    <t>13-0742149</t>
  </si>
  <si>
    <t>13-0742157</t>
  </si>
  <si>
    <t>13-0742167</t>
  </si>
  <si>
    <t>13-0742198</t>
  </si>
  <si>
    <t>13-0742203</t>
  </si>
  <si>
    <t>13-0742294</t>
  </si>
  <si>
    <t>13-0742305</t>
  </si>
  <si>
    <t>13-0742319</t>
  </si>
  <si>
    <t>13-0742325</t>
  </si>
  <si>
    <t>15-0778584</t>
  </si>
  <si>
    <t>15-0778605</t>
  </si>
  <si>
    <t>15-0778761</t>
  </si>
  <si>
    <t>15-0778830</t>
  </si>
  <si>
    <t>15-0778841</t>
  </si>
  <si>
    <t>15-0778842</t>
  </si>
  <si>
    <t>15-0778883</t>
  </si>
  <si>
    <t>15-0779192</t>
  </si>
  <si>
    <t>15-0779193</t>
  </si>
  <si>
    <t>15-0779434</t>
  </si>
  <si>
    <t>15-0779554</t>
  </si>
  <si>
    <t>15-0779555</t>
  </si>
  <si>
    <t>15-0779558</t>
  </si>
  <si>
    <t>15-0779560</t>
  </si>
  <si>
    <t>15-0779708</t>
  </si>
  <si>
    <t>15-0779774</t>
  </si>
  <si>
    <t>15-0780207</t>
  </si>
  <si>
    <t>15-0780221</t>
  </si>
  <si>
    <t>15-0780242</t>
  </si>
  <si>
    <t>15-0780275</t>
  </si>
  <si>
    <t>15-0780298</t>
  </si>
  <si>
    <t>15-0780312</t>
  </si>
  <si>
    <t>15-0780456</t>
  </si>
  <si>
    <t>15-0780705</t>
  </si>
  <si>
    <t>15-0780706</t>
  </si>
  <si>
    <t>15-0780717</t>
  </si>
  <si>
    <t>15-0780807</t>
  </si>
  <si>
    <t>15-0780829</t>
  </si>
  <si>
    <t>15-0780927</t>
  </si>
  <si>
    <t>15-0780944</t>
  </si>
  <si>
    <t>15-0781360</t>
  </si>
  <si>
    <t>15-0781361</t>
  </si>
  <si>
    <t>15-0781399</t>
  </si>
  <si>
    <t>15-0781417</t>
  </si>
  <si>
    <t>15-0781432</t>
  </si>
  <si>
    <t>15-0781695</t>
  </si>
  <si>
    <t>15-0782015</t>
  </si>
  <si>
    <t>15-0782033</t>
  </si>
  <si>
    <t>15-0782233</t>
  </si>
  <si>
    <t>15-0782297</t>
  </si>
  <si>
    <t>15-0782302</t>
  </si>
  <si>
    <t>15-0782304</t>
  </si>
  <si>
    <t>15-0782349</t>
  </si>
  <si>
    <t>15-0782706</t>
  </si>
  <si>
    <t>15-0782828</t>
  </si>
  <si>
    <t>15-0782948</t>
  </si>
  <si>
    <t>15-0782951</t>
  </si>
  <si>
    <t>15-0782958</t>
  </si>
  <si>
    <t>15-0782987</t>
  </si>
  <si>
    <t>15-0783143</t>
  </si>
  <si>
    <t>15-0783631</t>
  </si>
  <si>
    <t>15-0783640</t>
  </si>
  <si>
    <t>15-0783648</t>
  </si>
  <si>
    <t>15-0783855</t>
  </si>
  <si>
    <t>17-0824569</t>
  </si>
  <si>
    <t>17-0824650</t>
  </si>
  <si>
    <t>17-0825358</t>
  </si>
  <si>
    <t>17-0825927</t>
  </si>
  <si>
    <t>17-0826049</t>
  </si>
  <si>
    <t>17-0827554</t>
  </si>
  <si>
    <t>17-0828315</t>
  </si>
  <si>
    <t>17-0828416</t>
  </si>
  <si>
    <t>17-0828435</t>
  </si>
  <si>
    <t>17-0829290</t>
  </si>
  <si>
    <t>17-0829489</t>
  </si>
  <si>
    <t>17-0830230</t>
  </si>
  <si>
    <t>15-0792814</t>
  </si>
  <si>
    <t>15-0792820</t>
  </si>
  <si>
    <t>15-0792964</t>
  </si>
  <si>
    <t>15-0793070</t>
  </si>
  <si>
    <t>15-0793500</t>
  </si>
  <si>
    <t>15-0793504</t>
  </si>
  <si>
    <t>15-0793506</t>
  </si>
  <si>
    <t>15-0793507</t>
  </si>
  <si>
    <t>15-0793532</t>
  </si>
  <si>
    <t>15-0793599</t>
  </si>
  <si>
    <t>15-0793609</t>
  </si>
  <si>
    <t>15-0793610</t>
  </si>
  <si>
    <t>15-0793729</t>
  </si>
  <si>
    <t>15-0794362</t>
  </si>
  <si>
    <t>15-0794365</t>
  </si>
  <si>
    <t>15-0794584</t>
  </si>
  <si>
    <t>15-0794664</t>
  </si>
  <si>
    <t>15-0794665</t>
  </si>
  <si>
    <t>15-0794712</t>
  </si>
  <si>
    <t>15-0794788</t>
  </si>
  <si>
    <t>15-0794813</t>
  </si>
  <si>
    <t>15-0794844</t>
  </si>
  <si>
    <t>15-0794849</t>
  </si>
  <si>
    <t>15-0794882</t>
  </si>
  <si>
    <t>15-0794903</t>
  </si>
  <si>
    <t>15-0794912</t>
  </si>
  <si>
    <t>15-0794914</t>
  </si>
  <si>
    <t>15-0794963</t>
  </si>
  <si>
    <t>15-0795044</t>
  </si>
  <si>
    <t>15-0795052</t>
  </si>
  <si>
    <t>15-0795065</t>
  </si>
  <si>
    <t>15-0795144</t>
  </si>
  <si>
    <t>15-0795213</t>
  </si>
  <si>
    <t>15-0795216</t>
  </si>
  <si>
    <t>15-0795342</t>
  </si>
  <si>
    <t>15-0768748</t>
  </si>
  <si>
    <t>15-0768753</t>
  </si>
  <si>
    <t>15-0768797</t>
  </si>
  <si>
    <t>15-0768840</t>
  </si>
  <si>
    <t>15-0769185</t>
  </si>
  <si>
    <t>15-0769252</t>
  </si>
  <si>
    <t>15-0769269</t>
  </si>
  <si>
    <t>15-0769289</t>
  </si>
  <si>
    <t>15-0769523</t>
  </si>
  <si>
    <t>15-0769583</t>
  </si>
  <si>
    <t>15-0769584</t>
  </si>
  <si>
    <t>15-0769631</t>
  </si>
  <si>
    <t>14-0750977</t>
  </si>
  <si>
    <t>14-0751005</t>
  </si>
  <si>
    <t>14-0751007</t>
  </si>
  <si>
    <t>14-0751008</t>
  </si>
  <si>
    <t>14-0751010</t>
  </si>
  <si>
    <t>14-0751045</t>
  </si>
  <si>
    <t>14-0751090</t>
  </si>
  <si>
    <t>14-0751107</t>
  </si>
  <si>
    <t>14-0751115</t>
  </si>
  <si>
    <t>14-0751120</t>
  </si>
  <si>
    <t>14-0751125</t>
  </si>
  <si>
    <t>14-0751163</t>
  </si>
  <si>
    <t>14-0751164</t>
  </si>
  <si>
    <t>14-0751168</t>
  </si>
  <si>
    <t>14-0751282</t>
  </si>
  <si>
    <t>14-0751291</t>
  </si>
  <si>
    <t>14-0751306</t>
  </si>
  <si>
    <t>14-0751535</t>
  </si>
  <si>
    <t>14-0751544</t>
  </si>
  <si>
    <t>14-0751613</t>
  </si>
  <si>
    <t>14-0751622</t>
  </si>
  <si>
    <t>14-0751642</t>
  </si>
  <si>
    <t>14-0751677</t>
  </si>
  <si>
    <t>14-0751688</t>
  </si>
  <si>
    <t>14-0751767</t>
  </si>
  <si>
    <t>14-0751770</t>
  </si>
  <si>
    <t>14-0751803</t>
  </si>
  <si>
    <t>14-0751936</t>
  </si>
  <si>
    <t>14-0751947</t>
  </si>
  <si>
    <t>14-0751954</t>
  </si>
  <si>
    <t>14-0752013</t>
  </si>
  <si>
    <t>14-0752014</t>
  </si>
  <si>
    <t>14-0752016</t>
  </si>
  <si>
    <t>14-0752017</t>
  </si>
  <si>
    <t>14-0752074</t>
  </si>
  <si>
    <t>14-0752140</t>
  </si>
  <si>
    <t>14-0752184</t>
  </si>
  <si>
    <t>14-0752192</t>
  </si>
  <si>
    <t>14-0752194</t>
  </si>
  <si>
    <t>14-0752198</t>
  </si>
  <si>
    <t>14-0752208</t>
  </si>
  <si>
    <t>14-0752230</t>
  </si>
  <si>
    <t>14-0752231</t>
  </si>
  <si>
    <t>14-0752342</t>
  </si>
  <si>
    <t>14-0752345</t>
  </si>
  <si>
    <t>14-0752350</t>
  </si>
  <si>
    <t>14-0752443</t>
  </si>
  <si>
    <t>14-0752445</t>
  </si>
  <si>
    <t>14-0752447</t>
  </si>
  <si>
    <t>14-0752454</t>
  </si>
  <si>
    <t>14-0752489</t>
  </si>
  <si>
    <t>14-0752495</t>
  </si>
  <si>
    <t>14-0752560</t>
  </si>
  <si>
    <t>14-0752578</t>
  </si>
  <si>
    <t>14-0752582</t>
  </si>
  <si>
    <t>14-0752626</t>
  </si>
  <si>
    <t>14-0752636</t>
  </si>
  <si>
    <t>14-0752637</t>
  </si>
  <si>
    <t>14-0752783</t>
  </si>
  <si>
    <t>14-0752787</t>
  </si>
  <si>
    <t>14-0752794</t>
  </si>
  <si>
    <t>14-0752805</t>
  </si>
  <si>
    <t>14-0752870</t>
  </si>
  <si>
    <t>14-0752984</t>
  </si>
  <si>
    <t>14-0753027</t>
  </si>
  <si>
    <t>14-0760802</t>
  </si>
  <si>
    <t>14-0760830</t>
  </si>
  <si>
    <t>14-0760937</t>
  </si>
  <si>
    <t>14-0761381</t>
  </si>
  <si>
    <t>14-0761392</t>
  </si>
  <si>
    <t>14-0761525</t>
  </si>
  <si>
    <t>14-0761603</t>
  </si>
  <si>
    <t>14-0761635</t>
  </si>
  <si>
    <t>14-0762030</t>
  </si>
  <si>
    <t>14-0762315</t>
  </si>
  <si>
    <t>14-0762437</t>
  </si>
  <si>
    <t>14-0762447</t>
  </si>
  <si>
    <t>14-0762481</t>
  </si>
  <si>
    <t>14-0762497</t>
  </si>
  <si>
    <t>14-0762527</t>
  </si>
  <si>
    <t>14-0762530</t>
  </si>
  <si>
    <t>14-0762535</t>
  </si>
  <si>
    <t>14-0762578</t>
  </si>
  <si>
    <t>14-0763054</t>
  </si>
  <si>
    <t>14-0763057</t>
  </si>
  <si>
    <t>16-0796104</t>
  </si>
  <si>
    <t>16-0796109</t>
  </si>
  <si>
    <t>16-0796118</t>
  </si>
  <si>
    <t>16-0796130</t>
  </si>
  <si>
    <t>16-0796188</t>
  </si>
  <si>
    <t>16-0796388</t>
  </si>
  <si>
    <t>16-0796460</t>
  </si>
  <si>
    <t>16-0796775</t>
  </si>
  <si>
    <t>16-0796779</t>
  </si>
  <si>
    <t>16-0796781</t>
  </si>
  <si>
    <t>16-0796912</t>
  </si>
  <si>
    <t>16-0797056</t>
  </si>
  <si>
    <t>16-0797063</t>
  </si>
  <si>
    <t>16-0797205</t>
  </si>
  <si>
    <t>16-0797210</t>
  </si>
  <si>
    <t>16-0797228</t>
  </si>
  <si>
    <t>16-0797230</t>
  </si>
  <si>
    <t>16-0797769</t>
  </si>
  <si>
    <t>16-0797957</t>
  </si>
  <si>
    <t>16-0797959</t>
  </si>
  <si>
    <t>16-0797988</t>
  </si>
  <si>
    <t>16-0797996</t>
  </si>
  <si>
    <t>16-0798023</t>
  </si>
  <si>
    <t>16-0798115</t>
  </si>
  <si>
    <t>16-0798413</t>
  </si>
  <si>
    <t>16-0798452</t>
  </si>
  <si>
    <t>16-0798526</t>
  </si>
  <si>
    <t>16-0798645</t>
  </si>
  <si>
    <t>16-0798656</t>
  </si>
  <si>
    <t>16-0798662</t>
  </si>
  <si>
    <t>16-0798674</t>
  </si>
  <si>
    <t>16-0798895</t>
  </si>
  <si>
    <t>16-0799095</t>
  </si>
  <si>
    <t>16-0799292</t>
  </si>
  <si>
    <t>16-0799338</t>
  </si>
  <si>
    <t>16-0799342</t>
  </si>
  <si>
    <t>16-0799361</t>
  </si>
  <si>
    <t>16-0799368</t>
  </si>
  <si>
    <t>16-0799369</t>
  </si>
  <si>
    <t>16-0799437</t>
  </si>
  <si>
    <t>16-0799453</t>
  </si>
  <si>
    <t>16-0799478</t>
  </si>
  <si>
    <t>16-0799497</t>
  </si>
  <si>
    <t>16-0799523</t>
  </si>
  <si>
    <t>16-0799581</t>
  </si>
  <si>
    <t>16-0799783</t>
  </si>
  <si>
    <t>16-0799834</t>
  </si>
  <si>
    <t>16-0799878</t>
  </si>
  <si>
    <t>16-0799881</t>
  </si>
  <si>
    <t>16-0799939</t>
  </si>
  <si>
    <t>16-0800028</t>
  </si>
  <si>
    <t>16-0800060</t>
  </si>
  <si>
    <t>16-0800075</t>
  </si>
  <si>
    <t>16-0800144</t>
  </si>
  <si>
    <t>16-0800243</t>
  </si>
  <si>
    <t>16-0800280</t>
  </si>
  <si>
    <t>16-0800286</t>
  </si>
  <si>
    <t>16-0800425</t>
  </si>
  <si>
    <t>16-0800598</t>
  </si>
  <si>
    <t>16-0800736</t>
  </si>
  <si>
    <t>16-0800746</t>
  </si>
  <si>
    <t>16-0800751</t>
  </si>
  <si>
    <t>16-0800762</t>
  </si>
  <si>
    <t>16-0800764</t>
  </si>
  <si>
    <t>16-0800776</t>
  </si>
  <si>
    <t>16-0800788</t>
  </si>
  <si>
    <t>16-0800801</t>
  </si>
  <si>
    <t>16-0800868</t>
  </si>
  <si>
    <t>16-0800869</t>
  </si>
  <si>
    <t>16-0800998</t>
  </si>
  <si>
    <t>16-0801100</t>
  </si>
  <si>
    <t>16-0801196</t>
  </si>
  <si>
    <t>16-0801208</t>
  </si>
  <si>
    <t>16-0801268</t>
  </si>
  <si>
    <t>16-0801277</t>
  </si>
  <si>
    <t>16-0801318</t>
  </si>
  <si>
    <t>16-0801341</t>
  </si>
  <si>
    <t>16-0801349</t>
  </si>
  <si>
    <t>16-0801410</t>
  </si>
  <si>
    <t>16-0801422</t>
  </si>
  <si>
    <t>16-0801519</t>
  </si>
  <si>
    <t>16-0801598</t>
  </si>
  <si>
    <t>16-0801754</t>
  </si>
  <si>
    <t>16-0801815</t>
  </si>
  <si>
    <t>16-0801990</t>
  </si>
  <si>
    <t>16-0802072</t>
  </si>
  <si>
    <t>16-0810698</t>
  </si>
  <si>
    <t>16-0810719</t>
  </si>
  <si>
    <t>16-0810730</t>
  </si>
  <si>
    <t>16-0810759</t>
  </si>
  <si>
    <t>16-0810848</t>
  </si>
  <si>
    <t>16-0810852</t>
  </si>
  <si>
    <t>16-0810857</t>
  </si>
  <si>
    <t>16-0810895</t>
  </si>
  <si>
    <t>16-0810905</t>
  </si>
  <si>
    <t>16-0810907</t>
  </si>
  <si>
    <t>16-0810911</t>
  </si>
  <si>
    <t>16-0811104</t>
  </si>
  <si>
    <t>16-0811289</t>
  </si>
  <si>
    <t>16-0811297</t>
  </si>
  <si>
    <t>16-0811335</t>
  </si>
  <si>
    <t>16-0811358</t>
  </si>
  <si>
    <t>16-0811361</t>
  </si>
  <si>
    <t>16-0811365</t>
  </si>
  <si>
    <t>16-0811377</t>
  </si>
  <si>
    <t>16-0811426</t>
  </si>
  <si>
    <t>16-0811532</t>
  </si>
  <si>
    <t>16-0811576</t>
  </si>
  <si>
    <t>16-0811582</t>
  </si>
  <si>
    <t>16-0811586</t>
  </si>
  <si>
    <t>16-0811671</t>
  </si>
  <si>
    <t>16-0811885</t>
  </si>
  <si>
    <t>16-0811904</t>
  </si>
  <si>
    <t>16-0811935</t>
  </si>
  <si>
    <t>16-0812039</t>
  </si>
  <si>
    <t>16-0812304</t>
  </si>
  <si>
    <t>16-0812393</t>
  </si>
  <si>
    <t>16-0812404</t>
  </si>
  <si>
    <t>16-0812410</t>
  </si>
  <si>
    <t>16-0812413</t>
  </si>
  <si>
    <t>16-0812416</t>
  </si>
  <si>
    <t>16-0812480</t>
  </si>
  <si>
    <t>16-0812609</t>
  </si>
  <si>
    <t>16-0812759</t>
  </si>
  <si>
    <t>16-0812804</t>
  </si>
  <si>
    <t>16-0812920</t>
  </si>
  <si>
    <t>16-0813032</t>
  </si>
  <si>
    <t>16-0813042</t>
  </si>
  <si>
    <t>16-0813066</t>
  </si>
  <si>
    <t>16-0813091</t>
  </si>
  <si>
    <t>16-0813185</t>
  </si>
  <si>
    <t>16-0813430</t>
  </si>
  <si>
    <t>16-0813577</t>
  </si>
  <si>
    <t>16-0813657</t>
  </si>
  <si>
    <t>16-0813993</t>
  </si>
  <si>
    <t>16-0814014</t>
  </si>
  <si>
    <t>16-0814073</t>
  </si>
  <si>
    <t>16-0814084</t>
  </si>
  <si>
    <t>16-0814289</t>
  </si>
  <si>
    <t>16-0814512</t>
  </si>
  <si>
    <t>16-0814576</t>
  </si>
  <si>
    <t>16-0814609</t>
  </si>
  <si>
    <t>16-0814647</t>
  </si>
  <si>
    <t>16-0814696</t>
  </si>
  <si>
    <t>16-0814710</t>
  </si>
  <si>
    <t>16-0814898</t>
  </si>
  <si>
    <t>16-0814899</t>
  </si>
  <si>
    <t>16-0814922</t>
  </si>
  <si>
    <t>16-0814943</t>
  </si>
  <si>
    <t>16-0814953</t>
  </si>
  <si>
    <t>16-0815058</t>
  </si>
  <si>
    <t>16-0815195</t>
  </si>
  <si>
    <t>16-0815297</t>
  </si>
  <si>
    <t>16-0815300</t>
  </si>
  <si>
    <t>17-0830812</t>
  </si>
  <si>
    <t>17-0831014</t>
  </si>
  <si>
    <t>17-0831211</t>
  </si>
  <si>
    <t>17-0831328</t>
  </si>
  <si>
    <t>17-0831366</t>
  </si>
  <si>
    <t>17-0831611</t>
  </si>
  <si>
    <t>17-0832541</t>
  </si>
  <si>
    <t>17-0832820</t>
  </si>
  <si>
    <t>15-0784065</t>
  </si>
  <si>
    <t>15-0784082</t>
  </si>
  <si>
    <t>15-0784102</t>
  </si>
  <si>
    <t>15-0784106</t>
  </si>
  <si>
    <t>15-0784306</t>
  </si>
  <si>
    <t>15-0784551</t>
  </si>
  <si>
    <t>15-0784566</t>
  </si>
  <si>
    <t>15-0784755</t>
  </si>
  <si>
    <t>15-0784796</t>
  </si>
  <si>
    <t>15-0785441</t>
  </si>
  <si>
    <t>15-0785748</t>
  </si>
  <si>
    <t>15-0785752</t>
  </si>
  <si>
    <t>15-0785923</t>
  </si>
  <si>
    <t>15-0786053</t>
  </si>
  <si>
    <t>15-0786197</t>
  </si>
  <si>
    <t>15-0786198</t>
  </si>
  <si>
    <t>15-0786203</t>
  </si>
  <si>
    <t>15-0786206</t>
  </si>
  <si>
    <t>15-0786212</t>
  </si>
  <si>
    <t>15-0786268</t>
  </si>
  <si>
    <t>15-0786269</t>
  </si>
  <si>
    <t>15-0786827</t>
  </si>
  <si>
    <t>15-0786995</t>
  </si>
  <si>
    <t>15-0786998</t>
  </si>
  <si>
    <t>15-0787020</t>
  </si>
  <si>
    <t>15-0787066</t>
  </si>
  <si>
    <t>15-0787255</t>
  </si>
  <si>
    <t>15-0787275</t>
  </si>
  <si>
    <t>15-0787646</t>
  </si>
  <si>
    <t>15-0787648</t>
  </si>
  <si>
    <t>15-0787651</t>
  </si>
  <si>
    <t>15-0787742</t>
  </si>
  <si>
    <t>15-0788075</t>
  </si>
  <si>
    <t>15-0788081</t>
  </si>
  <si>
    <t>15-0788087</t>
  </si>
  <si>
    <t>15-0788185</t>
  </si>
  <si>
    <t>15-0788212</t>
  </si>
  <si>
    <t>15-0788385</t>
  </si>
  <si>
    <t>15-0788439</t>
  </si>
  <si>
    <t>15-0788624</t>
  </si>
  <si>
    <t>15-0788628</t>
  </si>
  <si>
    <t>15-0788630</t>
  </si>
  <si>
    <t>15-0788889</t>
  </si>
  <si>
    <t>15-0789208</t>
  </si>
  <si>
    <t>15-0789212</t>
  </si>
  <si>
    <t>15-0789215</t>
  </si>
  <si>
    <t>15-0789217</t>
  </si>
  <si>
    <t>15-0789243</t>
  </si>
  <si>
    <t>15-0789260</t>
  </si>
  <si>
    <t>15-0789326</t>
  </si>
  <si>
    <t>15-0789345</t>
  </si>
  <si>
    <t>15-0789805</t>
  </si>
  <si>
    <t>15-0789883</t>
  </si>
  <si>
    <t>17-1834033</t>
  </si>
  <si>
    <t>17-1834264</t>
  </si>
  <si>
    <t>17-1834418</t>
  </si>
  <si>
    <t>17-1834715</t>
  </si>
  <si>
    <t>17-1834717</t>
  </si>
  <si>
    <t>17-1835351</t>
  </si>
  <si>
    <t>17-1835597</t>
  </si>
  <si>
    <t>17-1835617</t>
  </si>
  <si>
    <t>17-1836050</t>
  </si>
  <si>
    <t>17-1836170</t>
  </si>
  <si>
    <t>17-1836199</t>
  </si>
  <si>
    <t>17-1836753</t>
  </si>
  <si>
    <t>17-1837777</t>
  </si>
  <si>
    <t>17-1837781</t>
  </si>
  <si>
    <t>17-1837836</t>
  </si>
  <si>
    <t>17-1837912</t>
  </si>
  <si>
    <t>17-1838187</t>
  </si>
  <si>
    <t>17-1838815</t>
  </si>
  <si>
    <t>15-0769783</t>
  </si>
  <si>
    <t>15-0769892</t>
  </si>
  <si>
    <t>15-0769894</t>
  </si>
  <si>
    <t>15-0769897</t>
  </si>
  <si>
    <t>15-0769935</t>
  </si>
  <si>
    <t>15-0770110</t>
  </si>
  <si>
    <t>15-0770372</t>
  </si>
  <si>
    <t>15-0770517</t>
  </si>
  <si>
    <t>15-0770688</t>
  </si>
  <si>
    <t>15-0770699</t>
  </si>
  <si>
    <t>15-0770755</t>
  </si>
  <si>
    <t>15-0770762</t>
  </si>
  <si>
    <t>15-0770799</t>
  </si>
  <si>
    <t>15-0770842</t>
  </si>
  <si>
    <t>15-0770937</t>
  </si>
  <si>
    <t>15-0771089</t>
  </si>
  <si>
    <t>15-0771092</t>
  </si>
  <si>
    <t>15-0771114</t>
  </si>
  <si>
    <t>15-0771201</t>
  </si>
  <si>
    <t>15-0771243</t>
  </si>
  <si>
    <t>15-0771357</t>
  </si>
  <si>
    <t>15-0771451</t>
  </si>
  <si>
    <t>15-0771521</t>
  </si>
  <si>
    <t>15-0771523</t>
  </si>
  <si>
    <t>15-0771547</t>
  </si>
  <si>
    <t>15-0771565</t>
  </si>
  <si>
    <t>15-0771795</t>
  </si>
  <si>
    <t>15-0771806</t>
  </si>
  <si>
    <t>15-0772148</t>
  </si>
  <si>
    <t>15-0772173</t>
  </si>
  <si>
    <t>15-0772311</t>
  </si>
  <si>
    <t>15-0772675</t>
  </si>
  <si>
    <t>15-0772716</t>
  </si>
  <si>
    <t>15-0772739</t>
  </si>
  <si>
    <t>15-0772748</t>
  </si>
  <si>
    <t>15-0772788</t>
  </si>
  <si>
    <t>15-0773003</t>
  </si>
  <si>
    <t>15-0773062</t>
  </si>
  <si>
    <t>15-0773090</t>
  </si>
  <si>
    <t>15-0773198</t>
  </si>
  <si>
    <t>15-0773274</t>
  </si>
  <si>
    <t>15-0773282</t>
  </si>
  <si>
    <t>15-0773297</t>
  </si>
  <si>
    <t>15-0773305</t>
  </si>
  <si>
    <t>15-0773449</t>
  </si>
  <si>
    <t>15-0773809</t>
  </si>
  <si>
    <t>15-0773822</t>
  </si>
  <si>
    <t>15-0774038</t>
  </si>
  <si>
    <t>15-0774255</t>
  </si>
  <si>
    <t>15-0774265</t>
  </si>
  <si>
    <t>15-0774274</t>
  </si>
  <si>
    <t>15-0774277</t>
  </si>
  <si>
    <t>15-0774576</t>
  </si>
  <si>
    <t>15-0774603</t>
  </si>
  <si>
    <t>15-0774909</t>
  </si>
  <si>
    <t>15-0774939</t>
  </si>
  <si>
    <t>15-0775031</t>
  </si>
  <si>
    <t>15-0775094</t>
  </si>
  <si>
    <t>15-0775153</t>
  </si>
  <si>
    <t>15-0775154</t>
  </si>
  <si>
    <t>15-0775155</t>
  </si>
  <si>
    <t>15-0775156</t>
  </si>
  <si>
    <t>15-0775157</t>
  </si>
  <si>
    <t>15-0775197</t>
  </si>
  <si>
    <t>15-0775306</t>
  </si>
  <si>
    <t>15-0775434</t>
  </si>
  <si>
    <t>15-0775455</t>
  </si>
  <si>
    <t>15-0775459</t>
  </si>
  <si>
    <t>16-0802144</t>
  </si>
  <si>
    <t>16-0802176</t>
  </si>
  <si>
    <t>16-0802250</t>
  </si>
  <si>
    <t>16-0802253</t>
  </si>
  <si>
    <t>16-0802265</t>
  </si>
  <si>
    <t>16-0802267</t>
  </si>
  <si>
    <t>16-0802303</t>
  </si>
  <si>
    <t>16-0802359</t>
  </si>
  <si>
    <t>16-0802376</t>
  </si>
  <si>
    <t>16-0802451</t>
  </si>
  <si>
    <t>16-0802514</t>
  </si>
  <si>
    <t>16-0802663</t>
  </si>
  <si>
    <t>16-0802799</t>
  </si>
  <si>
    <t>16-0802842</t>
  </si>
  <si>
    <t>16-0802900</t>
  </si>
  <si>
    <t>16-0802939</t>
  </si>
  <si>
    <t>16-0803153</t>
  </si>
  <si>
    <t>16-0803212</t>
  </si>
  <si>
    <t>16-0803254</t>
  </si>
  <si>
    <t>16-0803329</t>
  </si>
  <si>
    <t>16-0803411</t>
  </si>
  <si>
    <t>16-0803589</t>
  </si>
  <si>
    <t>16-0803752</t>
  </si>
  <si>
    <t>16-0803841</t>
  </si>
  <si>
    <t>16-0803844</t>
  </si>
  <si>
    <t>16-0803846</t>
  </si>
  <si>
    <t>16-0803847</t>
  </si>
  <si>
    <t>16-0803885</t>
  </si>
  <si>
    <t>16-0803888</t>
  </si>
  <si>
    <t>16-0803892</t>
  </si>
  <si>
    <t>16-0803991</t>
  </si>
  <si>
    <t>16-0803997</t>
  </si>
  <si>
    <t>16-0804029</t>
  </si>
  <si>
    <t>16-0804048</t>
  </si>
  <si>
    <t>16-0804050</t>
  </si>
  <si>
    <t>16-0804169</t>
  </si>
  <si>
    <t>16-0804304</t>
  </si>
  <si>
    <t>16-0804310</t>
  </si>
  <si>
    <t>16-0804350</t>
  </si>
  <si>
    <t>16-0804353</t>
  </si>
  <si>
    <t>16-0804356</t>
  </si>
  <si>
    <t>16-0804411</t>
  </si>
  <si>
    <t>16-0804453</t>
  </si>
  <si>
    <t>16-0804639</t>
  </si>
  <si>
    <t>16-0804660</t>
  </si>
  <si>
    <t>16-0804942</t>
  </si>
  <si>
    <t>16-0804982</t>
  </si>
  <si>
    <t>16-0804998</t>
  </si>
  <si>
    <t>16-0805004</t>
  </si>
  <si>
    <t>16-0805042</t>
  </si>
  <si>
    <t>16-0805047</t>
  </si>
  <si>
    <t>16-0805050</t>
  </si>
  <si>
    <t>16-0805174</t>
  </si>
  <si>
    <t>16-0805211</t>
  </si>
  <si>
    <t>16-0805307</t>
  </si>
  <si>
    <t>16-0805370</t>
  </si>
  <si>
    <t>16-0805541</t>
  </si>
  <si>
    <t>16-0805644</t>
  </si>
  <si>
    <t>16-0805992</t>
  </si>
  <si>
    <t>16-0806046</t>
  </si>
  <si>
    <t>16-0806092</t>
  </si>
  <si>
    <t>16-0806093</t>
  </si>
  <si>
    <t>16-0806105</t>
  </si>
  <si>
    <t>16-0806116</t>
  </si>
  <si>
    <t>16-0806225</t>
  </si>
  <si>
    <t>16-0806248</t>
  </si>
  <si>
    <t>16-0806373</t>
  </si>
  <si>
    <t>16-0806646</t>
  </si>
  <si>
    <t>16-0806651</t>
  </si>
  <si>
    <t>16-0806653</t>
  </si>
  <si>
    <t>16-0806654</t>
  </si>
  <si>
    <t>16-0806680</t>
  </si>
  <si>
    <t>16-0806683</t>
  </si>
  <si>
    <t>16-0806755</t>
  </si>
  <si>
    <t>16-0806764</t>
  </si>
  <si>
    <t>16-0807002</t>
  </si>
  <si>
    <t>16-0807054</t>
  </si>
  <si>
    <t>16-0807059</t>
  </si>
  <si>
    <t>16-0807062</t>
  </si>
  <si>
    <t>16-0807085</t>
  </si>
  <si>
    <t>16-0807086</t>
  </si>
  <si>
    <t>16-0807092</t>
  </si>
  <si>
    <t>16-0807173</t>
  </si>
  <si>
    <t>16-0807176</t>
  </si>
  <si>
    <t>15-0790012</t>
  </si>
  <si>
    <t>15-0790084</t>
  </si>
  <si>
    <t>15-0790235</t>
  </si>
  <si>
    <t>15-0790336</t>
  </si>
  <si>
    <t>15-0790404</t>
  </si>
  <si>
    <t>15-0790437</t>
  </si>
  <si>
    <t>15-0790539</t>
  </si>
  <si>
    <t>15-0790769</t>
  </si>
  <si>
    <t>15-0790784</t>
  </si>
  <si>
    <t>15-0791290</t>
  </si>
  <si>
    <t>15-0791304</t>
  </si>
  <si>
    <t>15-0791413</t>
  </si>
  <si>
    <t>15-0791422</t>
  </si>
  <si>
    <t>15-0791429</t>
  </si>
  <si>
    <t>15-0791529</t>
  </si>
  <si>
    <t>15-0791676</t>
  </si>
  <si>
    <t>15-0791736</t>
  </si>
  <si>
    <t>15-0791744</t>
  </si>
  <si>
    <t>15-0791748</t>
  </si>
  <si>
    <t>15-0792065</t>
  </si>
  <si>
    <t>15-0792130</t>
  </si>
  <si>
    <t>15-0792207</t>
  </si>
  <si>
    <t>15-0792259</t>
  </si>
  <si>
    <t>15-0792634</t>
  </si>
  <si>
    <t>15-0792649</t>
  </si>
  <si>
    <t>15-0792710</t>
  </si>
  <si>
    <t>16-0815595</t>
  </si>
  <si>
    <t>16-0815684</t>
  </si>
  <si>
    <t>16-0815730</t>
  </si>
  <si>
    <t>16-0815881</t>
  </si>
  <si>
    <t>16-0815895</t>
  </si>
  <si>
    <t>16-0816133</t>
  </si>
  <si>
    <t>16-0816138</t>
  </si>
  <si>
    <t>16-0816174</t>
  </si>
  <si>
    <t>16-0816232</t>
  </si>
  <si>
    <t>16-0816294</t>
  </si>
  <si>
    <t>16-0816441</t>
  </si>
  <si>
    <t>16-0816454</t>
  </si>
  <si>
    <t>16-0816541</t>
  </si>
  <si>
    <t>16-0816716</t>
  </si>
  <si>
    <t>16-0816826</t>
  </si>
  <si>
    <t>16-0816831</t>
  </si>
  <si>
    <t>16-0816981</t>
  </si>
  <si>
    <t>16-0816998</t>
  </si>
  <si>
    <t>16-0817019</t>
  </si>
  <si>
    <t>16-0817586</t>
  </si>
  <si>
    <t>16-0817723</t>
  </si>
  <si>
    <t>16-0817764</t>
  </si>
  <si>
    <t>16-0817778</t>
  </si>
  <si>
    <t>16-0817890</t>
  </si>
  <si>
    <t>16-0817973</t>
  </si>
  <si>
    <t>16-0818042</t>
  </si>
  <si>
    <t>16-0818188</t>
  </si>
  <si>
    <t>16-0818191</t>
  </si>
  <si>
    <t>16-0818197</t>
  </si>
  <si>
    <t>16-0818200</t>
  </si>
  <si>
    <t>16-0818203</t>
  </si>
  <si>
    <t>16-0818209</t>
  </si>
  <si>
    <t>16-0818267</t>
  </si>
  <si>
    <t>16-0818281</t>
  </si>
  <si>
    <t>16-0818288</t>
  </si>
  <si>
    <t>16-0818307</t>
  </si>
  <si>
    <t>16-0818488</t>
  </si>
  <si>
    <t>16-0818705</t>
  </si>
  <si>
    <t>16-0818787</t>
  </si>
  <si>
    <t>16-0818916</t>
  </si>
  <si>
    <t>16-0818973</t>
  </si>
  <si>
    <t>16-0819031</t>
  </si>
  <si>
    <t>16-0819046</t>
  </si>
  <si>
    <t>16-0819048</t>
  </si>
  <si>
    <t>16-0819113</t>
  </si>
  <si>
    <t>16-0819266</t>
  </si>
  <si>
    <t>16-0819296</t>
  </si>
  <si>
    <t>16-0819323</t>
  </si>
  <si>
    <t>16-0819367</t>
  </si>
  <si>
    <t>16-0819457</t>
  </si>
  <si>
    <t>16-0819476</t>
  </si>
  <si>
    <t>16-0819610</t>
  </si>
  <si>
    <t>16-0819916</t>
  </si>
  <si>
    <t>16-0819920</t>
  </si>
  <si>
    <t>16-0819972</t>
  </si>
  <si>
    <t>16-0820232</t>
  </si>
  <si>
    <t>16-0820238</t>
  </si>
  <si>
    <t>16-0820239</t>
  </si>
  <si>
    <t>16-0820240</t>
  </si>
  <si>
    <t>16-0820241</t>
  </si>
  <si>
    <t>16-0820349</t>
  </si>
  <si>
    <t>16-0820439</t>
  </si>
  <si>
    <t>16-0820510</t>
  </si>
  <si>
    <t>16-0820591</t>
  </si>
  <si>
    <t>16-0820592</t>
  </si>
  <si>
    <t>16-0820593</t>
  </si>
  <si>
    <t>16-0820594</t>
  </si>
  <si>
    <t>16-0820596</t>
  </si>
  <si>
    <t>16-0820597</t>
  </si>
  <si>
    <t>16-0820613</t>
  </si>
  <si>
    <t>16-0820697</t>
  </si>
  <si>
    <t>16-0820707</t>
  </si>
  <si>
    <t>16-0821853</t>
  </si>
  <si>
    <t>16-0822638</t>
  </si>
  <si>
    <t>16-0822749</t>
  </si>
  <si>
    <t>16-0823134</t>
  </si>
  <si>
    <t>17-1839023</t>
  </si>
  <si>
    <t>17-1839126</t>
  </si>
  <si>
    <t>17-1839662</t>
  </si>
  <si>
    <t>17-1839897</t>
  </si>
  <si>
    <t>17-1839915</t>
  </si>
  <si>
    <t>17-1840162</t>
  </si>
  <si>
    <t>17-1840165</t>
  </si>
  <si>
    <t>17-1840166</t>
  </si>
  <si>
    <t>17-1840311</t>
  </si>
  <si>
    <t>17-1840316</t>
  </si>
  <si>
    <t>17-1840834</t>
  </si>
  <si>
    <t>17-1840888</t>
  </si>
  <si>
    <t>17-1841041</t>
  </si>
  <si>
    <t>17-1841154</t>
  </si>
  <si>
    <t>17-1841177</t>
  </si>
  <si>
    <t>17-1841493</t>
  </si>
  <si>
    <t>17-1841516</t>
  </si>
  <si>
    <t>17-1841594</t>
  </si>
  <si>
    <t>17-1842129</t>
  </si>
  <si>
    <t>17-1842550</t>
  </si>
  <si>
    <t>17-1842556</t>
  </si>
  <si>
    <t>17-1843827</t>
  </si>
  <si>
    <t>17-1843903</t>
  </si>
  <si>
    <t>17-1844243</t>
  </si>
  <si>
    <t>17-1844859</t>
  </si>
  <si>
    <t>17-1845040</t>
  </si>
  <si>
    <t>17-1845042</t>
  </si>
  <si>
    <t>17-1845219</t>
  </si>
  <si>
    <t>17-1845395</t>
  </si>
  <si>
    <t>17-1845400</t>
  </si>
  <si>
    <t>17-1845466</t>
  </si>
  <si>
    <t>17-1845497</t>
  </si>
  <si>
    <t>17-1845499</t>
  </si>
  <si>
    <t>17-1846071</t>
  </si>
  <si>
    <t>17-1846237</t>
  </si>
  <si>
    <t>17-1847516</t>
  </si>
  <si>
    <t>17-1847726</t>
  </si>
  <si>
    <t>17-1848536</t>
  </si>
  <si>
    <t>17-1848538</t>
  </si>
  <si>
    <t>17-1848541</t>
  </si>
  <si>
    <t>17-1849151</t>
  </si>
  <si>
    <t>17-1849272</t>
  </si>
  <si>
    <t>17-1849474</t>
  </si>
  <si>
    <t>17-1849793</t>
  </si>
  <si>
    <t>17-1850331</t>
  </si>
  <si>
    <t>17-1851160</t>
  </si>
  <si>
    <t>17-1851492</t>
  </si>
  <si>
    <t>17-1851545</t>
  </si>
  <si>
    <t>17-1851546</t>
  </si>
  <si>
    <t>17-1851793</t>
  </si>
  <si>
    <t>17-1851871</t>
  </si>
  <si>
    <t>17-1851880</t>
  </si>
  <si>
    <t>17-1852209</t>
  </si>
  <si>
    <t>17-1852548</t>
  </si>
  <si>
    <t>17-1852804</t>
  </si>
  <si>
    <t>17-1853073</t>
  </si>
  <si>
    <t>17-1853194</t>
  </si>
  <si>
    <t>17-1853654</t>
  </si>
  <si>
    <t>15-0775742</t>
  </si>
  <si>
    <t>15-0776344</t>
  </si>
  <si>
    <t>15-0776348</t>
  </si>
  <si>
    <t>15-0776364</t>
  </si>
  <si>
    <t>15-0776457</t>
  </si>
  <si>
    <t>15-0776573</t>
  </si>
  <si>
    <t>15-0776642</t>
  </si>
  <si>
    <t>15-0776650</t>
  </si>
  <si>
    <t>15-0776818</t>
  </si>
  <si>
    <t>15-0776918</t>
  </si>
  <si>
    <t>15-0776920</t>
  </si>
  <si>
    <t>15-0776922</t>
  </si>
  <si>
    <t>15-0777008</t>
  </si>
  <si>
    <t>15-0777012</t>
  </si>
  <si>
    <t>15-0777370</t>
  </si>
  <si>
    <t>15-0777412</t>
  </si>
  <si>
    <t>15-0777414</t>
  </si>
  <si>
    <t>15-0777678</t>
  </si>
  <si>
    <t>15-0777799</t>
  </si>
  <si>
    <t>15-0777829</t>
  </si>
  <si>
    <t>15-0777923</t>
  </si>
  <si>
    <t>15-0777944</t>
  </si>
  <si>
    <t>15-0777969</t>
  </si>
  <si>
    <t>15-0778017</t>
  </si>
  <si>
    <t>15-0778047</t>
  </si>
  <si>
    <t>15-0778055</t>
  </si>
  <si>
    <t>16-0807177</t>
  </si>
  <si>
    <t>16-0807362</t>
  </si>
  <si>
    <t>16-0807671</t>
  </si>
  <si>
    <t>16-0807947</t>
  </si>
  <si>
    <t>16-0807950</t>
  </si>
  <si>
    <t>16-0808496</t>
  </si>
  <si>
    <t>16-0808593</t>
  </si>
  <si>
    <t>16-0808598</t>
  </si>
  <si>
    <t>16-0808606</t>
  </si>
  <si>
    <t>16-0808696</t>
  </si>
  <si>
    <t>16-0808713</t>
  </si>
  <si>
    <t>16-0809155</t>
  </si>
  <si>
    <t>16-0809213</t>
  </si>
  <si>
    <t>16-0809547</t>
  </si>
  <si>
    <t>16-0809557</t>
  </si>
  <si>
    <t>16-0809640</t>
  </si>
  <si>
    <t>16-0809646</t>
  </si>
  <si>
    <t>16-0809648</t>
  </si>
  <si>
    <t>16-0809651</t>
  </si>
  <si>
    <t>16-0809783</t>
  </si>
  <si>
    <t>16-0809798</t>
  </si>
  <si>
    <t>16-0809958</t>
  </si>
  <si>
    <t>16-0809961</t>
  </si>
  <si>
    <t>16-0810018</t>
  </si>
  <si>
    <t>16-0810224</t>
  </si>
  <si>
    <t>16-0810306</t>
  </si>
  <si>
    <t>16-0810520</t>
  </si>
  <si>
    <t>16-0795683</t>
  </si>
  <si>
    <t>16-0795726</t>
  </si>
  <si>
    <t>16-0795777</t>
  </si>
  <si>
    <t>16-0795881</t>
  </si>
  <si>
    <t>16-0796051</t>
  </si>
  <si>
    <t>16-0796087</t>
  </si>
  <si>
    <t>19-1886825</t>
  </si>
  <si>
    <t>19-1887037</t>
  </si>
  <si>
    <t>19-1887120</t>
  </si>
  <si>
    <t>19-1887756</t>
  </si>
  <si>
    <t>19-1887991</t>
  </si>
  <si>
    <t>19-1888526</t>
  </si>
  <si>
    <t>19-1888606</t>
  </si>
  <si>
    <t>19-1888854</t>
  </si>
  <si>
    <t>19-1889013</t>
  </si>
  <si>
    <t>18-1862039</t>
  </si>
  <si>
    <t>18-1862402</t>
  </si>
  <si>
    <t>18-1863352</t>
  </si>
  <si>
    <t>18-1863430</t>
  </si>
  <si>
    <t>18-1863560</t>
  </si>
  <si>
    <t>18-1863653</t>
  </si>
  <si>
    <t>18-1863748</t>
  </si>
  <si>
    <t>18-1863842</t>
  </si>
  <si>
    <t>18-1863887</t>
  </si>
  <si>
    <t>18-1864243</t>
  </si>
  <si>
    <t>18-1864248</t>
  </si>
  <si>
    <t>18-1864446</t>
  </si>
  <si>
    <t>13-0737457</t>
  </si>
  <si>
    <t>13-0737458</t>
  </si>
  <si>
    <t>13-0737553</t>
  </si>
  <si>
    <t>18-1864352</t>
  </si>
  <si>
    <t>18-1864439</t>
  </si>
  <si>
    <t>18-1864553</t>
  </si>
  <si>
    <t>18-1864554</t>
  </si>
  <si>
    <t>18-1864946</t>
  </si>
  <si>
    <t>18-1865147</t>
  </si>
  <si>
    <t>18-1865160</t>
  </si>
  <si>
    <t>18-1865163</t>
  </si>
  <si>
    <t>18-1865169</t>
  </si>
  <si>
    <t>18-1865900</t>
  </si>
  <si>
    <t>18-1866356</t>
  </si>
  <si>
    <t>18-1866883</t>
  </si>
  <si>
    <t>18-1867060</t>
  </si>
  <si>
    <t>18-1867396</t>
  </si>
  <si>
    <t>18-1867820</t>
  </si>
  <si>
    <t>18-1867896</t>
  </si>
  <si>
    <t>18-1867920</t>
  </si>
  <si>
    <t>18-1867967</t>
  </si>
  <si>
    <t>18-1868012</t>
  </si>
  <si>
    <t>18-1868357</t>
  </si>
  <si>
    <t>18-1868569</t>
  </si>
  <si>
    <t>18-1868646</t>
  </si>
  <si>
    <t>18-1868922</t>
  </si>
  <si>
    <t>18-1868939</t>
  </si>
  <si>
    <t>18-1869482</t>
  </si>
  <si>
    <t>18-1869996</t>
  </si>
  <si>
    <t>18-1870072</t>
  </si>
  <si>
    <t>18-1870439</t>
  </si>
  <si>
    <t>18-1870465</t>
  </si>
  <si>
    <t>18-1870524</t>
  </si>
  <si>
    <t>18-1870676</t>
  </si>
  <si>
    <t>18-1870710</t>
  </si>
  <si>
    <t>18-1870957</t>
  </si>
  <si>
    <t>18-1871189</t>
  </si>
  <si>
    <t>18-1871212</t>
  </si>
  <si>
    <t>18-1871224</t>
  </si>
  <si>
    <t>18-1871277</t>
  </si>
  <si>
    <t>18-1871374</t>
  </si>
  <si>
    <t>18-1871405</t>
  </si>
  <si>
    <t>18-1871481</t>
  </si>
  <si>
    <t>18-1871699</t>
  </si>
  <si>
    <t>18-1871748</t>
  </si>
  <si>
    <t>18-1872093</t>
  </si>
  <si>
    <t>16-0823145</t>
  </si>
  <si>
    <t>16-0823147</t>
  </si>
  <si>
    <t>16-0823482</t>
  </si>
  <si>
    <t>17-1854222</t>
  </si>
  <si>
    <t>17-1854242</t>
  </si>
  <si>
    <t>17-1854710</t>
  </si>
  <si>
    <t>19-1889979</t>
  </si>
  <si>
    <t>19-1890861</t>
  </si>
  <si>
    <t>19-1891281</t>
  </si>
  <si>
    <t>19-1891706</t>
  </si>
  <si>
    <t>19-1891927</t>
  </si>
  <si>
    <t>19-1892471</t>
  </si>
  <si>
    <t>19-1893866</t>
  </si>
  <si>
    <t>19-1894117</t>
  </si>
  <si>
    <t>19-1894453</t>
  </si>
  <si>
    <t>19-1894696</t>
  </si>
  <si>
    <t>18-1855125</t>
  </si>
  <si>
    <t>18-1856074</t>
  </si>
  <si>
    <t>18-1856280</t>
  </si>
  <si>
    <t>18-1872269</t>
  </si>
  <si>
    <t>18-1873592</t>
  </si>
  <si>
    <t>18-1873609</t>
  </si>
  <si>
    <t>18-1873930</t>
  </si>
  <si>
    <t>18-1873960</t>
  </si>
  <si>
    <t>18-1874187</t>
  </si>
  <si>
    <t>18-1874740</t>
  </si>
  <si>
    <t>18-1874846</t>
  </si>
  <si>
    <t>18-1875127</t>
  </si>
  <si>
    <t>18-1875376</t>
  </si>
  <si>
    <t>18-1875710</t>
  </si>
  <si>
    <t>18-1875725</t>
  </si>
  <si>
    <t>18-1875866</t>
  </si>
  <si>
    <t>18-1876318</t>
  </si>
  <si>
    <t>18-1876462</t>
  </si>
  <si>
    <t>18-1876815</t>
  </si>
  <si>
    <t>18-1877125</t>
  </si>
  <si>
    <t>18-1877156</t>
  </si>
  <si>
    <t>18-1877262</t>
  </si>
  <si>
    <t>18-1877519</t>
  </si>
  <si>
    <t>18-1877839</t>
  </si>
  <si>
    <t>18-1877879</t>
  </si>
  <si>
    <t>18-1878250</t>
  </si>
  <si>
    <t>18-1878366</t>
  </si>
  <si>
    <t>18-1878646</t>
  </si>
  <si>
    <t>18-1878756</t>
  </si>
  <si>
    <t>18-1879643</t>
  </si>
  <si>
    <t>18-1880413</t>
  </si>
  <si>
    <t>18-1880860</t>
  </si>
  <si>
    <t>18-1881111</t>
  </si>
  <si>
    <t>18-1881515</t>
  </si>
  <si>
    <t>18-1881914</t>
  </si>
  <si>
    <t>18-1882146</t>
  </si>
  <si>
    <t>18-1882222</t>
  </si>
  <si>
    <t>18-1882422</t>
  </si>
  <si>
    <t>18-1882789</t>
  </si>
  <si>
    <t>18-1883555</t>
  </si>
  <si>
    <t>18-1883964</t>
  </si>
  <si>
    <t>18-1884577</t>
  </si>
  <si>
    <t>SON19700907</t>
  </si>
  <si>
    <t>18-1856508</t>
  </si>
  <si>
    <t>18-1857386</t>
  </si>
  <si>
    <t>18-1857961</t>
  </si>
  <si>
    <t>18-1858052</t>
  </si>
  <si>
    <t>18-1858138</t>
  </si>
  <si>
    <t>18-1858261</t>
  </si>
  <si>
    <t>18-1858304</t>
  </si>
  <si>
    <t>18-1858333</t>
  </si>
  <si>
    <t>18-1858350</t>
  </si>
  <si>
    <t>18-1858446</t>
  </si>
  <si>
    <t>18-1858450</t>
  </si>
  <si>
    <t>18-1858539</t>
  </si>
  <si>
    <t>18-1858639</t>
  </si>
  <si>
    <t>18-1858746</t>
  </si>
  <si>
    <t>18-1858747</t>
  </si>
  <si>
    <t>18-1858754</t>
  </si>
  <si>
    <t>18-1858761</t>
  </si>
  <si>
    <t>18-1858798</t>
  </si>
  <si>
    <t>18-1859724</t>
  </si>
  <si>
    <t>18-1860819</t>
  </si>
  <si>
    <t>18-1861134</t>
  </si>
  <si>
    <t>18-1861229</t>
  </si>
  <si>
    <t>18-1861776</t>
  </si>
  <si>
    <t>18-1861823</t>
  </si>
  <si>
    <t>18-1884884</t>
  </si>
  <si>
    <t>18-1885742</t>
  </si>
  <si>
    <t>18-1885818</t>
  </si>
  <si>
    <t>18-1886320</t>
  </si>
  <si>
    <t>18-1886335</t>
  </si>
  <si>
    <t>18-1886430</t>
  </si>
  <si>
    <t>18-1886743</t>
  </si>
  <si>
    <t>BAE19551209</t>
  </si>
  <si>
    <t>CHO19610413</t>
  </si>
  <si>
    <t>CHO19610423</t>
  </si>
  <si>
    <t>CHO19630408</t>
  </si>
  <si>
    <t>CHU19550731</t>
  </si>
  <si>
    <t>JUN19591223</t>
  </si>
  <si>
    <t>TAK19450120</t>
  </si>
  <si>
    <t>KIM19590410</t>
  </si>
  <si>
    <t>KIM19591003</t>
  </si>
  <si>
    <t>KIM19610227</t>
  </si>
  <si>
    <t>KIM19650116</t>
  </si>
  <si>
    <t>KIM19730105</t>
  </si>
  <si>
    <t>HAH19600925</t>
  </si>
  <si>
    <t>HON19600726</t>
  </si>
  <si>
    <t>XIA19540313</t>
  </si>
  <si>
    <t>PAR19520211</t>
  </si>
  <si>
    <t>PAR19540224</t>
  </si>
  <si>
    <t>Q10E-66000970</t>
  </si>
  <si>
    <t>Q10E-66001753</t>
  </si>
  <si>
    <t>Q10E-66002198</t>
  </si>
  <si>
    <t>Q11E-66000488</t>
  </si>
  <si>
    <t>Q11E-66001864</t>
  </si>
  <si>
    <t>Q11E-66002026</t>
  </si>
  <si>
    <t>Q12E-66000006</t>
  </si>
  <si>
    <t>Q12E-66000207</t>
  </si>
  <si>
    <t>Q12E-66000557</t>
  </si>
  <si>
    <t>Q12E-66000882</t>
  </si>
  <si>
    <t>Q12E-66001078</t>
  </si>
  <si>
    <t>Q12E-66001175</t>
  </si>
  <si>
    <t>Q12E-66001229</t>
  </si>
  <si>
    <t>Q12E-66001256</t>
  </si>
  <si>
    <t>Q12E-66001283</t>
  </si>
  <si>
    <t>Q12E-66001367</t>
  </si>
  <si>
    <t>Q12E-66001553</t>
  </si>
  <si>
    <t>Q12E-66001608</t>
  </si>
  <si>
    <t>Q12E-66001644</t>
  </si>
  <si>
    <t>Q12E-66001794</t>
  </si>
  <si>
    <t>Q12E-66001887</t>
  </si>
  <si>
    <t>Q12E-66001919</t>
  </si>
  <si>
    <t>Q12E-66002129</t>
  </si>
  <si>
    <t>Q12E-66002165</t>
  </si>
  <si>
    <t>Q12E-66002205</t>
  </si>
  <si>
    <t>Q12E-66002309</t>
  </si>
  <si>
    <t>Q12E-66002330</t>
  </si>
  <si>
    <t>Q12E-66002358</t>
  </si>
  <si>
    <t>Q12E-66002439</t>
  </si>
  <si>
    <t>Q12E-67001505</t>
  </si>
  <si>
    <t>Q12E-67001670</t>
  </si>
  <si>
    <t>Q12E-67001971</t>
  </si>
  <si>
    <t>Q12E-67002174</t>
  </si>
  <si>
    <t>Q12E-67002352</t>
  </si>
  <si>
    <t>Test5678</t>
  </si>
  <si>
    <t>19-1889515</t>
  </si>
  <si>
    <t>19-1896210</t>
  </si>
  <si>
    <t>19-1896919</t>
  </si>
  <si>
    <t>19-1896929</t>
  </si>
  <si>
    <t>19-1896941</t>
  </si>
  <si>
    <t>19-1896959</t>
  </si>
  <si>
    <t>19-1898831</t>
  </si>
  <si>
    <t>19-1900536</t>
  </si>
  <si>
    <t>19-1901644</t>
  </si>
  <si>
    <t>19-1902814</t>
  </si>
  <si>
    <t>19-1902819</t>
  </si>
  <si>
    <t>19-1903646</t>
  </si>
  <si>
    <t>17-1837962</t>
  </si>
  <si>
    <t>19-1906739</t>
  </si>
  <si>
    <t>19-1905329</t>
  </si>
  <si>
    <t>19-1893272</t>
  </si>
  <si>
    <t>19-1907334</t>
  </si>
  <si>
    <t>19-1905156</t>
  </si>
  <si>
    <t>TEST1234</t>
  </si>
  <si>
    <t>19-1907858</t>
  </si>
  <si>
    <t>19-1889773</t>
  </si>
  <si>
    <t>19-1906966</t>
  </si>
  <si>
    <t>19-1905252</t>
  </si>
  <si>
    <t>19-1903018</t>
  </si>
  <si>
    <t>19-1907564</t>
  </si>
  <si>
    <t>19-1904827</t>
  </si>
  <si>
    <t>19-1906864</t>
  </si>
  <si>
    <t>19-1907930</t>
  </si>
  <si>
    <t>19-1908604</t>
  </si>
  <si>
    <t>19-1905493</t>
  </si>
  <si>
    <t>19-1906991</t>
  </si>
  <si>
    <t>19-1906990</t>
  </si>
  <si>
    <t>19-1906969</t>
  </si>
  <si>
    <t>19-1897675</t>
  </si>
  <si>
    <t>19-1904503</t>
  </si>
  <si>
    <t>19-1906011</t>
  </si>
  <si>
    <t>19-1906790</t>
  </si>
  <si>
    <t>19-1904586</t>
  </si>
  <si>
    <t>19-1907336</t>
  </si>
  <si>
    <t>19-1906117</t>
  </si>
  <si>
    <t>19-1904653</t>
  </si>
  <si>
    <t>19-1906718</t>
  </si>
  <si>
    <t>19-1901817</t>
  </si>
  <si>
    <t>19-1903026</t>
  </si>
  <si>
    <t>17-0826509</t>
  </si>
  <si>
    <t>18-1868589</t>
  </si>
  <si>
    <t>19-1905344</t>
  </si>
  <si>
    <t>19-1908288</t>
  </si>
  <si>
    <t>19-1908619</t>
  </si>
  <si>
    <t>19-1906509</t>
  </si>
  <si>
    <t>19-1901192</t>
  </si>
  <si>
    <t>19-1900339</t>
  </si>
  <si>
    <t>19-1906480</t>
  </si>
  <si>
    <t>19-1890487</t>
  </si>
  <si>
    <t>19-1904562</t>
  </si>
  <si>
    <t>19-1904871 19-1904871</t>
  </si>
  <si>
    <t>CNYCN</t>
  </si>
  <si>
    <t>Donor's Collaborative</t>
  </si>
  <si>
    <t>CNYCN - SANDY</t>
  </si>
  <si>
    <t>CNYCN - SANDY2</t>
  </si>
  <si>
    <t>Center</t>
  </si>
  <si>
    <t>Senior</t>
  </si>
  <si>
    <t>Obtained Grant;No Outcome</t>
  </si>
  <si>
    <t>Loan Modified;No Outcome</t>
  </si>
  <si>
    <t>Brought Loan Current</t>
  </si>
  <si>
    <t>Foreclosure Dismissed;No Outcome</t>
  </si>
  <si>
    <t>Loan Modified</t>
  </si>
  <si>
    <t>Obtained Grant;Referral Completed</t>
  </si>
  <si>
    <t>Obtained Grant;Obtained Grant</t>
  </si>
  <si>
    <t>Obtained Grant;Insurance Payout</t>
  </si>
  <si>
    <t>Obtained Grant</t>
  </si>
  <si>
    <t>Satisfied Mortgage;Satisfied Mortgage;Preserved Homeownership Through Other Intervention</t>
  </si>
  <si>
    <t>Obtained New Housing;No Outcome</t>
  </si>
  <si>
    <t>Loan Modified;Foreclosure Dismissed</t>
  </si>
  <si>
    <t>Insurance Payout;No Outcome</t>
  </si>
  <si>
    <t>Satisfied Mortgage;Obtained Grant</t>
  </si>
  <si>
    <t>Loan Modified;Referral Completed</t>
  </si>
  <si>
    <t>Resolved Lien Issue;No Outcome</t>
  </si>
  <si>
    <t>Satisfied Mortgage;Property Sold</t>
  </si>
  <si>
    <t>Loan Modified;Obtained Grant</t>
  </si>
  <si>
    <t>Obtained Grant;Short Sale</t>
  </si>
  <si>
    <t>Brought Loan Current;Obtained Grant</t>
  </si>
  <si>
    <t>Brought Loan Current;No Outcome</t>
  </si>
  <si>
    <t>Satisfied Mortgage;No Outcome</t>
  </si>
  <si>
    <t>Insurance Payout;Referral Completed</t>
  </si>
  <si>
    <t>Insurance Payout</t>
  </si>
  <si>
    <t>Loan Modified;Obtained Grant;Obtained Grant</t>
  </si>
  <si>
    <t>Obtained New Housing</t>
  </si>
  <si>
    <t>Resolved Lien Issue;Preserved Homeownership Through Other Intervention</t>
  </si>
  <si>
    <t>Satisfied Mortgage;Preserved Homeownership Through Other Intervention</t>
  </si>
  <si>
    <t>Property Sold;No Outcome</t>
  </si>
  <si>
    <t>Resolved Lien Issue</t>
  </si>
  <si>
    <t>Resolved Lien Issue;Obtained Grant</t>
  </si>
  <si>
    <t>Satisfied Mortgage;Referral Completed</t>
  </si>
  <si>
    <t>Loan Modified;Preserved Homeownership Through Other Intervention</t>
  </si>
  <si>
    <t>Loan Modified;Brought Loan Current</t>
  </si>
  <si>
    <t>Brought Loan Current;Foreclosure Dismissed</t>
  </si>
  <si>
    <t>Foreclosure Dismissed;Deed in Lieu Agreed</t>
  </si>
  <si>
    <t>Obtained Grant;Preserved Homeownership Through Other Intervention</t>
  </si>
  <si>
    <t>Brought Loan Current;Referral Completed</t>
  </si>
  <si>
    <t>Foreclosure Dismissed;No Outcome;No Outcome</t>
  </si>
  <si>
    <t>Loan Modified;Satisfied Mortgage</t>
  </si>
  <si>
    <t>Loan Modified;No Outcome;No Outcome</t>
  </si>
  <si>
    <t>Loan Modified;Loan Modified</t>
  </si>
  <si>
    <t>Reverse Mortgage;No Outcome</t>
  </si>
  <si>
    <t>Loan Modified;Increased Credit Score</t>
  </si>
  <si>
    <t>Refinanced</t>
  </si>
  <si>
    <t>Deed in Lieu Agreed</t>
  </si>
  <si>
    <t>Refinanced;Foreclosure Dismissed</t>
  </si>
  <si>
    <t>Foreclosure Dismissed;Obtained Grant</t>
  </si>
  <si>
    <t>Brought Loan Current;No Outcome;No Outcome</t>
  </si>
  <si>
    <t>Balanced Budget;No Outcome</t>
  </si>
  <si>
    <t>Increased Credit Score;No Outcome</t>
  </si>
  <si>
    <t>Loan Modified;Balanced Budget</t>
  </si>
  <si>
    <t>Foreclosure Dismissed;Resolved Lien Issue</t>
  </si>
  <si>
    <t>Foreclosure Dismissed;Property Sold</t>
  </si>
  <si>
    <t>Foreclosure Dismissed;Referral Completed</t>
  </si>
  <si>
    <t>Satisfied Mortgage;Foreclosure Dismissed</t>
  </si>
  <si>
    <t>Refinanced;No Outcome</t>
  </si>
  <si>
    <t>Reverse Mortgage;Obtained Grant</t>
  </si>
  <si>
    <t>Reverse Mortgage;Foreclosure Dismissed</t>
  </si>
  <si>
    <t>Obtained New Housing;Short Sale</t>
  </si>
  <si>
    <t>Loan Modification Submitted;Obtained Grant</t>
  </si>
  <si>
    <t>Reverse Mortgage;Satisfied Mortgage</t>
  </si>
  <si>
    <t>Loan Modified;No Outcome;Preserved Homeownership Through Other Intervention</t>
  </si>
  <si>
    <t>Deed in Lieu Agreed;No Outcome</t>
  </si>
  <si>
    <t>Foreclosure Dismissed;Preserved Homeownership Through Other Intervention</t>
  </si>
  <si>
    <t>Loan Modified;Satisfied Mortgage;Refinanced</t>
  </si>
  <si>
    <t>Loan Modified;Resolved Lien Issue</t>
  </si>
  <si>
    <t>Brought Loan Current;Preserved Homeownership Through Other Intervention</t>
  </si>
  <si>
    <t>Reverse Mortgage;Preserved Homeownership Through Other Intervention</t>
  </si>
  <si>
    <t>Loan Modified;Preserved Homeownership Through Other Intervention;Preserved Homeownership Through Other Intervention</t>
  </si>
  <si>
    <t>Reverse Mortgage;Brought Loan Current</t>
  </si>
  <si>
    <t>Insurance Payout;Preserved Homeownership Through Other Intervention</t>
  </si>
  <si>
    <t>Refinanced;Preserved Homeownership Through Other Intervention</t>
  </si>
  <si>
    <t>Brought Loan Current;Increased Credit Score</t>
  </si>
  <si>
    <t>Obtained New Housing;Preserved Homeownership Through Other Intervention</t>
  </si>
  <si>
    <t>Brooklyn Legal Community User</t>
  </si>
  <si>
    <t>Bronx Legal Community User</t>
  </si>
  <si>
    <t>Queens Legal Services Community User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</si>
</sst>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791"/>
  <sheetViews>
    <sheetView tabSelected="1" workbookViewId="0"/>
  </sheetViews>
  <sheetFormatPr defaultRowHeight="15"/>
  <cols>
    <col min="1" max="1" width="20.7109375" style="1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>
      <c r="A2" s="1">
        <f>HYPERLINK("https://lsnyc.legalserver.org/matter/dynamic-profile/view/0826049","17-0826049")</f>
        <v>0</v>
      </c>
      <c r="B2" t="s">
        <v>30</v>
      </c>
      <c r="C2" t="s">
        <v>63</v>
      </c>
      <c r="D2" t="s">
        <v>69</v>
      </c>
      <c r="E2">
        <v>11414</v>
      </c>
      <c r="G2" t="s">
        <v>76</v>
      </c>
      <c r="H2" t="s">
        <v>86</v>
      </c>
      <c r="J2" t="s">
        <v>94</v>
      </c>
      <c r="L2">
        <v>121044</v>
      </c>
      <c r="N2" t="s">
        <v>176</v>
      </c>
      <c r="P2" t="s">
        <v>177</v>
      </c>
      <c r="Q2" t="s">
        <v>211</v>
      </c>
      <c r="R2" t="s">
        <v>214</v>
      </c>
      <c r="T2" t="s">
        <v>232</v>
      </c>
      <c r="U2" t="s">
        <v>462</v>
      </c>
      <c r="V2" t="s">
        <v>232</v>
      </c>
      <c r="W2">
        <v>0</v>
      </c>
      <c r="X2">
        <v>0</v>
      </c>
      <c r="Y2">
        <v>0</v>
      </c>
      <c r="AA2">
        <v>0</v>
      </c>
      <c r="AB2" t="s">
        <v>571</v>
      </c>
      <c r="AC2" t="s">
        <v>1137</v>
      </c>
      <c r="AD2" t="s">
        <v>1756</v>
      </c>
    </row>
    <row r="3" spans="1:30">
      <c r="A3" s="1">
        <f>HYPERLINK("https://lsnyc.legalserver.org/matter/dynamic-profile/view/0730875","13-0730875")</f>
        <v>0</v>
      </c>
      <c r="B3" t="s">
        <v>31</v>
      </c>
      <c r="C3" t="s">
        <v>63</v>
      </c>
      <c r="D3" t="s">
        <v>70</v>
      </c>
      <c r="E3">
        <v>11220</v>
      </c>
      <c r="G3" t="s">
        <v>77</v>
      </c>
      <c r="H3" t="s">
        <v>76</v>
      </c>
      <c r="J3" t="s">
        <v>95</v>
      </c>
      <c r="L3">
        <v>56860</v>
      </c>
      <c r="N3" t="s">
        <v>177</v>
      </c>
      <c r="P3" t="s">
        <v>181</v>
      </c>
      <c r="Q3" t="s">
        <v>212</v>
      </c>
      <c r="R3" t="s">
        <v>218</v>
      </c>
      <c r="T3" t="s">
        <v>233</v>
      </c>
      <c r="U3" t="s">
        <v>365</v>
      </c>
      <c r="V3" t="s">
        <v>233</v>
      </c>
      <c r="W3">
        <v>0</v>
      </c>
      <c r="X3">
        <v>0</v>
      </c>
      <c r="Y3">
        <v>0</v>
      </c>
      <c r="AA3">
        <v>0</v>
      </c>
      <c r="AB3" t="s">
        <v>572</v>
      </c>
      <c r="AC3" t="s">
        <v>1138</v>
      </c>
      <c r="AD3" t="s">
        <v>1757</v>
      </c>
    </row>
    <row r="4" spans="1:30">
      <c r="A4" s="1">
        <f>HYPERLINK("https://lsnyc.legalserver.org/matter/dynamic-profile/view/1907547","19-1907547")</f>
        <v>0</v>
      </c>
      <c r="B4" t="s">
        <v>32</v>
      </c>
      <c r="C4" t="s">
        <v>63</v>
      </c>
      <c r="D4" t="s">
        <v>69</v>
      </c>
      <c r="E4">
        <v>11368</v>
      </c>
      <c r="G4" t="s">
        <v>78</v>
      </c>
      <c r="J4" t="s">
        <v>96</v>
      </c>
      <c r="L4">
        <v>54000</v>
      </c>
      <c r="T4" t="s">
        <v>234</v>
      </c>
      <c r="V4" t="s">
        <v>233</v>
      </c>
      <c r="W4">
        <v>0</v>
      </c>
      <c r="X4">
        <v>0</v>
      </c>
      <c r="Y4">
        <v>0</v>
      </c>
      <c r="AA4">
        <v>0</v>
      </c>
      <c r="AB4" t="s">
        <v>573</v>
      </c>
      <c r="AC4" t="s">
        <v>1139</v>
      </c>
    </row>
    <row r="5" spans="1:30">
      <c r="A5" s="1">
        <f>HYPERLINK("https://lsnyc.legalserver.org/matter/dynamic-profile/view/1894453","19-1894453")</f>
        <v>0</v>
      </c>
      <c r="B5" t="s">
        <v>33</v>
      </c>
      <c r="C5" t="s">
        <v>63</v>
      </c>
      <c r="D5" t="s">
        <v>69</v>
      </c>
      <c r="E5">
        <v>11419</v>
      </c>
      <c r="G5" t="s">
        <v>77</v>
      </c>
      <c r="J5" t="s">
        <v>97</v>
      </c>
      <c r="L5">
        <v>38200</v>
      </c>
      <c r="Q5" t="s">
        <v>213</v>
      </c>
      <c r="T5" t="s">
        <v>235</v>
      </c>
      <c r="U5" t="s">
        <v>463</v>
      </c>
      <c r="V5" t="s">
        <v>519</v>
      </c>
      <c r="W5">
        <v>0</v>
      </c>
      <c r="X5">
        <v>0</v>
      </c>
      <c r="Y5">
        <v>0</v>
      </c>
      <c r="AA5">
        <v>0</v>
      </c>
      <c r="AB5" t="s">
        <v>574</v>
      </c>
      <c r="AC5" t="s">
        <v>1140</v>
      </c>
    </row>
    <row r="6" spans="1:30">
      <c r="A6" s="1">
        <f>HYPERLINK("https://lsnyc.legalserver.org/matter/dynamic-profile/view/0801377","16-0801377")</f>
        <v>0</v>
      </c>
      <c r="B6" t="s">
        <v>34</v>
      </c>
      <c r="C6" t="s">
        <v>63</v>
      </c>
      <c r="D6" t="s">
        <v>70</v>
      </c>
      <c r="E6">
        <v>11207</v>
      </c>
      <c r="G6" t="s">
        <v>79</v>
      </c>
      <c r="H6" t="s">
        <v>80</v>
      </c>
      <c r="J6" t="s">
        <v>98</v>
      </c>
      <c r="L6">
        <v>30800</v>
      </c>
      <c r="N6" t="s">
        <v>178</v>
      </c>
      <c r="Q6" t="s">
        <v>213</v>
      </c>
      <c r="T6" t="s">
        <v>236</v>
      </c>
      <c r="U6" t="s">
        <v>316</v>
      </c>
      <c r="V6" t="s">
        <v>316</v>
      </c>
      <c r="W6">
        <v>0</v>
      </c>
      <c r="X6">
        <v>0</v>
      </c>
      <c r="Y6">
        <v>0</v>
      </c>
      <c r="AA6">
        <v>0</v>
      </c>
      <c r="AB6" t="s">
        <v>575</v>
      </c>
      <c r="AC6" t="s">
        <v>1141</v>
      </c>
    </row>
    <row r="7" spans="1:30">
      <c r="A7" s="1">
        <f>HYPERLINK("https://lsnyc.legalserver.org/matter/dynamic-profile/view/1899320","19-1899320")</f>
        <v>0</v>
      </c>
      <c r="B7" t="s">
        <v>35</v>
      </c>
      <c r="C7" t="s">
        <v>63</v>
      </c>
      <c r="D7" t="s">
        <v>71</v>
      </c>
      <c r="E7">
        <v>10469</v>
      </c>
      <c r="G7" t="s">
        <v>76</v>
      </c>
      <c r="J7" t="s">
        <v>99</v>
      </c>
      <c r="L7">
        <v>47476</v>
      </c>
      <c r="N7" t="s">
        <v>179</v>
      </c>
      <c r="P7" t="s">
        <v>181</v>
      </c>
      <c r="Q7" t="s">
        <v>214</v>
      </c>
      <c r="R7" t="s">
        <v>217</v>
      </c>
      <c r="T7" t="s">
        <v>237</v>
      </c>
      <c r="U7" t="s">
        <v>237</v>
      </c>
      <c r="V7" t="s">
        <v>237</v>
      </c>
      <c r="W7">
        <v>0</v>
      </c>
      <c r="X7">
        <v>0</v>
      </c>
      <c r="Y7">
        <v>0</v>
      </c>
      <c r="AA7">
        <v>0</v>
      </c>
      <c r="AB7" t="s">
        <v>576</v>
      </c>
      <c r="AC7" t="s">
        <v>1142</v>
      </c>
    </row>
    <row r="8" spans="1:30">
      <c r="A8" s="1">
        <f>HYPERLINK("https://lsnyc.legalserver.org/matter/dynamic-profile/view/1865754","18-1865754")</f>
        <v>0</v>
      </c>
      <c r="B8" t="s">
        <v>35</v>
      </c>
      <c r="C8" t="s">
        <v>63</v>
      </c>
      <c r="D8" t="s">
        <v>71</v>
      </c>
      <c r="E8">
        <v>10469</v>
      </c>
      <c r="G8" t="s">
        <v>80</v>
      </c>
      <c r="J8" t="s">
        <v>100</v>
      </c>
      <c r="L8">
        <v>92000</v>
      </c>
      <c r="N8" t="s">
        <v>180</v>
      </c>
      <c r="P8" t="s">
        <v>205</v>
      </c>
      <c r="Q8" t="s">
        <v>215</v>
      </c>
      <c r="R8" t="s">
        <v>218</v>
      </c>
      <c r="T8" t="s">
        <v>238</v>
      </c>
      <c r="U8" t="s">
        <v>257</v>
      </c>
      <c r="V8" t="s">
        <v>240</v>
      </c>
      <c r="W8">
        <v>0</v>
      </c>
      <c r="X8">
        <v>0</v>
      </c>
      <c r="Y8">
        <v>0</v>
      </c>
      <c r="Z8">
        <v>46000</v>
      </c>
      <c r="AA8">
        <v>0</v>
      </c>
      <c r="AB8" t="s">
        <v>577</v>
      </c>
      <c r="AC8" t="s">
        <v>1143</v>
      </c>
    </row>
    <row r="9" spans="1:30">
      <c r="A9" s="1">
        <f>HYPERLINK("https://lsnyc.legalserver.org/matter/dynamic-profile/view/1901102","19-1901102")</f>
        <v>0</v>
      </c>
      <c r="B9" t="s">
        <v>36</v>
      </c>
      <c r="C9" t="s">
        <v>63</v>
      </c>
      <c r="D9" t="s">
        <v>71</v>
      </c>
      <c r="E9">
        <v>10467</v>
      </c>
      <c r="G9" t="s">
        <v>81</v>
      </c>
      <c r="H9" t="s">
        <v>88</v>
      </c>
      <c r="J9" t="s">
        <v>97</v>
      </c>
      <c r="L9">
        <v>59480</v>
      </c>
      <c r="N9" t="s">
        <v>177</v>
      </c>
      <c r="Q9" t="s">
        <v>216</v>
      </c>
      <c r="T9" t="s">
        <v>239</v>
      </c>
      <c r="U9" t="s">
        <v>240</v>
      </c>
      <c r="V9" t="s">
        <v>240</v>
      </c>
      <c r="W9">
        <v>0</v>
      </c>
      <c r="X9">
        <v>0</v>
      </c>
      <c r="Y9">
        <v>0</v>
      </c>
      <c r="AA9">
        <v>0</v>
      </c>
      <c r="AB9" t="s">
        <v>578</v>
      </c>
      <c r="AC9" t="s">
        <v>1144</v>
      </c>
    </row>
    <row r="10" spans="1:30">
      <c r="A10" s="1">
        <f>HYPERLINK("https://lsnyc.legalserver.org/matter/dynamic-profile/view/1890861","19-1890861")</f>
        <v>0</v>
      </c>
      <c r="B10" t="s">
        <v>37</v>
      </c>
      <c r="C10" t="s">
        <v>63</v>
      </c>
      <c r="D10" t="s">
        <v>69</v>
      </c>
      <c r="E10">
        <v>11434</v>
      </c>
      <c r="G10" t="s">
        <v>82</v>
      </c>
      <c r="J10" t="s">
        <v>101</v>
      </c>
      <c r="L10">
        <v>49200</v>
      </c>
      <c r="N10" t="s">
        <v>176</v>
      </c>
      <c r="Q10" t="s">
        <v>214</v>
      </c>
      <c r="R10" t="s">
        <v>211</v>
      </c>
      <c r="T10" t="s">
        <v>240</v>
      </c>
      <c r="U10" t="s">
        <v>419</v>
      </c>
      <c r="V10" t="s">
        <v>240</v>
      </c>
      <c r="W10">
        <v>0</v>
      </c>
      <c r="X10">
        <v>0</v>
      </c>
      <c r="Y10">
        <v>0</v>
      </c>
      <c r="AA10">
        <v>0</v>
      </c>
      <c r="AB10" t="s">
        <v>579</v>
      </c>
      <c r="AC10" t="s">
        <v>1145</v>
      </c>
    </row>
    <row r="11" spans="1:30">
      <c r="A11" s="1">
        <f>HYPERLINK("https://lsnyc.legalserver.org/matter/dynamic-profile/view/1854564","17-1854564")</f>
        <v>0</v>
      </c>
      <c r="B11" t="s">
        <v>34</v>
      </c>
      <c r="C11" t="s">
        <v>63</v>
      </c>
      <c r="D11" t="s">
        <v>70</v>
      </c>
      <c r="E11">
        <v>11233</v>
      </c>
      <c r="G11" t="s">
        <v>83</v>
      </c>
      <c r="J11" t="s">
        <v>99</v>
      </c>
      <c r="L11">
        <v>54156</v>
      </c>
      <c r="N11" t="s">
        <v>176</v>
      </c>
      <c r="Q11" t="s">
        <v>214</v>
      </c>
      <c r="R11" t="s">
        <v>211</v>
      </c>
      <c r="U11" t="s">
        <v>263</v>
      </c>
      <c r="V11" t="s">
        <v>240</v>
      </c>
      <c r="W11">
        <v>0</v>
      </c>
      <c r="X11">
        <v>0</v>
      </c>
      <c r="Y11">
        <v>0</v>
      </c>
      <c r="AA11">
        <v>0</v>
      </c>
      <c r="AB11" t="s">
        <v>580</v>
      </c>
      <c r="AC11" t="s">
        <v>1146</v>
      </c>
    </row>
    <row r="12" spans="1:30">
      <c r="A12" s="1">
        <f>HYPERLINK("https://lsnyc.legalserver.org/matter/dynamic-profile/view/1884469","18-1884469")</f>
        <v>0</v>
      </c>
      <c r="B12" t="s">
        <v>34</v>
      </c>
      <c r="C12" t="s">
        <v>63</v>
      </c>
      <c r="D12" t="s">
        <v>70</v>
      </c>
      <c r="E12">
        <v>11209</v>
      </c>
      <c r="G12" t="s">
        <v>84</v>
      </c>
      <c r="J12" t="s">
        <v>102</v>
      </c>
      <c r="L12">
        <v>75400</v>
      </c>
      <c r="N12" t="s">
        <v>176</v>
      </c>
      <c r="P12" t="s">
        <v>177</v>
      </c>
      <c r="Q12" t="s">
        <v>214</v>
      </c>
      <c r="R12" t="s">
        <v>217</v>
      </c>
      <c r="T12" t="s">
        <v>241</v>
      </c>
      <c r="U12" t="s">
        <v>464</v>
      </c>
      <c r="V12" t="s">
        <v>240</v>
      </c>
      <c r="W12">
        <v>0</v>
      </c>
      <c r="X12">
        <v>0</v>
      </c>
      <c r="Y12">
        <v>0</v>
      </c>
      <c r="AA12">
        <v>0</v>
      </c>
      <c r="AB12" t="s">
        <v>581</v>
      </c>
      <c r="AC12" t="s">
        <v>1147</v>
      </c>
    </row>
    <row r="13" spans="1:30">
      <c r="A13" s="1">
        <f>HYPERLINK("https://lsnyc.legalserver.org/matter/dynamic-profile/view/0777467","15-0777467")</f>
        <v>0</v>
      </c>
      <c r="B13" t="s">
        <v>31</v>
      </c>
      <c r="C13" t="s">
        <v>63</v>
      </c>
      <c r="D13" t="s">
        <v>70</v>
      </c>
      <c r="E13">
        <v>11203</v>
      </c>
      <c r="G13" t="s">
        <v>77</v>
      </c>
      <c r="J13" t="s">
        <v>97</v>
      </c>
      <c r="L13">
        <v>48790.8</v>
      </c>
      <c r="N13" t="s">
        <v>176</v>
      </c>
      <c r="P13" t="s">
        <v>177</v>
      </c>
      <c r="Q13" t="s">
        <v>211</v>
      </c>
      <c r="R13" t="s">
        <v>214</v>
      </c>
      <c r="T13" t="s">
        <v>242</v>
      </c>
      <c r="U13" t="s">
        <v>240</v>
      </c>
      <c r="V13" t="s">
        <v>240</v>
      </c>
      <c r="W13">
        <v>0</v>
      </c>
      <c r="X13">
        <v>0</v>
      </c>
      <c r="Y13">
        <v>0</v>
      </c>
      <c r="AA13">
        <v>0</v>
      </c>
      <c r="AB13" t="s">
        <v>582</v>
      </c>
      <c r="AC13" t="s">
        <v>1148</v>
      </c>
      <c r="AD13" t="s">
        <v>1756</v>
      </c>
    </row>
    <row r="14" spans="1:30">
      <c r="A14" s="1">
        <f>HYPERLINK("https://lsnyc.legalserver.org/matter/dynamic-profile/view/1846237","17-1846237")</f>
        <v>0</v>
      </c>
      <c r="B14" t="s">
        <v>38</v>
      </c>
      <c r="C14" t="s">
        <v>63</v>
      </c>
      <c r="D14" t="s">
        <v>69</v>
      </c>
      <c r="E14">
        <v>11368</v>
      </c>
      <c r="G14" t="s">
        <v>85</v>
      </c>
      <c r="J14" t="s">
        <v>103</v>
      </c>
      <c r="L14">
        <v>63700</v>
      </c>
      <c r="N14" t="s">
        <v>176</v>
      </c>
      <c r="P14" t="s">
        <v>180</v>
      </c>
      <c r="Q14" t="s">
        <v>214</v>
      </c>
      <c r="R14" t="s">
        <v>211</v>
      </c>
      <c r="T14" t="s">
        <v>240</v>
      </c>
      <c r="U14" t="s">
        <v>240</v>
      </c>
      <c r="V14" t="s">
        <v>240</v>
      </c>
      <c r="W14">
        <v>0</v>
      </c>
      <c r="X14">
        <v>0</v>
      </c>
      <c r="Y14">
        <v>0</v>
      </c>
      <c r="Z14">
        <v>68818.7</v>
      </c>
      <c r="AA14">
        <v>0</v>
      </c>
      <c r="AB14" t="s">
        <v>583</v>
      </c>
      <c r="AC14" t="s">
        <v>1149</v>
      </c>
    </row>
    <row r="15" spans="1:30">
      <c r="A15" s="1">
        <f>HYPERLINK("https://lsnyc.legalserver.org/matter/dynamic-profile/view/1903026","19-1903026")</f>
        <v>0</v>
      </c>
      <c r="B15" t="s">
        <v>37</v>
      </c>
      <c r="C15" t="s">
        <v>63</v>
      </c>
      <c r="D15" t="s">
        <v>69</v>
      </c>
      <c r="E15">
        <v>11434</v>
      </c>
      <c r="G15" t="s">
        <v>85</v>
      </c>
      <c r="H15" t="s">
        <v>76</v>
      </c>
      <c r="J15" t="s">
        <v>97</v>
      </c>
      <c r="L15">
        <v>38508</v>
      </c>
      <c r="T15" t="s">
        <v>240</v>
      </c>
      <c r="U15" t="s">
        <v>337</v>
      </c>
      <c r="V15" t="s">
        <v>240</v>
      </c>
      <c r="W15">
        <v>0</v>
      </c>
      <c r="X15">
        <v>0</v>
      </c>
      <c r="Y15">
        <v>0</v>
      </c>
      <c r="AA15">
        <v>0</v>
      </c>
      <c r="AB15" t="s">
        <v>584</v>
      </c>
      <c r="AC15" t="s">
        <v>1150</v>
      </c>
    </row>
    <row r="16" spans="1:30">
      <c r="A16" s="1">
        <f>HYPERLINK("https://lsnyc.legalserver.org/matter/dynamic-profile/view/1902814","19-1902814")</f>
        <v>0</v>
      </c>
      <c r="B16" t="s">
        <v>38</v>
      </c>
      <c r="C16" t="s">
        <v>63</v>
      </c>
      <c r="D16" t="s">
        <v>69</v>
      </c>
      <c r="E16">
        <v>11413</v>
      </c>
      <c r="G16" t="s">
        <v>83</v>
      </c>
      <c r="J16" t="s">
        <v>104</v>
      </c>
      <c r="L16">
        <v>0</v>
      </c>
      <c r="N16" t="s">
        <v>177</v>
      </c>
      <c r="Q16" t="s">
        <v>217</v>
      </c>
      <c r="T16" t="s">
        <v>240</v>
      </c>
      <c r="U16" t="s">
        <v>240</v>
      </c>
      <c r="V16" t="s">
        <v>240</v>
      </c>
      <c r="W16">
        <v>0</v>
      </c>
      <c r="X16">
        <v>0</v>
      </c>
      <c r="Y16">
        <v>0</v>
      </c>
      <c r="AA16">
        <v>0</v>
      </c>
      <c r="AB16" t="s">
        <v>585</v>
      </c>
      <c r="AC16" t="s">
        <v>1151</v>
      </c>
    </row>
    <row r="17" spans="1:30">
      <c r="A17" s="1">
        <f>HYPERLINK("https://lsnyc.legalserver.org/matter/dynamic-profile/view/1891816","19-1891816")</f>
        <v>0</v>
      </c>
      <c r="B17" t="s">
        <v>31</v>
      </c>
      <c r="C17" t="s">
        <v>63</v>
      </c>
      <c r="D17" t="s">
        <v>70</v>
      </c>
      <c r="E17">
        <v>11229</v>
      </c>
      <c r="G17" t="s">
        <v>86</v>
      </c>
      <c r="H17" t="s">
        <v>89</v>
      </c>
      <c r="J17" t="s">
        <v>100</v>
      </c>
      <c r="L17">
        <v>25824</v>
      </c>
      <c r="N17" t="s">
        <v>177</v>
      </c>
      <c r="Q17" t="s">
        <v>216</v>
      </c>
      <c r="T17" t="s">
        <v>243</v>
      </c>
      <c r="U17" t="s">
        <v>257</v>
      </c>
      <c r="V17" t="s">
        <v>240</v>
      </c>
      <c r="W17">
        <v>0</v>
      </c>
      <c r="X17">
        <v>0</v>
      </c>
      <c r="Y17">
        <v>0</v>
      </c>
      <c r="AA17">
        <v>0</v>
      </c>
      <c r="AB17" t="s">
        <v>586</v>
      </c>
      <c r="AC17" t="s">
        <v>1152</v>
      </c>
    </row>
    <row r="18" spans="1:30">
      <c r="A18" s="1">
        <f>HYPERLINK("https://lsnyc.legalserver.org/matter/dynamic-profile/view/0832541","17-0832541")</f>
        <v>0</v>
      </c>
      <c r="B18" t="s">
        <v>30</v>
      </c>
      <c r="C18" t="s">
        <v>63</v>
      </c>
      <c r="D18" t="s">
        <v>69</v>
      </c>
      <c r="E18">
        <v>11433</v>
      </c>
      <c r="G18" t="s">
        <v>85</v>
      </c>
      <c r="J18" t="s">
        <v>105</v>
      </c>
      <c r="L18">
        <v>112800</v>
      </c>
      <c r="N18" t="s">
        <v>176</v>
      </c>
      <c r="P18" t="s">
        <v>180</v>
      </c>
      <c r="Q18" t="s">
        <v>214</v>
      </c>
      <c r="R18" t="s">
        <v>211</v>
      </c>
      <c r="T18" t="s">
        <v>244</v>
      </c>
      <c r="U18" t="s">
        <v>366</v>
      </c>
      <c r="V18" t="s">
        <v>240</v>
      </c>
      <c r="W18">
        <v>0</v>
      </c>
      <c r="X18">
        <v>0</v>
      </c>
      <c r="Y18">
        <v>0</v>
      </c>
      <c r="Z18">
        <v>54174.8</v>
      </c>
      <c r="AA18">
        <v>0</v>
      </c>
      <c r="AB18" t="s">
        <v>587</v>
      </c>
      <c r="AC18" t="s">
        <v>1153</v>
      </c>
    </row>
    <row r="19" spans="1:30">
      <c r="A19" s="1">
        <f>HYPERLINK("https://lsnyc.legalserver.org/matter/dynamic-profile/view/0809434","16-0809434")</f>
        <v>0</v>
      </c>
      <c r="B19" t="s">
        <v>39</v>
      </c>
      <c r="C19" t="s">
        <v>63</v>
      </c>
      <c r="D19" t="s">
        <v>70</v>
      </c>
      <c r="E19">
        <v>11213</v>
      </c>
      <c r="G19" t="s">
        <v>76</v>
      </c>
      <c r="H19" t="s">
        <v>85</v>
      </c>
      <c r="J19" t="s">
        <v>106</v>
      </c>
      <c r="L19">
        <v>48000</v>
      </c>
      <c r="N19" t="s">
        <v>176</v>
      </c>
      <c r="P19" t="s">
        <v>181</v>
      </c>
      <c r="Q19" t="s">
        <v>213</v>
      </c>
      <c r="R19" t="s">
        <v>211</v>
      </c>
      <c r="T19" t="s">
        <v>240</v>
      </c>
      <c r="U19" t="s">
        <v>257</v>
      </c>
      <c r="V19" t="s">
        <v>240</v>
      </c>
      <c r="W19">
        <v>0</v>
      </c>
      <c r="X19">
        <v>0</v>
      </c>
      <c r="Y19">
        <v>0</v>
      </c>
      <c r="AA19">
        <v>0</v>
      </c>
      <c r="AB19" t="s">
        <v>588</v>
      </c>
      <c r="AC19" t="s">
        <v>1154</v>
      </c>
      <c r="AD19" t="s">
        <v>1757</v>
      </c>
    </row>
    <row r="20" spans="1:30">
      <c r="A20" s="1">
        <f>HYPERLINK("https://lsnyc.legalserver.org/matter/dynamic-profile/view/1858304","18-1858304")</f>
        <v>0</v>
      </c>
      <c r="B20" t="s">
        <v>37</v>
      </c>
      <c r="C20" t="s">
        <v>63</v>
      </c>
      <c r="D20" t="s">
        <v>69</v>
      </c>
      <c r="E20">
        <v>11377</v>
      </c>
      <c r="G20" t="s">
        <v>84</v>
      </c>
      <c r="H20" t="s">
        <v>77</v>
      </c>
      <c r="J20" t="s">
        <v>101</v>
      </c>
      <c r="L20">
        <v>14112</v>
      </c>
      <c r="N20" t="s">
        <v>177</v>
      </c>
      <c r="Q20" t="s">
        <v>217</v>
      </c>
      <c r="T20" t="s">
        <v>245</v>
      </c>
      <c r="U20" t="s">
        <v>350</v>
      </c>
      <c r="V20" t="s">
        <v>240</v>
      </c>
      <c r="W20">
        <v>0</v>
      </c>
      <c r="X20">
        <v>0</v>
      </c>
      <c r="Y20">
        <v>0</v>
      </c>
      <c r="AA20">
        <v>0</v>
      </c>
      <c r="AB20" t="s">
        <v>589</v>
      </c>
      <c r="AC20" t="s">
        <v>1155</v>
      </c>
    </row>
    <row r="21" spans="1:30">
      <c r="A21" s="1">
        <f>HYPERLINK("https://lsnyc.legalserver.org/matter/dynamic-profile/view/0802663","16-0802663")</f>
        <v>0</v>
      </c>
      <c r="B21" t="s">
        <v>30</v>
      </c>
      <c r="C21" t="s">
        <v>63</v>
      </c>
      <c r="D21" t="s">
        <v>69</v>
      </c>
      <c r="E21">
        <v>11357</v>
      </c>
      <c r="G21" t="s">
        <v>82</v>
      </c>
      <c r="H21" t="s">
        <v>89</v>
      </c>
      <c r="J21" t="s">
        <v>105</v>
      </c>
      <c r="L21">
        <v>32172</v>
      </c>
      <c r="N21" t="s">
        <v>180</v>
      </c>
      <c r="Q21" t="s">
        <v>214</v>
      </c>
      <c r="R21" t="s">
        <v>217</v>
      </c>
      <c r="T21" t="s">
        <v>240</v>
      </c>
      <c r="U21" t="s">
        <v>419</v>
      </c>
      <c r="V21" t="s">
        <v>240</v>
      </c>
      <c r="W21">
        <v>0</v>
      </c>
      <c r="X21">
        <v>0</v>
      </c>
      <c r="Y21">
        <v>0</v>
      </c>
      <c r="Z21">
        <v>18072.54</v>
      </c>
      <c r="AA21">
        <v>0</v>
      </c>
      <c r="AB21" t="s">
        <v>590</v>
      </c>
      <c r="AC21" t="s">
        <v>1156</v>
      </c>
    </row>
    <row r="22" spans="1:30">
      <c r="A22" s="1">
        <f>HYPERLINK("https://lsnyc.legalserver.org/matter/dynamic-profile/view/1907440","19-1907440")</f>
        <v>0</v>
      </c>
      <c r="B22" t="s">
        <v>36</v>
      </c>
      <c r="C22" t="s">
        <v>63</v>
      </c>
      <c r="D22" t="s">
        <v>71</v>
      </c>
      <c r="E22">
        <v>10473</v>
      </c>
      <c r="G22" t="s">
        <v>87</v>
      </c>
      <c r="J22" t="s">
        <v>107</v>
      </c>
      <c r="L22">
        <v>35635.56</v>
      </c>
      <c r="N22" t="s">
        <v>177</v>
      </c>
      <c r="Q22" t="s">
        <v>216</v>
      </c>
      <c r="R22" t="s">
        <v>214</v>
      </c>
      <c r="T22" t="s">
        <v>240</v>
      </c>
      <c r="U22" t="s">
        <v>240</v>
      </c>
      <c r="V22" t="s">
        <v>240</v>
      </c>
      <c r="W22">
        <v>0</v>
      </c>
      <c r="X22">
        <v>0</v>
      </c>
      <c r="Y22">
        <v>0</v>
      </c>
      <c r="AA22">
        <v>0</v>
      </c>
      <c r="AB22" t="s">
        <v>591</v>
      </c>
      <c r="AC22" t="s">
        <v>1157</v>
      </c>
    </row>
    <row r="23" spans="1:30">
      <c r="A23" s="1">
        <f>HYPERLINK("https://lsnyc.legalserver.org/matter/dynamic-profile/view/0802370","16-0802370")</f>
        <v>0</v>
      </c>
      <c r="B23" t="s">
        <v>39</v>
      </c>
      <c r="C23" t="s">
        <v>63</v>
      </c>
      <c r="D23" t="s">
        <v>70</v>
      </c>
      <c r="E23">
        <v>11208</v>
      </c>
      <c r="G23" t="s">
        <v>77</v>
      </c>
      <c r="J23" t="s">
        <v>97</v>
      </c>
      <c r="L23">
        <v>74796</v>
      </c>
      <c r="N23" t="s">
        <v>181</v>
      </c>
      <c r="P23" t="s">
        <v>177</v>
      </c>
      <c r="Q23" t="s">
        <v>213</v>
      </c>
      <c r="R23" t="s">
        <v>217</v>
      </c>
      <c r="T23" t="s">
        <v>246</v>
      </c>
      <c r="U23" t="s">
        <v>440</v>
      </c>
      <c r="V23" t="s">
        <v>240</v>
      </c>
      <c r="W23">
        <v>0</v>
      </c>
      <c r="X23">
        <v>0</v>
      </c>
      <c r="Y23">
        <v>0</v>
      </c>
      <c r="AA23">
        <v>0</v>
      </c>
      <c r="AB23" t="s">
        <v>592</v>
      </c>
      <c r="AC23" t="s">
        <v>1158</v>
      </c>
      <c r="AD23" t="s">
        <v>1758</v>
      </c>
    </row>
    <row r="24" spans="1:30">
      <c r="A24" s="1">
        <f>HYPERLINK("https://lsnyc.legalserver.org/matter/dynamic-profile/view/1880558","18-1880558")</f>
        <v>0</v>
      </c>
      <c r="B24" t="s">
        <v>40</v>
      </c>
      <c r="C24" t="s">
        <v>63</v>
      </c>
      <c r="D24" t="s">
        <v>69</v>
      </c>
      <c r="E24">
        <v>11413</v>
      </c>
      <c r="G24" t="s">
        <v>83</v>
      </c>
      <c r="J24" t="s">
        <v>108</v>
      </c>
      <c r="L24">
        <v>21682.96</v>
      </c>
      <c r="N24" t="s">
        <v>176</v>
      </c>
      <c r="P24" t="s">
        <v>177</v>
      </c>
      <c r="Q24" t="s">
        <v>214</v>
      </c>
      <c r="R24" t="s">
        <v>211</v>
      </c>
      <c r="T24" t="s">
        <v>247</v>
      </c>
      <c r="U24" t="s">
        <v>267</v>
      </c>
      <c r="V24" t="s">
        <v>520</v>
      </c>
      <c r="W24">
        <v>0</v>
      </c>
      <c r="X24">
        <v>0</v>
      </c>
      <c r="Y24">
        <v>0</v>
      </c>
      <c r="AA24">
        <v>0</v>
      </c>
      <c r="AB24" t="s">
        <v>593</v>
      </c>
      <c r="AC24" t="s">
        <v>1159</v>
      </c>
      <c r="AD24" t="s">
        <v>1759</v>
      </c>
    </row>
    <row r="25" spans="1:30">
      <c r="A25" s="1">
        <f>HYPERLINK("https://lsnyc.legalserver.org/matter/dynamic-profile/view/1907721","19-1907721")</f>
        <v>0</v>
      </c>
      <c r="B25" t="s">
        <v>32</v>
      </c>
      <c r="C25" t="s">
        <v>63</v>
      </c>
      <c r="D25" t="s">
        <v>69</v>
      </c>
      <c r="E25">
        <v>11004</v>
      </c>
      <c r="J25" t="s">
        <v>96</v>
      </c>
      <c r="L25">
        <v>42000</v>
      </c>
      <c r="T25" t="s">
        <v>248</v>
      </c>
      <c r="U25" t="s">
        <v>417</v>
      </c>
      <c r="V25" t="s">
        <v>433</v>
      </c>
      <c r="W25">
        <v>0</v>
      </c>
      <c r="X25">
        <v>0</v>
      </c>
      <c r="Y25">
        <v>0</v>
      </c>
      <c r="AA25">
        <v>0</v>
      </c>
      <c r="AB25" t="s">
        <v>594</v>
      </c>
      <c r="AC25" t="s">
        <v>1160</v>
      </c>
    </row>
    <row r="26" spans="1:30">
      <c r="A26" s="1">
        <f>HYPERLINK("https://lsnyc.legalserver.org/matter/dynamic-profile/view/1902922","19-1902922")</f>
        <v>0</v>
      </c>
      <c r="B26" t="s">
        <v>41</v>
      </c>
      <c r="C26" t="s">
        <v>63</v>
      </c>
      <c r="D26" t="s">
        <v>70</v>
      </c>
      <c r="E26">
        <v>11233</v>
      </c>
      <c r="G26" t="s">
        <v>80</v>
      </c>
      <c r="J26" t="s">
        <v>99</v>
      </c>
      <c r="L26">
        <v>127200</v>
      </c>
      <c r="N26" t="s">
        <v>177</v>
      </c>
      <c r="Q26" t="s">
        <v>216</v>
      </c>
      <c r="T26" t="s">
        <v>249</v>
      </c>
      <c r="U26" t="s">
        <v>464</v>
      </c>
      <c r="V26" t="s">
        <v>433</v>
      </c>
      <c r="W26">
        <v>0</v>
      </c>
      <c r="X26">
        <v>0</v>
      </c>
      <c r="Y26">
        <v>0</v>
      </c>
      <c r="AA26">
        <v>0</v>
      </c>
      <c r="AB26" t="s">
        <v>595</v>
      </c>
      <c r="AC26" t="s">
        <v>1161</v>
      </c>
    </row>
    <row r="27" spans="1:30">
      <c r="A27" s="1">
        <f>HYPERLINK("https://lsnyc.legalserver.org/matter/dynamic-profile/view/1907542","19-1907542")</f>
        <v>0</v>
      </c>
      <c r="B27" t="s">
        <v>33</v>
      </c>
      <c r="C27" t="s">
        <v>63</v>
      </c>
      <c r="D27" t="s">
        <v>69</v>
      </c>
      <c r="E27">
        <v>11105</v>
      </c>
      <c r="G27" t="s">
        <v>88</v>
      </c>
      <c r="J27" t="s">
        <v>109</v>
      </c>
      <c r="L27">
        <v>9000</v>
      </c>
      <c r="N27" t="s">
        <v>177</v>
      </c>
      <c r="Q27" t="s">
        <v>217</v>
      </c>
      <c r="T27" t="s">
        <v>250</v>
      </c>
      <c r="U27" t="s">
        <v>240</v>
      </c>
      <c r="V27" t="s">
        <v>433</v>
      </c>
      <c r="W27">
        <v>0</v>
      </c>
      <c r="X27">
        <v>0</v>
      </c>
      <c r="Y27">
        <v>0</v>
      </c>
      <c r="AA27">
        <v>0</v>
      </c>
      <c r="AB27" t="s">
        <v>596</v>
      </c>
      <c r="AC27" t="s">
        <v>1162</v>
      </c>
    </row>
    <row r="28" spans="1:30">
      <c r="A28" s="1">
        <f>HYPERLINK("https://lsnyc.legalserver.org/matter/dynamic-profile/view/1901817","19-1901817")</f>
        <v>0</v>
      </c>
      <c r="B28" t="s">
        <v>30</v>
      </c>
      <c r="C28" t="s">
        <v>63</v>
      </c>
      <c r="D28" t="s">
        <v>69</v>
      </c>
      <c r="E28">
        <v>11422</v>
      </c>
      <c r="G28" t="s">
        <v>76</v>
      </c>
      <c r="J28" t="s">
        <v>97</v>
      </c>
      <c r="L28">
        <v>24000</v>
      </c>
      <c r="Q28" t="s">
        <v>217</v>
      </c>
      <c r="T28" t="s">
        <v>233</v>
      </c>
      <c r="U28" t="s">
        <v>465</v>
      </c>
      <c r="V28" t="s">
        <v>433</v>
      </c>
      <c r="W28">
        <v>0</v>
      </c>
      <c r="X28">
        <v>0</v>
      </c>
      <c r="Y28">
        <v>0</v>
      </c>
      <c r="AA28">
        <v>0</v>
      </c>
      <c r="AB28" t="s">
        <v>597</v>
      </c>
      <c r="AC28" t="s">
        <v>1163</v>
      </c>
    </row>
    <row r="29" spans="1:30">
      <c r="A29" s="1">
        <f>HYPERLINK("https://lsnyc.legalserver.org/matter/dynamic-profile/view/0781859","15-0781859")</f>
        <v>0</v>
      </c>
      <c r="B29" t="s">
        <v>39</v>
      </c>
      <c r="C29" t="s">
        <v>63</v>
      </c>
      <c r="D29" t="s">
        <v>70</v>
      </c>
      <c r="E29">
        <v>11207</v>
      </c>
      <c r="G29" t="s">
        <v>77</v>
      </c>
      <c r="H29" t="s">
        <v>83</v>
      </c>
      <c r="J29" t="s">
        <v>97</v>
      </c>
      <c r="L29">
        <v>24000</v>
      </c>
      <c r="N29" t="s">
        <v>176</v>
      </c>
      <c r="P29" t="s">
        <v>181</v>
      </c>
      <c r="Q29" t="s">
        <v>213</v>
      </c>
      <c r="R29" t="s">
        <v>217</v>
      </c>
      <c r="T29" t="s">
        <v>251</v>
      </c>
      <c r="U29" t="s">
        <v>466</v>
      </c>
      <c r="V29" t="s">
        <v>433</v>
      </c>
      <c r="W29">
        <v>0</v>
      </c>
      <c r="X29">
        <v>0</v>
      </c>
      <c r="Y29">
        <v>0</v>
      </c>
      <c r="AA29">
        <v>0</v>
      </c>
      <c r="AB29" t="s">
        <v>598</v>
      </c>
      <c r="AC29" t="s">
        <v>1164</v>
      </c>
    </row>
    <row r="30" spans="1:30">
      <c r="A30" s="1">
        <f>HYPERLINK("https://lsnyc.legalserver.org/matter/dynamic-profile/view/1888606","19-1888606")</f>
        <v>0</v>
      </c>
      <c r="B30" t="s">
        <v>40</v>
      </c>
      <c r="C30" t="s">
        <v>63</v>
      </c>
      <c r="D30" t="s">
        <v>69</v>
      </c>
      <c r="E30">
        <v>11411</v>
      </c>
      <c r="G30" t="s">
        <v>76</v>
      </c>
      <c r="H30" t="s">
        <v>83</v>
      </c>
      <c r="J30" t="s">
        <v>110</v>
      </c>
      <c r="L30">
        <v>38000</v>
      </c>
      <c r="N30" t="s">
        <v>176</v>
      </c>
      <c r="P30" t="s">
        <v>177</v>
      </c>
      <c r="Q30" t="s">
        <v>214</v>
      </c>
      <c r="R30" t="s">
        <v>216</v>
      </c>
      <c r="T30" t="s">
        <v>252</v>
      </c>
      <c r="U30" t="s">
        <v>467</v>
      </c>
      <c r="V30" t="s">
        <v>433</v>
      </c>
      <c r="W30">
        <v>0</v>
      </c>
      <c r="X30">
        <v>0</v>
      </c>
      <c r="Y30">
        <v>0</v>
      </c>
      <c r="AA30">
        <v>0</v>
      </c>
      <c r="AB30" t="s">
        <v>599</v>
      </c>
      <c r="AC30" t="s">
        <v>1165</v>
      </c>
    </row>
    <row r="31" spans="1:30">
      <c r="A31" s="1">
        <f>HYPERLINK("https://lsnyc.legalserver.org/matter/dynamic-profile/view/1890769","19-1890769")</f>
        <v>0</v>
      </c>
      <c r="B31" t="s">
        <v>39</v>
      </c>
      <c r="C31" t="s">
        <v>63</v>
      </c>
      <c r="D31" t="s">
        <v>70</v>
      </c>
      <c r="E31">
        <v>11236</v>
      </c>
      <c r="G31" t="s">
        <v>80</v>
      </c>
      <c r="J31" t="s">
        <v>97</v>
      </c>
      <c r="L31">
        <v>74268</v>
      </c>
      <c r="N31" t="s">
        <v>177</v>
      </c>
      <c r="Q31" t="s">
        <v>215</v>
      </c>
      <c r="T31" t="s">
        <v>253</v>
      </c>
      <c r="U31" t="s">
        <v>468</v>
      </c>
      <c r="V31" t="s">
        <v>433</v>
      </c>
      <c r="W31">
        <v>0</v>
      </c>
      <c r="X31">
        <v>0</v>
      </c>
      <c r="Y31">
        <v>0</v>
      </c>
      <c r="AA31">
        <v>0</v>
      </c>
      <c r="AB31" t="s">
        <v>600</v>
      </c>
      <c r="AC31" t="s">
        <v>1166</v>
      </c>
    </row>
    <row r="32" spans="1:30">
      <c r="A32" s="1">
        <f>HYPERLINK("https://lsnyc.legalserver.org/matter/dynamic-profile/view/1886825","19-1886825")</f>
        <v>0</v>
      </c>
      <c r="B32" t="s">
        <v>42</v>
      </c>
      <c r="C32" t="s">
        <v>63</v>
      </c>
      <c r="D32" t="s">
        <v>69</v>
      </c>
      <c r="E32">
        <v>11413</v>
      </c>
      <c r="G32" t="s">
        <v>80</v>
      </c>
      <c r="J32" t="s">
        <v>96</v>
      </c>
      <c r="L32">
        <v>26472</v>
      </c>
      <c r="Q32" t="s">
        <v>214</v>
      </c>
      <c r="R32" t="s">
        <v>216</v>
      </c>
      <c r="T32" t="s">
        <v>254</v>
      </c>
      <c r="U32" t="s">
        <v>469</v>
      </c>
      <c r="V32" t="s">
        <v>521</v>
      </c>
      <c r="W32">
        <v>0</v>
      </c>
      <c r="X32">
        <v>0</v>
      </c>
      <c r="Y32">
        <v>0</v>
      </c>
      <c r="AA32">
        <v>0</v>
      </c>
      <c r="AB32" t="s">
        <v>601</v>
      </c>
      <c r="AC32" t="s">
        <v>1167</v>
      </c>
    </row>
    <row r="33" spans="1:30">
      <c r="A33" s="1">
        <f>HYPERLINK("https://lsnyc.legalserver.org/matter/dynamic-profile/view/1884977","18-1884977")</f>
        <v>0</v>
      </c>
      <c r="B33" t="s">
        <v>34</v>
      </c>
      <c r="C33" t="s">
        <v>63</v>
      </c>
      <c r="D33" t="s">
        <v>70</v>
      </c>
      <c r="E33">
        <v>11207</v>
      </c>
      <c r="G33" t="s">
        <v>89</v>
      </c>
      <c r="J33" t="s">
        <v>111</v>
      </c>
      <c r="L33">
        <v>10800</v>
      </c>
      <c r="N33" t="s">
        <v>176</v>
      </c>
      <c r="O33" t="s">
        <v>188</v>
      </c>
      <c r="P33" t="s">
        <v>177</v>
      </c>
      <c r="Q33" t="s">
        <v>214</v>
      </c>
      <c r="R33" t="s">
        <v>217</v>
      </c>
      <c r="T33" t="s">
        <v>255</v>
      </c>
      <c r="U33" t="s">
        <v>255</v>
      </c>
      <c r="V33" t="s">
        <v>521</v>
      </c>
      <c r="W33">
        <v>0</v>
      </c>
      <c r="X33">
        <v>0</v>
      </c>
      <c r="Y33">
        <v>0</v>
      </c>
      <c r="AA33">
        <v>0</v>
      </c>
      <c r="AB33" t="s">
        <v>602</v>
      </c>
      <c r="AC33" t="s">
        <v>1168</v>
      </c>
    </row>
    <row r="34" spans="1:30">
      <c r="A34" s="1">
        <f>HYPERLINK("https://lsnyc.legalserver.org/matter/dynamic-profile/view/1907456","19-1907456")</f>
        <v>0</v>
      </c>
      <c r="B34" t="s">
        <v>33</v>
      </c>
      <c r="C34" t="s">
        <v>63</v>
      </c>
      <c r="D34" t="s">
        <v>69</v>
      </c>
      <c r="E34">
        <v>11433</v>
      </c>
      <c r="G34" t="s">
        <v>85</v>
      </c>
      <c r="H34" t="s">
        <v>76</v>
      </c>
      <c r="J34" t="s">
        <v>112</v>
      </c>
      <c r="L34">
        <v>47600</v>
      </c>
      <c r="N34" t="s">
        <v>177</v>
      </c>
      <c r="Q34" t="s">
        <v>217</v>
      </c>
      <c r="T34" t="s">
        <v>246</v>
      </c>
      <c r="U34" t="s">
        <v>470</v>
      </c>
      <c r="V34" t="s">
        <v>521</v>
      </c>
      <c r="W34">
        <v>0</v>
      </c>
      <c r="X34">
        <v>0</v>
      </c>
      <c r="Y34">
        <v>0</v>
      </c>
      <c r="AA34">
        <v>0</v>
      </c>
      <c r="AB34" t="s">
        <v>603</v>
      </c>
      <c r="AC34" t="s">
        <v>1169</v>
      </c>
    </row>
    <row r="35" spans="1:30">
      <c r="A35" s="1">
        <f>HYPERLINK("https://lsnyc.legalserver.org/matter/dynamic-profile/view/0815200","16-0815200")</f>
        <v>0</v>
      </c>
      <c r="B35" t="s">
        <v>39</v>
      </c>
      <c r="C35" t="s">
        <v>63</v>
      </c>
      <c r="D35" t="s">
        <v>70</v>
      </c>
      <c r="E35">
        <v>11203</v>
      </c>
      <c r="G35" t="s">
        <v>89</v>
      </c>
      <c r="H35" t="s">
        <v>77</v>
      </c>
      <c r="J35" t="s">
        <v>113</v>
      </c>
      <c r="L35">
        <v>97640</v>
      </c>
      <c r="N35" t="s">
        <v>182</v>
      </c>
      <c r="P35" t="s">
        <v>177</v>
      </c>
      <c r="Q35" t="s">
        <v>215</v>
      </c>
      <c r="R35" t="s">
        <v>223</v>
      </c>
      <c r="T35" t="s">
        <v>256</v>
      </c>
      <c r="U35" t="s">
        <v>257</v>
      </c>
      <c r="V35" t="s">
        <v>521</v>
      </c>
      <c r="W35">
        <v>0</v>
      </c>
      <c r="X35">
        <v>0</v>
      </c>
      <c r="Y35">
        <v>0</v>
      </c>
      <c r="AA35">
        <v>0</v>
      </c>
      <c r="AB35" t="s">
        <v>604</v>
      </c>
      <c r="AC35" t="s">
        <v>759</v>
      </c>
    </row>
    <row r="36" spans="1:30">
      <c r="A36" s="1">
        <f>HYPERLINK("https://lsnyc.legalserver.org/matter/dynamic-profile/view/1888854","19-1888854")</f>
        <v>0</v>
      </c>
      <c r="B36" t="s">
        <v>42</v>
      </c>
      <c r="C36" t="s">
        <v>63</v>
      </c>
      <c r="D36" t="s">
        <v>69</v>
      </c>
      <c r="E36">
        <v>11413</v>
      </c>
      <c r="G36" t="s">
        <v>76</v>
      </c>
      <c r="J36" t="s">
        <v>114</v>
      </c>
      <c r="L36">
        <v>77280</v>
      </c>
      <c r="Q36" t="s">
        <v>214</v>
      </c>
      <c r="R36" t="s">
        <v>217</v>
      </c>
      <c r="T36" t="s">
        <v>233</v>
      </c>
      <c r="U36" t="s">
        <v>464</v>
      </c>
      <c r="V36" t="s">
        <v>521</v>
      </c>
      <c r="W36">
        <v>0</v>
      </c>
      <c r="X36">
        <v>0</v>
      </c>
      <c r="Y36">
        <v>0</v>
      </c>
      <c r="AA36">
        <v>0</v>
      </c>
      <c r="AB36" t="s">
        <v>605</v>
      </c>
      <c r="AC36" t="s">
        <v>1170</v>
      </c>
    </row>
    <row r="37" spans="1:30">
      <c r="A37" s="1">
        <f>HYPERLINK("https://lsnyc.legalserver.org/matter/dynamic-profile/view/1906899","19-1906899")</f>
        <v>0</v>
      </c>
      <c r="B37" t="s">
        <v>36</v>
      </c>
      <c r="C37" t="s">
        <v>63</v>
      </c>
      <c r="D37" t="s">
        <v>71</v>
      </c>
      <c r="E37">
        <v>10465</v>
      </c>
      <c r="G37" t="s">
        <v>76</v>
      </c>
      <c r="J37" t="s">
        <v>115</v>
      </c>
      <c r="L37">
        <v>64112</v>
      </c>
      <c r="N37" t="s">
        <v>176</v>
      </c>
      <c r="P37" t="s">
        <v>177</v>
      </c>
      <c r="Q37" t="s">
        <v>214</v>
      </c>
      <c r="R37" t="s">
        <v>217</v>
      </c>
      <c r="T37" t="s">
        <v>257</v>
      </c>
      <c r="U37" t="s">
        <v>257</v>
      </c>
      <c r="V37" t="s">
        <v>515</v>
      </c>
      <c r="W37">
        <v>0</v>
      </c>
      <c r="X37">
        <v>0</v>
      </c>
      <c r="Y37">
        <v>0</v>
      </c>
      <c r="AA37">
        <v>0</v>
      </c>
      <c r="AB37" t="s">
        <v>606</v>
      </c>
      <c r="AC37" t="s">
        <v>1171</v>
      </c>
    </row>
    <row r="38" spans="1:30">
      <c r="A38" s="1">
        <f>HYPERLINK("https://lsnyc.legalserver.org/matter/dynamic-profile/view/1904529","19-1904529")</f>
        <v>0</v>
      </c>
      <c r="B38" t="s">
        <v>43</v>
      </c>
      <c r="C38" t="s">
        <v>63</v>
      </c>
      <c r="D38" t="s">
        <v>71</v>
      </c>
      <c r="E38">
        <v>10466</v>
      </c>
      <c r="G38" t="s">
        <v>88</v>
      </c>
      <c r="J38" t="s">
        <v>116</v>
      </c>
      <c r="L38">
        <v>100400</v>
      </c>
      <c r="N38" t="s">
        <v>176</v>
      </c>
      <c r="P38" t="s">
        <v>177</v>
      </c>
      <c r="Q38" t="s">
        <v>214</v>
      </c>
      <c r="R38" t="s">
        <v>217</v>
      </c>
      <c r="T38" t="s">
        <v>258</v>
      </c>
      <c r="U38" t="s">
        <v>339</v>
      </c>
      <c r="V38" t="s">
        <v>468</v>
      </c>
      <c r="W38">
        <v>0</v>
      </c>
      <c r="X38">
        <v>0</v>
      </c>
      <c r="Y38">
        <v>0</v>
      </c>
      <c r="AA38">
        <v>0</v>
      </c>
      <c r="AB38" t="s">
        <v>607</v>
      </c>
      <c r="AC38" t="s">
        <v>1172</v>
      </c>
    </row>
    <row r="39" spans="1:30">
      <c r="A39" s="1">
        <f>HYPERLINK("https://lsnyc.legalserver.org/matter/dynamic-profile/view/1881969","18-1881969")</f>
        <v>0</v>
      </c>
      <c r="B39" t="s">
        <v>36</v>
      </c>
      <c r="C39" t="s">
        <v>63</v>
      </c>
      <c r="D39" t="s">
        <v>71</v>
      </c>
      <c r="E39">
        <v>10456</v>
      </c>
      <c r="G39" t="s">
        <v>79</v>
      </c>
      <c r="H39" t="s">
        <v>92</v>
      </c>
      <c r="J39" t="s">
        <v>117</v>
      </c>
      <c r="L39">
        <v>16800</v>
      </c>
      <c r="N39" t="s">
        <v>181</v>
      </c>
      <c r="Q39" t="s">
        <v>213</v>
      </c>
      <c r="U39" t="s">
        <v>471</v>
      </c>
      <c r="V39" t="s">
        <v>387</v>
      </c>
      <c r="W39">
        <v>0</v>
      </c>
      <c r="X39">
        <v>0</v>
      </c>
      <c r="Y39">
        <v>0</v>
      </c>
      <c r="AA39">
        <v>0</v>
      </c>
      <c r="AB39" t="s">
        <v>596</v>
      </c>
      <c r="AC39" t="s">
        <v>1173</v>
      </c>
    </row>
    <row r="40" spans="1:30">
      <c r="A40" s="1">
        <f>HYPERLINK("https://lsnyc.legalserver.org/matter/dynamic-profile/view/1001556","X07E-1001556")</f>
        <v>0</v>
      </c>
      <c r="B40" t="s">
        <v>36</v>
      </c>
      <c r="C40" t="s">
        <v>63</v>
      </c>
      <c r="D40" t="s">
        <v>71</v>
      </c>
      <c r="E40">
        <v>10456</v>
      </c>
      <c r="G40" t="s">
        <v>79</v>
      </c>
      <c r="J40" t="s">
        <v>118</v>
      </c>
      <c r="L40">
        <v>20184</v>
      </c>
      <c r="N40" t="s">
        <v>183</v>
      </c>
      <c r="P40" t="s">
        <v>186</v>
      </c>
      <c r="Q40" t="s">
        <v>213</v>
      </c>
      <c r="U40" t="s">
        <v>471</v>
      </c>
      <c r="V40" t="s">
        <v>387</v>
      </c>
      <c r="W40">
        <v>0</v>
      </c>
      <c r="X40">
        <v>0</v>
      </c>
      <c r="Y40">
        <v>0</v>
      </c>
      <c r="Z40" t="s">
        <v>554</v>
      </c>
      <c r="AA40">
        <v>0</v>
      </c>
      <c r="AB40" t="s">
        <v>596</v>
      </c>
      <c r="AC40" t="s">
        <v>1173</v>
      </c>
    </row>
    <row r="41" spans="1:30">
      <c r="A41" s="1">
        <f>HYPERLINK("https://lsnyc.legalserver.org/matter/dynamic-profile/view/1896941","19-1896941")</f>
        <v>0</v>
      </c>
      <c r="B41" t="s">
        <v>42</v>
      </c>
      <c r="C41" t="s">
        <v>63</v>
      </c>
      <c r="D41" t="s">
        <v>69</v>
      </c>
      <c r="E41">
        <v>11434</v>
      </c>
      <c r="G41" t="s">
        <v>80</v>
      </c>
      <c r="J41" t="s">
        <v>96</v>
      </c>
      <c r="L41">
        <v>106660.6</v>
      </c>
      <c r="Q41" t="s">
        <v>211</v>
      </c>
      <c r="T41" t="s">
        <v>254</v>
      </c>
      <c r="U41" t="s">
        <v>472</v>
      </c>
      <c r="V41" t="s">
        <v>522</v>
      </c>
      <c r="W41">
        <v>0</v>
      </c>
      <c r="X41">
        <v>0</v>
      </c>
      <c r="Y41">
        <v>0</v>
      </c>
      <c r="AA41">
        <v>0</v>
      </c>
      <c r="AB41" t="s">
        <v>608</v>
      </c>
      <c r="AC41" t="s">
        <v>1174</v>
      </c>
    </row>
    <row r="42" spans="1:30">
      <c r="A42" s="1">
        <f>HYPERLINK("https://lsnyc.legalserver.org/matter/dynamic-profile/view/1882422","18-1882422")</f>
        <v>0</v>
      </c>
      <c r="B42" t="s">
        <v>44</v>
      </c>
      <c r="C42" t="s">
        <v>63</v>
      </c>
      <c r="D42" t="s">
        <v>69</v>
      </c>
      <c r="E42">
        <v>11373</v>
      </c>
      <c r="G42" t="s">
        <v>76</v>
      </c>
      <c r="J42" t="s">
        <v>119</v>
      </c>
      <c r="L42">
        <v>48000</v>
      </c>
      <c r="Q42" t="s">
        <v>218</v>
      </c>
      <c r="T42" t="s">
        <v>241</v>
      </c>
      <c r="U42" t="s">
        <v>467</v>
      </c>
      <c r="V42" t="s">
        <v>440</v>
      </c>
      <c r="W42">
        <v>0</v>
      </c>
      <c r="X42">
        <v>0</v>
      </c>
      <c r="Y42">
        <v>0</v>
      </c>
      <c r="AA42">
        <v>0</v>
      </c>
      <c r="AB42" t="s">
        <v>609</v>
      </c>
      <c r="AC42" t="s">
        <v>1175</v>
      </c>
    </row>
    <row r="43" spans="1:30">
      <c r="A43" s="1">
        <f>HYPERLINK("https://lsnyc.legalserver.org/matter/dynamic-profile/view/1878900","18-1878900")</f>
        <v>0</v>
      </c>
      <c r="B43" t="s">
        <v>35</v>
      </c>
      <c r="C43" t="s">
        <v>63</v>
      </c>
      <c r="D43" t="s">
        <v>71</v>
      </c>
      <c r="E43">
        <v>10466</v>
      </c>
      <c r="G43" t="s">
        <v>90</v>
      </c>
      <c r="J43" t="s">
        <v>120</v>
      </c>
      <c r="L43">
        <v>65000</v>
      </c>
      <c r="N43" t="s">
        <v>176</v>
      </c>
      <c r="Q43" t="s">
        <v>214</v>
      </c>
      <c r="T43" t="s">
        <v>259</v>
      </c>
      <c r="U43" t="s">
        <v>440</v>
      </c>
      <c r="V43" t="s">
        <v>440</v>
      </c>
      <c r="W43">
        <v>0</v>
      </c>
      <c r="X43">
        <v>0</v>
      </c>
      <c r="Y43">
        <v>0</v>
      </c>
      <c r="AA43">
        <v>0</v>
      </c>
      <c r="AB43" t="s">
        <v>610</v>
      </c>
      <c r="AC43" t="s">
        <v>1176</v>
      </c>
    </row>
    <row r="44" spans="1:30">
      <c r="A44" s="1">
        <f>HYPERLINK("https://lsnyc.legalserver.org/matter/dynamic-profile/view/1898721","19-1898721")</f>
        <v>0</v>
      </c>
      <c r="B44" t="s">
        <v>36</v>
      </c>
      <c r="C44" t="s">
        <v>63</v>
      </c>
      <c r="D44" t="s">
        <v>71</v>
      </c>
      <c r="E44">
        <v>10458</v>
      </c>
      <c r="G44" t="s">
        <v>88</v>
      </c>
      <c r="J44" t="s">
        <v>97</v>
      </c>
      <c r="L44">
        <v>45000</v>
      </c>
      <c r="N44" t="s">
        <v>177</v>
      </c>
      <c r="Q44" t="s">
        <v>216</v>
      </c>
      <c r="T44" t="s">
        <v>260</v>
      </c>
      <c r="U44" t="s">
        <v>440</v>
      </c>
      <c r="V44" t="s">
        <v>440</v>
      </c>
      <c r="W44">
        <v>0</v>
      </c>
      <c r="X44">
        <v>0</v>
      </c>
      <c r="Y44">
        <v>0</v>
      </c>
      <c r="AA44">
        <v>0</v>
      </c>
      <c r="AB44" t="s">
        <v>611</v>
      </c>
      <c r="AC44" t="s">
        <v>1177</v>
      </c>
    </row>
    <row r="45" spans="1:30">
      <c r="A45" s="1">
        <f>HYPERLINK("https://lsnyc.legalserver.org/matter/dynamic-profile/view/0828435","17-0828435")</f>
        <v>0</v>
      </c>
      <c r="B45" t="s">
        <v>38</v>
      </c>
      <c r="C45" t="s">
        <v>63</v>
      </c>
      <c r="D45" t="s">
        <v>69</v>
      </c>
      <c r="E45">
        <v>11361</v>
      </c>
      <c r="G45" t="s">
        <v>85</v>
      </c>
      <c r="H45" t="s">
        <v>86</v>
      </c>
      <c r="J45" t="s">
        <v>121</v>
      </c>
      <c r="L45">
        <v>42984</v>
      </c>
      <c r="N45" t="s">
        <v>176</v>
      </c>
      <c r="P45" t="s">
        <v>180</v>
      </c>
      <c r="Q45" t="s">
        <v>214</v>
      </c>
      <c r="R45" t="s">
        <v>211</v>
      </c>
      <c r="T45" t="s">
        <v>261</v>
      </c>
      <c r="U45" t="s">
        <v>261</v>
      </c>
      <c r="V45" t="s">
        <v>261</v>
      </c>
      <c r="W45">
        <v>0</v>
      </c>
      <c r="X45">
        <v>0</v>
      </c>
      <c r="Y45">
        <v>0</v>
      </c>
      <c r="Z45">
        <v>78315.27</v>
      </c>
      <c r="AA45">
        <v>0</v>
      </c>
      <c r="AB45" t="s">
        <v>572</v>
      </c>
      <c r="AC45" t="s">
        <v>1178</v>
      </c>
    </row>
    <row r="46" spans="1:30">
      <c r="A46" s="1">
        <f>HYPERLINK("https://lsnyc.legalserver.org/matter/dynamic-profile/view/1863842","18-1863842")</f>
        <v>0</v>
      </c>
      <c r="B46" t="s">
        <v>30</v>
      </c>
      <c r="C46" t="s">
        <v>63</v>
      </c>
      <c r="D46" t="s">
        <v>69</v>
      </c>
      <c r="E46">
        <v>11419</v>
      </c>
      <c r="G46" t="s">
        <v>76</v>
      </c>
      <c r="H46" t="s">
        <v>85</v>
      </c>
      <c r="J46" t="s">
        <v>113</v>
      </c>
      <c r="L46">
        <v>91500</v>
      </c>
      <c r="N46" t="s">
        <v>184</v>
      </c>
      <c r="Q46" t="s">
        <v>211</v>
      </c>
      <c r="R46" t="s">
        <v>218</v>
      </c>
      <c r="T46" t="s">
        <v>262</v>
      </c>
      <c r="U46" t="s">
        <v>257</v>
      </c>
      <c r="V46" t="s">
        <v>257</v>
      </c>
      <c r="W46">
        <v>0</v>
      </c>
      <c r="X46">
        <v>0</v>
      </c>
      <c r="Y46">
        <v>0</v>
      </c>
      <c r="AA46">
        <v>0</v>
      </c>
      <c r="AB46" t="s">
        <v>612</v>
      </c>
      <c r="AC46" t="s">
        <v>1179</v>
      </c>
      <c r="AD46" t="s">
        <v>1760</v>
      </c>
    </row>
    <row r="47" spans="1:30">
      <c r="A47" s="1">
        <f>HYPERLINK("https://lsnyc.legalserver.org/matter/dynamic-profile/view/1905283","19-1905283")</f>
        <v>0</v>
      </c>
      <c r="B47" t="s">
        <v>45</v>
      </c>
      <c r="C47" t="s">
        <v>63</v>
      </c>
      <c r="D47" t="s">
        <v>70</v>
      </c>
      <c r="E47">
        <v>11238</v>
      </c>
      <c r="G47" t="s">
        <v>81</v>
      </c>
      <c r="J47" t="s">
        <v>99</v>
      </c>
      <c r="L47">
        <v>8400</v>
      </c>
      <c r="T47" t="s">
        <v>263</v>
      </c>
      <c r="U47" t="s">
        <v>473</v>
      </c>
      <c r="V47" t="s">
        <v>257</v>
      </c>
      <c r="W47">
        <v>0</v>
      </c>
      <c r="X47">
        <v>0</v>
      </c>
      <c r="Y47">
        <v>0</v>
      </c>
      <c r="AA47">
        <v>0</v>
      </c>
      <c r="AB47" t="s">
        <v>613</v>
      </c>
      <c r="AC47" t="s">
        <v>1180</v>
      </c>
    </row>
    <row r="48" spans="1:30">
      <c r="A48" s="1">
        <f>HYPERLINK("https://lsnyc.legalserver.org/matter/dynamic-profile/view/1902889","19-1902889")</f>
        <v>0</v>
      </c>
      <c r="B48" t="s">
        <v>36</v>
      </c>
      <c r="C48" t="s">
        <v>63</v>
      </c>
      <c r="D48" t="s">
        <v>71</v>
      </c>
      <c r="E48">
        <v>10469</v>
      </c>
      <c r="G48" t="s">
        <v>76</v>
      </c>
      <c r="H48" t="s">
        <v>85</v>
      </c>
      <c r="J48" t="s">
        <v>111</v>
      </c>
      <c r="L48">
        <v>123600</v>
      </c>
      <c r="N48" t="s">
        <v>177</v>
      </c>
      <c r="Q48" t="s">
        <v>216</v>
      </c>
      <c r="T48" t="s">
        <v>257</v>
      </c>
      <c r="U48" t="s">
        <v>257</v>
      </c>
      <c r="V48" t="s">
        <v>257</v>
      </c>
      <c r="W48">
        <v>0</v>
      </c>
      <c r="X48">
        <v>0</v>
      </c>
      <c r="Y48">
        <v>0</v>
      </c>
      <c r="AA48">
        <v>0</v>
      </c>
      <c r="AB48" t="s">
        <v>614</v>
      </c>
      <c r="AC48" t="s">
        <v>1181</v>
      </c>
    </row>
    <row r="49" spans="1:30">
      <c r="A49" s="1">
        <f>HYPERLINK("https://lsnyc.legalserver.org/matter/dynamic-profile/view/1885880","18-1885880")</f>
        <v>0</v>
      </c>
      <c r="B49" t="s">
        <v>46</v>
      </c>
      <c r="C49" t="s">
        <v>63</v>
      </c>
      <c r="D49" t="s">
        <v>70</v>
      </c>
      <c r="E49">
        <v>11233</v>
      </c>
      <c r="G49" t="s">
        <v>80</v>
      </c>
      <c r="J49" t="s">
        <v>115</v>
      </c>
      <c r="L49">
        <v>101470.63</v>
      </c>
      <c r="N49" t="s">
        <v>177</v>
      </c>
      <c r="Q49" t="s">
        <v>215</v>
      </c>
      <c r="R49" t="s">
        <v>214</v>
      </c>
      <c r="T49" t="s">
        <v>264</v>
      </c>
      <c r="U49" t="s">
        <v>257</v>
      </c>
      <c r="V49" t="s">
        <v>257</v>
      </c>
      <c r="W49">
        <v>0</v>
      </c>
      <c r="X49">
        <v>0</v>
      </c>
      <c r="Y49">
        <v>0</v>
      </c>
      <c r="AA49">
        <v>0</v>
      </c>
      <c r="AB49" t="s">
        <v>615</v>
      </c>
      <c r="AC49" t="s">
        <v>1182</v>
      </c>
    </row>
    <row r="50" spans="1:30">
      <c r="A50" s="1">
        <f>HYPERLINK("https://lsnyc.legalserver.org/matter/dynamic-profile/view/1849151","17-1849151")</f>
        <v>0</v>
      </c>
      <c r="B50" t="s">
        <v>30</v>
      </c>
      <c r="C50" t="s">
        <v>63</v>
      </c>
      <c r="D50" t="s">
        <v>69</v>
      </c>
      <c r="E50">
        <v>11413</v>
      </c>
      <c r="G50" t="s">
        <v>89</v>
      </c>
      <c r="J50" t="s">
        <v>108</v>
      </c>
      <c r="L50">
        <v>19200</v>
      </c>
      <c r="N50" t="s">
        <v>176</v>
      </c>
      <c r="P50" t="s">
        <v>181</v>
      </c>
      <c r="Q50" t="s">
        <v>211</v>
      </c>
      <c r="R50" t="s">
        <v>214</v>
      </c>
      <c r="T50" t="s">
        <v>265</v>
      </c>
      <c r="U50" t="s">
        <v>257</v>
      </c>
      <c r="V50" t="s">
        <v>257</v>
      </c>
      <c r="W50">
        <v>0</v>
      </c>
      <c r="X50">
        <v>0</v>
      </c>
      <c r="Y50">
        <v>0</v>
      </c>
      <c r="AA50">
        <v>0</v>
      </c>
      <c r="AB50" t="s">
        <v>616</v>
      </c>
      <c r="AC50" t="s">
        <v>1183</v>
      </c>
    </row>
    <row r="51" spans="1:30">
      <c r="A51" s="1">
        <f>HYPERLINK("https://lsnyc.legalserver.org/matter/dynamic-profile/view/1851709","17-1851709")</f>
        <v>0</v>
      </c>
      <c r="B51" t="s">
        <v>41</v>
      </c>
      <c r="C51" t="s">
        <v>63</v>
      </c>
      <c r="D51" t="s">
        <v>70</v>
      </c>
      <c r="E51">
        <v>11236</v>
      </c>
      <c r="G51" t="s">
        <v>76</v>
      </c>
      <c r="H51" t="s">
        <v>88</v>
      </c>
      <c r="J51" t="s">
        <v>99</v>
      </c>
      <c r="L51">
        <v>100800</v>
      </c>
      <c r="N51" t="s">
        <v>176</v>
      </c>
      <c r="P51" t="s">
        <v>181</v>
      </c>
      <c r="Q51" t="s">
        <v>211</v>
      </c>
      <c r="R51" t="s">
        <v>214</v>
      </c>
      <c r="U51" t="s">
        <v>257</v>
      </c>
      <c r="V51" t="s">
        <v>257</v>
      </c>
      <c r="W51">
        <v>0</v>
      </c>
      <c r="X51">
        <v>0</v>
      </c>
      <c r="Y51">
        <v>0</v>
      </c>
      <c r="AA51">
        <v>0</v>
      </c>
      <c r="AB51" t="s">
        <v>617</v>
      </c>
      <c r="AC51" t="s">
        <v>1184</v>
      </c>
      <c r="AD51" t="s">
        <v>1756</v>
      </c>
    </row>
    <row r="52" spans="1:30">
      <c r="A52" s="1">
        <f>HYPERLINK("https://lsnyc.legalserver.org/matter/dynamic-profile/view/0791270","15-0791270")</f>
        <v>0</v>
      </c>
      <c r="B52" t="s">
        <v>47</v>
      </c>
      <c r="C52" t="s">
        <v>63</v>
      </c>
      <c r="D52" t="s">
        <v>71</v>
      </c>
      <c r="E52">
        <v>10466</v>
      </c>
      <c r="G52" t="s">
        <v>85</v>
      </c>
      <c r="H52" t="s">
        <v>84</v>
      </c>
      <c r="J52" t="s">
        <v>111</v>
      </c>
      <c r="L52">
        <v>58000</v>
      </c>
      <c r="N52" t="s">
        <v>185</v>
      </c>
      <c r="Q52" t="s">
        <v>211</v>
      </c>
      <c r="R52" t="s">
        <v>226</v>
      </c>
      <c r="T52" t="s">
        <v>266</v>
      </c>
      <c r="U52" t="s">
        <v>266</v>
      </c>
      <c r="V52" t="s">
        <v>266</v>
      </c>
      <c r="W52">
        <v>0</v>
      </c>
      <c r="X52">
        <v>0</v>
      </c>
      <c r="Y52">
        <v>0</v>
      </c>
      <c r="AA52">
        <v>0</v>
      </c>
      <c r="AB52" t="s">
        <v>615</v>
      </c>
      <c r="AC52" t="s">
        <v>1185</v>
      </c>
      <c r="AD52" t="s">
        <v>1757</v>
      </c>
    </row>
    <row r="53" spans="1:30">
      <c r="A53" s="1">
        <f>HYPERLINK("https://lsnyc.legalserver.org/matter/dynamic-profile/view/1905329","19-1905329")</f>
        <v>0</v>
      </c>
      <c r="B53" t="s">
        <v>48</v>
      </c>
      <c r="C53" t="s">
        <v>63</v>
      </c>
      <c r="D53" t="s">
        <v>69</v>
      </c>
      <c r="E53">
        <v>11433</v>
      </c>
      <c r="G53" t="s">
        <v>76</v>
      </c>
      <c r="J53" t="s">
        <v>96</v>
      </c>
      <c r="L53">
        <v>22380</v>
      </c>
      <c r="T53" t="s">
        <v>266</v>
      </c>
      <c r="U53" t="s">
        <v>266</v>
      </c>
      <c r="V53" t="s">
        <v>266</v>
      </c>
      <c r="W53">
        <v>0</v>
      </c>
      <c r="X53">
        <v>0</v>
      </c>
      <c r="Y53">
        <v>0</v>
      </c>
      <c r="AA53">
        <v>0</v>
      </c>
      <c r="AB53" t="s">
        <v>618</v>
      </c>
      <c r="AC53" t="s">
        <v>1186</v>
      </c>
    </row>
    <row r="54" spans="1:30">
      <c r="A54" s="1">
        <f>HYPERLINK("https://lsnyc.legalserver.org/matter/dynamic-profile/view/1889729","19-1889729")</f>
        <v>0</v>
      </c>
      <c r="B54" t="s">
        <v>34</v>
      </c>
      <c r="C54" t="s">
        <v>63</v>
      </c>
      <c r="D54" t="s">
        <v>70</v>
      </c>
      <c r="E54">
        <v>11234</v>
      </c>
      <c r="G54" t="s">
        <v>84</v>
      </c>
      <c r="J54" t="s">
        <v>99</v>
      </c>
      <c r="L54">
        <v>57819.36</v>
      </c>
      <c r="N54" t="s">
        <v>180</v>
      </c>
      <c r="Q54" t="s">
        <v>215</v>
      </c>
      <c r="T54" t="s">
        <v>237</v>
      </c>
      <c r="U54" t="s">
        <v>417</v>
      </c>
      <c r="V54" t="s">
        <v>413</v>
      </c>
      <c r="W54">
        <v>0</v>
      </c>
      <c r="X54">
        <v>0</v>
      </c>
      <c r="Y54">
        <v>0</v>
      </c>
      <c r="Z54" t="s">
        <v>555</v>
      </c>
      <c r="AA54">
        <v>0</v>
      </c>
      <c r="AB54" t="s">
        <v>619</v>
      </c>
      <c r="AC54" t="s">
        <v>1158</v>
      </c>
    </row>
    <row r="55" spans="1:30">
      <c r="A55" s="1">
        <f>HYPERLINK("https://lsnyc.legalserver.org/matter/dynamic-profile/view/1906525","19-1906525")</f>
        <v>0</v>
      </c>
      <c r="B55" t="s">
        <v>31</v>
      </c>
      <c r="C55" t="s">
        <v>63</v>
      </c>
      <c r="D55" t="s">
        <v>70</v>
      </c>
      <c r="E55">
        <v>11209</v>
      </c>
      <c r="G55" t="s">
        <v>80</v>
      </c>
      <c r="H55" t="s">
        <v>89</v>
      </c>
      <c r="J55" t="s">
        <v>99</v>
      </c>
      <c r="L55">
        <v>141600</v>
      </c>
      <c r="Q55" t="s">
        <v>216</v>
      </c>
      <c r="T55" t="s">
        <v>241</v>
      </c>
      <c r="U55" t="s">
        <v>267</v>
      </c>
      <c r="V55" t="s">
        <v>267</v>
      </c>
      <c r="W55">
        <v>0</v>
      </c>
      <c r="X55">
        <v>0</v>
      </c>
      <c r="Y55">
        <v>0</v>
      </c>
      <c r="AA55">
        <v>0</v>
      </c>
      <c r="AB55" t="s">
        <v>620</v>
      </c>
      <c r="AC55" t="s">
        <v>1187</v>
      </c>
    </row>
    <row r="56" spans="1:30">
      <c r="A56" s="1">
        <f>HYPERLINK("https://lsnyc.legalserver.org/matter/dynamic-profile/view/1902481","19-1902481")</f>
        <v>0</v>
      </c>
      <c r="B56" t="s">
        <v>34</v>
      </c>
      <c r="C56" t="s">
        <v>63</v>
      </c>
      <c r="D56" t="s">
        <v>70</v>
      </c>
      <c r="E56">
        <v>11238</v>
      </c>
      <c r="G56" t="s">
        <v>87</v>
      </c>
      <c r="J56" t="s">
        <v>115</v>
      </c>
      <c r="L56">
        <v>62000</v>
      </c>
      <c r="Q56" t="s">
        <v>216</v>
      </c>
      <c r="T56" t="s">
        <v>267</v>
      </c>
      <c r="V56" t="s">
        <v>267</v>
      </c>
      <c r="W56">
        <v>0</v>
      </c>
      <c r="X56">
        <v>0</v>
      </c>
      <c r="Y56">
        <v>0</v>
      </c>
      <c r="AA56">
        <v>0</v>
      </c>
      <c r="AB56" t="s">
        <v>621</v>
      </c>
      <c r="AC56" t="s">
        <v>1180</v>
      </c>
    </row>
    <row r="57" spans="1:30">
      <c r="A57" s="1">
        <f>HYPERLINK("https://lsnyc.legalserver.org/matter/dynamic-profile/view/1849288","17-1849288")</f>
        <v>0</v>
      </c>
      <c r="B57" t="s">
        <v>34</v>
      </c>
      <c r="C57" t="s">
        <v>63</v>
      </c>
      <c r="D57" t="s">
        <v>70</v>
      </c>
      <c r="E57">
        <v>11236</v>
      </c>
      <c r="G57" t="s">
        <v>76</v>
      </c>
      <c r="J57" t="s">
        <v>102</v>
      </c>
      <c r="L57">
        <v>62400</v>
      </c>
      <c r="N57" t="s">
        <v>176</v>
      </c>
      <c r="P57" t="s">
        <v>177</v>
      </c>
      <c r="Q57" t="s">
        <v>211</v>
      </c>
      <c r="R57" t="s">
        <v>215</v>
      </c>
      <c r="T57" t="s">
        <v>267</v>
      </c>
      <c r="U57" t="s">
        <v>267</v>
      </c>
      <c r="V57" t="s">
        <v>267</v>
      </c>
      <c r="W57">
        <v>0</v>
      </c>
      <c r="X57">
        <v>0</v>
      </c>
      <c r="Y57">
        <v>0</v>
      </c>
      <c r="AA57">
        <v>0</v>
      </c>
      <c r="AB57" t="s">
        <v>622</v>
      </c>
      <c r="AC57" t="s">
        <v>1188</v>
      </c>
      <c r="AD57" t="s">
        <v>1756</v>
      </c>
    </row>
    <row r="58" spans="1:30">
      <c r="A58" s="1">
        <f>HYPERLINK("https://lsnyc.legalserver.org/matter/dynamic-profile/view/1894502","19-1894502")</f>
        <v>0</v>
      </c>
      <c r="B58" t="s">
        <v>36</v>
      </c>
      <c r="C58" t="s">
        <v>63</v>
      </c>
      <c r="D58" t="s">
        <v>71</v>
      </c>
      <c r="E58">
        <v>10463</v>
      </c>
      <c r="G58" t="s">
        <v>80</v>
      </c>
      <c r="J58" t="s">
        <v>100</v>
      </c>
      <c r="L58">
        <v>12000</v>
      </c>
      <c r="N58" t="s">
        <v>177</v>
      </c>
      <c r="Q58" t="s">
        <v>217</v>
      </c>
      <c r="R58" t="s">
        <v>217</v>
      </c>
      <c r="U58" t="s">
        <v>449</v>
      </c>
      <c r="V58" t="s">
        <v>267</v>
      </c>
      <c r="W58">
        <v>0</v>
      </c>
      <c r="X58">
        <v>0</v>
      </c>
      <c r="Y58">
        <v>0</v>
      </c>
      <c r="AA58">
        <v>0</v>
      </c>
      <c r="AB58" t="s">
        <v>623</v>
      </c>
      <c r="AC58" t="s">
        <v>1189</v>
      </c>
    </row>
    <row r="59" spans="1:30">
      <c r="A59" s="1">
        <f>HYPERLINK("https://lsnyc.legalserver.org/matter/dynamic-profile/view/0820593","16-0820593")</f>
        <v>0</v>
      </c>
      <c r="B59" t="s">
        <v>30</v>
      </c>
      <c r="C59" t="s">
        <v>63</v>
      </c>
      <c r="D59" t="s">
        <v>69</v>
      </c>
      <c r="E59">
        <v>11434</v>
      </c>
      <c r="G59" t="s">
        <v>78</v>
      </c>
      <c r="J59" t="s">
        <v>122</v>
      </c>
      <c r="L59">
        <v>68400</v>
      </c>
      <c r="N59" t="s">
        <v>184</v>
      </c>
      <c r="Q59" t="s">
        <v>211</v>
      </c>
      <c r="R59" t="s">
        <v>214</v>
      </c>
      <c r="T59" t="s">
        <v>244</v>
      </c>
      <c r="U59" t="s">
        <v>472</v>
      </c>
      <c r="V59" t="s">
        <v>523</v>
      </c>
      <c r="W59">
        <v>0</v>
      </c>
      <c r="X59">
        <v>0</v>
      </c>
      <c r="Y59">
        <v>0</v>
      </c>
      <c r="AA59">
        <v>0</v>
      </c>
      <c r="AB59" t="s">
        <v>624</v>
      </c>
      <c r="AC59" t="s">
        <v>1190</v>
      </c>
      <c r="AD59" t="s">
        <v>1760</v>
      </c>
    </row>
    <row r="60" spans="1:30">
      <c r="A60" s="1">
        <f>HYPERLINK("https://lsnyc.legalserver.org/matter/dynamic-profile/view/1871212","18-1871212")</f>
        <v>0</v>
      </c>
      <c r="B60" t="s">
        <v>33</v>
      </c>
      <c r="C60" t="s">
        <v>63</v>
      </c>
      <c r="D60" t="s">
        <v>69</v>
      </c>
      <c r="E60">
        <v>11436</v>
      </c>
      <c r="G60" t="s">
        <v>80</v>
      </c>
      <c r="J60" t="s">
        <v>108</v>
      </c>
      <c r="L60">
        <v>13800</v>
      </c>
      <c r="Q60" t="s">
        <v>211</v>
      </c>
      <c r="T60" t="s">
        <v>255</v>
      </c>
      <c r="U60" t="s">
        <v>474</v>
      </c>
      <c r="V60" t="s">
        <v>438</v>
      </c>
      <c r="W60">
        <v>0</v>
      </c>
      <c r="X60">
        <v>0</v>
      </c>
      <c r="Y60">
        <v>0</v>
      </c>
      <c r="AA60">
        <v>0</v>
      </c>
      <c r="AB60" t="s">
        <v>574</v>
      </c>
      <c r="AC60" t="s">
        <v>1191</v>
      </c>
    </row>
    <row r="61" spans="1:30">
      <c r="A61" s="1">
        <f>HYPERLINK("https://lsnyc.legalserver.org/matter/dynamic-profile/view/0830812","17-0830812")</f>
        <v>0</v>
      </c>
      <c r="B61" t="s">
        <v>33</v>
      </c>
      <c r="C61" t="s">
        <v>63</v>
      </c>
      <c r="D61" t="s">
        <v>69</v>
      </c>
      <c r="E61">
        <v>11413</v>
      </c>
      <c r="G61" t="s">
        <v>82</v>
      </c>
      <c r="J61" t="s">
        <v>112</v>
      </c>
      <c r="L61">
        <v>26400</v>
      </c>
      <c r="Q61" t="s">
        <v>213</v>
      </c>
      <c r="R61" t="s">
        <v>214</v>
      </c>
      <c r="T61" t="s">
        <v>268</v>
      </c>
      <c r="U61" t="s">
        <v>255</v>
      </c>
      <c r="V61" t="s">
        <v>438</v>
      </c>
      <c r="W61">
        <v>0</v>
      </c>
      <c r="X61">
        <v>0</v>
      </c>
      <c r="Y61">
        <v>0</v>
      </c>
      <c r="AA61">
        <v>0</v>
      </c>
      <c r="AB61" t="s">
        <v>625</v>
      </c>
      <c r="AC61" t="s">
        <v>1192</v>
      </c>
    </row>
    <row r="62" spans="1:30">
      <c r="A62" s="1">
        <f>HYPERLINK("https://lsnyc.legalserver.org/matter/dynamic-profile/view/1890549","19-1890549")</f>
        <v>0</v>
      </c>
      <c r="B62" t="s">
        <v>39</v>
      </c>
      <c r="C62" t="s">
        <v>63</v>
      </c>
      <c r="D62" t="s">
        <v>70</v>
      </c>
      <c r="E62">
        <v>11208</v>
      </c>
      <c r="G62" t="s">
        <v>82</v>
      </c>
      <c r="H62" t="s">
        <v>84</v>
      </c>
      <c r="J62" t="s">
        <v>99</v>
      </c>
      <c r="L62">
        <v>21408</v>
      </c>
      <c r="N62" t="s">
        <v>177</v>
      </c>
      <c r="Q62" t="s">
        <v>215</v>
      </c>
      <c r="R62" t="s">
        <v>217</v>
      </c>
      <c r="T62" t="s">
        <v>269</v>
      </c>
      <c r="U62" t="s">
        <v>474</v>
      </c>
      <c r="V62" t="s">
        <v>438</v>
      </c>
      <c r="W62">
        <v>0</v>
      </c>
      <c r="X62">
        <v>0</v>
      </c>
      <c r="Y62">
        <v>0</v>
      </c>
      <c r="AA62">
        <v>0</v>
      </c>
      <c r="AB62" t="s">
        <v>626</v>
      </c>
      <c r="AC62" t="s">
        <v>1193</v>
      </c>
    </row>
    <row r="63" spans="1:30">
      <c r="A63" s="1">
        <f>HYPERLINK("https://lsnyc.legalserver.org/matter/dynamic-profile/view/1870524","18-1870524")</f>
        <v>0</v>
      </c>
      <c r="B63" t="s">
        <v>30</v>
      </c>
      <c r="C63" t="s">
        <v>63</v>
      </c>
      <c r="D63" t="s">
        <v>69</v>
      </c>
      <c r="E63">
        <v>11434</v>
      </c>
      <c r="G63" t="s">
        <v>89</v>
      </c>
      <c r="J63" t="s">
        <v>123</v>
      </c>
      <c r="L63">
        <v>11928</v>
      </c>
      <c r="N63" t="s">
        <v>177</v>
      </c>
      <c r="Q63" t="s">
        <v>217</v>
      </c>
      <c r="T63" t="s">
        <v>238</v>
      </c>
      <c r="U63" t="s">
        <v>438</v>
      </c>
      <c r="V63" t="s">
        <v>438</v>
      </c>
      <c r="W63">
        <v>0</v>
      </c>
      <c r="X63">
        <v>0</v>
      </c>
      <c r="Y63">
        <v>0</v>
      </c>
      <c r="AA63">
        <v>0</v>
      </c>
      <c r="AB63" t="s">
        <v>627</v>
      </c>
      <c r="AC63" t="s">
        <v>1194</v>
      </c>
    </row>
    <row r="64" spans="1:30">
      <c r="A64" s="1">
        <f>HYPERLINK("https://lsnyc.legalserver.org/matter/dynamic-profile/view/1864331","18-1864331")</f>
        <v>0</v>
      </c>
      <c r="B64" t="s">
        <v>39</v>
      </c>
      <c r="C64" t="s">
        <v>63</v>
      </c>
      <c r="D64" t="s">
        <v>70</v>
      </c>
      <c r="E64">
        <v>11207</v>
      </c>
      <c r="G64" t="s">
        <v>81</v>
      </c>
      <c r="H64" t="s">
        <v>89</v>
      </c>
      <c r="J64" t="s">
        <v>97</v>
      </c>
      <c r="L64">
        <v>52158</v>
      </c>
      <c r="N64" t="s">
        <v>176</v>
      </c>
      <c r="P64" t="s">
        <v>177</v>
      </c>
      <c r="Q64" t="s">
        <v>213</v>
      </c>
      <c r="R64" t="s">
        <v>217</v>
      </c>
      <c r="T64" t="s">
        <v>247</v>
      </c>
      <c r="U64" t="s">
        <v>255</v>
      </c>
      <c r="V64" t="s">
        <v>438</v>
      </c>
      <c r="W64">
        <v>0</v>
      </c>
      <c r="X64">
        <v>0</v>
      </c>
      <c r="Y64">
        <v>0</v>
      </c>
      <c r="AA64">
        <v>0</v>
      </c>
      <c r="AB64" t="s">
        <v>628</v>
      </c>
      <c r="AC64" t="s">
        <v>1195</v>
      </c>
    </row>
    <row r="65" spans="1:30">
      <c r="A65" s="1">
        <f>HYPERLINK("https://lsnyc.legalserver.org/matter/dynamic-profile/view/1890487","19-1890487")</f>
        <v>0</v>
      </c>
      <c r="B65" t="s">
        <v>30</v>
      </c>
      <c r="C65" t="s">
        <v>63</v>
      </c>
      <c r="D65" t="s">
        <v>69</v>
      </c>
      <c r="E65">
        <v>11427</v>
      </c>
      <c r="G65" t="s">
        <v>76</v>
      </c>
      <c r="J65" t="s">
        <v>101</v>
      </c>
      <c r="L65">
        <v>30000</v>
      </c>
      <c r="T65" t="s">
        <v>270</v>
      </c>
      <c r="U65" t="s">
        <v>270</v>
      </c>
      <c r="V65" t="s">
        <v>270</v>
      </c>
      <c r="W65">
        <v>0</v>
      </c>
      <c r="X65">
        <v>0</v>
      </c>
      <c r="Y65">
        <v>0</v>
      </c>
      <c r="AA65">
        <v>0</v>
      </c>
      <c r="AB65" t="s">
        <v>629</v>
      </c>
      <c r="AC65" t="s">
        <v>1196</v>
      </c>
    </row>
    <row r="66" spans="1:30">
      <c r="A66" s="1">
        <f>HYPERLINK("https://lsnyc.legalserver.org/matter/dynamic-profile/view/1902669","19-1902669")</f>
        <v>0</v>
      </c>
      <c r="B66" t="s">
        <v>30</v>
      </c>
      <c r="C66" t="s">
        <v>63</v>
      </c>
      <c r="D66" t="s">
        <v>69</v>
      </c>
      <c r="E66">
        <v>11365</v>
      </c>
      <c r="G66" t="s">
        <v>80</v>
      </c>
      <c r="J66" t="s">
        <v>102</v>
      </c>
      <c r="L66">
        <v>60000</v>
      </c>
      <c r="T66" t="s">
        <v>271</v>
      </c>
      <c r="U66" t="s">
        <v>464</v>
      </c>
      <c r="V66" t="s">
        <v>270</v>
      </c>
      <c r="W66">
        <v>0</v>
      </c>
      <c r="X66">
        <v>0</v>
      </c>
      <c r="Y66">
        <v>0</v>
      </c>
      <c r="AA66">
        <v>0</v>
      </c>
      <c r="AB66" t="s">
        <v>630</v>
      </c>
      <c r="AC66" t="s">
        <v>1197</v>
      </c>
    </row>
    <row r="67" spans="1:30">
      <c r="A67" s="1">
        <f>HYPERLINK("https://lsnyc.legalserver.org/matter/dynamic-profile/view/1885995","18-1885995")</f>
        <v>0</v>
      </c>
      <c r="B67" t="s">
        <v>47</v>
      </c>
      <c r="C67" t="s">
        <v>63</v>
      </c>
      <c r="D67" t="s">
        <v>71</v>
      </c>
      <c r="E67">
        <v>10465</v>
      </c>
      <c r="G67" t="s">
        <v>87</v>
      </c>
      <c r="J67" t="s">
        <v>124</v>
      </c>
      <c r="L67">
        <v>60000</v>
      </c>
      <c r="N67" t="s">
        <v>186</v>
      </c>
      <c r="Q67" t="s">
        <v>215</v>
      </c>
      <c r="R67" t="s">
        <v>211</v>
      </c>
      <c r="T67" t="s">
        <v>272</v>
      </c>
      <c r="U67" t="s">
        <v>475</v>
      </c>
      <c r="V67" t="s">
        <v>272</v>
      </c>
      <c r="W67">
        <v>0</v>
      </c>
      <c r="X67">
        <v>0</v>
      </c>
      <c r="Y67">
        <v>0</v>
      </c>
      <c r="AA67">
        <v>0</v>
      </c>
      <c r="AB67" t="s">
        <v>631</v>
      </c>
      <c r="AC67" t="s">
        <v>1198</v>
      </c>
    </row>
    <row r="68" spans="1:30">
      <c r="A68" s="1">
        <f>HYPERLINK("https://lsnyc.legalserver.org/matter/dynamic-profile/view/0794903","15-0794903")</f>
        <v>0</v>
      </c>
      <c r="B68" t="s">
        <v>30</v>
      </c>
      <c r="C68" t="s">
        <v>63</v>
      </c>
      <c r="D68" t="s">
        <v>69</v>
      </c>
      <c r="E68">
        <v>11429</v>
      </c>
      <c r="G68" t="s">
        <v>76</v>
      </c>
      <c r="J68" t="s">
        <v>125</v>
      </c>
      <c r="L68">
        <v>59768</v>
      </c>
      <c r="N68" t="s">
        <v>177</v>
      </c>
      <c r="Q68" t="s">
        <v>217</v>
      </c>
      <c r="T68" t="s">
        <v>265</v>
      </c>
      <c r="U68" t="s">
        <v>365</v>
      </c>
      <c r="V68" t="s">
        <v>365</v>
      </c>
      <c r="W68">
        <v>0</v>
      </c>
      <c r="X68">
        <v>0</v>
      </c>
      <c r="Y68">
        <v>0</v>
      </c>
      <c r="AA68">
        <v>0</v>
      </c>
      <c r="AB68" t="s">
        <v>632</v>
      </c>
      <c r="AC68" t="s">
        <v>1199</v>
      </c>
    </row>
    <row r="69" spans="1:30">
      <c r="A69" s="1">
        <f>HYPERLINK("https://lsnyc.legalserver.org/matter/dynamic-profile/view/1893272","19-1893272")</f>
        <v>0</v>
      </c>
      <c r="B69" t="s">
        <v>48</v>
      </c>
      <c r="C69" t="s">
        <v>63</v>
      </c>
      <c r="D69" t="s">
        <v>69</v>
      </c>
      <c r="E69">
        <v>11412</v>
      </c>
      <c r="J69" t="s">
        <v>96</v>
      </c>
      <c r="L69">
        <v>28670.2</v>
      </c>
      <c r="N69" t="s">
        <v>183</v>
      </c>
      <c r="Q69" t="s">
        <v>215</v>
      </c>
      <c r="T69" t="s">
        <v>247</v>
      </c>
      <c r="U69" t="s">
        <v>365</v>
      </c>
      <c r="V69" t="s">
        <v>365</v>
      </c>
      <c r="W69">
        <v>0</v>
      </c>
      <c r="X69">
        <v>0</v>
      </c>
      <c r="Y69">
        <v>0</v>
      </c>
      <c r="AA69">
        <v>0</v>
      </c>
      <c r="AB69" t="s">
        <v>633</v>
      </c>
      <c r="AC69" t="s">
        <v>1200</v>
      </c>
    </row>
    <row r="70" spans="1:30">
      <c r="A70" s="1">
        <f>HYPERLINK("https://lsnyc.legalserver.org/matter/dynamic-profile/view/1906568","19-1906568")</f>
        <v>0</v>
      </c>
      <c r="B70" t="s">
        <v>33</v>
      </c>
      <c r="C70" t="s">
        <v>63</v>
      </c>
      <c r="D70" t="s">
        <v>69</v>
      </c>
      <c r="E70">
        <v>11412</v>
      </c>
      <c r="G70" t="s">
        <v>76</v>
      </c>
      <c r="J70" t="s">
        <v>126</v>
      </c>
      <c r="L70">
        <v>71100</v>
      </c>
      <c r="N70" t="s">
        <v>177</v>
      </c>
      <c r="Q70" t="s">
        <v>217</v>
      </c>
      <c r="T70" t="s">
        <v>270</v>
      </c>
      <c r="U70" t="s">
        <v>270</v>
      </c>
      <c r="V70" t="s">
        <v>365</v>
      </c>
      <c r="W70">
        <v>0</v>
      </c>
      <c r="X70">
        <v>0</v>
      </c>
      <c r="Y70">
        <v>0</v>
      </c>
      <c r="AA70">
        <v>0</v>
      </c>
      <c r="AB70" t="s">
        <v>634</v>
      </c>
      <c r="AC70" t="s">
        <v>1201</v>
      </c>
    </row>
    <row r="71" spans="1:30">
      <c r="A71" s="1">
        <f>HYPERLINK("https://lsnyc.legalserver.org/matter/dynamic-profile/view/1889979","19-1889979")</f>
        <v>0</v>
      </c>
      <c r="B71" t="s">
        <v>48</v>
      </c>
      <c r="C71" t="s">
        <v>63</v>
      </c>
      <c r="D71" t="s">
        <v>69</v>
      </c>
      <c r="E71">
        <v>11434</v>
      </c>
      <c r="G71" t="s">
        <v>88</v>
      </c>
      <c r="J71" t="s">
        <v>127</v>
      </c>
      <c r="L71">
        <v>45200</v>
      </c>
      <c r="Q71" t="s">
        <v>219</v>
      </c>
      <c r="T71" t="s">
        <v>273</v>
      </c>
      <c r="U71" t="s">
        <v>476</v>
      </c>
      <c r="V71" t="s">
        <v>365</v>
      </c>
      <c r="W71">
        <v>0</v>
      </c>
      <c r="X71">
        <v>0</v>
      </c>
      <c r="Y71">
        <v>0</v>
      </c>
      <c r="AA71">
        <v>0</v>
      </c>
      <c r="AB71" t="s">
        <v>635</v>
      </c>
      <c r="AC71" t="s">
        <v>1202</v>
      </c>
    </row>
    <row r="72" spans="1:30">
      <c r="A72" s="1">
        <f>HYPERLINK("https://lsnyc.legalserver.org/matter/dynamic-profile/view/0766422","14-0766422")</f>
        <v>0</v>
      </c>
      <c r="B72" t="s">
        <v>30</v>
      </c>
      <c r="C72" t="s">
        <v>63</v>
      </c>
      <c r="D72" t="s">
        <v>69</v>
      </c>
      <c r="E72">
        <v>11434</v>
      </c>
      <c r="G72" t="s">
        <v>85</v>
      </c>
      <c r="H72" t="s">
        <v>76</v>
      </c>
      <c r="J72" t="s">
        <v>105</v>
      </c>
      <c r="L72">
        <v>42000</v>
      </c>
      <c r="N72" t="s">
        <v>187</v>
      </c>
      <c r="P72" t="s">
        <v>176</v>
      </c>
      <c r="Q72" t="s">
        <v>218</v>
      </c>
      <c r="R72" t="s">
        <v>218</v>
      </c>
      <c r="T72" t="s">
        <v>273</v>
      </c>
      <c r="U72" t="s">
        <v>365</v>
      </c>
      <c r="V72" t="s">
        <v>365</v>
      </c>
      <c r="W72">
        <v>0</v>
      </c>
      <c r="X72">
        <v>0</v>
      </c>
      <c r="Y72">
        <v>0</v>
      </c>
      <c r="AA72">
        <v>0</v>
      </c>
      <c r="AB72" t="s">
        <v>636</v>
      </c>
      <c r="AC72" t="s">
        <v>1203</v>
      </c>
      <c r="AD72" t="s">
        <v>1760</v>
      </c>
    </row>
    <row r="73" spans="1:30">
      <c r="A73" s="1">
        <f>HYPERLINK("https://lsnyc.legalserver.org/matter/dynamic-profile/view/0766135","14-0766135")</f>
        <v>0</v>
      </c>
      <c r="B73" t="s">
        <v>48</v>
      </c>
      <c r="C73" t="s">
        <v>63</v>
      </c>
      <c r="D73" t="s">
        <v>69</v>
      </c>
      <c r="E73">
        <v>11420</v>
      </c>
      <c r="G73" t="s">
        <v>90</v>
      </c>
      <c r="H73" t="s">
        <v>84</v>
      </c>
      <c r="J73" t="s">
        <v>128</v>
      </c>
      <c r="L73">
        <v>69600</v>
      </c>
      <c r="N73" t="s">
        <v>187</v>
      </c>
      <c r="Q73" t="s">
        <v>218</v>
      </c>
      <c r="R73" t="s">
        <v>215</v>
      </c>
      <c r="T73" t="s">
        <v>270</v>
      </c>
      <c r="U73" t="s">
        <v>365</v>
      </c>
      <c r="V73" t="s">
        <v>365</v>
      </c>
      <c r="W73">
        <v>0</v>
      </c>
      <c r="X73">
        <v>0</v>
      </c>
      <c r="Y73">
        <v>0</v>
      </c>
      <c r="AA73">
        <v>0</v>
      </c>
      <c r="AB73" t="s">
        <v>637</v>
      </c>
      <c r="AC73" t="s">
        <v>1204</v>
      </c>
      <c r="AD73" t="s">
        <v>1760</v>
      </c>
    </row>
    <row r="74" spans="1:30">
      <c r="A74" s="1">
        <f>HYPERLINK("https://lsnyc.legalserver.org/matter/dynamic-profile/view/0771330","15-0771330")</f>
        <v>0</v>
      </c>
      <c r="B74" t="s">
        <v>31</v>
      </c>
      <c r="C74" t="s">
        <v>63</v>
      </c>
      <c r="D74" t="s">
        <v>70</v>
      </c>
      <c r="E74">
        <v>11236</v>
      </c>
      <c r="G74" t="s">
        <v>76</v>
      </c>
      <c r="H74" t="s">
        <v>86</v>
      </c>
      <c r="J74" t="s">
        <v>129</v>
      </c>
      <c r="L74">
        <v>104940</v>
      </c>
      <c r="N74" t="s">
        <v>176</v>
      </c>
      <c r="P74" t="s">
        <v>177</v>
      </c>
      <c r="Q74" t="s">
        <v>213</v>
      </c>
      <c r="R74" t="s">
        <v>228</v>
      </c>
      <c r="T74" t="s">
        <v>274</v>
      </c>
      <c r="U74" t="s">
        <v>365</v>
      </c>
      <c r="V74" t="s">
        <v>365</v>
      </c>
      <c r="W74">
        <v>0</v>
      </c>
      <c r="X74">
        <v>0</v>
      </c>
      <c r="Y74">
        <v>0</v>
      </c>
      <c r="AA74">
        <v>0</v>
      </c>
      <c r="AB74" t="s">
        <v>638</v>
      </c>
      <c r="AC74" t="s">
        <v>1205</v>
      </c>
      <c r="AD74" t="s">
        <v>1757</v>
      </c>
    </row>
    <row r="75" spans="1:30">
      <c r="A75" s="1">
        <f>HYPERLINK("https://lsnyc.legalserver.org/matter/dynamic-profile/view/1886196","18-1886196")</f>
        <v>0</v>
      </c>
      <c r="B75" t="s">
        <v>47</v>
      </c>
      <c r="C75" t="s">
        <v>63</v>
      </c>
      <c r="D75" t="s">
        <v>71</v>
      </c>
      <c r="E75">
        <v>10469</v>
      </c>
      <c r="G75" t="s">
        <v>89</v>
      </c>
      <c r="J75" t="s">
        <v>119</v>
      </c>
      <c r="L75">
        <v>79440</v>
      </c>
      <c r="Q75" t="s">
        <v>216</v>
      </c>
      <c r="T75" t="s">
        <v>251</v>
      </c>
      <c r="U75" t="s">
        <v>475</v>
      </c>
      <c r="V75" t="s">
        <v>365</v>
      </c>
      <c r="W75">
        <v>0</v>
      </c>
      <c r="X75">
        <v>0</v>
      </c>
      <c r="Y75">
        <v>0</v>
      </c>
      <c r="AA75">
        <v>0</v>
      </c>
      <c r="AB75" t="s">
        <v>639</v>
      </c>
      <c r="AC75" t="s">
        <v>1142</v>
      </c>
    </row>
    <row r="76" spans="1:30">
      <c r="A76" s="1">
        <f>HYPERLINK("https://lsnyc.legalserver.org/matter/dynamic-profile/view/1881966","18-1881966")</f>
        <v>0</v>
      </c>
      <c r="B76" t="s">
        <v>30</v>
      </c>
      <c r="C76" t="s">
        <v>63</v>
      </c>
      <c r="D76" t="s">
        <v>69</v>
      </c>
      <c r="E76">
        <v>11411</v>
      </c>
      <c r="G76" t="s">
        <v>85</v>
      </c>
      <c r="J76" t="s">
        <v>102</v>
      </c>
      <c r="L76">
        <v>140400</v>
      </c>
      <c r="Q76" t="s">
        <v>217</v>
      </c>
      <c r="R76" t="s">
        <v>218</v>
      </c>
      <c r="T76" t="s">
        <v>275</v>
      </c>
      <c r="U76" t="s">
        <v>477</v>
      </c>
      <c r="V76" t="s">
        <v>477</v>
      </c>
      <c r="W76">
        <v>0</v>
      </c>
      <c r="X76">
        <v>0</v>
      </c>
      <c r="Y76">
        <v>0</v>
      </c>
      <c r="AA76">
        <v>0</v>
      </c>
      <c r="AB76" t="s">
        <v>640</v>
      </c>
      <c r="AC76" t="s">
        <v>1206</v>
      </c>
    </row>
    <row r="77" spans="1:30">
      <c r="A77" s="1">
        <f>HYPERLINK("https://lsnyc.legalserver.org/matter/dynamic-profile/view/1892315","19-1892315")</f>
        <v>0</v>
      </c>
      <c r="B77" t="s">
        <v>35</v>
      </c>
      <c r="C77" t="s">
        <v>63</v>
      </c>
      <c r="D77" t="s">
        <v>71</v>
      </c>
      <c r="E77">
        <v>10466</v>
      </c>
      <c r="G77" t="s">
        <v>88</v>
      </c>
      <c r="J77" t="s">
        <v>107</v>
      </c>
      <c r="L77">
        <v>117600</v>
      </c>
      <c r="N77" t="s">
        <v>176</v>
      </c>
      <c r="P77" t="s">
        <v>177</v>
      </c>
      <c r="Q77" t="s">
        <v>214</v>
      </c>
      <c r="R77" t="s">
        <v>217</v>
      </c>
      <c r="T77" t="s">
        <v>276</v>
      </c>
      <c r="U77" t="s">
        <v>477</v>
      </c>
      <c r="V77" t="s">
        <v>477</v>
      </c>
      <c r="W77">
        <v>0</v>
      </c>
      <c r="X77">
        <v>0</v>
      </c>
      <c r="Y77">
        <v>0</v>
      </c>
      <c r="AA77">
        <v>0</v>
      </c>
      <c r="AB77" t="s">
        <v>641</v>
      </c>
      <c r="AC77" t="s">
        <v>1207</v>
      </c>
    </row>
    <row r="78" spans="1:30">
      <c r="A78" s="1">
        <f>HYPERLINK("https://lsnyc.legalserver.org/matter/dynamic-profile/view/0724969","12-0724969")</f>
        <v>0</v>
      </c>
      <c r="B78" t="s">
        <v>49</v>
      </c>
      <c r="C78" t="s">
        <v>63</v>
      </c>
      <c r="D78" t="s">
        <v>69</v>
      </c>
      <c r="E78">
        <v>11436</v>
      </c>
      <c r="G78" t="s">
        <v>89</v>
      </c>
      <c r="J78" t="s">
        <v>111</v>
      </c>
      <c r="L78">
        <v>13200</v>
      </c>
      <c r="N78" t="s">
        <v>178</v>
      </c>
      <c r="Q78" t="s">
        <v>213</v>
      </c>
      <c r="R78" t="s">
        <v>214</v>
      </c>
      <c r="T78" t="s">
        <v>238</v>
      </c>
      <c r="U78" t="s">
        <v>238</v>
      </c>
      <c r="V78" t="s">
        <v>238</v>
      </c>
      <c r="W78">
        <v>0</v>
      </c>
      <c r="X78">
        <v>0</v>
      </c>
      <c r="Y78">
        <v>0</v>
      </c>
      <c r="AA78">
        <v>0</v>
      </c>
      <c r="AB78" t="s">
        <v>642</v>
      </c>
      <c r="AC78" t="s">
        <v>1208</v>
      </c>
    </row>
    <row r="79" spans="1:30">
      <c r="A79" s="1">
        <f>HYPERLINK("https://lsnyc.legalserver.org/matter/dynamic-profile/view/1887356","19-1887356")</f>
        <v>0</v>
      </c>
      <c r="B79" t="s">
        <v>31</v>
      </c>
      <c r="C79" t="s">
        <v>63</v>
      </c>
      <c r="D79" t="s">
        <v>70</v>
      </c>
      <c r="E79">
        <v>11229</v>
      </c>
      <c r="G79" t="s">
        <v>80</v>
      </c>
      <c r="J79" t="s">
        <v>115</v>
      </c>
      <c r="L79">
        <v>42030.6</v>
      </c>
      <c r="N79" t="s">
        <v>176</v>
      </c>
      <c r="Q79" t="s">
        <v>214</v>
      </c>
      <c r="T79" t="s">
        <v>277</v>
      </c>
      <c r="U79" t="s">
        <v>277</v>
      </c>
      <c r="V79" t="s">
        <v>277</v>
      </c>
      <c r="W79">
        <v>0</v>
      </c>
      <c r="X79">
        <v>0</v>
      </c>
      <c r="Y79">
        <v>0</v>
      </c>
      <c r="AA79">
        <v>0</v>
      </c>
      <c r="AB79" t="s">
        <v>643</v>
      </c>
      <c r="AC79" t="s">
        <v>1209</v>
      </c>
    </row>
    <row r="80" spans="1:30">
      <c r="A80" s="1">
        <f>HYPERLINK("https://lsnyc.legalserver.org/matter/dynamic-profile/view/1882086","18-1882086")</f>
        <v>0</v>
      </c>
      <c r="B80" t="s">
        <v>39</v>
      </c>
      <c r="C80" t="s">
        <v>63</v>
      </c>
      <c r="D80" t="s">
        <v>70</v>
      </c>
      <c r="E80">
        <v>11236</v>
      </c>
      <c r="G80" t="s">
        <v>83</v>
      </c>
      <c r="J80" t="s">
        <v>130</v>
      </c>
      <c r="L80">
        <v>71200</v>
      </c>
      <c r="Q80" t="s">
        <v>214</v>
      </c>
      <c r="R80" t="s">
        <v>227</v>
      </c>
      <c r="T80" t="s">
        <v>278</v>
      </c>
      <c r="U80" t="s">
        <v>361</v>
      </c>
      <c r="V80" t="s">
        <v>278</v>
      </c>
      <c r="W80">
        <v>0</v>
      </c>
      <c r="X80">
        <v>0</v>
      </c>
      <c r="Y80">
        <v>0</v>
      </c>
      <c r="AA80">
        <v>0</v>
      </c>
      <c r="AB80" t="s">
        <v>644</v>
      </c>
      <c r="AC80" t="s">
        <v>1210</v>
      </c>
    </row>
    <row r="81" spans="1:30">
      <c r="A81" s="1">
        <f>HYPERLINK("https://lsnyc.legalserver.org/matter/dynamic-profile/view/1899957","19-1899957")</f>
        <v>0</v>
      </c>
      <c r="B81" t="s">
        <v>36</v>
      </c>
      <c r="C81" t="s">
        <v>63</v>
      </c>
      <c r="D81" t="s">
        <v>71</v>
      </c>
      <c r="E81">
        <v>10456</v>
      </c>
      <c r="G81" t="s">
        <v>88</v>
      </c>
      <c r="J81" t="s">
        <v>129</v>
      </c>
      <c r="L81">
        <v>25363.2</v>
      </c>
      <c r="N81" t="s">
        <v>177</v>
      </c>
      <c r="Q81" t="s">
        <v>215</v>
      </c>
      <c r="R81" t="s">
        <v>216</v>
      </c>
      <c r="U81" t="s">
        <v>417</v>
      </c>
      <c r="V81" t="s">
        <v>300</v>
      </c>
      <c r="W81">
        <v>0</v>
      </c>
      <c r="X81">
        <v>0</v>
      </c>
      <c r="Y81">
        <v>0</v>
      </c>
      <c r="AA81">
        <v>0</v>
      </c>
      <c r="AB81" t="s">
        <v>645</v>
      </c>
      <c r="AC81" t="s">
        <v>1211</v>
      </c>
    </row>
    <row r="82" spans="1:30">
      <c r="A82" s="1">
        <f>HYPERLINK("https://lsnyc.legalserver.org/matter/dynamic-profile/view/1907334","19-1907334")</f>
        <v>0</v>
      </c>
      <c r="B82" t="s">
        <v>48</v>
      </c>
      <c r="C82" t="s">
        <v>63</v>
      </c>
      <c r="D82" t="s">
        <v>69</v>
      </c>
      <c r="E82">
        <v>11361</v>
      </c>
      <c r="G82" t="s">
        <v>76</v>
      </c>
      <c r="J82" t="s">
        <v>131</v>
      </c>
      <c r="L82">
        <v>40900</v>
      </c>
      <c r="T82" t="s">
        <v>279</v>
      </c>
      <c r="U82" t="s">
        <v>465</v>
      </c>
      <c r="V82" t="s">
        <v>285</v>
      </c>
      <c r="W82">
        <v>0</v>
      </c>
      <c r="X82">
        <v>0</v>
      </c>
      <c r="Y82">
        <v>0</v>
      </c>
      <c r="AA82">
        <v>0</v>
      </c>
      <c r="AB82" t="s">
        <v>578</v>
      </c>
      <c r="AC82" t="s">
        <v>1212</v>
      </c>
    </row>
    <row r="83" spans="1:30">
      <c r="A83" s="1">
        <f>HYPERLINK("https://lsnyc.legalserver.org/matter/dynamic-profile/view/1882152","18-1882152")</f>
        <v>0</v>
      </c>
      <c r="B83" t="s">
        <v>34</v>
      </c>
      <c r="C83" t="s">
        <v>63</v>
      </c>
      <c r="D83" t="s">
        <v>70</v>
      </c>
      <c r="E83">
        <v>11210</v>
      </c>
      <c r="G83" t="s">
        <v>77</v>
      </c>
      <c r="H83" t="s">
        <v>83</v>
      </c>
      <c r="J83" t="s">
        <v>132</v>
      </c>
      <c r="L83">
        <v>11244</v>
      </c>
      <c r="N83" t="s">
        <v>188</v>
      </c>
      <c r="P83" t="s">
        <v>177</v>
      </c>
      <c r="Q83" t="s">
        <v>217</v>
      </c>
      <c r="R83" t="s">
        <v>223</v>
      </c>
      <c r="T83" t="s">
        <v>280</v>
      </c>
      <c r="V83" t="s">
        <v>285</v>
      </c>
      <c r="W83">
        <v>0</v>
      </c>
      <c r="X83">
        <v>0</v>
      </c>
      <c r="Y83">
        <v>0</v>
      </c>
      <c r="AA83">
        <v>0</v>
      </c>
      <c r="AB83" t="s">
        <v>646</v>
      </c>
      <c r="AC83" t="s">
        <v>1213</v>
      </c>
    </row>
    <row r="84" spans="1:30">
      <c r="A84" s="1">
        <f>HYPERLINK("https://lsnyc.legalserver.org/matter/dynamic-profile/view/1886743","18-1886743")</f>
        <v>0</v>
      </c>
      <c r="B84" t="s">
        <v>32</v>
      </c>
      <c r="C84" t="s">
        <v>63</v>
      </c>
      <c r="D84" t="s">
        <v>69</v>
      </c>
      <c r="E84">
        <v>11435</v>
      </c>
      <c r="G84" t="s">
        <v>77</v>
      </c>
      <c r="J84" t="s">
        <v>124</v>
      </c>
      <c r="L84">
        <v>78000</v>
      </c>
      <c r="Q84" t="s">
        <v>213</v>
      </c>
      <c r="T84" t="s">
        <v>281</v>
      </c>
      <c r="U84" t="s">
        <v>465</v>
      </c>
      <c r="V84" t="s">
        <v>285</v>
      </c>
      <c r="W84">
        <v>0</v>
      </c>
      <c r="X84">
        <v>0</v>
      </c>
      <c r="Y84">
        <v>0</v>
      </c>
      <c r="AA84">
        <v>0</v>
      </c>
      <c r="AB84" t="s">
        <v>615</v>
      </c>
      <c r="AC84" t="s">
        <v>1214</v>
      </c>
    </row>
    <row r="85" spans="1:30">
      <c r="A85" s="1">
        <f>HYPERLINK("https://lsnyc.legalserver.org/matter/dynamic-profile/view/1887120","19-1887120")</f>
        <v>0</v>
      </c>
      <c r="B85" t="s">
        <v>33</v>
      </c>
      <c r="C85" t="s">
        <v>63</v>
      </c>
      <c r="D85" t="s">
        <v>69</v>
      </c>
      <c r="E85">
        <v>11691</v>
      </c>
      <c r="G85" t="s">
        <v>85</v>
      </c>
      <c r="J85" t="s">
        <v>97</v>
      </c>
      <c r="L85">
        <v>81792</v>
      </c>
      <c r="N85" t="s">
        <v>177</v>
      </c>
      <c r="Q85" t="s">
        <v>217</v>
      </c>
      <c r="T85" t="s">
        <v>282</v>
      </c>
      <c r="U85" t="s">
        <v>464</v>
      </c>
      <c r="V85" t="s">
        <v>285</v>
      </c>
      <c r="W85">
        <v>0</v>
      </c>
      <c r="X85">
        <v>0</v>
      </c>
      <c r="Y85">
        <v>0</v>
      </c>
      <c r="AA85">
        <v>0</v>
      </c>
      <c r="AB85" t="s">
        <v>647</v>
      </c>
      <c r="AC85" t="s">
        <v>1215</v>
      </c>
      <c r="AD85" t="s">
        <v>1759</v>
      </c>
    </row>
    <row r="86" spans="1:30">
      <c r="A86" s="1">
        <f>HYPERLINK("https://lsnyc.legalserver.org/matter/dynamic-profile/view/6001753","Q10E-66001753")</f>
        <v>0</v>
      </c>
      <c r="B86" t="s">
        <v>30</v>
      </c>
      <c r="C86" t="s">
        <v>63</v>
      </c>
      <c r="D86" t="s">
        <v>69</v>
      </c>
      <c r="E86">
        <v>11434</v>
      </c>
      <c r="G86" t="s">
        <v>76</v>
      </c>
      <c r="J86" t="s">
        <v>97</v>
      </c>
      <c r="L86">
        <v>13200</v>
      </c>
      <c r="N86" t="s">
        <v>181</v>
      </c>
      <c r="P86" t="s">
        <v>192</v>
      </c>
      <c r="Q86" t="s">
        <v>213</v>
      </c>
      <c r="T86" t="s">
        <v>264</v>
      </c>
      <c r="U86" t="s">
        <v>465</v>
      </c>
      <c r="V86" t="s">
        <v>285</v>
      </c>
      <c r="W86">
        <v>0</v>
      </c>
      <c r="X86">
        <v>0</v>
      </c>
      <c r="Y86">
        <v>0</v>
      </c>
      <c r="Z86">
        <v>10500</v>
      </c>
      <c r="AA86">
        <v>0</v>
      </c>
      <c r="AB86" t="s">
        <v>577</v>
      </c>
      <c r="AC86" t="s">
        <v>1216</v>
      </c>
    </row>
    <row r="87" spans="1:30">
      <c r="A87" s="1">
        <f>HYPERLINK("https://lsnyc.legalserver.org/matter/dynamic-profile/view/1840316","17-1840316")</f>
        <v>0</v>
      </c>
      <c r="B87" t="s">
        <v>33</v>
      </c>
      <c r="C87" t="s">
        <v>63</v>
      </c>
      <c r="D87" t="s">
        <v>69</v>
      </c>
      <c r="E87">
        <v>11412</v>
      </c>
      <c r="G87" t="s">
        <v>76</v>
      </c>
      <c r="J87" t="s">
        <v>133</v>
      </c>
      <c r="L87">
        <v>60000</v>
      </c>
      <c r="N87" t="s">
        <v>189</v>
      </c>
      <c r="Q87" t="s">
        <v>213</v>
      </c>
      <c r="T87" t="s">
        <v>283</v>
      </c>
      <c r="U87" t="s">
        <v>465</v>
      </c>
      <c r="V87" t="s">
        <v>285</v>
      </c>
      <c r="W87">
        <v>176000</v>
      </c>
      <c r="X87">
        <v>0</v>
      </c>
      <c r="Y87">
        <v>0</v>
      </c>
      <c r="AA87">
        <v>0</v>
      </c>
      <c r="AB87" t="s">
        <v>648</v>
      </c>
      <c r="AC87" t="s">
        <v>1217</v>
      </c>
    </row>
    <row r="88" spans="1:30">
      <c r="A88" s="1">
        <f>HYPERLINK("https://lsnyc.legalserver.org/matter/dynamic-profile/view/0807062","16-0807062")</f>
        <v>0</v>
      </c>
      <c r="B88" t="s">
        <v>30</v>
      </c>
      <c r="C88" t="s">
        <v>63</v>
      </c>
      <c r="D88" t="s">
        <v>69</v>
      </c>
      <c r="E88">
        <v>11422</v>
      </c>
      <c r="G88" t="s">
        <v>76</v>
      </c>
      <c r="H88" t="s">
        <v>85</v>
      </c>
      <c r="J88" t="s">
        <v>134</v>
      </c>
      <c r="L88">
        <v>76800</v>
      </c>
      <c r="N88" t="s">
        <v>184</v>
      </c>
      <c r="P88" t="s">
        <v>176</v>
      </c>
      <c r="Q88" t="s">
        <v>211</v>
      </c>
      <c r="R88" t="s">
        <v>218</v>
      </c>
      <c r="T88" t="s">
        <v>284</v>
      </c>
      <c r="U88" t="s">
        <v>478</v>
      </c>
      <c r="V88" t="s">
        <v>285</v>
      </c>
      <c r="W88">
        <v>0</v>
      </c>
      <c r="X88">
        <v>0</v>
      </c>
      <c r="Y88">
        <v>0</v>
      </c>
      <c r="AA88">
        <v>0</v>
      </c>
      <c r="AB88" t="s">
        <v>649</v>
      </c>
      <c r="AC88" t="s">
        <v>1218</v>
      </c>
      <c r="AD88" t="s">
        <v>1760</v>
      </c>
    </row>
    <row r="89" spans="1:30">
      <c r="A89" s="1">
        <f>HYPERLINK("https://lsnyc.legalserver.org/matter/dynamic-profile/view/1885923","18-1885923")</f>
        <v>0</v>
      </c>
      <c r="B89" t="s">
        <v>47</v>
      </c>
      <c r="C89" t="s">
        <v>63</v>
      </c>
      <c r="D89" t="s">
        <v>71</v>
      </c>
      <c r="E89">
        <v>10469</v>
      </c>
      <c r="G89" t="s">
        <v>76</v>
      </c>
      <c r="H89" t="s">
        <v>87</v>
      </c>
      <c r="J89" t="s">
        <v>97</v>
      </c>
      <c r="L89">
        <v>18500</v>
      </c>
      <c r="Q89" t="s">
        <v>213</v>
      </c>
      <c r="T89" t="s">
        <v>285</v>
      </c>
      <c r="U89" t="s">
        <v>465</v>
      </c>
      <c r="V89" t="s">
        <v>518</v>
      </c>
      <c r="W89">
        <v>0</v>
      </c>
      <c r="X89">
        <v>0</v>
      </c>
      <c r="Y89">
        <v>0</v>
      </c>
      <c r="AA89">
        <v>0</v>
      </c>
      <c r="AB89" t="s">
        <v>650</v>
      </c>
      <c r="AC89" t="s">
        <v>1194</v>
      </c>
    </row>
    <row r="90" spans="1:30">
      <c r="A90" s="1">
        <f>HYPERLINK("https://lsnyc.legalserver.org/matter/dynamic-profile/view/1841493","17-1841493")</f>
        <v>0</v>
      </c>
      <c r="B90" t="s">
        <v>48</v>
      </c>
      <c r="C90" t="s">
        <v>63</v>
      </c>
      <c r="D90" t="s">
        <v>69</v>
      </c>
      <c r="E90">
        <v>11413</v>
      </c>
      <c r="G90" t="s">
        <v>85</v>
      </c>
      <c r="J90" t="s">
        <v>133</v>
      </c>
      <c r="L90">
        <v>13080</v>
      </c>
      <c r="N90" t="s">
        <v>184</v>
      </c>
      <c r="P90" t="s">
        <v>176</v>
      </c>
      <c r="Q90" t="s">
        <v>214</v>
      </c>
      <c r="R90" t="s">
        <v>218</v>
      </c>
      <c r="T90" t="s">
        <v>286</v>
      </c>
      <c r="U90" t="s">
        <v>465</v>
      </c>
      <c r="V90" t="s">
        <v>518</v>
      </c>
      <c r="W90">
        <v>0</v>
      </c>
      <c r="X90">
        <v>0</v>
      </c>
      <c r="Y90">
        <v>0</v>
      </c>
      <c r="AA90">
        <v>0</v>
      </c>
      <c r="AB90" t="s">
        <v>651</v>
      </c>
      <c r="AC90" t="s">
        <v>1183</v>
      </c>
      <c r="AD90" t="s">
        <v>1760</v>
      </c>
    </row>
    <row r="91" spans="1:30">
      <c r="A91" s="1">
        <f>HYPERLINK("https://lsnyc.legalserver.org/matter/dynamic-profile/view/1906567","19-1906567")</f>
        <v>0</v>
      </c>
      <c r="B91" t="s">
        <v>32</v>
      </c>
      <c r="C91" t="s">
        <v>63</v>
      </c>
      <c r="D91" t="s">
        <v>69</v>
      </c>
      <c r="E91">
        <v>11420</v>
      </c>
      <c r="G91" t="s">
        <v>81</v>
      </c>
      <c r="J91" t="s">
        <v>96</v>
      </c>
      <c r="L91">
        <v>38400</v>
      </c>
      <c r="T91" t="s">
        <v>287</v>
      </c>
      <c r="U91" t="s">
        <v>417</v>
      </c>
      <c r="V91" t="s">
        <v>518</v>
      </c>
      <c r="W91">
        <v>0</v>
      </c>
      <c r="X91">
        <v>0</v>
      </c>
      <c r="Y91">
        <v>0</v>
      </c>
      <c r="AA91">
        <v>0</v>
      </c>
      <c r="AB91" t="s">
        <v>609</v>
      </c>
      <c r="AC91" t="s">
        <v>1219</v>
      </c>
    </row>
    <row r="92" spans="1:30">
      <c r="A92" s="1">
        <f>HYPERLINK("https://lsnyc.legalserver.org/matter/dynamic-profile/view/0820592","16-0820592")</f>
        <v>0</v>
      </c>
      <c r="B92" t="s">
        <v>48</v>
      </c>
      <c r="C92" t="s">
        <v>63</v>
      </c>
      <c r="D92" t="s">
        <v>69</v>
      </c>
      <c r="E92">
        <v>11423</v>
      </c>
      <c r="G92" t="s">
        <v>80</v>
      </c>
      <c r="J92" t="s">
        <v>134</v>
      </c>
      <c r="L92">
        <v>24000</v>
      </c>
      <c r="N92" t="s">
        <v>184</v>
      </c>
      <c r="Q92" t="s">
        <v>218</v>
      </c>
      <c r="R92" t="s">
        <v>215</v>
      </c>
      <c r="T92" t="s">
        <v>288</v>
      </c>
      <c r="U92" t="s">
        <v>465</v>
      </c>
      <c r="V92" t="s">
        <v>518</v>
      </c>
      <c r="W92">
        <v>0</v>
      </c>
      <c r="X92">
        <v>379929.68</v>
      </c>
      <c r="Y92">
        <v>0</v>
      </c>
      <c r="AA92">
        <v>0</v>
      </c>
      <c r="AB92" t="s">
        <v>652</v>
      </c>
      <c r="AC92" t="s">
        <v>1220</v>
      </c>
      <c r="AD92" t="s">
        <v>1760</v>
      </c>
    </row>
    <row r="93" spans="1:30">
      <c r="A93" s="1">
        <f>HYPERLINK("https://lsnyc.legalserver.org/matter/dynamic-profile/view/1905216","19-1905216")</f>
        <v>0</v>
      </c>
      <c r="B93" t="s">
        <v>47</v>
      </c>
      <c r="C93" t="s">
        <v>63</v>
      </c>
      <c r="D93" t="s">
        <v>71</v>
      </c>
      <c r="E93">
        <v>10473</v>
      </c>
      <c r="G93" t="s">
        <v>85</v>
      </c>
      <c r="H93" t="s">
        <v>76</v>
      </c>
      <c r="J93" t="s">
        <v>127</v>
      </c>
      <c r="L93">
        <v>29120</v>
      </c>
      <c r="N93" t="s">
        <v>177</v>
      </c>
      <c r="Q93" t="s">
        <v>217</v>
      </c>
      <c r="T93" t="s">
        <v>259</v>
      </c>
      <c r="U93" t="s">
        <v>417</v>
      </c>
      <c r="V93" t="s">
        <v>518</v>
      </c>
      <c r="W93">
        <v>0</v>
      </c>
      <c r="X93">
        <v>0</v>
      </c>
      <c r="Y93">
        <v>0</v>
      </c>
      <c r="AA93">
        <v>0</v>
      </c>
      <c r="AB93" t="s">
        <v>653</v>
      </c>
      <c r="AC93" t="s">
        <v>1221</v>
      </c>
    </row>
    <row r="94" spans="1:30">
      <c r="A94" s="1">
        <f>HYPERLINK("https://lsnyc.legalserver.org/matter/dynamic-profile/view/1903758","19-1903758")</f>
        <v>0</v>
      </c>
      <c r="B94" t="s">
        <v>30</v>
      </c>
      <c r="C94" t="s">
        <v>63</v>
      </c>
      <c r="D94" t="s">
        <v>69</v>
      </c>
      <c r="E94">
        <v>11412</v>
      </c>
      <c r="G94" t="s">
        <v>76</v>
      </c>
      <c r="J94" t="s">
        <v>135</v>
      </c>
      <c r="L94">
        <v>14400</v>
      </c>
      <c r="Q94" t="s">
        <v>211</v>
      </c>
      <c r="T94" t="s">
        <v>289</v>
      </c>
      <c r="U94" t="s">
        <v>469</v>
      </c>
      <c r="V94" t="s">
        <v>518</v>
      </c>
      <c r="W94">
        <v>0</v>
      </c>
      <c r="X94">
        <v>0</v>
      </c>
      <c r="Y94">
        <v>0</v>
      </c>
      <c r="AA94">
        <v>0</v>
      </c>
      <c r="AB94" t="s">
        <v>654</v>
      </c>
      <c r="AC94" t="s">
        <v>1222</v>
      </c>
    </row>
    <row r="95" spans="1:30">
      <c r="A95" s="1">
        <f>HYPERLINK("https://lsnyc.legalserver.org/matter/dynamic-profile/view/1894308","19-1894308")</f>
        <v>0</v>
      </c>
      <c r="B95" t="s">
        <v>31</v>
      </c>
      <c r="C95" t="s">
        <v>63</v>
      </c>
      <c r="D95" t="s">
        <v>70</v>
      </c>
      <c r="E95">
        <v>11234</v>
      </c>
      <c r="G95" t="s">
        <v>77</v>
      </c>
      <c r="J95" t="s">
        <v>115</v>
      </c>
      <c r="L95">
        <v>93832</v>
      </c>
      <c r="Q95" t="s">
        <v>216</v>
      </c>
      <c r="T95" t="s">
        <v>289</v>
      </c>
      <c r="U95" t="s">
        <v>465</v>
      </c>
      <c r="V95" t="s">
        <v>518</v>
      </c>
      <c r="W95">
        <v>0</v>
      </c>
      <c r="X95">
        <v>0</v>
      </c>
      <c r="Y95">
        <v>0</v>
      </c>
      <c r="AA95">
        <v>0</v>
      </c>
      <c r="AB95" t="s">
        <v>655</v>
      </c>
      <c r="AC95" t="s">
        <v>1223</v>
      </c>
    </row>
    <row r="96" spans="1:30">
      <c r="A96" s="1">
        <f>HYPERLINK("https://lsnyc.legalserver.org/matter/dynamic-profile/view/1890466","19-1890466")</f>
        <v>0</v>
      </c>
      <c r="B96" t="s">
        <v>34</v>
      </c>
      <c r="C96" t="s">
        <v>63</v>
      </c>
      <c r="D96" t="s">
        <v>70</v>
      </c>
      <c r="E96">
        <v>11203</v>
      </c>
      <c r="G96" t="s">
        <v>76</v>
      </c>
      <c r="H96" t="s">
        <v>85</v>
      </c>
      <c r="J96" t="s">
        <v>111</v>
      </c>
      <c r="L96">
        <v>68928</v>
      </c>
      <c r="N96" t="s">
        <v>176</v>
      </c>
      <c r="P96" t="s">
        <v>177</v>
      </c>
      <c r="Q96" t="s">
        <v>214</v>
      </c>
      <c r="R96" t="s">
        <v>217</v>
      </c>
      <c r="T96" t="s">
        <v>264</v>
      </c>
      <c r="U96" t="s">
        <v>478</v>
      </c>
      <c r="V96" t="s">
        <v>518</v>
      </c>
      <c r="W96">
        <v>0</v>
      </c>
      <c r="X96">
        <v>0</v>
      </c>
      <c r="Y96">
        <v>0</v>
      </c>
      <c r="AA96">
        <v>0</v>
      </c>
      <c r="AB96" t="s">
        <v>650</v>
      </c>
      <c r="AC96" t="s">
        <v>1224</v>
      </c>
    </row>
    <row r="97" spans="1:30">
      <c r="A97" s="1">
        <f>HYPERLINK("https://lsnyc.legalserver.org/matter/dynamic-profile/view/1894853","19-1894853")</f>
        <v>0</v>
      </c>
      <c r="B97" t="s">
        <v>34</v>
      </c>
      <c r="C97" t="s">
        <v>63</v>
      </c>
      <c r="D97" t="s">
        <v>70</v>
      </c>
      <c r="E97">
        <v>11203</v>
      </c>
      <c r="G97" t="s">
        <v>85</v>
      </c>
      <c r="H97" t="s">
        <v>84</v>
      </c>
      <c r="J97" t="s">
        <v>99</v>
      </c>
      <c r="L97">
        <v>20904</v>
      </c>
      <c r="Q97" t="s">
        <v>215</v>
      </c>
      <c r="T97" t="s">
        <v>290</v>
      </c>
      <c r="U97" t="s">
        <v>466</v>
      </c>
      <c r="V97" t="s">
        <v>518</v>
      </c>
      <c r="W97">
        <v>0</v>
      </c>
      <c r="X97">
        <v>0</v>
      </c>
      <c r="Y97">
        <v>0</v>
      </c>
      <c r="AA97">
        <v>0</v>
      </c>
      <c r="AB97" t="s">
        <v>656</v>
      </c>
      <c r="AC97" t="s">
        <v>1225</v>
      </c>
    </row>
    <row r="98" spans="1:30">
      <c r="A98" s="1">
        <f>HYPERLINK("https://lsnyc.legalserver.org/matter/dynamic-profile/view/1893789","19-1893789")</f>
        <v>0</v>
      </c>
      <c r="B98" t="s">
        <v>35</v>
      </c>
      <c r="C98" t="s">
        <v>63</v>
      </c>
      <c r="D98" t="s">
        <v>72</v>
      </c>
      <c r="E98">
        <v>10030</v>
      </c>
      <c r="G98" t="s">
        <v>76</v>
      </c>
      <c r="H98" t="s">
        <v>89</v>
      </c>
      <c r="J98" t="s">
        <v>107</v>
      </c>
      <c r="L98">
        <v>140000</v>
      </c>
      <c r="N98" t="s">
        <v>177</v>
      </c>
      <c r="Q98" t="s">
        <v>217</v>
      </c>
      <c r="T98" t="s">
        <v>250</v>
      </c>
      <c r="V98" t="s">
        <v>518</v>
      </c>
      <c r="W98">
        <v>0</v>
      </c>
      <c r="X98">
        <v>0</v>
      </c>
      <c r="Y98">
        <v>0</v>
      </c>
      <c r="AA98">
        <v>0</v>
      </c>
      <c r="AB98" t="s">
        <v>657</v>
      </c>
      <c r="AC98" t="s">
        <v>1226</v>
      </c>
    </row>
    <row r="99" spans="1:30">
      <c r="A99" s="1">
        <f>HYPERLINK("https://lsnyc.legalserver.org/matter/dynamic-profile/view/0809559","16-0809559")</f>
        <v>0</v>
      </c>
      <c r="B99" t="s">
        <v>31</v>
      </c>
      <c r="C99" t="s">
        <v>63</v>
      </c>
      <c r="D99" t="s">
        <v>70</v>
      </c>
      <c r="E99">
        <v>11218</v>
      </c>
      <c r="G99" t="s">
        <v>89</v>
      </c>
      <c r="H99" t="s">
        <v>77</v>
      </c>
      <c r="J99" t="s">
        <v>99</v>
      </c>
      <c r="L99">
        <v>42660</v>
      </c>
      <c r="N99" t="s">
        <v>176</v>
      </c>
      <c r="P99" t="s">
        <v>194</v>
      </c>
      <c r="Q99" t="s">
        <v>211</v>
      </c>
      <c r="R99" t="s">
        <v>217</v>
      </c>
      <c r="T99" t="s">
        <v>291</v>
      </c>
      <c r="U99" t="s">
        <v>466</v>
      </c>
      <c r="V99" t="s">
        <v>518</v>
      </c>
      <c r="W99">
        <v>0</v>
      </c>
      <c r="X99">
        <v>0</v>
      </c>
      <c r="Y99">
        <v>0</v>
      </c>
      <c r="AA99">
        <v>0</v>
      </c>
      <c r="AB99" t="s">
        <v>658</v>
      </c>
      <c r="AC99" t="s">
        <v>1227</v>
      </c>
      <c r="AD99" t="s">
        <v>1761</v>
      </c>
    </row>
    <row r="100" spans="1:30">
      <c r="A100" s="1">
        <f>HYPERLINK("https://lsnyc.legalserver.org/matter/dynamic-profile/view/0813185","16-0813185")</f>
        <v>0</v>
      </c>
      <c r="B100" t="s">
        <v>40</v>
      </c>
      <c r="C100" t="s">
        <v>63</v>
      </c>
      <c r="D100" t="s">
        <v>69</v>
      </c>
      <c r="E100">
        <v>11372</v>
      </c>
      <c r="G100" t="s">
        <v>76</v>
      </c>
      <c r="J100" t="s">
        <v>107</v>
      </c>
      <c r="L100">
        <v>26000</v>
      </c>
      <c r="N100" t="s">
        <v>176</v>
      </c>
      <c r="P100" t="s">
        <v>177</v>
      </c>
      <c r="Q100" t="s">
        <v>213</v>
      </c>
      <c r="R100" t="s">
        <v>216</v>
      </c>
      <c r="T100" t="s">
        <v>292</v>
      </c>
      <c r="U100" t="s">
        <v>464</v>
      </c>
      <c r="V100" t="s">
        <v>518</v>
      </c>
      <c r="W100">
        <v>0</v>
      </c>
      <c r="X100">
        <v>0</v>
      </c>
      <c r="Y100">
        <v>0</v>
      </c>
      <c r="AA100">
        <v>0</v>
      </c>
      <c r="AB100" t="s">
        <v>659</v>
      </c>
      <c r="AC100" t="s">
        <v>1199</v>
      </c>
    </row>
    <row r="101" spans="1:30">
      <c r="A101" s="1">
        <f>HYPERLINK("https://lsnyc.legalserver.org/matter/dynamic-profile/view/1863658","18-1863658")</f>
        <v>0</v>
      </c>
      <c r="B101" t="s">
        <v>31</v>
      </c>
      <c r="C101" t="s">
        <v>63</v>
      </c>
      <c r="D101" t="s">
        <v>70</v>
      </c>
      <c r="E101">
        <v>11207</v>
      </c>
      <c r="G101" t="s">
        <v>85</v>
      </c>
      <c r="H101" t="s">
        <v>76</v>
      </c>
      <c r="J101" t="s">
        <v>98</v>
      </c>
      <c r="L101">
        <v>41816.8</v>
      </c>
      <c r="Q101" t="s">
        <v>211</v>
      </c>
      <c r="R101" t="s">
        <v>214</v>
      </c>
      <c r="T101" t="s">
        <v>289</v>
      </c>
      <c r="U101" t="s">
        <v>466</v>
      </c>
      <c r="V101" t="s">
        <v>518</v>
      </c>
      <c r="W101">
        <v>0</v>
      </c>
      <c r="X101">
        <v>0</v>
      </c>
      <c r="Y101">
        <v>0</v>
      </c>
      <c r="AA101">
        <v>0</v>
      </c>
      <c r="AB101" t="s">
        <v>660</v>
      </c>
      <c r="AC101" t="s">
        <v>1228</v>
      </c>
    </row>
    <row r="102" spans="1:30">
      <c r="A102" s="1">
        <f>HYPERLINK("https://lsnyc.legalserver.org/matter/dynamic-profile/view/1905156","19-1905156")</f>
        <v>0</v>
      </c>
      <c r="B102" t="s">
        <v>48</v>
      </c>
      <c r="C102" t="s">
        <v>63</v>
      </c>
      <c r="D102" t="s">
        <v>69</v>
      </c>
      <c r="E102">
        <v>11412</v>
      </c>
      <c r="G102" t="s">
        <v>85</v>
      </c>
      <c r="J102" t="s">
        <v>96</v>
      </c>
      <c r="L102">
        <v>170000</v>
      </c>
      <c r="N102" t="s">
        <v>176</v>
      </c>
      <c r="Q102" t="s">
        <v>214</v>
      </c>
      <c r="T102" t="s">
        <v>244</v>
      </c>
      <c r="U102" t="s">
        <v>465</v>
      </c>
      <c r="V102" t="s">
        <v>441</v>
      </c>
      <c r="W102">
        <v>0</v>
      </c>
      <c r="X102">
        <v>0</v>
      </c>
      <c r="Y102">
        <v>0</v>
      </c>
      <c r="AA102">
        <v>0</v>
      </c>
      <c r="AB102" t="s">
        <v>661</v>
      </c>
      <c r="AC102" t="s">
        <v>752</v>
      </c>
    </row>
    <row r="103" spans="1:30">
      <c r="A103" s="1">
        <f>HYPERLINK("https://lsnyc.legalserver.org/matter/dynamic-profile/view/0821853","16-0821853")</f>
        <v>0</v>
      </c>
      <c r="B103" t="s">
        <v>48</v>
      </c>
      <c r="C103" t="s">
        <v>63</v>
      </c>
      <c r="D103" t="s">
        <v>69</v>
      </c>
      <c r="E103">
        <v>11419</v>
      </c>
      <c r="G103" t="s">
        <v>77</v>
      </c>
      <c r="J103" t="s">
        <v>134</v>
      </c>
      <c r="L103">
        <v>7200</v>
      </c>
      <c r="N103" t="s">
        <v>183</v>
      </c>
      <c r="P103" t="s">
        <v>206</v>
      </c>
      <c r="Q103" t="s">
        <v>220</v>
      </c>
      <c r="R103" t="s">
        <v>218</v>
      </c>
      <c r="T103" t="s">
        <v>244</v>
      </c>
      <c r="U103" t="s">
        <v>465</v>
      </c>
      <c r="V103" t="s">
        <v>441</v>
      </c>
      <c r="W103">
        <v>0</v>
      </c>
      <c r="X103">
        <v>0</v>
      </c>
      <c r="Y103">
        <v>0</v>
      </c>
      <c r="AA103">
        <v>0</v>
      </c>
      <c r="AB103" t="s">
        <v>662</v>
      </c>
      <c r="AC103" t="s">
        <v>1229</v>
      </c>
      <c r="AD103" t="s">
        <v>1760</v>
      </c>
    </row>
    <row r="104" spans="1:30">
      <c r="A104" s="1">
        <f>HYPERLINK("https://lsnyc.legalserver.org/matter/dynamic-profile/view/1875127","18-1875127")</f>
        <v>0</v>
      </c>
      <c r="B104" t="s">
        <v>50</v>
      </c>
      <c r="C104" t="s">
        <v>63</v>
      </c>
      <c r="D104" t="s">
        <v>69</v>
      </c>
      <c r="E104">
        <v>11413</v>
      </c>
      <c r="G104" t="s">
        <v>85</v>
      </c>
      <c r="H104" t="s">
        <v>76</v>
      </c>
      <c r="J104" t="s">
        <v>136</v>
      </c>
      <c r="L104">
        <v>24000</v>
      </c>
      <c r="N104" t="s">
        <v>184</v>
      </c>
      <c r="P104" t="s">
        <v>194</v>
      </c>
      <c r="Q104" t="s">
        <v>215</v>
      </c>
      <c r="R104" t="s">
        <v>220</v>
      </c>
      <c r="T104" t="s">
        <v>293</v>
      </c>
      <c r="U104" t="s">
        <v>479</v>
      </c>
      <c r="V104" t="s">
        <v>479</v>
      </c>
      <c r="W104">
        <v>0</v>
      </c>
      <c r="X104">
        <v>0</v>
      </c>
      <c r="Y104">
        <v>0</v>
      </c>
      <c r="AA104">
        <v>0</v>
      </c>
      <c r="AB104" t="s">
        <v>663</v>
      </c>
      <c r="AC104" t="s">
        <v>1230</v>
      </c>
      <c r="AD104" t="s">
        <v>1760</v>
      </c>
    </row>
    <row r="105" spans="1:30">
      <c r="A105" s="1">
        <f>HYPERLINK("https://lsnyc.legalserver.org/matter/dynamic-profile/view/1854710","17-1854710")</f>
        <v>0</v>
      </c>
      <c r="B105" t="s">
        <v>40</v>
      </c>
      <c r="C105" t="s">
        <v>63</v>
      </c>
      <c r="D105" t="s">
        <v>69</v>
      </c>
      <c r="E105">
        <v>11429</v>
      </c>
      <c r="G105" t="s">
        <v>76</v>
      </c>
      <c r="J105" t="s">
        <v>101</v>
      </c>
      <c r="L105">
        <v>54158</v>
      </c>
      <c r="N105" t="s">
        <v>177</v>
      </c>
      <c r="P105" t="s">
        <v>176</v>
      </c>
      <c r="Q105" t="s">
        <v>211</v>
      </c>
      <c r="R105" t="s">
        <v>214</v>
      </c>
      <c r="T105" t="s">
        <v>294</v>
      </c>
      <c r="U105" t="s">
        <v>479</v>
      </c>
      <c r="V105" t="s">
        <v>479</v>
      </c>
      <c r="W105">
        <v>0</v>
      </c>
      <c r="X105">
        <v>0</v>
      </c>
      <c r="Y105">
        <v>0</v>
      </c>
      <c r="AA105">
        <v>0</v>
      </c>
      <c r="AB105" t="s">
        <v>664</v>
      </c>
      <c r="AC105" t="s">
        <v>1231</v>
      </c>
    </row>
    <row r="106" spans="1:30">
      <c r="A106" s="1">
        <f>HYPERLINK("https://lsnyc.legalserver.org/matter/dynamic-profile/view/1897389","19-1897389")</f>
        <v>0</v>
      </c>
      <c r="B106" t="s">
        <v>47</v>
      </c>
      <c r="C106" t="s">
        <v>63</v>
      </c>
      <c r="D106" t="s">
        <v>71</v>
      </c>
      <c r="E106">
        <v>10473</v>
      </c>
      <c r="G106" t="s">
        <v>88</v>
      </c>
      <c r="J106" t="s">
        <v>137</v>
      </c>
      <c r="L106">
        <v>44760</v>
      </c>
      <c r="N106" t="s">
        <v>176</v>
      </c>
      <c r="P106" t="s">
        <v>177</v>
      </c>
      <c r="Q106" t="s">
        <v>214</v>
      </c>
      <c r="R106" t="s">
        <v>216</v>
      </c>
      <c r="T106" t="s">
        <v>244</v>
      </c>
      <c r="U106" t="s">
        <v>479</v>
      </c>
      <c r="V106" t="s">
        <v>479</v>
      </c>
      <c r="W106">
        <v>0</v>
      </c>
      <c r="X106">
        <v>0</v>
      </c>
      <c r="Y106">
        <v>0</v>
      </c>
      <c r="AA106">
        <v>0</v>
      </c>
      <c r="AB106" t="s">
        <v>665</v>
      </c>
      <c r="AC106" t="s">
        <v>1232</v>
      </c>
    </row>
    <row r="107" spans="1:30">
      <c r="A107" s="1">
        <f>HYPERLINK("https://lsnyc.legalserver.org/matter/dynamic-profile/view/0815139","16-0815139")</f>
        <v>0</v>
      </c>
      <c r="B107" t="s">
        <v>39</v>
      </c>
      <c r="C107" t="s">
        <v>63</v>
      </c>
      <c r="D107" t="s">
        <v>70</v>
      </c>
      <c r="E107">
        <v>11229</v>
      </c>
      <c r="G107" t="s">
        <v>83</v>
      </c>
      <c r="H107" t="s">
        <v>76</v>
      </c>
      <c r="J107" t="s">
        <v>135</v>
      </c>
      <c r="L107">
        <v>13200</v>
      </c>
      <c r="N107" t="s">
        <v>176</v>
      </c>
      <c r="P107" t="s">
        <v>177</v>
      </c>
      <c r="Q107" t="s">
        <v>213</v>
      </c>
      <c r="R107" t="s">
        <v>217</v>
      </c>
      <c r="T107" t="s">
        <v>295</v>
      </c>
      <c r="U107" t="s">
        <v>479</v>
      </c>
      <c r="V107" t="s">
        <v>479</v>
      </c>
      <c r="W107">
        <v>0</v>
      </c>
      <c r="X107">
        <v>0</v>
      </c>
      <c r="Y107">
        <v>0</v>
      </c>
      <c r="AA107">
        <v>0</v>
      </c>
      <c r="AB107" t="s">
        <v>666</v>
      </c>
      <c r="AC107" t="s">
        <v>1233</v>
      </c>
    </row>
    <row r="108" spans="1:30">
      <c r="A108" s="1">
        <f>HYPERLINK("https://lsnyc.legalserver.org/matter/dynamic-profile/view/1907221","19-1907221")</f>
        <v>0</v>
      </c>
      <c r="B108" t="s">
        <v>33</v>
      </c>
      <c r="C108" t="s">
        <v>63</v>
      </c>
      <c r="D108" t="s">
        <v>69</v>
      </c>
      <c r="E108">
        <v>11416</v>
      </c>
      <c r="G108" t="s">
        <v>76</v>
      </c>
      <c r="J108" t="s">
        <v>109</v>
      </c>
      <c r="L108">
        <v>20000</v>
      </c>
      <c r="N108" t="s">
        <v>177</v>
      </c>
      <c r="Q108" t="s">
        <v>217</v>
      </c>
      <c r="T108" t="s">
        <v>293</v>
      </c>
      <c r="U108" t="s">
        <v>479</v>
      </c>
      <c r="V108" t="s">
        <v>479</v>
      </c>
      <c r="W108">
        <v>0</v>
      </c>
      <c r="X108">
        <v>0</v>
      </c>
      <c r="Y108">
        <v>0</v>
      </c>
      <c r="AA108">
        <v>0</v>
      </c>
      <c r="AB108" t="s">
        <v>643</v>
      </c>
      <c r="AC108" t="s">
        <v>1234</v>
      </c>
    </row>
    <row r="109" spans="1:30">
      <c r="A109" s="1">
        <f>HYPERLINK("https://lsnyc.legalserver.org/matter/dynamic-profile/view/1858862","18-1858862")</f>
        <v>0</v>
      </c>
      <c r="B109" t="s">
        <v>34</v>
      </c>
      <c r="C109" t="s">
        <v>63</v>
      </c>
      <c r="D109" t="s">
        <v>70</v>
      </c>
      <c r="E109">
        <v>11234</v>
      </c>
      <c r="G109" t="s">
        <v>76</v>
      </c>
      <c r="J109" t="s">
        <v>96</v>
      </c>
      <c r="L109">
        <v>54000</v>
      </c>
      <c r="N109" t="s">
        <v>176</v>
      </c>
      <c r="Q109" t="s">
        <v>214</v>
      </c>
      <c r="R109" t="s">
        <v>218</v>
      </c>
      <c r="T109" t="s">
        <v>296</v>
      </c>
      <c r="U109" t="s">
        <v>479</v>
      </c>
      <c r="V109" t="s">
        <v>479</v>
      </c>
      <c r="W109">
        <v>0</v>
      </c>
      <c r="X109">
        <v>0</v>
      </c>
      <c r="Y109">
        <v>0</v>
      </c>
      <c r="AA109">
        <v>0</v>
      </c>
      <c r="AB109" t="s">
        <v>650</v>
      </c>
      <c r="AC109" t="s">
        <v>1235</v>
      </c>
    </row>
    <row r="110" spans="1:30">
      <c r="A110" s="1">
        <f>HYPERLINK("https://lsnyc.legalserver.org/matter/dynamic-profile/view/1906233","19-1906233")</f>
        <v>0</v>
      </c>
      <c r="B110" t="s">
        <v>44</v>
      </c>
      <c r="C110" t="s">
        <v>63</v>
      </c>
      <c r="D110" t="s">
        <v>69</v>
      </c>
      <c r="E110">
        <v>11429</v>
      </c>
      <c r="G110" t="s">
        <v>84</v>
      </c>
      <c r="J110" t="s">
        <v>96</v>
      </c>
      <c r="L110">
        <v>19860</v>
      </c>
      <c r="T110" t="s">
        <v>276</v>
      </c>
      <c r="U110" t="s">
        <v>479</v>
      </c>
      <c r="V110" t="s">
        <v>479</v>
      </c>
      <c r="W110">
        <v>0</v>
      </c>
      <c r="X110">
        <v>0</v>
      </c>
      <c r="Y110">
        <v>0</v>
      </c>
      <c r="AA110">
        <v>0</v>
      </c>
      <c r="AB110" t="s">
        <v>667</v>
      </c>
      <c r="AC110" t="s">
        <v>1236</v>
      </c>
    </row>
    <row r="111" spans="1:30">
      <c r="A111" s="1">
        <f>HYPERLINK("https://lsnyc.legalserver.org/matter/dynamic-profile/view/1848536","17-1848536")</f>
        <v>0</v>
      </c>
      <c r="B111" t="s">
        <v>33</v>
      </c>
      <c r="C111" t="s">
        <v>63</v>
      </c>
      <c r="D111" t="s">
        <v>69</v>
      </c>
      <c r="E111">
        <v>11419</v>
      </c>
      <c r="G111" t="s">
        <v>76</v>
      </c>
      <c r="J111" t="s">
        <v>96</v>
      </c>
      <c r="L111">
        <v>14928</v>
      </c>
      <c r="N111" t="s">
        <v>177</v>
      </c>
      <c r="Q111" t="s">
        <v>213</v>
      </c>
      <c r="T111" t="s">
        <v>297</v>
      </c>
      <c r="U111" t="s">
        <v>479</v>
      </c>
      <c r="V111" t="s">
        <v>479</v>
      </c>
      <c r="W111">
        <v>0</v>
      </c>
      <c r="X111">
        <v>0</v>
      </c>
      <c r="Y111">
        <v>0</v>
      </c>
      <c r="AA111">
        <v>0</v>
      </c>
      <c r="AB111" t="s">
        <v>668</v>
      </c>
      <c r="AC111" t="s">
        <v>1237</v>
      </c>
      <c r="AD111" t="s">
        <v>1757</v>
      </c>
    </row>
    <row r="112" spans="1:30">
      <c r="A112" s="1">
        <f>HYPERLINK("https://lsnyc.legalserver.org/matter/dynamic-profile/view/1907037","19-1907037")</f>
        <v>0</v>
      </c>
      <c r="B112" t="s">
        <v>33</v>
      </c>
      <c r="C112" t="s">
        <v>63</v>
      </c>
      <c r="D112" t="s">
        <v>69</v>
      </c>
      <c r="E112">
        <v>11420</v>
      </c>
      <c r="G112" t="s">
        <v>80</v>
      </c>
      <c r="J112" t="s">
        <v>115</v>
      </c>
      <c r="L112">
        <v>50892</v>
      </c>
      <c r="Q112" t="s">
        <v>217</v>
      </c>
      <c r="T112" t="s">
        <v>298</v>
      </c>
      <c r="U112" t="s">
        <v>462</v>
      </c>
      <c r="V112" t="s">
        <v>479</v>
      </c>
      <c r="W112">
        <v>0</v>
      </c>
      <c r="X112">
        <v>0</v>
      </c>
      <c r="Y112">
        <v>0</v>
      </c>
      <c r="AA112">
        <v>0</v>
      </c>
      <c r="AB112" t="s">
        <v>669</v>
      </c>
      <c r="AC112" t="s">
        <v>1238</v>
      </c>
    </row>
    <row r="113" spans="1:30">
      <c r="A113" s="1">
        <f>HYPERLINK("https://lsnyc.legalserver.org/matter/dynamic-profile/view/1901739","19-1901739")</f>
        <v>0</v>
      </c>
      <c r="B113" t="s">
        <v>35</v>
      </c>
      <c r="C113" t="s">
        <v>63</v>
      </c>
      <c r="D113" t="s">
        <v>71</v>
      </c>
      <c r="E113">
        <v>10466</v>
      </c>
      <c r="G113" t="s">
        <v>76</v>
      </c>
      <c r="H113" t="s">
        <v>89</v>
      </c>
      <c r="J113" t="s">
        <v>124</v>
      </c>
      <c r="L113">
        <v>33732</v>
      </c>
      <c r="N113" t="s">
        <v>176</v>
      </c>
      <c r="P113" t="s">
        <v>177</v>
      </c>
      <c r="Q113" t="s">
        <v>214</v>
      </c>
      <c r="R113" t="s">
        <v>217</v>
      </c>
      <c r="T113" t="s">
        <v>299</v>
      </c>
      <c r="U113" t="s">
        <v>479</v>
      </c>
      <c r="V113" t="s">
        <v>479</v>
      </c>
      <c r="W113">
        <v>0</v>
      </c>
      <c r="X113">
        <v>0</v>
      </c>
      <c r="Y113">
        <v>0</v>
      </c>
      <c r="AA113">
        <v>0</v>
      </c>
      <c r="AB113" t="s">
        <v>670</v>
      </c>
      <c r="AC113" t="s">
        <v>1213</v>
      </c>
    </row>
    <row r="114" spans="1:30">
      <c r="A114" s="1">
        <f>HYPERLINK("https://lsnyc.legalserver.org/matter/dynamic-profile/view/1849793","17-1849793")</f>
        <v>0</v>
      </c>
      <c r="B114" t="s">
        <v>30</v>
      </c>
      <c r="C114" t="s">
        <v>63</v>
      </c>
      <c r="D114" t="s">
        <v>69</v>
      </c>
      <c r="E114">
        <v>11413</v>
      </c>
      <c r="G114" t="s">
        <v>89</v>
      </c>
      <c r="J114" t="s">
        <v>138</v>
      </c>
      <c r="L114">
        <v>24000</v>
      </c>
      <c r="N114" t="s">
        <v>176</v>
      </c>
      <c r="Q114" t="s">
        <v>217</v>
      </c>
      <c r="T114" t="s">
        <v>300</v>
      </c>
      <c r="U114" t="s">
        <v>480</v>
      </c>
      <c r="V114" t="s">
        <v>524</v>
      </c>
      <c r="W114">
        <v>0</v>
      </c>
      <c r="X114">
        <v>0</v>
      </c>
      <c r="Y114">
        <v>0</v>
      </c>
      <c r="AA114">
        <v>0</v>
      </c>
      <c r="AB114" t="s">
        <v>671</v>
      </c>
      <c r="AC114" t="s">
        <v>1239</v>
      </c>
    </row>
    <row r="115" spans="1:30">
      <c r="A115" s="1">
        <f>HYPERLINK("https://lsnyc.legalserver.org/matter/dynamic-profile/view/1844400","17-1844400")</f>
        <v>0</v>
      </c>
      <c r="B115" t="s">
        <v>51</v>
      </c>
      <c r="C115" t="s">
        <v>63</v>
      </c>
      <c r="D115" t="s">
        <v>70</v>
      </c>
      <c r="E115">
        <v>11236</v>
      </c>
      <c r="G115" t="s">
        <v>77</v>
      </c>
      <c r="J115" t="s">
        <v>139</v>
      </c>
      <c r="L115">
        <v>30000</v>
      </c>
      <c r="Q115" t="s">
        <v>213</v>
      </c>
      <c r="T115" t="s">
        <v>234</v>
      </c>
      <c r="U115" t="s">
        <v>234</v>
      </c>
      <c r="V115" t="s">
        <v>525</v>
      </c>
      <c r="W115">
        <v>0</v>
      </c>
      <c r="X115">
        <v>0</v>
      </c>
      <c r="Y115">
        <v>0</v>
      </c>
      <c r="AA115">
        <v>0</v>
      </c>
      <c r="AB115" t="s">
        <v>672</v>
      </c>
      <c r="AC115" t="s">
        <v>1240</v>
      </c>
    </row>
    <row r="116" spans="1:30">
      <c r="A116" s="1">
        <f>HYPERLINK("https://lsnyc.legalserver.org/matter/dynamic-profile/view/0756422","14-0756422")</f>
        <v>0</v>
      </c>
      <c r="B116" t="s">
        <v>34</v>
      </c>
      <c r="C116" t="s">
        <v>63</v>
      </c>
      <c r="D116" t="s">
        <v>70</v>
      </c>
      <c r="E116">
        <v>11236</v>
      </c>
      <c r="G116" t="s">
        <v>89</v>
      </c>
      <c r="H116" t="s">
        <v>84</v>
      </c>
      <c r="J116" t="s">
        <v>124</v>
      </c>
      <c r="L116">
        <v>75000</v>
      </c>
      <c r="N116" t="s">
        <v>176</v>
      </c>
      <c r="Q116" t="s">
        <v>213</v>
      </c>
      <c r="R116" t="s">
        <v>211</v>
      </c>
      <c r="T116" t="s">
        <v>234</v>
      </c>
      <c r="U116" t="s">
        <v>234</v>
      </c>
      <c r="V116" t="s">
        <v>234</v>
      </c>
      <c r="W116">
        <v>0</v>
      </c>
      <c r="X116">
        <v>0</v>
      </c>
      <c r="Y116">
        <v>0</v>
      </c>
      <c r="AA116">
        <v>0</v>
      </c>
      <c r="AB116" t="s">
        <v>673</v>
      </c>
      <c r="AC116" t="s">
        <v>1241</v>
      </c>
      <c r="AD116" t="s">
        <v>1757</v>
      </c>
    </row>
    <row r="117" spans="1:30">
      <c r="A117" s="1">
        <f>HYPERLINK("https://lsnyc.legalserver.org/matter/dynamic-profile/view/1884884","18-1884884")</f>
        <v>0</v>
      </c>
      <c r="B117" t="s">
        <v>40</v>
      </c>
      <c r="C117" t="s">
        <v>63</v>
      </c>
      <c r="D117" t="s">
        <v>69</v>
      </c>
      <c r="E117">
        <v>11434</v>
      </c>
      <c r="G117" t="s">
        <v>89</v>
      </c>
      <c r="J117" t="s">
        <v>119</v>
      </c>
      <c r="L117">
        <v>13560</v>
      </c>
      <c r="N117" t="s">
        <v>177</v>
      </c>
      <c r="Q117" t="s">
        <v>211</v>
      </c>
      <c r="R117" t="s">
        <v>218</v>
      </c>
      <c r="T117" t="s">
        <v>234</v>
      </c>
      <c r="U117" t="s">
        <v>234</v>
      </c>
      <c r="V117" t="s">
        <v>526</v>
      </c>
      <c r="W117">
        <v>0</v>
      </c>
      <c r="X117">
        <v>0</v>
      </c>
      <c r="Y117">
        <v>0</v>
      </c>
      <c r="AA117">
        <v>0</v>
      </c>
      <c r="AB117" t="s">
        <v>674</v>
      </c>
      <c r="AC117" t="s">
        <v>1242</v>
      </c>
      <c r="AD117" t="s">
        <v>1762</v>
      </c>
    </row>
    <row r="118" spans="1:30">
      <c r="A118" s="1">
        <f>HYPERLINK("https://lsnyc.legalserver.org/matter/dynamic-profile/view/1853938","17-1853938")</f>
        <v>0</v>
      </c>
      <c r="B118" t="s">
        <v>31</v>
      </c>
      <c r="C118" t="s">
        <v>63</v>
      </c>
      <c r="D118" t="s">
        <v>70</v>
      </c>
      <c r="E118">
        <v>11205</v>
      </c>
      <c r="G118" t="s">
        <v>89</v>
      </c>
      <c r="H118" t="s">
        <v>84</v>
      </c>
      <c r="J118" t="s">
        <v>140</v>
      </c>
      <c r="L118">
        <v>14376</v>
      </c>
      <c r="Q118" t="s">
        <v>216</v>
      </c>
      <c r="T118" t="s">
        <v>301</v>
      </c>
      <c r="U118" t="s">
        <v>301</v>
      </c>
      <c r="V118" t="s">
        <v>301</v>
      </c>
      <c r="W118">
        <v>0</v>
      </c>
      <c r="X118">
        <v>0</v>
      </c>
      <c r="Y118">
        <v>0</v>
      </c>
      <c r="AA118">
        <v>0</v>
      </c>
      <c r="AB118" t="s">
        <v>675</v>
      </c>
      <c r="AC118" t="s">
        <v>1212</v>
      </c>
    </row>
    <row r="119" spans="1:30">
      <c r="A119" s="1">
        <f>HYPERLINK("https://lsnyc.legalserver.org/matter/dynamic-profile/view/1905463","19-1905463")</f>
        <v>0</v>
      </c>
      <c r="B119" t="s">
        <v>31</v>
      </c>
      <c r="C119" t="s">
        <v>63</v>
      </c>
      <c r="D119" t="s">
        <v>70</v>
      </c>
      <c r="E119">
        <v>11204</v>
      </c>
      <c r="G119" t="s">
        <v>80</v>
      </c>
      <c r="J119" t="s">
        <v>111</v>
      </c>
      <c r="L119">
        <v>118400</v>
      </c>
      <c r="Q119" t="s">
        <v>216</v>
      </c>
      <c r="T119" t="s">
        <v>302</v>
      </c>
      <c r="U119" t="s">
        <v>314</v>
      </c>
      <c r="V119" t="s">
        <v>302</v>
      </c>
      <c r="W119">
        <v>0</v>
      </c>
      <c r="X119">
        <v>0</v>
      </c>
      <c r="Y119">
        <v>0</v>
      </c>
      <c r="AA119">
        <v>0</v>
      </c>
      <c r="AB119" t="s">
        <v>676</v>
      </c>
      <c r="AC119" t="s">
        <v>1243</v>
      </c>
    </row>
    <row r="120" spans="1:30">
      <c r="A120" s="1">
        <f>HYPERLINK("https://lsnyc.legalserver.org/matter/dynamic-profile/view/1863945","18-1863945")</f>
        <v>0</v>
      </c>
      <c r="B120" t="s">
        <v>34</v>
      </c>
      <c r="C120" t="s">
        <v>63</v>
      </c>
      <c r="D120" t="s">
        <v>70</v>
      </c>
      <c r="E120">
        <v>11221</v>
      </c>
      <c r="G120" t="s">
        <v>80</v>
      </c>
      <c r="J120" t="s">
        <v>96</v>
      </c>
      <c r="L120">
        <v>142476</v>
      </c>
      <c r="N120" t="s">
        <v>190</v>
      </c>
      <c r="P120" t="s">
        <v>177</v>
      </c>
      <c r="Q120" t="s">
        <v>215</v>
      </c>
      <c r="T120" t="s">
        <v>303</v>
      </c>
      <c r="U120" t="s">
        <v>476</v>
      </c>
      <c r="V120" t="s">
        <v>305</v>
      </c>
      <c r="W120">
        <v>0</v>
      </c>
      <c r="X120">
        <v>0</v>
      </c>
      <c r="Y120">
        <v>0</v>
      </c>
      <c r="AA120">
        <v>0</v>
      </c>
      <c r="AB120" t="s">
        <v>677</v>
      </c>
      <c r="AC120" t="s">
        <v>1244</v>
      </c>
    </row>
    <row r="121" spans="1:30">
      <c r="A121" s="1">
        <f>HYPERLINK("https://lsnyc.legalserver.org/matter/dynamic-profile/view/1870072","18-1870072")</f>
        <v>0</v>
      </c>
      <c r="B121" t="s">
        <v>33</v>
      </c>
      <c r="C121" t="s">
        <v>63</v>
      </c>
      <c r="D121" t="s">
        <v>69</v>
      </c>
      <c r="E121">
        <v>11385</v>
      </c>
      <c r="G121" t="s">
        <v>76</v>
      </c>
      <c r="H121" t="s">
        <v>85</v>
      </c>
      <c r="J121" t="s">
        <v>111</v>
      </c>
      <c r="L121">
        <v>120360</v>
      </c>
      <c r="N121" t="s">
        <v>184</v>
      </c>
      <c r="Q121" t="s">
        <v>211</v>
      </c>
      <c r="R121" t="s">
        <v>228</v>
      </c>
      <c r="T121" t="s">
        <v>304</v>
      </c>
      <c r="U121" t="s">
        <v>476</v>
      </c>
      <c r="V121" t="s">
        <v>305</v>
      </c>
      <c r="W121">
        <v>0</v>
      </c>
      <c r="X121">
        <v>0</v>
      </c>
      <c r="Y121">
        <v>0</v>
      </c>
      <c r="AA121">
        <v>0</v>
      </c>
      <c r="AB121" t="s">
        <v>678</v>
      </c>
      <c r="AC121" t="s">
        <v>1245</v>
      </c>
    </row>
    <row r="122" spans="1:30">
      <c r="A122" s="1">
        <f>HYPERLINK("https://lsnyc.legalserver.org/matter/dynamic-profile/view/1840834","17-1840834")</f>
        <v>0</v>
      </c>
      <c r="B122" t="s">
        <v>32</v>
      </c>
      <c r="C122" t="s">
        <v>63</v>
      </c>
      <c r="D122" t="s">
        <v>69</v>
      </c>
      <c r="E122">
        <v>11385</v>
      </c>
      <c r="G122" t="s">
        <v>76</v>
      </c>
      <c r="J122" t="s">
        <v>96</v>
      </c>
      <c r="L122">
        <v>84620</v>
      </c>
      <c r="Q122" t="s">
        <v>213</v>
      </c>
      <c r="T122" t="s">
        <v>305</v>
      </c>
      <c r="U122" t="s">
        <v>476</v>
      </c>
      <c r="V122" t="s">
        <v>305</v>
      </c>
      <c r="W122">
        <v>0</v>
      </c>
      <c r="X122">
        <v>0</v>
      </c>
      <c r="Y122">
        <v>0</v>
      </c>
      <c r="AA122">
        <v>0</v>
      </c>
      <c r="AB122" t="s">
        <v>679</v>
      </c>
      <c r="AC122" t="s">
        <v>1246</v>
      </c>
    </row>
    <row r="123" spans="1:30">
      <c r="A123" s="1">
        <f>HYPERLINK("https://lsnyc.legalserver.org/matter/dynamic-profile/view/1887756","19-1887756")</f>
        <v>0</v>
      </c>
      <c r="B123" t="s">
        <v>40</v>
      </c>
      <c r="C123" t="s">
        <v>63</v>
      </c>
      <c r="D123" t="s">
        <v>69</v>
      </c>
      <c r="E123">
        <v>11413</v>
      </c>
      <c r="G123" t="s">
        <v>76</v>
      </c>
      <c r="J123" t="s">
        <v>108</v>
      </c>
      <c r="L123">
        <v>52130</v>
      </c>
      <c r="N123" t="s">
        <v>176</v>
      </c>
      <c r="P123" t="s">
        <v>177</v>
      </c>
      <c r="Q123" t="s">
        <v>214</v>
      </c>
      <c r="R123" t="s">
        <v>211</v>
      </c>
      <c r="T123" t="s">
        <v>263</v>
      </c>
      <c r="U123" t="s">
        <v>476</v>
      </c>
      <c r="V123" t="s">
        <v>305</v>
      </c>
      <c r="W123">
        <v>0</v>
      </c>
      <c r="X123">
        <v>0</v>
      </c>
      <c r="Y123">
        <v>0</v>
      </c>
      <c r="AA123">
        <v>0</v>
      </c>
      <c r="AB123" t="s">
        <v>680</v>
      </c>
      <c r="AC123" t="s">
        <v>1247</v>
      </c>
    </row>
    <row r="124" spans="1:30">
      <c r="A124" s="1">
        <f>HYPERLINK("https://lsnyc.legalserver.org/matter/dynamic-profile/view/1874740","18-1874740")</f>
        <v>0</v>
      </c>
      <c r="B124" t="s">
        <v>33</v>
      </c>
      <c r="C124" t="s">
        <v>63</v>
      </c>
      <c r="D124" t="s">
        <v>69</v>
      </c>
      <c r="E124">
        <v>11372</v>
      </c>
      <c r="G124" t="s">
        <v>76</v>
      </c>
      <c r="J124" t="s">
        <v>103</v>
      </c>
      <c r="L124">
        <v>28000</v>
      </c>
      <c r="N124" t="s">
        <v>184</v>
      </c>
      <c r="P124" t="s">
        <v>178</v>
      </c>
      <c r="Q124" t="s">
        <v>214</v>
      </c>
      <c r="R124" t="s">
        <v>218</v>
      </c>
      <c r="T124" t="s">
        <v>263</v>
      </c>
      <c r="U124" t="s">
        <v>476</v>
      </c>
      <c r="V124" t="s">
        <v>305</v>
      </c>
      <c r="W124">
        <v>0</v>
      </c>
      <c r="X124">
        <v>0</v>
      </c>
      <c r="Y124">
        <v>0</v>
      </c>
      <c r="AA124">
        <v>0</v>
      </c>
      <c r="AB124" t="s">
        <v>681</v>
      </c>
      <c r="AC124" t="s">
        <v>1248</v>
      </c>
      <c r="AD124" t="s">
        <v>1760</v>
      </c>
    </row>
    <row r="125" spans="1:30">
      <c r="A125" s="1">
        <f>HYPERLINK("https://lsnyc.legalserver.org/matter/dynamic-profile/view/1890920","19-1890920")</f>
        <v>0</v>
      </c>
      <c r="B125" t="s">
        <v>43</v>
      </c>
      <c r="C125" t="s">
        <v>63</v>
      </c>
      <c r="D125" t="s">
        <v>71</v>
      </c>
      <c r="E125">
        <v>10463</v>
      </c>
      <c r="G125" t="s">
        <v>85</v>
      </c>
      <c r="J125" t="s">
        <v>124</v>
      </c>
      <c r="L125">
        <v>99851.7</v>
      </c>
      <c r="N125" t="s">
        <v>176</v>
      </c>
      <c r="Q125" t="s">
        <v>214</v>
      </c>
      <c r="T125" t="s">
        <v>235</v>
      </c>
      <c r="U125" t="s">
        <v>481</v>
      </c>
      <c r="V125" t="s">
        <v>305</v>
      </c>
      <c r="W125">
        <v>0</v>
      </c>
      <c r="X125">
        <v>0</v>
      </c>
      <c r="Y125">
        <v>0</v>
      </c>
      <c r="AA125">
        <v>0</v>
      </c>
      <c r="AB125" t="s">
        <v>603</v>
      </c>
      <c r="AC125" t="s">
        <v>1249</v>
      </c>
    </row>
    <row r="126" spans="1:30">
      <c r="A126" s="1">
        <f>HYPERLINK("https://lsnyc.legalserver.org/matter/dynamic-profile/view/1887705","19-1887705")</f>
        <v>0</v>
      </c>
      <c r="B126" t="s">
        <v>33</v>
      </c>
      <c r="C126" t="s">
        <v>63</v>
      </c>
      <c r="D126" t="s">
        <v>69</v>
      </c>
      <c r="E126">
        <v>11412</v>
      </c>
      <c r="G126" t="s">
        <v>82</v>
      </c>
      <c r="J126" t="s">
        <v>141</v>
      </c>
      <c r="L126">
        <v>32386.2</v>
      </c>
      <c r="N126" t="s">
        <v>176</v>
      </c>
      <c r="P126" t="s">
        <v>177</v>
      </c>
      <c r="Q126" t="s">
        <v>214</v>
      </c>
      <c r="R126" t="s">
        <v>217</v>
      </c>
      <c r="T126" t="s">
        <v>306</v>
      </c>
      <c r="U126" t="s">
        <v>474</v>
      </c>
      <c r="V126" t="s">
        <v>527</v>
      </c>
      <c r="W126">
        <v>0</v>
      </c>
      <c r="X126">
        <v>0</v>
      </c>
      <c r="Y126">
        <v>0</v>
      </c>
      <c r="AA126">
        <v>0</v>
      </c>
      <c r="AB126" t="s">
        <v>682</v>
      </c>
      <c r="AC126" t="s">
        <v>1250</v>
      </c>
    </row>
    <row r="127" spans="1:30">
      <c r="A127" s="1">
        <f>HYPERLINK("https://lsnyc.legalserver.org/matter/dynamic-profile/view/1904871","19-1904871")</f>
        <v>0</v>
      </c>
      <c r="B127" t="s">
        <v>41</v>
      </c>
      <c r="C127" t="s">
        <v>63</v>
      </c>
      <c r="D127" t="s">
        <v>70</v>
      </c>
      <c r="E127">
        <v>11208</v>
      </c>
      <c r="G127" t="s">
        <v>83</v>
      </c>
      <c r="J127" t="s">
        <v>142</v>
      </c>
      <c r="L127">
        <v>41600</v>
      </c>
      <c r="N127" t="s">
        <v>188</v>
      </c>
      <c r="P127" t="s">
        <v>177</v>
      </c>
      <c r="Q127" t="s">
        <v>216</v>
      </c>
      <c r="R127" t="s">
        <v>221</v>
      </c>
      <c r="T127" t="s">
        <v>283</v>
      </c>
      <c r="V127" t="s">
        <v>528</v>
      </c>
      <c r="W127">
        <v>0</v>
      </c>
      <c r="X127">
        <v>0</v>
      </c>
      <c r="Y127">
        <v>0</v>
      </c>
      <c r="AA127">
        <v>0</v>
      </c>
      <c r="AB127" t="s">
        <v>683</v>
      </c>
      <c r="AC127" t="s">
        <v>1251</v>
      </c>
    </row>
    <row r="128" spans="1:30">
      <c r="A128" s="1">
        <f>HYPERLINK("https://lsnyc.legalserver.org/matter/dynamic-profile/view/1893354","19-1893354")</f>
        <v>0</v>
      </c>
      <c r="B128" t="s">
        <v>34</v>
      </c>
      <c r="C128" t="s">
        <v>63</v>
      </c>
      <c r="D128" t="s">
        <v>70</v>
      </c>
      <c r="E128">
        <v>11203</v>
      </c>
      <c r="G128" t="s">
        <v>76</v>
      </c>
      <c r="J128" t="s">
        <v>97</v>
      </c>
      <c r="L128">
        <v>84800</v>
      </c>
      <c r="Q128" t="s">
        <v>217</v>
      </c>
      <c r="T128" t="s">
        <v>240</v>
      </c>
      <c r="U128" t="s">
        <v>476</v>
      </c>
      <c r="V128" t="s">
        <v>528</v>
      </c>
      <c r="W128">
        <v>0</v>
      </c>
      <c r="X128">
        <v>0</v>
      </c>
      <c r="Y128">
        <v>0</v>
      </c>
      <c r="AA128">
        <v>0</v>
      </c>
      <c r="AB128" t="s">
        <v>601</v>
      </c>
      <c r="AC128" t="s">
        <v>1252</v>
      </c>
    </row>
    <row r="129" spans="1:30">
      <c r="A129" s="1">
        <f>HYPERLINK("https://lsnyc.legalserver.org/matter/dynamic-profile/view/1883866","18-1883866")</f>
        <v>0</v>
      </c>
      <c r="B129" t="s">
        <v>40</v>
      </c>
      <c r="C129" t="s">
        <v>63</v>
      </c>
      <c r="D129" t="s">
        <v>69</v>
      </c>
      <c r="E129">
        <v>11422</v>
      </c>
      <c r="G129" t="s">
        <v>91</v>
      </c>
      <c r="J129" t="s">
        <v>124</v>
      </c>
      <c r="L129">
        <v>12000</v>
      </c>
      <c r="N129" t="s">
        <v>177</v>
      </c>
      <c r="Q129" t="s">
        <v>216</v>
      </c>
      <c r="T129" t="s">
        <v>233</v>
      </c>
      <c r="U129" t="s">
        <v>481</v>
      </c>
      <c r="V129" t="s">
        <v>529</v>
      </c>
      <c r="W129">
        <v>0</v>
      </c>
      <c r="X129">
        <v>0</v>
      </c>
      <c r="Y129">
        <v>0</v>
      </c>
      <c r="AA129">
        <v>0</v>
      </c>
      <c r="AB129" t="s">
        <v>684</v>
      </c>
      <c r="AC129" t="s">
        <v>1253</v>
      </c>
    </row>
    <row r="130" spans="1:30">
      <c r="A130" s="1">
        <f>HYPERLINK("https://lsnyc.legalserver.org/matter/dynamic-profile/view/0811335","16-0811335")</f>
        <v>0</v>
      </c>
      <c r="B130" t="s">
        <v>33</v>
      </c>
      <c r="C130" t="s">
        <v>63</v>
      </c>
      <c r="D130" t="s">
        <v>69</v>
      </c>
      <c r="E130">
        <v>11419</v>
      </c>
      <c r="G130" t="s">
        <v>77</v>
      </c>
      <c r="J130" t="s">
        <v>111</v>
      </c>
      <c r="L130">
        <v>27600</v>
      </c>
      <c r="N130" t="s">
        <v>177</v>
      </c>
      <c r="Q130" t="s">
        <v>213</v>
      </c>
      <c r="T130" t="s">
        <v>307</v>
      </c>
      <c r="U130" t="s">
        <v>472</v>
      </c>
      <c r="V130" t="s">
        <v>529</v>
      </c>
      <c r="W130">
        <v>0</v>
      </c>
      <c r="X130">
        <v>0</v>
      </c>
      <c r="Y130">
        <v>0</v>
      </c>
      <c r="AA130">
        <v>0</v>
      </c>
      <c r="AB130" t="s">
        <v>685</v>
      </c>
      <c r="AC130" t="s">
        <v>1254</v>
      </c>
    </row>
    <row r="131" spans="1:30">
      <c r="A131" s="1">
        <f>HYPERLINK("https://lsnyc.legalserver.org/matter/dynamic-profile/view/0802173","16-0802173")</f>
        <v>0</v>
      </c>
      <c r="B131" t="s">
        <v>43</v>
      </c>
      <c r="C131" t="s">
        <v>63</v>
      </c>
      <c r="D131" t="s">
        <v>71</v>
      </c>
      <c r="E131">
        <v>10469</v>
      </c>
      <c r="G131" t="s">
        <v>89</v>
      </c>
      <c r="J131" t="s">
        <v>141</v>
      </c>
      <c r="L131">
        <v>24000</v>
      </c>
      <c r="N131" t="s">
        <v>176</v>
      </c>
      <c r="P131" t="s">
        <v>184</v>
      </c>
      <c r="Q131" t="s">
        <v>214</v>
      </c>
      <c r="R131" t="s">
        <v>226</v>
      </c>
      <c r="T131" t="s">
        <v>240</v>
      </c>
      <c r="U131" t="s">
        <v>240</v>
      </c>
      <c r="V131" t="s">
        <v>529</v>
      </c>
      <c r="W131">
        <v>0</v>
      </c>
      <c r="X131">
        <v>0</v>
      </c>
      <c r="Y131">
        <v>0</v>
      </c>
      <c r="AA131">
        <v>0</v>
      </c>
      <c r="AB131" t="s">
        <v>686</v>
      </c>
      <c r="AC131" t="s">
        <v>1157</v>
      </c>
      <c r="AD131" t="s">
        <v>1760</v>
      </c>
    </row>
    <row r="132" spans="1:30">
      <c r="A132" s="1">
        <f>HYPERLINK("https://lsnyc.legalserver.org/matter/dynamic-profile/view/1894485","19-1894485")</f>
        <v>0</v>
      </c>
      <c r="B132" t="s">
        <v>35</v>
      </c>
      <c r="C132" t="s">
        <v>63</v>
      </c>
      <c r="D132" t="s">
        <v>71</v>
      </c>
      <c r="E132">
        <v>10462</v>
      </c>
      <c r="G132" t="s">
        <v>89</v>
      </c>
      <c r="J132" t="s">
        <v>111</v>
      </c>
      <c r="L132">
        <v>37236</v>
      </c>
      <c r="N132" t="s">
        <v>177</v>
      </c>
      <c r="P132" t="s">
        <v>183</v>
      </c>
      <c r="Q132" t="s">
        <v>220</v>
      </c>
      <c r="R132" t="s">
        <v>217</v>
      </c>
      <c r="T132" t="s">
        <v>308</v>
      </c>
      <c r="U132" t="s">
        <v>337</v>
      </c>
      <c r="V132" t="s">
        <v>529</v>
      </c>
      <c r="W132">
        <v>0</v>
      </c>
      <c r="X132">
        <v>0</v>
      </c>
      <c r="Y132">
        <v>0</v>
      </c>
      <c r="AA132">
        <v>0</v>
      </c>
      <c r="AB132" t="s">
        <v>687</v>
      </c>
      <c r="AC132" t="s">
        <v>1255</v>
      </c>
    </row>
    <row r="133" spans="1:30">
      <c r="A133" s="1">
        <f>HYPERLINK("https://lsnyc.legalserver.org/matter/dynamic-profile/view/1906641","19-1906641")</f>
        <v>0</v>
      </c>
      <c r="B133" t="s">
        <v>40</v>
      </c>
      <c r="C133" t="s">
        <v>63</v>
      </c>
      <c r="D133" t="s">
        <v>69</v>
      </c>
      <c r="E133">
        <v>11434</v>
      </c>
      <c r="G133" t="s">
        <v>84</v>
      </c>
      <c r="J133" t="s">
        <v>114</v>
      </c>
      <c r="L133">
        <v>24000</v>
      </c>
      <c r="T133" t="s">
        <v>276</v>
      </c>
      <c r="V133" t="s">
        <v>276</v>
      </c>
      <c r="W133">
        <v>0</v>
      </c>
      <c r="X133">
        <v>0</v>
      </c>
      <c r="Y133">
        <v>0</v>
      </c>
      <c r="AA133">
        <v>0</v>
      </c>
      <c r="AB133" t="s">
        <v>688</v>
      </c>
      <c r="AC133" t="s">
        <v>1256</v>
      </c>
    </row>
    <row r="134" spans="1:30">
      <c r="A134" s="1">
        <f>HYPERLINK("https://lsnyc.legalserver.org/matter/dynamic-profile/view/1877839","18-1877839")</f>
        <v>0</v>
      </c>
      <c r="B134" t="s">
        <v>33</v>
      </c>
      <c r="C134" t="s">
        <v>63</v>
      </c>
      <c r="D134" t="s">
        <v>69</v>
      </c>
      <c r="E134">
        <v>11434</v>
      </c>
      <c r="G134" t="s">
        <v>89</v>
      </c>
      <c r="J134" t="s">
        <v>134</v>
      </c>
      <c r="L134">
        <v>31428</v>
      </c>
      <c r="N134" t="s">
        <v>177</v>
      </c>
      <c r="Q134" t="s">
        <v>216</v>
      </c>
      <c r="T134" t="s">
        <v>306</v>
      </c>
      <c r="U134" t="s">
        <v>482</v>
      </c>
      <c r="V134" t="s">
        <v>482</v>
      </c>
      <c r="W134">
        <v>0</v>
      </c>
      <c r="X134">
        <v>0</v>
      </c>
      <c r="Y134">
        <v>0</v>
      </c>
      <c r="AA134">
        <v>0</v>
      </c>
      <c r="AB134" t="s">
        <v>689</v>
      </c>
      <c r="AC134" t="s">
        <v>1257</v>
      </c>
    </row>
    <row r="135" spans="1:30">
      <c r="A135" s="1">
        <f>HYPERLINK("https://lsnyc.legalserver.org/matter/dynamic-profile/view/1887037","19-1887037")</f>
        <v>0</v>
      </c>
      <c r="B135" t="s">
        <v>38</v>
      </c>
      <c r="C135" t="s">
        <v>63</v>
      </c>
      <c r="D135" t="s">
        <v>69</v>
      </c>
      <c r="E135">
        <v>11436</v>
      </c>
      <c r="G135" t="s">
        <v>80</v>
      </c>
      <c r="J135" t="s">
        <v>111</v>
      </c>
      <c r="L135">
        <v>7200</v>
      </c>
      <c r="N135" t="s">
        <v>176</v>
      </c>
      <c r="P135" t="s">
        <v>178</v>
      </c>
      <c r="Q135" t="s">
        <v>214</v>
      </c>
      <c r="R135" t="s">
        <v>217</v>
      </c>
      <c r="T135" t="s">
        <v>309</v>
      </c>
      <c r="U135" t="s">
        <v>419</v>
      </c>
      <c r="V135" t="s">
        <v>482</v>
      </c>
      <c r="W135">
        <v>0</v>
      </c>
      <c r="X135">
        <v>0</v>
      </c>
      <c r="Y135">
        <v>0</v>
      </c>
      <c r="AA135">
        <v>0</v>
      </c>
      <c r="AB135" t="s">
        <v>690</v>
      </c>
      <c r="AC135" t="s">
        <v>1258</v>
      </c>
    </row>
    <row r="136" spans="1:30">
      <c r="A136" s="1">
        <f>HYPERLINK("https://lsnyc.legalserver.org/matter/dynamic-profile/view/1895246","19-1895246")</f>
        <v>0</v>
      </c>
      <c r="B136" t="s">
        <v>33</v>
      </c>
      <c r="C136" t="s">
        <v>63</v>
      </c>
      <c r="D136" t="s">
        <v>69</v>
      </c>
      <c r="E136">
        <v>11692</v>
      </c>
      <c r="G136" t="s">
        <v>81</v>
      </c>
      <c r="J136" t="s">
        <v>101</v>
      </c>
      <c r="L136">
        <v>37776</v>
      </c>
      <c r="Q136" t="s">
        <v>215</v>
      </c>
      <c r="T136" t="s">
        <v>310</v>
      </c>
      <c r="U136" t="s">
        <v>419</v>
      </c>
      <c r="V136" t="s">
        <v>482</v>
      </c>
      <c r="W136">
        <v>0</v>
      </c>
      <c r="X136">
        <v>0</v>
      </c>
      <c r="Y136">
        <v>0</v>
      </c>
      <c r="AA136">
        <v>0</v>
      </c>
      <c r="AB136" t="s">
        <v>691</v>
      </c>
      <c r="AC136" t="s">
        <v>1259</v>
      </c>
    </row>
    <row r="137" spans="1:30">
      <c r="A137" s="1">
        <f>HYPERLINK("https://lsnyc.legalserver.org/matter/dynamic-profile/view/1906739","19-1906739")</f>
        <v>0</v>
      </c>
      <c r="B137" t="s">
        <v>48</v>
      </c>
      <c r="C137" t="s">
        <v>63</v>
      </c>
      <c r="D137" t="s">
        <v>69</v>
      </c>
      <c r="E137">
        <v>11373</v>
      </c>
      <c r="G137" t="s">
        <v>89</v>
      </c>
      <c r="J137" t="s">
        <v>96</v>
      </c>
      <c r="L137">
        <v>26268</v>
      </c>
      <c r="T137" t="s">
        <v>311</v>
      </c>
      <c r="U137" t="s">
        <v>255</v>
      </c>
      <c r="V137" t="s">
        <v>255</v>
      </c>
      <c r="W137">
        <v>0</v>
      </c>
      <c r="X137">
        <v>0</v>
      </c>
      <c r="Y137">
        <v>0</v>
      </c>
      <c r="AA137">
        <v>0</v>
      </c>
      <c r="AB137" t="s">
        <v>576</v>
      </c>
      <c r="AC137" t="s">
        <v>1260</v>
      </c>
    </row>
    <row r="138" spans="1:30">
      <c r="A138" s="1">
        <f>HYPERLINK("https://lsnyc.legalserver.org/matter/dynamic-profile/view/1857961","18-1857961")</f>
        <v>0</v>
      </c>
      <c r="B138" t="s">
        <v>33</v>
      </c>
      <c r="C138" t="s">
        <v>63</v>
      </c>
      <c r="D138" t="s">
        <v>69</v>
      </c>
      <c r="E138">
        <v>11436</v>
      </c>
      <c r="G138" t="s">
        <v>91</v>
      </c>
      <c r="J138" t="s">
        <v>124</v>
      </c>
      <c r="L138">
        <v>73000</v>
      </c>
      <c r="Q138" t="s">
        <v>211</v>
      </c>
      <c r="T138" t="s">
        <v>312</v>
      </c>
      <c r="U138" t="s">
        <v>483</v>
      </c>
      <c r="V138" t="s">
        <v>483</v>
      </c>
      <c r="W138">
        <v>0</v>
      </c>
      <c r="X138">
        <v>0</v>
      </c>
      <c r="Y138">
        <v>0</v>
      </c>
      <c r="AA138">
        <v>0</v>
      </c>
      <c r="AB138" t="s">
        <v>692</v>
      </c>
      <c r="AC138" t="s">
        <v>1261</v>
      </c>
      <c r="AD138" t="s">
        <v>1761</v>
      </c>
    </row>
    <row r="139" spans="1:30">
      <c r="A139" s="1">
        <f>HYPERLINK("https://lsnyc.legalserver.org/matter/dynamic-profile/view/1905493","19-1905493")</f>
        <v>0</v>
      </c>
      <c r="B139" t="s">
        <v>48</v>
      </c>
      <c r="C139" t="s">
        <v>63</v>
      </c>
      <c r="D139" t="s">
        <v>69</v>
      </c>
      <c r="E139">
        <v>11422</v>
      </c>
      <c r="G139" t="s">
        <v>77</v>
      </c>
      <c r="J139" t="s">
        <v>143</v>
      </c>
      <c r="L139">
        <v>64000</v>
      </c>
      <c r="N139" t="s">
        <v>176</v>
      </c>
      <c r="Q139" t="s">
        <v>214</v>
      </c>
      <c r="T139" t="s">
        <v>244</v>
      </c>
      <c r="V139" t="s">
        <v>259</v>
      </c>
      <c r="W139">
        <v>0</v>
      </c>
      <c r="X139">
        <v>0</v>
      </c>
      <c r="Y139">
        <v>0</v>
      </c>
      <c r="AA139">
        <v>0</v>
      </c>
      <c r="AB139" t="s">
        <v>693</v>
      </c>
      <c r="AC139" t="s">
        <v>1262</v>
      </c>
    </row>
    <row r="140" spans="1:30">
      <c r="A140" s="1">
        <f>HYPERLINK("https://lsnyc.legalserver.org/matter/dynamic-profile/view/1894570","19-1894570")</f>
        <v>0</v>
      </c>
      <c r="B140" t="s">
        <v>47</v>
      </c>
      <c r="C140" t="s">
        <v>63</v>
      </c>
      <c r="D140" t="s">
        <v>71</v>
      </c>
      <c r="E140">
        <v>10466</v>
      </c>
      <c r="G140" t="s">
        <v>87</v>
      </c>
      <c r="J140" t="s">
        <v>124</v>
      </c>
      <c r="L140">
        <v>115000</v>
      </c>
      <c r="N140" t="s">
        <v>176</v>
      </c>
      <c r="P140" t="s">
        <v>177</v>
      </c>
      <c r="Q140" t="s">
        <v>214</v>
      </c>
      <c r="R140" t="s">
        <v>217</v>
      </c>
      <c r="T140" t="s">
        <v>313</v>
      </c>
      <c r="U140" t="s">
        <v>484</v>
      </c>
      <c r="V140" t="s">
        <v>313</v>
      </c>
      <c r="W140">
        <v>0</v>
      </c>
      <c r="X140">
        <v>0</v>
      </c>
      <c r="Y140">
        <v>0</v>
      </c>
      <c r="AA140">
        <v>0</v>
      </c>
      <c r="AB140" t="s">
        <v>694</v>
      </c>
      <c r="AC140" t="s">
        <v>1263</v>
      </c>
    </row>
    <row r="141" spans="1:30">
      <c r="A141" s="1">
        <f>HYPERLINK("https://lsnyc.legalserver.org/matter/dynamic-profile/view/0769783","15-0769783")</f>
        <v>0</v>
      </c>
      <c r="B141" t="s">
        <v>40</v>
      </c>
      <c r="C141" t="s">
        <v>63</v>
      </c>
      <c r="D141" t="s">
        <v>69</v>
      </c>
      <c r="E141">
        <v>11412</v>
      </c>
      <c r="G141" t="s">
        <v>76</v>
      </c>
      <c r="J141" t="s">
        <v>127</v>
      </c>
      <c r="L141">
        <v>26871</v>
      </c>
      <c r="N141" t="s">
        <v>177</v>
      </c>
      <c r="P141" t="s">
        <v>176</v>
      </c>
      <c r="Q141" t="s">
        <v>213</v>
      </c>
      <c r="R141" t="s">
        <v>214</v>
      </c>
      <c r="T141" t="s">
        <v>246</v>
      </c>
      <c r="U141" t="s">
        <v>476</v>
      </c>
      <c r="V141" t="s">
        <v>530</v>
      </c>
      <c r="W141">
        <v>0</v>
      </c>
      <c r="X141">
        <v>0</v>
      </c>
      <c r="Y141">
        <v>0</v>
      </c>
      <c r="AA141">
        <v>0</v>
      </c>
      <c r="AB141" t="s">
        <v>695</v>
      </c>
      <c r="AC141" t="s">
        <v>1264</v>
      </c>
    </row>
    <row r="142" spans="1:30">
      <c r="A142" s="1">
        <f>HYPERLINK("https://lsnyc.legalserver.org/matter/dynamic-profile/view/1865169","18-1865169")</f>
        <v>0</v>
      </c>
      <c r="B142" t="s">
        <v>38</v>
      </c>
      <c r="C142" t="s">
        <v>63</v>
      </c>
      <c r="D142" t="s">
        <v>69</v>
      </c>
      <c r="E142">
        <v>11413</v>
      </c>
      <c r="G142" t="s">
        <v>76</v>
      </c>
      <c r="J142" t="s">
        <v>101</v>
      </c>
      <c r="L142">
        <v>52500</v>
      </c>
      <c r="N142" t="s">
        <v>176</v>
      </c>
      <c r="P142" t="s">
        <v>187</v>
      </c>
      <c r="Q142" t="s">
        <v>214</v>
      </c>
      <c r="R142" t="s">
        <v>217</v>
      </c>
      <c r="T142" t="s">
        <v>238</v>
      </c>
      <c r="U142" t="s">
        <v>314</v>
      </c>
      <c r="V142" t="s">
        <v>314</v>
      </c>
      <c r="W142">
        <v>0</v>
      </c>
      <c r="X142">
        <v>97213.64</v>
      </c>
      <c r="Y142">
        <v>0</v>
      </c>
      <c r="AA142">
        <v>0</v>
      </c>
      <c r="AB142" t="s">
        <v>696</v>
      </c>
      <c r="AC142" t="s">
        <v>1265</v>
      </c>
      <c r="AD142" t="s">
        <v>1760</v>
      </c>
    </row>
    <row r="143" spans="1:30">
      <c r="A143" s="1">
        <f>HYPERLINK("https://lsnyc.legalserver.org/matter/dynamic-profile/view/1890254","19-1890254")</f>
        <v>0</v>
      </c>
      <c r="B143" t="s">
        <v>43</v>
      </c>
      <c r="C143" t="s">
        <v>63</v>
      </c>
      <c r="D143" t="s">
        <v>71</v>
      </c>
      <c r="E143">
        <v>10469</v>
      </c>
      <c r="G143" t="s">
        <v>76</v>
      </c>
      <c r="J143" t="s">
        <v>124</v>
      </c>
      <c r="L143">
        <v>103400</v>
      </c>
      <c r="N143" t="s">
        <v>177</v>
      </c>
      <c r="Q143" t="s">
        <v>216</v>
      </c>
      <c r="T143" t="s">
        <v>244</v>
      </c>
      <c r="U143" t="s">
        <v>314</v>
      </c>
      <c r="V143" t="s">
        <v>314</v>
      </c>
      <c r="W143">
        <v>0</v>
      </c>
      <c r="X143">
        <v>0</v>
      </c>
      <c r="Y143">
        <v>0</v>
      </c>
      <c r="AA143">
        <v>0</v>
      </c>
      <c r="AB143" t="s">
        <v>697</v>
      </c>
      <c r="AC143" t="s">
        <v>1058</v>
      </c>
      <c r="AD143" t="s">
        <v>1756</v>
      </c>
    </row>
    <row r="144" spans="1:30">
      <c r="A144" s="1">
        <f>HYPERLINK("https://lsnyc.legalserver.org/matter/dynamic-profile/view/1890228","19-1890228")</f>
        <v>0</v>
      </c>
      <c r="B144" t="s">
        <v>40</v>
      </c>
      <c r="C144" t="s">
        <v>63</v>
      </c>
      <c r="D144" t="s">
        <v>69</v>
      </c>
      <c r="E144">
        <v>11434</v>
      </c>
      <c r="G144" t="s">
        <v>76</v>
      </c>
      <c r="H144" t="s">
        <v>85</v>
      </c>
      <c r="J144" t="s">
        <v>124</v>
      </c>
      <c r="L144">
        <v>26000</v>
      </c>
      <c r="N144" t="s">
        <v>176</v>
      </c>
      <c r="Q144" t="s">
        <v>214</v>
      </c>
      <c r="R144" t="s">
        <v>218</v>
      </c>
      <c r="T144" t="s">
        <v>314</v>
      </c>
      <c r="U144" t="s">
        <v>314</v>
      </c>
      <c r="V144" t="s">
        <v>314</v>
      </c>
      <c r="W144">
        <v>0</v>
      </c>
      <c r="X144">
        <v>0</v>
      </c>
      <c r="Y144">
        <v>0</v>
      </c>
      <c r="AA144">
        <v>0</v>
      </c>
      <c r="AB144" t="s">
        <v>698</v>
      </c>
      <c r="AC144" t="s">
        <v>1266</v>
      </c>
    </row>
    <row r="145" spans="1:30">
      <c r="A145" s="1">
        <f>HYPERLINK("https://lsnyc.legalserver.org/matter/dynamic-profile/view/0777969","15-0777969")</f>
        <v>0</v>
      </c>
      <c r="B145" t="s">
        <v>33</v>
      </c>
      <c r="C145" t="s">
        <v>63</v>
      </c>
      <c r="D145" t="s">
        <v>69</v>
      </c>
      <c r="E145">
        <v>11433</v>
      </c>
      <c r="G145" t="s">
        <v>76</v>
      </c>
      <c r="J145" t="s">
        <v>102</v>
      </c>
      <c r="L145">
        <v>52000</v>
      </c>
      <c r="N145" t="s">
        <v>184</v>
      </c>
      <c r="P145" t="s">
        <v>178</v>
      </c>
      <c r="Q145" t="s">
        <v>213</v>
      </c>
      <c r="R145" t="s">
        <v>218</v>
      </c>
      <c r="T145" t="s">
        <v>265</v>
      </c>
      <c r="U145" t="s">
        <v>314</v>
      </c>
      <c r="V145" t="s">
        <v>314</v>
      </c>
      <c r="W145">
        <v>0</v>
      </c>
      <c r="X145">
        <v>87334.17999999999</v>
      </c>
      <c r="Y145">
        <v>0</v>
      </c>
      <c r="AA145">
        <v>0</v>
      </c>
      <c r="AB145" t="s">
        <v>583</v>
      </c>
      <c r="AC145" t="s">
        <v>1267</v>
      </c>
      <c r="AD145" t="s">
        <v>1760</v>
      </c>
    </row>
    <row r="146" spans="1:30">
      <c r="A146" s="1">
        <f>HYPERLINK("https://lsnyc.legalserver.org/matter/dynamic-profile/view/0741681","13-0741681")</f>
        <v>0</v>
      </c>
      <c r="B146" t="s">
        <v>41</v>
      </c>
      <c r="C146" t="s">
        <v>63</v>
      </c>
      <c r="D146" t="s">
        <v>70</v>
      </c>
      <c r="E146">
        <v>11236</v>
      </c>
      <c r="G146" t="s">
        <v>89</v>
      </c>
      <c r="J146" t="s">
        <v>97</v>
      </c>
      <c r="L146">
        <v>18672</v>
      </c>
      <c r="N146" t="s">
        <v>191</v>
      </c>
      <c r="O146" t="s">
        <v>181</v>
      </c>
      <c r="P146" t="s">
        <v>176</v>
      </c>
      <c r="Q146" t="s">
        <v>213</v>
      </c>
      <c r="R146" t="s">
        <v>211</v>
      </c>
      <c r="T146" t="s">
        <v>315</v>
      </c>
      <c r="U146" t="s">
        <v>485</v>
      </c>
      <c r="V146" t="s">
        <v>362</v>
      </c>
      <c r="W146">
        <v>0</v>
      </c>
      <c r="X146">
        <v>0</v>
      </c>
      <c r="Y146">
        <v>0</v>
      </c>
      <c r="AA146">
        <v>0</v>
      </c>
      <c r="AB146" t="s">
        <v>699</v>
      </c>
      <c r="AC146" t="s">
        <v>1268</v>
      </c>
    </row>
    <row r="147" spans="1:30">
      <c r="A147" s="1">
        <f>HYPERLINK("https://lsnyc.legalserver.org/matter/dynamic-profile/view/1892282","19-1892282")</f>
        <v>0</v>
      </c>
      <c r="B147" t="s">
        <v>35</v>
      </c>
      <c r="C147" t="s">
        <v>63</v>
      </c>
      <c r="D147" t="s">
        <v>71</v>
      </c>
      <c r="E147">
        <v>10458</v>
      </c>
      <c r="G147" t="s">
        <v>76</v>
      </c>
      <c r="H147" t="s">
        <v>88</v>
      </c>
      <c r="J147" t="s">
        <v>144</v>
      </c>
      <c r="L147">
        <v>9600</v>
      </c>
      <c r="N147" t="s">
        <v>177</v>
      </c>
      <c r="Q147" t="s">
        <v>217</v>
      </c>
      <c r="T147" t="s">
        <v>260</v>
      </c>
      <c r="U147" t="s">
        <v>465</v>
      </c>
      <c r="V147" t="s">
        <v>296</v>
      </c>
      <c r="W147">
        <v>0</v>
      </c>
      <c r="X147">
        <v>0</v>
      </c>
      <c r="Y147">
        <v>0</v>
      </c>
      <c r="AA147">
        <v>0</v>
      </c>
      <c r="AB147" t="s">
        <v>700</v>
      </c>
      <c r="AC147" t="s">
        <v>1269</v>
      </c>
    </row>
    <row r="148" spans="1:30">
      <c r="A148" s="1">
        <f>HYPERLINK("https://lsnyc.legalserver.org/matter/dynamic-profile/view/1905223","19-1905223")</f>
        <v>0</v>
      </c>
      <c r="B148" t="s">
        <v>43</v>
      </c>
      <c r="C148" t="s">
        <v>63</v>
      </c>
      <c r="D148" t="s">
        <v>71</v>
      </c>
      <c r="E148">
        <v>10469</v>
      </c>
      <c r="G148" t="s">
        <v>89</v>
      </c>
      <c r="H148" t="s">
        <v>85</v>
      </c>
      <c r="J148" t="s">
        <v>129</v>
      </c>
      <c r="L148">
        <v>62100</v>
      </c>
      <c r="N148" t="s">
        <v>176</v>
      </c>
      <c r="P148" t="s">
        <v>177</v>
      </c>
      <c r="Q148" t="s">
        <v>214</v>
      </c>
      <c r="R148" t="s">
        <v>217</v>
      </c>
      <c r="T148" t="s">
        <v>296</v>
      </c>
      <c r="U148" t="s">
        <v>417</v>
      </c>
      <c r="V148" t="s">
        <v>296</v>
      </c>
      <c r="W148">
        <v>0</v>
      </c>
      <c r="X148">
        <v>0</v>
      </c>
      <c r="Y148">
        <v>0</v>
      </c>
      <c r="AA148">
        <v>0</v>
      </c>
      <c r="AB148" t="s">
        <v>701</v>
      </c>
      <c r="AC148" t="s">
        <v>1270</v>
      </c>
    </row>
    <row r="149" spans="1:30">
      <c r="A149" s="1">
        <f>HYPERLINK("https://lsnyc.legalserver.org/matter/dynamic-profile/view/1907858","19-1907858")</f>
        <v>0</v>
      </c>
      <c r="B149" t="s">
        <v>48</v>
      </c>
      <c r="C149" t="s">
        <v>63</v>
      </c>
      <c r="D149" t="s">
        <v>69</v>
      </c>
      <c r="E149">
        <v>11691</v>
      </c>
      <c r="G149" t="s">
        <v>88</v>
      </c>
      <c r="J149" t="s">
        <v>101</v>
      </c>
      <c r="L149">
        <v>71000</v>
      </c>
      <c r="T149" t="s">
        <v>316</v>
      </c>
      <c r="U149" t="s">
        <v>462</v>
      </c>
      <c r="V149" t="s">
        <v>295</v>
      </c>
      <c r="W149">
        <v>0</v>
      </c>
      <c r="X149">
        <v>0</v>
      </c>
      <c r="Y149">
        <v>0</v>
      </c>
      <c r="AA149">
        <v>0</v>
      </c>
      <c r="AB149" t="s">
        <v>702</v>
      </c>
      <c r="AC149" t="s">
        <v>1271</v>
      </c>
    </row>
    <row r="150" spans="1:30">
      <c r="A150" s="1">
        <f>HYPERLINK("https://lsnyc.legalserver.org/matter/dynamic-profile/view/0757674","14-0757674")</f>
        <v>0</v>
      </c>
      <c r="B150" t="s">
        <v>34</v>
      </c>
      <c r="C150" t="s">
        <v>63</v>
      </c>
      <c r="D150" t="s">
        <v>70</v>
      </c>
      <c r="E150">
        <v>11207</v>
      </c>
      <c r="G150" t="s">
        <v>80</v>
      </c>
      <c r="J150" t="s">
        <v>102</v>
      </c>
      <c r="L150">
        <v>12408</v>
      </c>
      <c r="N150" t="s">
        <v>178</v>
      </c>
      <c r="P150" t="s">
        <v>186</v>
      </c>
      <c r="Q150" t="s">
        <v>213</v>
      </c>
      <c r="R150" t="s">
        <v>218</v>
      </c>
      <c r="U150" t="s">
        <v>479</v>
      </c>
      <c r="V150" t="s">
        <v>295</v>
      </c>
      <c r="W150">
        <v>0</v>
      </c>
      <c r="X150">
        <v>0</v>
      </c>
      <c r="Y150">
        <v>0</v>
      </c>
      <c r="AA150">
        <v>0</v>
      </c>
      <c r="AB150" t="s">
        <v>703</v>
      </c>
      <c r="AC150" t="s">
        <v>1272</v>
      </c>
      <c r="AD150" t="s">
        <v>1758</v>
      </c>
    </row>
    <row r="151" spans="1:30">
      <c r="A151" s="1">
        <f>HYPERLINK("https://lsnyc.legalserver.org/matter/dynamic-profile/view/1861776","18-1861776")</f>
        <v>0</v>
      </c>
      <c r="B151" t="s">
        <v>33</v>
      </c>
      <c r="C151" t="s">
        <v>63</v>
      </c>
      <c r="D151" t="s">
        <v>69</v>
      </c>
      <c r="E151">
        <v>11433</v>
      </c>
      <c r="G151" t="s">
        <v>76</v>
      </c>
      <c r="J151" t="s">
        <v>145</v>
      </c>
      <c r="L151">
        <v>58360</v>
      </c>
      <c r="N151" t="s">
        <v>184</v>
      </c>
      <c r="Q151" t="s">
        <v>211</v>
      </c>
      <c r="T151" t="s">
        <v>317</v>
      </c>
      <c r="U151" t="s">
        <v>317</v>
      </c>
      <c r="V151" t="s">
        <v>317</v>
      </c>
      <c r="W151">
        <v>0</v>
      </c>
      <c r="X151">
        <v>135086.08</v>
      </c>
      <c r="Y151">
        <v>0</v>
      </c>
      <c r="AA151">
        <v>0</v>
      </c>
      <c r="AB151" t="s">
        <v>704</v>
      </c>
      <c r="AC151" t="s">
        <v>1273</v>
      </c>
      <c r="AD151" t="s">
        <v>1760</v>
      </c>
    </row>
    <row r="152" spans="1:30">
      <c r="A152" s="1">
        <f>HYPERLINK("https://lsnyc.legalserver.org/matter/dynamic-profile/view/1898038","19-1898038")</f>
        <v>0</v>
      </c>
      <c r="B152" t="s">
        <v>45</v>
      </c>
      <c r="C152" t="s">
        <v>63</v>
      </c>
      <c r="D152" t="s">
        <v>70</v>
      </c>
      <c r="E152">
        <v>11207</v>
      </c>
      <c r="G152" t="s">
        <v>89</v>
      </c>
      <c r="H152" t="s">
        <v>91</v>
      </c>
      <c r="J152" t="s">
        <v>146</v>
      </c>
      <c r="L152">
        <v>13104</v>
      </c>
      <c r="Q152" t="s">
        <v>216</v>
      </c>
      <c r="T152" t="s">
        <v>318</v>
      </c>
      <c r="U152" t="s">
        <v>318</v>
      </c>
      <c r="V152" t="s">
        <v>318</v>
      </c>
      <c r="W152">
        <v>0</v>
      </c>
      <c r="X152">
        <v>0</v>
      </c>
      <c r="Y152">
        <v>0</v>
      </c>
      <c r="AA152">
        <v>0</v>
      </c>
      <c r="AB152" t="s">
        <v>705</v>
      </c>
      <c r="AC152" t="s">
        <v>1183</v>
      </c>
    </row>
    <row r="153" spans="1:30">
      <c r="A153" s="1">
        <f>HYPERLINK("https://lsnyc.legalserver.org/matter/dynamic-profile/view/6001864","Q11E-66001864")</f>
        <v>0</v>
      </c>
      <c r="B153" t="s">
        <v>49</v>
      </c>
      <c r="C153" t="s">
        <v>63</v>
      </c>
      <c r="D153" t="s">
        <v>69</v>
      </c>
      <c r="E153">
        <v>11369</v>
      </c>
      <c r="G153" t="s">
        <v>77</v>
      </c>
      <c r="J153" t="s">
        <v>147</v>
      </c>
      <c r="L153">
        <v>31200</v>
      </c>
      <c r="N153" t="s">
        <v>184</v>
      </c>
      <c r="O153" t="s">
        <v>177</v>
      </c>
      <c r="P153" t="s">
        <v>178</v>
      </c>
      <c r="Q153" t="s">
        <v>213</v>
      </c>
      <c r="R153" t="s">
        <v>218</v>
      </c>
      <c r="T153" t="s">
        <v>319</v>
      </c>
      <c r="U153" t="s">
        <v>478</v>
      </c>
      <c r="V153" t="s">
        <v>307</v>
      </c>
      <c r="W153">
        <v>0</v>
      </c>
      <c r="X153">
        <v>53201.86</v>
      </c>
      <c r="Y153">
        <v>7000</v>
      </c>
      <c r="AA153">
        <v>0</v>
      </c>
      <c r="AB153" t="s">
        <v>706</v>
      </c>
      <c r="AC153" t="s">
        <v>1274</v>
      </c>
      <c r="AD153" t="s">
        <v>1760</v>
      </c>
    </row>
    <row r="154" spans="1:30">
      <c r="A154" s="1">
        <f>HYPERLINK("https://lsnyc.legalserver.org/matter/dynamic-profile/view/1887349","19-1887349")</f>
        <v>0</v>
      </c>
      <c r="B154" t="s">
        <v>30</v>
      </c>
      <c r="C154" t="s">
        <v>63</v>
      </c>
      <c r="D154" t="s">
        <v>69</v>
      </c>
      <c r="E154">
        <v>11436</v>
      </c>
      <c r="G154" t="s">
        <v>85</v>
      </c>
      <c r="H154" t="s">
        <v>76</v>
      </c>
      <c r="J154" t="s">
        <v>101</v>
      </c>
      <c r="L154">
        <v>60400</v>
      </c>
      <c r="N154" t="s">
        <v>176</v>
      </c>
      <c r="Q154" t="s">
        <v>214</v>
      </c>
      <c r="T154" t="s">
        <v>300</v>
      </c>
      <c r="U154" t="s">
        <v>465</v>
      </c>
      <c r="V154" t="s">
        <v>307</v>
      </c>
      <c r="W154">
        <v>0</v>
      </c>
      <c r="X154">
        <v>0</v>
      </c>
      <c r="Y154">
        <v>0</v>
      </c>
      <c r="AA154">
        <v>0</v>
      </c>
      <c r="AB154" t="s">
        <v>707</v>
      </c>
      <c r="AC154" t="s">
        <v>1275</v>
      </c>
    </row>
    <row r="155" spans="1:30">
      <c r="A155" s="1">
        <f>HYPERLINK("https://lsnyc.legalserver.org/matter/dynamic-profile/view/0810758","16-0810758")</f>
        <v>0</v>
      </c>
      <c r="B155" t="s">
        <v>31</v>
      </c>
      <c r="C155" t="s">
        <v>63</v>
      </c>
      <c r="D155" t="s">
        <v>70</v>
      </c>
      <c r="E155">
        <v>11208</v>
      </c>
      <c r="G155" t="s">
        <v>88</v>
      </c>
      <c r="H155" t="s">
        <v>76</v>
      </c>
      <c r="J155" t="s">
        <v>115</v>
      </c>
      <c r="L155">
        <v>53940</v>
      </c>
      <c r="N155" t="s">
        <v>176</v>
      </c>
      <c r="P155" t="s">
        <v>177</v>
      </c>
      <c r="Q155" t="s">
        <v>211</v>
      </c>
      <c r="R155" t="s">
        <v>217</v>
      </c>
      <c r="T155" t="s">
        <v>307</v>
      </c>
      <c r="U155" t="s">
        <v>307</v>
      </c>
      <c r="V155" t="s">
        <v>307</v>
      </c>
      <c r="W155">
        <v>0</v>
      </c>
      <c r="X155">
        <v>0</v>
      </c>
      <c r="Y155">
        <v>0</v>
      </c>
      <c r="AA155">
        <v>0</v>
      </c>
      <c r="AB155" t="s">
        <v>708</v>
      </c>
      <c r="AC155" t="s">
        <v>1276</v>
      </c>
      <c r="AD155" t="s">
        <v>1762</v>
      </c>
    </row>
    <row r="156" spans="1:30">
      <c r="A156" s="1">
        <f>HYPERLINK("https://lsnyc.legalserver.org/matter/dynamic-profile/view/1891005","19-1891005")</f>
        <v>0</v>
      </c>
      <c r="B156" t="s">
        <v>31</v>
      </c>
      <c r="C156" t="s">
        <v>63</v>
      </c>
      <c r="D156" t="s">
        <v>70</v>
      </c>
      <c r="E156">
        <v>11203</v>
      </c>
      <c r="G156" t="s">
        <v>89</v>
      </c>
      <c r="H156" t="s">
        <v>88</v>
      </c>
      <c r="J156" t="s">
        <v>146</v>
      </c>
      <c r="L156">
        <v>146000</v>
      </c>
      <c r="Q156" t="s">
        <v>216</v>
      </c>
      <c r="T156" t="s">
        <v>320</v>
      </c>
      <c r="U156" t="s">
        <v>273</v>
      </c>
      <c r="V156" t="s">
        <v>307</v>
      </c>
      <c r="W156">
        <v>0</v>
      </c>
      <c r="X156">
        <v>0</v>
      </c>
      <c r="Y156">
        <v>0</v>
      </c>
      <c r="AA156">
        <v>0</v>
      </c>
      <c r="AB156" t="s">
        <v>709</v>
      </c>
      <c r="AC156" t="s">
        <v>1277</v>
      </c>
    </row>
    <row r="157" spans="1:30">
      <c r="A157" s="1">
        <f>HYPERLINK("https://lsnyc.legalserver.org/matter/dynamic-profile/view/1908288","19-1908288")</f>
        <v>0</v>
      </c>
      <c r="B157" t="s">
        <v>37</v>
      </c>
      <c r="C157" t="s">
        <v>63</v>
      </c>
      <c r="D157" t="s">
        <v>69</v>
      </c>
      <c r="E157">
        <v>11412</v>
      </c>
      <c r="G157" t="s">
        <v>76</v>
      </c>
      <c r="J157" t="s">
        <v>99</v>
      </c>
      <c r="L157">
        <v>65964</v>
      </c>
      <c r="T157" t="s">
        <v>264</v>
      </c>
      <c r="U157" t="s">
        <v>337</v>
      </c>
      <c r="V157" t="s">
        <v>307</v>
      </c>
      <c r="W157">
        <v>0</v>
      </c>
      <c r="X157">
        <v>0</v>
      </c>
      <c r="Y157">
        <v>0</v>
      </c>
      <c r="AA157">
        <v>0</v>
      </c>
      <c r="AB157" t="s">
        <v>666</v>
      </c>
      <c r="AC157" t="s">
        <v>688</v>
      </c>
    </row>
    <row r="158" spans="1:30">
      <c r="A158" s="1">
        <f>HYPERLINK("https://lsnyc.legalserver.org/matter/dynamic-profile/view/1843903","17-1843903")</f>
        <v>0</v>
      </c>
      <c r="B158" t="s">
        <v>30</v>
      </c>
      <c r="C158" t="s">
        <v>63</v>
      </c>
      <c r="D158" t="s">
        <v>69</v>
      </c>
      <c r="E158">
        <v>11435</v>
      </c>
      <c r="G158" t="s">
        <v>85</v>
      </c>
      <c r="J158" t="s">
        <v>109</v>
      </c>
      <c r="L158">
        <v>53868</v>
      </c>
      <c r="N158" t="s">
        <v>176</v>
      </c>
      <c r="Q158" t="s">
        <v>211</v>
      </c>
      <c r="R158" t="s">
        <v>214</v>
      </c>
      <c r="U158" t="s">
        <v>307</v>
      </c>
      <c r="V158" t="s">
        <v>307</v>
      </c>
      <c r="W158">
        <v>0</v>
      </c>
      <c r="X158">
        <v>0</v>
      </c>
      <c r="Y158">
        <v>0</v>
      </c>
      <c r="AA158">
        <v>0</v>
      </c>
      <c r="AB158" t="s">
        <v>666</v>
      </c>
      <c r="AC158" t="s">
        <v>1278</v>
      </c>
    </row>
    <row r="159" spans="1:30">
      <c r="A159" s="1">
        <f>HYPERLINK("https://lsnyc.legalserver.org/matter/dynamic-profile/view/1891809","19-1891809")</f>
        <v>0</v>
      </c>
      <c r="B159" t="s">
        <v>31</v>
      </c>
      <c r="C159" t="s">
        <v>63</v>
      </c>
      <c r="D159" t="s">
        <v>70</v>
      </c>
      <c r="E159">
        <v>11236</v>
      </c>
      <c r="G159" t="s">
        <v>76</v>
      </c>
      <c r="J159" t="s">
        <v>100</v>
      </c>
      <c r="L159">
        <v>0</v>
      </c>
      <c r="Q159" t="s">
        <v>216</v>
      </c>
      <c r="T159" t="s">
        <v>264</v>
      </c>
      <c r="U159" t="s">
        <v>464</v>
      </c>
      <c r="V159" t="s">
        <v>307</v>
      </c>
      <c r="W159">
        <v>0</v>
      </c>
      <c r="X159">
        <v>0</v>
      </c>
      <c r="Y159">
        <v>0</v>
      </c>
      <c r="AA159">
        <v>0</v>
      </c>
      <c r="AB159" t="s">
        <v>710</v>
      </c>
      <c r="AC159" t="s">
        <v>1279</v>
      </c>
    </row>
    <row r="160" spans="1:30">
      <c r="A160" s="1">
        <f>HYPERLINK("https://lsnyc.legalserver.org/matter/dynamic-profile/view/1876464","18-1876464")</f>
        <v>0</v>
      </c>
      <c r="B160" t="s">
        <v>35</v>
      </c>
      <c r="C160" t="s">
        <v>63</v>
      </c>
      <c r="D160" t="s">
        <v>71</v>
      </c>
      <c r="E160">
        <v>10460</v>
      </c>
      <c r="G160" t="s">
        <v>76</v>
      </c>
      <c r="H160" t="s">
        <v>89</v>
      </c>
      <c r="J160" t="s">
        <v>134</v>
      </c>
      <c r="L160">
        <v>154200</v>
      </c>
      <c r="N160" t="s">
        <v>177</v>
      </c>
      <c r="Q160" t="s">
        <v>217</v>
      </c>
      <c r="T160" t="s">
        <v>307</v>
      </c>
      <c r="U160" t="s">
        <v>307</v>
      </c>
      <c r="V160" t="s">
        <v>307</v>
      </c>
      <c r="W160">
        <v>0</v>
      </c>
      <c r="X160">
        <v>0</v>
      </c>
      <c r="Y160">
        <v>0</v>
      </c>
      <c r="AA160">
        <v>0</v>
      </c>
      <c r="AB160" t="s">
        <v>711</v>
      </c>
      <c r="AC160" t="s">
        <v>1280</v>
      </c>
    </row>
    <row r="161" spans="1:30">
      <c r="A161" s="1">
        <f>HYPERLINK("https://lsnyc.legalserver.org/matter/dynamic-profile/view/1901815","19-1901815")</f>
        <v>0</v>
      </c>
      <c r="B161" t="s">
        <v>36</v>
      </c>
      <c r="C161" t="s">
        <v>63</v>
      </c>
      <c r="D161" t="s">
        <v>71</v>
      </c>
      <c r="E161">
        <v>10460</v>
      </c>
      <c r="G161" t="s">
        <v>85</v>
      </c>
      <c r="H161" t="s">
        <v>76</v>
      </c>
      <c r="J161" t="s">
        <v>97</v>
      </c>
      <c r="L161">
        <v>24360</v>
      </c>
      <c r="N161" t="s">
        <v>177</v>
      </c>
      <c r="Q161" t="s">
        <v>217</v>
      </c>
      <c r="T161" t="s">
        <v>307</v>
      </c>
      <c r="U161" t="s">
        <v>307</v>
      </c>
      <c r="V161" t="s">
        <v>307</v>
      </c>
      <c r="W161">
        <v>0</v>
      </c>
      <c r="X161">
        <v>0</v>
      </c>
      <c r="Y161">
        <v>0</v>
      </c>
      <c r="AA161">
        <v>0</v>
      </c>
      <c r="AB161" t="s">
        <v>712</v>
      </c>
      <c r="AC161" t="s">
        <v>1281</v>
      </c>
    </row>
    <row r="162" spans="1:30">
      <c r="A162" s="1">
        <f>HYPERLINK("https://lsnyc.legalserver.org/matter/dynamic-profile/view/0796188","16-0796188")</f>
        <v>0</v>
      </c>
      <c r="B162" t="s">
        <v>33</v>
      </c>
      <c r="C162" t="s">
        <v>63</v>
      </c>
      <c r="D162" t="s">
        <v>69</v>
      </c>
      <c r="E162">
        <v>11691</v>
      </c>
      <c r="G162" t="s">
        <v>83</v>
      </c>
      <c r="J162" t="s">
        <v>101</v>
      </c>
      <c r="L162">
        <v>43800</v>
      </c>
      <c r="N162" t="s">
        <v>180</v>
      </c>
      <c r="O162" t="s">
        <v>182</v>
      </c>
      <c r="P162" t="s">
        <v>190</v>
      </c>
      <c r="Q162" t="s">
        <v>211</v>
      </c>
      <c r="R162" t="s">
        <v>215</v>
      </c>
      <c r="T162" t="s">
        <v>307</v>
      </c>
      <c r="U162" t="s">
        <v>307</v>
      </c>
      <c r="V162" t="s">
        <v>307</v>
      </c>
      <c r="W162">
        <v>0</v>
      </c>
      <c r="X162">
        <v>0</v>
      </c>
      <c r="Y162">
        <v>0</v>
      </c>
      <c r="Z162">
        <v>80000</v>
      </c>
      <c r="AA162">
        <v>0</v>
      </c>
      <c r="AB162" t="s">
        <v>713</v>
      </c>
      <c r="AC162" t="s">
        <v>755</v>
      </c>
    </row>
    <row r="163" spans="1:30">
      <c r="A163" s="1">
        <f>HYPERLINK("https://lsnyc.legalserver.org/matter/dynamic-profile/view/0799292","16-0799292")</f>
        <v>0</v>
      </c>
      <c r="B163" t="s">
        <v>30</v>
      </c>
      <c r="C163" t="s">
        <v>63</v>
      </c>
      <c r="D163" t="s">
        <v>69</v>
      </c>
      <c r="E163">
        <v>11691</v>
      </c>
      <c r="G163" t="s">
        <v>76</v>
      </c>
      <c r="H163" t="s">
        <v>90</v>
      </c>
      <c r="J163" t="s">
        <v>105</v>
      </c>
      <c r="L163">
        <v>83996</v>
      </c>
      <c r="N163" t="s">
        <v>184</v>
      </c>
      <c r="Q163" t="s">
        <v>211</v>
      </c>
      <c r="R163" t="s">
        <v>218</v>
      </c>
      <c r="T163" t="s">
        <v>321</v>
      </c>
      <c r="U163" t="s">
        <v>465</v>
      </c>
      <c r="V163" t="s">
        <v>307</v>
      </c>
      <c r="W163">
        <v>0</v>
      </c>
      <c r="X163">
        <v>68250.07000000001</v>
      </c>
      <c r="Y163">
        <v>0</v>
      </c>
      <c r="AA163">
        <v>0</v>
      </c>
      <c r="AB163" t="s">
        <v>714</v>
      </c>
      <c r="AC163" t="s">
        <v>1282</v>
      </c>
      <c r="AD163" t="s">
        <v>1760</v>
      </c>
    </row>
    <row r="164" spans="1:30">
      <c r="A164" s="1">
        <f>HYPERLINK("https://lsnyc.legalserver.org/matter/dynamic-profile/view/1837777","17-1837777")</f>
        <v>0</v>
      </c>
      <c r="B164" t="s">
        <v>30</v>
      </c>
      <c r="C164" t="s">
        <v>63</v>
      </c>
      <c r="D164" t="s">
        <v>69</v>
      </c>
      <c r="E164">
        <v>11436</v>
      </c>
      <c r="G164" t="s">
        <v>76</v>
      </c>
      <c r="J164" t="s">
        <v>134</v>
      </c>
      <c r="L164">
        <v>24000</v>
      </c>
      <c r="P164" t="s">
        <v>176</v>
      </c>
      <c r="Q164" t="s">
        <v>211</v>
      </c>
      <c r="R164" t="s">
        <v>214</v>
      </c>
      <c r="T164" t="s">
        <v>322</v>
      </c>
      <c r="U164" t="s">
        <v>320</v>
      </c>
      <c r="V164" t="s">
        <v>407</v>
      </c>
      <c r="W164">
        <v>0</v>
      </c>
      <c r="X164">
        <v>0</v>
      </c>
      <c r="Y164">
        <v>0</v>
      </c>
      <c r="AA164">
        <v>0</v>
      </c>
      <c r="AB164" t="s">
        <v>715</v>
      </c>
      <c r="AC164" t="s">
        <v>1191</v>
      </c>
      <c r="AD164" t="s">
        <v>1757</v>
      </c>
    </row>
    <row r="165" spans="1:30">
      <c r="A165" s="1">
        <f>HYPERLINK("https://lsnyc.legalserver.org/matter/dynamic-profile/view/1895226","19-1895226")</f>
        <v>0</v>
      </c>
      <c r="B165" t="s">
        <v>36</v>
      </c>
      <c r="C165" t="s">
        <v>63</v>
      </c>
      <c r="D165" t="s">
        <v>71</v>
      </c>
      <c r="E165">
        <v>10469</v>
      </c>
      <c r="G165" t="s">
        <v>89</v>
      </c>
      <c r="J165" t="s">
        <v>100</v>
      </c>
      <c r="L165">
        <v>70000</v>
      </c>
      <c r="N165" t="s">
        <v>177</v>
      </c>
      <c r="Q165" t="s">
        <v>216</v>
      </c>
      <c r="T165" t="s">
        <v>260</v>
      </c>
      <c r="U165" t="s">
        <v>486</v>
      </c>
      <c r="V165" t="s">
        <v>486</v>
      </c>
      <c r="W165">
        <v>0</v>
      </c>
      <c r="X165">
        <v>0</v>
      </c>
      <c r="Y165">
        <v>0</v>
      </c>
      <c r="AA165">
        <v>0</v>
      </c>
      <c r="AB165" t="s">
        <v>615</v>
      </c>
      <c r="AC165" t="s">
        <v>975</v>
      </c>
    </row>
    <row r="166" spans="1:30">
      <c r="A166" s="1">
        <f>HYPERLINK("https://lsnyc.legalserver.org/matter/dynamic-profile/view/0742223","13-0742223")</f>
        <v>0</v>
      </c>
      <c r="B166" t="s">
        <v>31</v>
      </c>
      <c r="C166" t="s">
        <v>63</v>
      </c>
      <c r="D166" t="s">
        <v>70</v>
      </c>
      <c r="E166">
        <v>11203</v>
      </c>
      <c r="G166" t="s">
        <v>76</v>
      </c>
      <c r="H166" t="s">
        <v>83</v>
      </c>
      <c r="J166" t="s">
        <v>99</v>
      </c>
      <c r="L166">
        <v>84300</v>
      </c>
      <c r="N166" t="s">
        <v>181</v>
      </c>
      <c r="P166" t="s">
        <v>176</v>
      </c>
      <c r="Q166" t="s">
        <v>213</v>
      </c>
      <c r="R166" t="s">
        <v>228</v>
      </c>
      <c r="T166" t="s">
        <v>320</v>
      </c>
      <c r="U166" t="s">
        <v>320</v>
      </c>
      <c r="V166" t="s">
        <v>486</v>
      </c>
      <c r="W166">
        <v>0</v>
      </c>
      <c r="X166">
        <v>0</v>
      </c>
      <c r="Y166">
        <v>0</v>
      </c>
      <c r="AA166">
        <v>0</v>
      </c>
      <c r="AB166" t="s">
        <v>716</v>
      </c>
      <c r="AC166" t="s">
        <v>1283</v>
      </c>
      <c r="AD166" t="s">
        <v>1757</v>
      </c>
    </row>
    <row r="167" spans="1:30">
      <c r="A167" s="1">
        <f>HYPERLINK("https://lsnyc.legalserver.org/matter/dynamic-profile/view/1896936","19-1896936")</f>
        <v>0</v>
      </c>
      <c r="B167" t="s">
        <v>52</v>
      </c>
      <c r="C167" t="s">
        <v>63</v>
      </c>
      <c r="D167" t="s">
        <v>71</v>
      </c>
      <c r="E167">
        <v>10469</v>
      </c>
      <c r="G167" t="s">
        <v>85</v>
      </c>
      <c r="J167" t="s">
        <v>127</v>
      </c>
      <c r="L167">
        <v>30000</v>
      </c>
      <c r="N167" t="s">
        <v>177</v>
      </c>
      <c r="Q167" t="s">
        <v>216</v>
      </c>
      <c r="T167" t="s">
        <v>323</v>
      </c>
      <c r="U167" t="s">
        <v>466</v>
      </c>
      <c r="V167" t="s">
        <v>486</v>
      </c>
      <c r="W167">
        <v>0</v>
      </c>
      <c r="X167">
        <v>0</v>
      </c>
      <c r="Y167">
        <v>0</v>
      </c>
      <c r="AA167">
        <v>0</v>
      </c>
      <c r="AB167" t="s">
        <v>717</v>
      </c>
      <c r="AC167" t="s">
        <v>1191</v>
      </c>
    </row>
    <row r="168" spans="1:30">
      <c r="A168" s="1">
        <f>HYPERLINK("https://lsnyc.legalserver.org/matter/dynamic-profile/view/1839662","17-1839662")</f>
        <v>0</v>
      </c>
      <c r="B168" t="s">
        <v>49</v>
      </c>
      <c r="C168" t="s">
        <v>63</v>
      </c>
      <c r="D168" t="s">
        <v>69</v>
      </c>
      <c r="E168">
        <v>11369</v>
      </c>
      <c r="G168" t="s">
        <v>76</v>
      </c>
      <c r="J168" t="s">
        <v>111</v>
      </c>
      <c r="L168">
        <v>50040</v>
      </c>
      <c r="N168" t="s">
        <v>189</v>
      </c>
      <c r="Q168" t="s">
        <v>213</v>
      </c>
      <c r="R168" t="s">
        <v>215</v>
      </c>
      <c r="T168" t="s">
        <v>324</v>
      </c>
      <c r="U168" t="s">
        <v>307</v>
      </c>
      <c r="V168" t="s">
        <v>486</v>
      </c>
      <c r="W168">
        <v>427000</v>
      </c>
      <c r="X168">
        <v>0</v>
      </c>
      <c r="Y168">
        <v>0</v>
      </c>
      <c r="Z168">
        <v>427000</v>
      </c>
      <c r="AA168">
        <v>0</v>
      </c>
      <c r="AB168" t="s">
        <v>638</v>
      </c>
      <c r="AC168" t="s">
        <v>1284</v>
      </c>
    </row>
    <row r="169" spans="1:30">
      <c r="A169" s="1">
        <f>HYPERLINK("https://lsnyc.legalserver.org/matter/dynamic-profile/view/1906792","19-1906792")</f>
        <v>0</v>
      </c>
      <c r="B169" t="s">
        <v>36</v>
      </c>
      <c r="C169" t="s">
        <v>63</v>
      </c>
      <c r="D169" t="s">
        <v>71</v>
      </c>
      <c r="E169">
        <v>10453</v>
      </c>
      <c r="G169" t="s">
        <v>78</v>
      </c>
      <c r="J169" t="s">
        <v>124</v>
      </c>
      <c r="L169">
        <v>41600</v>
      </c>
      <c r="T169" t="s">
        <v>291</v>
      </c>
      <c r="V169" t="s">
        <v>291</v>
      </c>
      <c r="W169">
        <v>0</v>
      </c>
      <c r="X169">
        <v>0</v>
      </c>
      <c r="Y169">
        <v>0</v>
      </c>
      <c r="AA169">
        <v>0</v>
      </c>
      <c r="AB169" t="s">
        <v>718</v>
      </c>
      <c r="AC169" t="s">
        <v>1285</v>
      </c>
    </row>
    <row r="170" spans="1:30">
      <c r="A170" s="1">
        <f>HYPERLINK("https://lsnyc.legalserver.org/matter/dynamic-profile/view/1868922","18-1868922")</f>
        <v>0</v>
      </c>
      <c r="B170" t="s">
        <v>33</v>
      </c>
      <c r="C170" t="s">
        <v>63</v>
      </c>
      <c r="D170" t="s">
        <v>69</v>
      </c>
      <c r="E170">
        <v>11413</v>
      </c>
      <c r="G170" t="s">
        <v>82</v>
      </c>
      <c r="J170" t="s">
        <v>113</v>
      </c>
      <c r="L170">
        <v>20016</v>
      </c>
      <c r="N170" t="s">
        <v>192</v>
      </c>
      <c r="Q170" t="s">
        <v>213</v>
      </c>
      <c r="T170" t="s">
        <v>325</v>
      </c>
      <c r="U170" t="s">
        <v>325</v>
      </c>
      <c r="V170" t="s">
        <v>325</v>
      </c>
      <c r="W170">
        <v>0</v>
      </c>
      <c r="X170">
        <v>0</v>
      </c>
      <c r="Y170">
        <v>0</v>
      </c>
      <c r="AA170">
        <v>0</v>
      </c>
      <c r="AB170" t="s">
        <v>719</v>
      </c>
      <c r="AC170" t="s">
        <v>1286</v>
      </c>
    </row>
    <row r="171" spans="1:30">
      <c r="A171" s="1">
        <f>HYPERLINK("https://lsnyc.legalserver.org/matter/dynamic-profile/view/0816541","16-0816541")</f>
        <v>0</v>
      </c>
      <c r="B171" t="s">
        <v>40</v>
      </c>
      <c r="C171" t="s">
        <v>63</v>
      </c>
      <c r="D171" t="s">
        <v>69</v>
      </c>
      <c r="E171">
        <v>11691</v>
      </c>
      <c r="G171" t="s">
        <v>89</v>
      </c>
      <c r="J171" t="s">
        <v>102</v>
      </c>
      <c r="L171">
        <v>29400</v>
      </c>
      <c r="N171" t="s">
        <v>186</v>
      </c>
      <c r="P171" t="s">
        <v>177</v>
      </c>
      <c r="Q171" t="s">
        <v>221</v>
      </c>
      <c r="R171" t="s">
        <v>217</v>
      </c>
      <c r="T171" t="s">
        <v>263</v>
      </c>
      <c r="U171" t="s">
        <v>267</v>
      </c>
      <c r="V171" t="s">
        <v>263</v>
      </c>
      <c r="W171">
        <v>0</v>
      </c>
      <c r="X171">
        <v>0</v>
      </c>
      <c r="Y171">
        <v>0</v>
      </c>
      <c r="AA171">
        <v>0</v>
      </c>
      <c r="AB171" t="s">
        <v>720</v>
      </c>
      <c r="AC171" t="s">
        <v>1287</v>
      </c>
    </row>
    <row r="172" spans="1:30">
      <c r="A172" s="1">
        <f>HYPERLINK("https://lsnyc.legalserver.org/matter/dynamic-profile/view/1853194","17-1853194")</f>
        <v>0</v>
      </c>
      <c r="B172" t="s">
        <v>30</v>
      </c>
      <c r="C172" t="s">
        <v>63</v>
      </c>
      <c r="D172" t="s">
        <v>69</v>
      </c>
      <c r="E172">
        <v>11411</v>
      </c>
      <c r="G172" t="s">
        <v>89</v>
      </c>
      <c r="J172" t="s">
        <v>102</v>
      </c>
      <c r="L172">
        <v>67000</v>
      </c>
      <c r="N172" t="s">
        <v>181</v>
      </c>
      <c r="Q172" t="s">
        <v>213</v>
      </c>
      <c r="T172" t="s">
        <v>263</v>
      </c>
      <c r="U172" t="s">
        <v>263</v>
      </c>
      <c r="V172" t="s">
        <v>263</v>
      </c>
      <c r="W172">
        <v>0</v>
      </c>
      <c r="X172">
        <v>0</v>
      </c>
      <c r="Y172">
        <v>0</v>
      </c>
      <c r="AA172">
        <v>0</v>
      </c>
      <c r="AB172" t="s">
        <v>721</v>
      </c>
      <c r="AC172" t="s">
        <v>1288</v>
      </c>
    </row>
    <row r="173" spans="1:30">
      <c r="A173" s="1">
        <f>HYPERLINK("https://lsnyc.legalserver.org/matter/dynamic-profile/view/1902054","19-1902054")</f>
        <v>0</v>
      </c>
      <c r="B173" t="s">
        <v>34</v>
      </c>
      <c r="C173" t="s">
        <v>63</v>
      </c>
      <c r="D173" t="s">
        <v>70</v>
      </c>
      <c r="E173">
        <v>11233</v>
      </c>
      <c r="G173" t="s">
        <v>79</v>
      </c>
      <c r="H173" t="s">
        <v>93</v>
      </c>
      <c r="J173" t="s">
        <v>97</v>
      </c>
      <c r="L173">
        <v>23500.32</v>
      </c>
      <c r="N173" t="s">
        <v>177</v>
      </c>
      <c r="P173" t="s">
        <v>182</v>
      </c>
      <c r="Q173" t="s">
        <v>217</v>
      </c>
      <c r="R173" t="s">
        <v>223</v>
      </c>
      <c r="T173" t="s">
        <v>286</v>
      </c>
      <c r="U173" t="s">
        <v>267</v>
      </c>
      <c r="V173" t="s">
        <v>263</v>
      </c>
      <c r="W173">
        <v>0</v>
      </c>
      <c r="X173">
        <v>0</v>
      </c>
      <c r="Y173">
        <v>0</v>
      </c>
      <c r="AA173">
        <v>0</v>
      </c>
      <c r="AB173" t="s">
        <v>722</v>
      </c>
      <c r="AC173" t="s">
        <v>1289</v>
      </c>
    </row>
    <row r="174" spans="1:30">
      <c r="A174" s="1">
        <f>HYPERLINK("https://lsnyc.legalserver.org/matter/dynamic-profile/view/1892237","19-1892237")</f>
        <v>0</v>
      </c>
      <c r="B174" t="s">
        <v>35</v>
      </c>
      <c r="C174" t="s">
        <v>63</v>
      </c>
      <c r="D174" t="s">
        <v>71</v>
      </c>
      <c r="E174">
        <v>10473</v>
      </c>
      <c r="G174" t="s">
        <v>84</v>
      </c>
      <c r="H174" t="s">
        <v>85</v>
      </c>
      <c r="J174" t="s">
        <v>100</v>
      </c>
      <c r="L174">
        <v>62400</v>
      </c>
      <c r="N174" t="s">
        <v>193</v>
      </c>
      <c r="P174" t="s">
        <v>183</v>
      </c>
      <c r="Q174" t="s">
        <v>214</v>
      </c>
      <c r="R174" t="s">
        <v>215</v>
      </c>
      <c r="T174" t="s">
        <v>244</v>
      </c>
      <c r="U174" t="s">
        <v>267</v>
      </c>
      <c r="V174" t="s">
        <v>263</v>
      </c>
      <c r="W174">
        <v>0</v>
      </c>
      <c r="X174">
        <v>0</v>
      </c>
      <c r="Y174">
        <v>0</v>
      </c>
      <c r="AA174">
        <v>0</v>
      </c>
      <c r="AB174" t="s">
        <v>723</v>
      </c>
      <c r="AC174" t="s">
        <v>1290</v>
      </c>
    </row>
    <row r="175" spans="1:30">
      <c r="A175" s="1">
        <f>HYPERLINK("https://lsnyc.legalserver.org/matter/dynamic-profile/view/1899023","19-1899023")</f>
        <v>0</v>
      </c>
      <c r="B175" t="s">
        <v>41</v>
      </c>
      <c r="C175" t="s">
        <v>63</v>
      </c>
      <c r="D175" t="s">
        <v>70</v>
      </c>
      <c r="E175">
        <v>11221</v>
      </c>
      <c r="G175" t="s">
        <v>76</v>
      </c>
      <c r="H175" t="s">
        <v>84</v>
      </c>
      <c r="J175" t="s">
        <v>99</v>
      </c>
      <c r="L175">
        <v>26262.72</v>
      </c>
      <c r="N175" t="s">
        <v>176</v>
      </c>
      <c r="P175" t="s">
        <v>188</v>
      </c>
      <c r="Q175" t="s">
        <v>214</v>
      </c>
      <c r="R175" t="s">
        <v>216</v>
      </c>
      <c r="T175" t="s">
        <v>263</v>
      </c>
      <c r="V175" t="s">
        <v>263</v>
      </c>
      <c r="W175">
        <v>0</v>
      </c>
      <c r="X175">
        <v>0</v>
      </c>
      <c r="Y175">
        <v>0</v>
      </c>
      <c r="AA175">
        <v>0</v>
      </c>
      <c r="AB175" t="s">
        <v>724</v>
      </c>
      <c r="AC175" t="s">
        <v>1291</v>
      </c>
    </row>
    <row r="176" spans="1:30">
      <c r="A176" s="1">
        <f>HYPERLINK("https://lsnyc.legalserver.org/matter/dynamic-profile/view/1903646","19-1903646")</f>
        <v>0</v>
      </c>
      <c r="B176" t="s">
        <v>37</v>
      </c>
      <c r="C176" t="s">
        <v>63</v>
      </c>
      <c r="D176" t="s">
        <v>69</v>
      </c>
      <c r="E176">
        <v>11377</v>
      </c>
      <c r="G176" t="s">
        <v>89</v>
      </c>
      <c r="J176" t="s">
        <v>111</v>
      </c>
      <c r="L176">
        <v>122568</v>
      </c>
      <c r="Q176" t="s">
        <v>214</v>
      </c>
      <c r="R176" t="s">
        <v>217</v>
      </c>
      <c r="T176" t="s">
        <v>263</v>
      </c>
      <c r="U176" t="s">
        <v>263</v>
      </c>
      <c r="V176" t="s">
        <v>263</v>
      </c>
      <c r="W176">
        <v>0</v>
      </c>
      <c r="X176">
        <v>0</v>
      </c>
      <c r="Y176">
        <v>0</v>
      </c>
      <c r="AA176">
        <v>0</v>
      </c>
      <c r="AB176" t="s">
        <v>660</v>
      </c>
      <c r="AC176" t="s">
        <v>1292</v>
      </c>
    </row>
    <row r="177" spans="1:30">
      <c r="A177" s="1">
        <f>HYPERLINK("https://lsnyc.legalserver.org/matter/dynamic-profile/view/1900556","19-1900556")</f>
        <v>0</v>
      </c>
      <c r="B177" t="s">
        <v>43</v>
      </c>
      <c r="C177" t="s">
        <v>63</v>
      </c>
      <c r="D177" t="s">
        <v>71</v>
      </c>
      <c r="E177">
        <v>10462</v>
      </c>
      <c r="G177" t="s">
        <v>85</v>
      </c>
      <c r="H177" t="s">
        <v>84</v>
      </c>
      <c r="J177" t="s">
        <v>148</v>
      </c>
      <c r="L177">
        <v>30820</v>
      </c>
      <c r="T177" t="s">
        <v>263</v>
      </c>
      <c r="U177" t="s">
        <v>267</v>
      </c>
      <c r="V177" t="s">
        <v>263</v>
      </c>
      <c r="W177">
        <v>0</v>
      </c>
      <c r="X177">
        <v>0</v>
      </c>
      <c r="Y177">
        <v>0</v>
      </c>
      <c r="AA177">
        <v>0</v>
      </c>
      <c r="AB177" t="s">
        <v>725</v>
      </c>
      <c r="AC177" t="s">
        <v>1293</v>
      </c>
    </row>
    <row r="178" spans="1:30">
      <c r="A178" s="1">
        <f>HYPERLINK("https://lsnyc.legalserver.org/matter/dynamic-profile/view/1904572","19-1904572")</f>
        <v>0</v>
      </c>
      <c r="B178" t="s">
        <v>47</v>
      </c>
      <c r="C178" t="s">
        <v>63</v>
      </c>
      <c r="D178" t="s">
        <v>71</v>
      </c>
      <c r="E178">
        <v>10466</v>
      </c>
      <c r="G178" t="s">
        <v>76</v>
      </c>
      <c r="J178" t="s">
        <v>108</v>
      </c>
      <c r="L178">
        <v>0</v>
      </c>
      <c r="N178" t="s">
        <v>177</v>
      </c>
      <c r="Q178" t="s">
        <v>216</v>
      </c>
      <c r="T178" t="s">
        <v>241</v>
      </c>
      <c r="U178" t="s">
        <v>241</v>
      </c>
      <c r="V178" t="s">
        <v>263</v>
      </c>
      <c r="W178">
        <v>0</v>
      </c>
      <c r="X178">
        <v>0</v>
      </c>
      <c r="Y178">
        <v>0</v>
      </c>
      <c r="AA178">
        <v>0</v>
      </c>
      <c r="AB178" t="s">
        <v>726</v>
      </c>
      <c r="AC178" t="s">
        <v>1294</v>
      </c>
    </row>
    <row r="179" spans="1:30">
      <c r="A179" s="1">
        <f>HYPERLINK("https://lsnyc.legalserver.org/matter/dynamic-profile/view/1902582","19-1902582")</f>
        <v>0</v>
      </c>
      <c r="B179" t="s">
        <v>34</v>
      </c>
      <c r="C179" t="s">
        <v>63</v>
      </c>
      <c r="D179" t="s">
        <v>70</v>
      </c>
      <c r="E179">
        <v>11236</v>
      </c>
      <c r="G179" t="s">
        <v>76</v>
      </c>
      <c r="H179" t="s">
        <v>88</v>
      </c>
      <c r="J179" t="s">
        <v>99</v>
      </c>
      <c r="L179">
        <v>114200</v>
      </c>
      <c r="Q179" t="s">
        <v>216</v>
      </c>
      <c r="T179" t="s">
        <v>263</v>
      </c>
      <c r="U179" t="s">
        <v>263</v>
      </c>
      <c r="V179" t="s">
        <v>263</v>
      </c>
      <c r="W179">
        <v>0</v>
      </c>
      <c r="X179">
        <v>0</v>
      </c>
      <c r="Y179">
        <v>0</v>
      </c>
      <c r="AA179">
        <v>0</v>
      </c>
      <c r="AB179" t="s">
        <v>727</v>
      </c>
      <c r="AC179" t="s">
        <v>750</v>
      </c>
    </row>
    <row r="180" spans="1:30">
      <c r="A180" s="1">
        <f>HYPERLINK("https://lsnyc.legalserver.org/matter/dynamic-profile/view/1877388","18-1877388")</f>
        <v>0</v>
      </c>
      <c r="B180" t="s">
        <v>39</v>
      </c>
      <c r="C180" t="s">
        <v>63</v>
      </c>
      <c r="D180" t="s">
        <v>70</v>
      </c>
      <c r="E180">
        <v>11236</v>
      </c>
      <c r="G180" t="s">
        <v>76</v>
      </c>
      <c r="J180" t="s">
        <v>115</v>
      </c>
      <c r="L180">
        <v>34728</v>
      </c>
      <c r="N180" t="s">
        <v>177</v>
      </c>
      <c r="Q180" t="s">
        <v>213</v>
      </c>
      <c r="T180" t="s">
        <v>326</v>
      </c>
      <c r="U180" t="s">
        <v>487</v>
      </c>
      <c r="V180" t="s">
        <v>263</v>
      </c>
      <c r="W180">
        <v>0</v>
      </c>
      <c r="X180">
        <v>0</v>
      </c>
      <c r="Y180">
        <v>0</v>
      </c>
      <c r="AA180">
        <v>0</v>
      </c>
      <c r="AB180" t="s">
        <v>728</v>
      </c>
      <c r="AC180" t="s">
        <v>1295</v>
      </c>
    </row>
    <row r="181" spans="1:30">
      <c r="A181" s="1">
        <f>HYPERLINK("https://lsnyc.legalserver.org/matter/dynamic-profile/view/1898674","19-1898674")</f>
        <v>0</v>
      </c>
      <c r="B181" t="s">
        <v>36</v>
      </c>
      <c r="C181" t="s">
        <v>63</v>
      </c>
      <c r="D181" t="s">
        <v>71</v>
      </c>
      <c r="E181">
        <v>10473</v>
      </c>
      <c r="G181" t="s">
        <v>85</v>
      </c>
      <c r="J181" t="s">
        <v>97</v>
      </c>
      <c r="L181">
        <v>50600</v>
      </c>
      <c r="N181" t="s">
        <v>176</v>
      </c>
      <c r="P181" t="s">
        <v>177</v>
      </c>
      <c r="Q181" t="s">
        <v>214</v>
      </c>
      <c r="R181" t="s">
        <v>217</v>
      </c>
      <c r="T181" t="s">
        <v>241</v>
      </c>
      <c r="U181" t="s">
        <v>267</v>
      </c>
      <c r="V181" t="s">
        <v>263</v>
      </c>
      <c r="W181">
        <v>0</v>
      </c>
      <c r="X181">
        <v>0</v>
      </c>
      <c r="Y181">
        <v>0</v>
      </c>
      <c r="AA181">
        <v>0</v>
      </c>
      <c r="AB181" t="s">
        <v>729</v>
      </c>
      <c r="AC181" t="s">
        <v>1296</v>
      </c>
    </row>
    <row r="182" spans="1:30">
      <c r="A182" s="1">
        <f>HYPERLINK("https://lsnyc.legalserver.org/matter/dynamic-profile/view/1900660","19-1900660")</f>
        <v>0</v>
      </c>
      <c r="B182" t="s">
        <v>36</v>
      </c>
      <c r="C182" t="s">
        <v>63</v>
      </c>
      <c r="D182" t="s">
        <v>71</v>
      </c>
      <c r="E182">
        <v>10473</v>
      </c>
      <c r="G182" t="s">
        <v>83</v>
      </c>
      <c r="J182" t="s">
        <v>111</v>
      </c>
      <c r="L182">
        <v>110000</v>
      </c>
      <c r="N182" t="s">
        <v>176</v>
      </c>
      <c r="P182" t="s">
        <v>177</v>
      </c>
      <c r="Q182" t="s">
        <v>214</v>
      </c>
      <c r="R182" t="s">
        <v>217</v>
      </c>
      <c r="T182" t="s">
        <v>264</v>
      </c>
      <c r="U182" t="s">
        <v>484</v>
      </c>
      <c r="V182" t="s">
        <v>263</v>
      </c>
      <c r="W182">
        <v>0</v>
      </c>
      <c r="X182">
        <v>0</v>
      </c>
      <c r="Y182">
        <v>0</v>
      </c>
      <c r="AA182">
        <v>0</v>
      </c>
      <c r="AB182" t="s">
        <v>730</v>
      </c>
      <c r="AC182" t="s">
        <v>1297</v>
      </c>
    </row>
    <row r="183" spans="1:30">
      <c r="A183" s="1">
        <f>HYPERLINK("https://lsnyc.legalserver.org/matter/dynamic-profile/view/1889773","19-1889773")</f>
        <v>0</v>
      </c>
      <c r="B183" t="s">
        <v>48</v>
      </c>
      <c r="C183" t="s">
        <v>63</v>
      </c>
      <c r="D183" t="s">
        <v>69</v>
      </c>
      <c r="E183">
        <v>11414</v>
      </c>
      <c r="G183" t="s">
        <v>76</v>
      </c>
      <c r="J183" t="s">
        <v>110</v>
      </c>
      <c r="L183">
        <v>8196</v>
      </c>
      <c r="N183" t="s">
        <v>176</v>
      </c>
      <c r="Q183" t="s">
        <v>214</v>
      </c>
      <c r="T183" t="s">
        <v>263</v>
      </c>
      <c r="U183" t="s">
        <v>468</v>
      </c>
      <c r="V183" t="s">
        <v>263</v>
      </c>
      <c r="W183">
        <v>0</v>
      </c>
      <c r="X183">
        <v>0</v>
      </c>
      <c r="Y183">
        <v>0</v>
      </c>
      <c r="AA183">
        <v>0</v>
      </c>
      <c r="AB183" t="s">
        <v>731</v>
      </c>
      <c r="AC183" t="s">
        <v>1298</v>
      </c>
    </row>
    <row r="184" spans="1:30">
      <c r="A184" s="1">
        <f>HYPERLINK("https://lsnyc.legalserver.org/matter/dynamic-profile/view/1883457","18-1883457")</f>
        <v>0</v>
      </c>
      <c r="B184" t="s">
        <v>40</v>
      </c>
      <c r="C184" t="s">
        <v>63</v>
      </c>
      <c r="D184" t="s">
        <v>69</v>
      </c>
      <c r="E184">
        <v>11691</v>
      </c>
      <c r="G184" t="s">
        <v>83</v>
      </c>
      <c r="J184" t="s">
        <v>124</v>
      </c>
      <c r="L184">
        <v>20800</v>
      </c>
      <c r="N184" t="s">
        <v>186</v>
      </c>
      <c r="P184" t="s">
        <v>177</v>
      </c>
      <c r="Q184" t="s">
        <v>213</v>
      </c>
      <c r="R184" t="s">
        <v>220</v>
      </c>
      <c r="T184" t="s">
        <v>327</v>
      </c>
      <c r="U184" t="s">
        <v>267</v>
      </c>
      <c r="V184" t="s">
        <v>263</v>
      </c>
      <c r="W184">
        <v>0</v>
      </c>
      <c r="X184">
        <v>0</v>
      </c>
      <c r="Y184">
        <v>0</v>
      </c>
      <c r="AA184">
        <v>0</v>
      </c>
      <c r="AB184" t="s">
        <v>732</v>
      </c>
      <c r="AC184" t="s">
        <v>1299</v>
      </c>
    </row>
    <row r="185" spans="1:30">
      <c r="A185" s="1">
        <f>HYPERLINK("https://lsnyc.legalserver.org/matter/dynamic-profile/view/1889515","19-1889515")</f>
        <v>0</v>
      </c>
      <c r="B185" t="s">
        <v>30</v>
      </c>
      <c r="C185" t="s">
        <v>63</v>
      </c>
      <c r="D185" t="s">
        <v>69</v>
      </c>
      <c r="E185">
        <v>11412</v>
      </c>
      <c r="G185" t="s">
        <v>83</v>
      </c>
      <c r="J185" t="s">
        <v>124</v>
      </c>
      <c r="L185">
        <v>42000</v>
      </c>
      <c r="Q185" t="s">
        <v>211</v>
      </c>
      <c r="R185" t="s">
        <v>218</v>
      </c>
      <c r="T185" t="s">
        <v>328</v>
      </c>
      <c r="U185" t="s">
        <v>267</v>
      </c>
      <c r="V185" t="s">
        <v>263</v>
      </c>
      <c r="W185">
        <v>0</v>
      </c>
      <c r="X185">
        <v>0</v>
      </c>
      <c r="Y185">
        <v>0</v>
      </c>
      <c r="AA185">
        <v>0</v>
      </c>
      <c r="AB185" t="s">
        <v>668</v>
      </c>
      <c r="AC185" t="s">
        <v>1300</v>
      </c>
    </row>
    <row r="186" spans="1:30">
      <c r="A186" s="1">
        <f>HYPERLINK("https://lsnyc.legalserver.org/matter/dynamic-profile/view/1892256","19-1892256")</f>
        <v>0</v>
      </c>
      <c r="B186" t="s">
        <v>52</v>
      </c>
      <c r="C186" t="s">
        <v>63</v>
      </c>
      <c r="D186" t="s">
        <v>71</v>
      </c>
      <c r="E186">
        <v>10473</v>
      </c>
      <c r="G186" t="s">
        <v>85</v>
      </c>
      <c r="J186" t="s">
        <v>100</v>
      </c>
      <c r="L186">
        <v>22800</v>
      </c>
      <c r="N186" t="s">
        <v>176</v>
      </c>
      <c r="P186" t="s">
        <v>177</v>
      </c>
      <c r="Q186" t="s">
        <v>214</v>
      </c>
      <c r="R186" t="s">
        <v>217</v>
      </c>
      <c r="T186" t="s">
        <v>241</v>
      </c>
      <c r="U186" t="s">
        <v>263</v>
      </c>
      <c r="V186" t="s">
        <v>263</v>
      </c>
      <c r="W186">
        <v>0</v>
      </c>
      <c r="X186">
        <v>0</v>
      </c>
      <c r="Y186">
        <v>0</v>
      </c>
      <c r="AA186">
        <v>0</v>
      </c>
      <c r="AB186" t="s">
        <v>733</v>
      </c>
      <c r="AC186" t="s">
        <v>1301</v>
      </c>
    </row>
    <row r="187" spans="1:30">
      <c r="A187" s="1">
        <f>HYPERLINK("https://lsnyc.legalserver.org/matter/dynamic-profile/view/0767851","14-0767851")</f>
        <v>0</v>
      </c>
      <c r="B187" t="s">
        <v>39</v>
      </c>
      <c r="C187" t="s">
        <v>63</v>
      </c>
      <c r="D187" t="s">
        <v>70</v>
      </c>
      <c r="E187">
        <v>11236</v>
      </c>
      <c r="G187" t="s">
        <v>76</v>
      </c>
      <c r="H187" t="s">
        <v>86</v>
      </c>
      <c r="J187" t="s">
        <v>130</v>
      </c>
      <c r="L187">
        <v>67053.60000000001</v>
      </c>
      <c r="N187" t="s">
        <v>194</v>
      </c>
      <c r="P187" t="s">
        <v>177</v>
      </c>
      <c r="Q187" t="s">
        <v>215</v>
      </c>
      <c r="R187" t="s">
        <v>217</v>
      </c>
      <c r="T187" t="s">
        <v>263</v>
      </c>
      <c r="U187" t="s">
        <v>267</v>
      </c>
      <c r="V187" t="s">
        <v>263</v>
      </c>
      <c r="W187">
        <v>0</v>
      </c>
      <c r="X187">
        <v>0</v>
      </c>
      <c r="Y187">
        <v>0</v>
      </c>
      <c r="AA187">
        <v>0</v>
      </c>
      <c r="AB187" t="s">
        <v>734</v>
      </c>
      <c r="AC187" t="s">
        <v>1302</v>
      </c>
      <c r="AD187" t="s">
        <v>1760</v>
      </c>
    </row>
    <row r="188" spans="1:30">
      <c r="A188" s="1">
        <f>HYPERLINK("https://lsnyc.legalserver.org/matter/dynamic-profile/view/1898770","19-1898770")</f>
        <v>0</v>
      </c>
      <c r="B188" t="s">
        <v>36</v>
      </c>
      <c r="C188" t="s">
        <v>63</v>
      </c>
      <c r="D188" t="s">
        <v>71</v>
      </c>
      <c r="E188">
        <v>10473</v>
      </c>
      <c r="G188" t="s">
        <v>89</v>
      </c>
      <c r="J188" t="s">
        <v>129</v>
      </c>
      <c r="L188">
        <v>79360</v>
      </c>
      <c r="N188" t="s">
        <v>177</v>
      </c>
      <c r="Q188" t="s">
        <v>217</v>
      </c>
      <c r="T188" t="s">
        <v>260</v>
      </c>
      <c r="U188" t="s">
        <v>481</v>
      </c>
      <c r="V188" t="s">
        <v>531</v>
      </c>
      <c r="W188">
        <v>0</v>
      </c>
      <c r="X188">
        <v>0</v>
      </c>
      <c r="Y188">
        <v>0</v>
      </c>
      <c r="AA188">
        <v>0</v>
      </c>
      <c r="AB188" t="s">
        <v>733</v>
      </c>
      <c r="AC188" t="s">
        <v>1303</v>
      </c>
    </row>
    <row r="189" spans="1:30">
      <c r="A189" s="1">
        <f>HYPERLINK("https://lsnyc.legalserver.org/matter/dynamic-profile/view/1890607","19-1890607")</f>
        <v>0</v>
      </c>
      <c r="B189" t="s">
        <v>30</v>
      </c>
      <c r="C189" t="s">
        <v>63</v>
      </c>
      <c r="D189" t="s">
        <v>69</v>
      </c>
      <c r="E189">
        <v>11422</v>
      </c>
      <c r="G189" t="s">
        <v>76</v>
      </c>
      <c r="J189" t="s">
        <v>119</v>
      </c>
      <c r="L189">
        <v>74400</v>
      </c>
      <c r="T189" t="s">
        <v>275</v>
      </c>
      <c r="U189" t="s">
        <v>475</v>
      </c>
      <c r="V189" t="s">
        <v>532</v>
      </c>
      <c r="W189">
        <v>0</v>
      </c>
      <c r="X189">
        <v>0</v>
      </c>
      <c r="Y189">
        <v>0</v>
      </c>
      <c r="AA189">
        <v>0</v>
      </c>
      <c r="AB189" t="s">
        <v>735</v>
      </c>
      <c r="AC189" t="s">
        <v>1304</v>
      </c>
    </row>
    <row r="190" spans="1:30">
      <c r="A190" s="1">
        <f>HYPERLINK("https://lsnyc.legalserver.org/matter/dynamic-profile/view/1906990","19-1906990")</f>
        <v>0</v>
      </c>
      <c r="B190" t="s">
        <v>48</v>
      </c>
      <c r="C190" t="s">
        <v>63</v>
      </c>
      <c r="D190" t="s">
        <v>69</v>
      </c>
      <c r="E190">
        <v>11433</v>
      </c>
      <c r="G190" t="s">
        <v>84</v>
      </c>
      <c r="J190" t="s">
        <v>101</v>
      </c>
      <c r="L190">
        <v>74620.2</v>
      </c>
      <c r="N190" t="s">
        <v>176</v>
      </c>
      <c r="Q190" t="s">
        <v>214</v>
      </c>
      <c r="T190" t="s">
        <v>329</v>
      </c>
      <c r="U190" t="s">
        <v>339</v>
      </c>
      <c r="V190" t="s">
        <v>532</v>
      </c>
      <c r="W190">
        <v>0</v>
      </c>
      <c r="X190">
        <v>0</v>
      </c>
      <c r="Y190">
        <v>0</v>
      </c>
      <c r="AA190">
        <v>0</v>
      </c>
      <c r="AB190" t="s">
        <v>732</v>
      </c>
      <c r="AC190" t="s">
        <v>1305</v>
      </c>
    </row>
    <row r="191" spans="1:30">
      <c r="A191" s="1">
        <f>HYPERLINK("https://lsnyc.legalserver.org/matter/dynamic-profile/view/1900566","19-1900566")</f>
        <v>0</v>
      </c>
      <c r="B191" t="s">
        <v>47</v>
      </c>
      <c r="C191" t="s">
        <v>63</v>
      </c>
      <c r="D191" t="s">
        <v>71</v>
      </c>
      <c r="E191">
        <v>10465</v>
      </c>
      <c r="G191" t="s">
        <v>88</v>
      </c>
      <c r="H191" t="s">
        <v>89</v>
      </c>
      <c r="J191" t="s">
        <v>137</v>
      </c>
      <c r="L191">
        <v>178800</v>
      </c>
      <c r="N191" t="s">
        <v>176</v>
      </c>
      <c r="P191" t="s">
        <v>178</v>
      </c>
      <c r="Q191" t="s">
        <v>214</v>
      </c>
      <c r="R191" t="s">
        <v>215</v>
      </c>
      <c r="T191" t="s">
        <v>240</v>
      </c>
      <c r="U191" t="s">
        <v>339</v>
      </c>
      <c r="V191" t="s">
        <v>532</v>
      </c>
      <c r="W191">
        <v>0</v>
      </c>
      <c r="X191">
        <v>0</v>
      </c>
      <c r="Y191">
        <v>0</v>
      </c>
      <c r="AA191">
        <v>0</v>
      </c>
      <c r="AB191" t="s">
        <v>736</v>
      </c>
      <c r="AC191" t="s">
        <v>1306</v>
      </c>
    </row>
    <row r="192" spans="1:30">
      <c r="A192" s="1">
        <f>HYPERLINK("https://lsnyc.legalserver.org/matter/dynamic-profile/view/1893801","19-1893801")</f>
        <v>0</v>
      </c>
      <c r="B192" t="s">
        <v>47</v>
      </c>
      <c r="C192" t="s">
        <v>63</v>
      </c>
      <c r="D192" t="s">
        <v>71</v>
      </c>
      <c r="E192">
        <v>10473</v>
      </c>
      <c r="G192" t="s">
        <v>76</v>
      </c>
      <c r="H192" t="s">
        <v>89</v>
      </c>
      <c r="J192" t="s">
        <v>120</v>
      </c>
      <c r="L192">
        <v>21636</v>
      </c>
      <c r="N192" t="s">
        <v>176</v>
      </c>
      <c r="P192" t="s">
        <v>177</v>
      </c>
      <c r="Q192" t="s">
        <v>214</v>
      </c>
      <c r="R192" t="s">
        <v>216</v>
      </c>
      <c r="T192" t="s">
        <v>330</v>
      </c>
      <c r="U192" t="s">
        <v>339</v>
      </c>
      <c r="V192" t="s">
        <v>532</v>
      </c>
      <c r="W192">
        <v>0</v>
      </c>
      <c r="X192">
        <v>0</v>
      </c>
      <c r="Y192">
        <v>0</v>
      </c>
      <c r="AA192">
        <v>0</v>
      </c>
      <c r="AB192" t="s">
        <v>737</v>
      </c>
      <c r="AC192" t="s">
        <v>1307</v>
      </c>
    </row>
    <row r="193" spans="1:30">
      <c r="A193" s="1">
        <f>HYPERLINK("https://lsnyc.legalserver.org/matter/dynamic-profile/view/0750404","14-0750404")</f>
        <v>0</v>
      </c>
      <c r="B193" t="s">
        <v>39</v>
      </c>
      <c r="C193" t="s">
        <v>63</v>
      </c>
      <c r="D193" t="s">
        <v>70</v>
      </c>
      <c r="E193">
        <v>11226</v>
      </c>
      <c r="G193" t="s">
        <v>88</v>
      </c>
      <c r="H193" t="s">
        <v>76</v>
      </c>
      <c r="J193" t="s">
        <v>135</v>
      </c>
      <c r="L193">
        <v>3900</v>
      </c>
      <c r="N193" t="s">
        <v>181</v>
      </c>
      <c r="P193" t="s">
        <v>177</v>
      </c>
      <c r="Q193" t="s">
        <v>213</v>
      </c>
      <c r="R193" t="s">
        <v>215</v>
      </c>
      <c r="T193" t="s">
        <v>331</v>
      </c>
      <c r="U193" t="s">
        <v>464</v>
      </c>
      <c r="V193" t="s">
        <v>533</v>
      </c>
      <c r="W193">
        <v>0</v>
      </c>
      <c r="X193">
        <v>0</v>
      </c>
      <c r="Y193">
        <v>0</v>
      </c>
      <c r="AA193">
        <v>0</v>
      </c>
      <c r="AB193" t="s">
        <v>738</v>
      </c>
      <c r="AC193" t="s">
        <v>1308</v>
      </c>
      <c r="AD193" t="s">
        <v>1757</v>
      </c>
    </row>
    <row r="194" spans="1:30">
      <c r="A194" s="1">
        <f>HYPERLINK("https://lsnyc.legalserver.org/matter/dynamic-profile/view/1893736","19-1893736")</f>
        <v>0</v>
      </c>
      <c r="B194" t="s">
        <v>47</v>
      </c>
      <c r="C194" t="s">
        <v>63</v>
      </c>
      <c r="D194" t="s">
        <v>71</v>
      </c>
      <c r="E194">
        <v>10466</v>
      </c>
      <c r="G194" t="s">
        <v>85</v>
      </c>
      <c r="J194" t="s">
        <v>120</v>
      </c>
      <c r="L194">
        <v>135200</v>
      </c>
      <c r="N194" t="s">
        <v>176</v>
      </c>
      <c r="P194" t="s">
        <v>177</v>
      </c>
      <c r="Q194" t="s">
        <v>214</v>
      </c>
      <c r="R194" t="s">
        <v>217</v>
      </c>
      <c r="T194" t="s">
        <v>320</v>
      </c>
      <c r="U194" t="s">
        <v>462</v>
      </c>
      <c r="V194" t="s">
        <v>462</v>
      </c>
      <c r="W194">
        <v>0</v>
      </c>
      <c r="X194">
        <v>0</v>
      </c>
      <c r="Y194">
        <v>0</v>
      </c>
      <c r="AA194">
        <v>0</v>
      </c>
      <c r="AB194" t="s">
        <v>739</v>
      </c>
      <c r="AC194" t="s">
        <v>1309</v>
      </c>
    </row>
    <row r="195" spans="1:30">
      <c r="A195" s="1">
        <f>HYPERLINK("https://lsnyc.legalserver.org/matter/dynamic-profile/view/1888306","19-1888306")</f>
        <v>0</v>
      </c>
      <c r="B195" t="s">
        <v>35</v>
      </c>
      <c r="C195" t="s">
        <v>63</v>
      </c>
      <c r="D195" t="s">
        <v>71</v>
      </c>
      <c r="E195">
        <v>10465</v>
      </c>
      <c r="G195" t="s">
        <v>84</v>
      </c>
      <c r="J195" t="s">
        <v>134</v>
      </c>
      <c r="L195">
        <v>85046</v>
      </c>
      <c r="N195" t="s">
        <v>177</v>
      </c>
      <c r="Q195" t="s">
        <v>217</v>
      </c>
      <c r="R195" t="s">
        <v>217</v>
      </c>
      <c r="T195" t="s">
        <v>332</v>
      </c>
      <c r="U195" t="s">
        <v>462</v>
      </c>
      <c r="V195" t="s">
        <v>462</v>
      </c>
      <c r="W195">
        <v>0</v>
      </c>
      <c r="X195">
        <v>0</v>
      </c>
      <c r="Y195">
        <v>0</v>
      </c>
      <c r="AA195">
        <v>0</v>
      </c>
      <c r="AB195" t="s">
        <v>698</v>
      </c>
      <c r="AC195" t="s">
        <v>1310</v>
      </c>
    </row>
    <row r="196" spans="1:30">
      <c r="A196" s="1">
        <f>HYPERLINK("https://lsnyc.legalserver.org/matter/dynamic-profile/view/1901138","19-1901138")</f>
        <v>0</v>
      </c>
      <c r="B196" t="s">
        <v>47</v>
      </c>
      <c r="C196" t="s">
        <v>63</v>
      </c>
      <c r="D196" t="s">
        <v>71</v>
      </c>
      <c r="E196">
        <v>10466</v>
      </c>
      <c r="G196" t="s">
        <v>88</v>
      </c>
      <c r="H196" t="s">
        <v>91</v>
      </c>
      <c r="J196" t="s">
        <v>119</v>
      </c>
      <c r="L196">
        <v>135200</v>
      </c>
      <c r="N196" t="s">
        <v>177</v>
      </c>
      <c r="P196" t="s">
        <v>176</v>
      </c>
      <c r="Q196" t="s">
        <v>211</v>
      </c>
      <c r="R196" t="s">
        <v>218</v>
      </c>
      <c r="T196" t="s">
        <v>320</v>
      </c>
      <c r="U196" t="s">
        <v>462</v>
      </c>
      <c r="V196" t="s">
        <v>462</v>
      </c>
      <c r="W196">
        <v>0</v>
      </c>
      <c r="X196">
        <v>0</v>
      </c>
      <c r="Y196">
        <v>0</v>
      </c>
      <c r="AA196">
        <v>0</v>
      </c>
      <c r="AB196" t="s">
        <v>740</v>
      </c>
      <c r="AC196" t="s">
        <v>1311</v>
      </c>
    </row>
    <row r="197" spans="1:30">
      <c r="A197" s="1">
        <f>HYPERLINK("https://lsnyc.legalserver.org/matter/dynamic-profile/view/1895271","19-1895271")</f>
        <v>0</v>
      </c>
      <c r="B197" t="s">
        <v>39</v>
      </c>
      <c r="C197" t="s">
        <v>63</v>
      </c>
      <c r="D197" t="s">
        <v>70</v>
      </c>
      <c r="E197">
        <v>20814</v>
      </c>
      <c r="G197" t="s">
        <v>90</v>
      </c>
      <c r="J197" t="s">
        <v>146</v>
      </c>
      <c r="L197">
        <v>152400</v>
      </c>
      <c r="Q197" t="s">
        <v>216</v>
      </c>
      <c r="T197" t="s">
        <v>333</v>
      </c>
      <c r="U197" t="s">
        <v>339</v>
      </c>
      <c r="V197" t="s">
        <v>333</v>
      </c>
      <c r="W197">
        <v>0</v>
      </c>
      <c r="X197">
        <v>0</v>
      </c>
      <c r="Y197">
        <v>0</v>
      </c>
      <c r="AA197">
        <v>0</v>
      </c>
      <c r="AB197" t="s">
        <v>741</v>
      </c>
      <c r="AC197" t="s">
        <v>1312</v>
      </c>
    </row>
    <row r="198" spans="1:30">
      <c r="A198" s="1">
        <f>HYPERLINK("https://lsnyc.legalserver.org/matter/dynamic-profile/view/1845400","17-1845400")</f>
        <v>0</v>
      </c>
      <c r="B198" t="s">
        <v>33</v>
      </c>
      <c r="C198" t="s">
        <v>63</v>
      </c>
      <c r="D198" t="s">
        <v>69</v>
      </c>
      <c r="E198">
        <v>11420</v>
      </c>
      <c r="G198" t="s">
        <v>79</v>
      </c>
      <c r="J198" t="s">
        <v>97</v>
      </c>
      <c r="L198">
        <v>55800</v>
      </c>
      <c r="Q198" t="s">
        <v>213</v>
      </c>
      <c r="T198" t="s">
        <v>264</v>
      </c>
      <c r="U198" t="s">
        <v>488</v>
      </c>
      <c r="V198" t="s">
        <v>534</v>
      </c>
      <c r="W198">
        <v>0</v>
      </c>
      <c r="X198">
        <v>0</v>
      </c>
      <c r="Y198">
        <v>0</v>
      </c>
      <c r="AA198">
        <v>0</v>
      </c>
      <c r="AB198" t="s">
        <v>742</v>
      </c>
      <c r="AC198" t="s">
        <v>1313</v>
      </c>
    </row>
    <row r="199" spans="1:30">
      <c r="A199" s="1">
        <f>HYPERLINK("https://lsnyc.legalserver.org/matter/dynamic-profile/view/1883048","18-1883048")</f>
        <v>0</v>
      </c>
      <c r="B199" t="s">
        <v>47</v>
      </c>
      <c r="C199" t="s">
        <v>63</v>
      </c>
      <c r="D199" t="s">
        <v>71</v>
      </c>
      <c r="E199">
        <v>10467</v>
      </c>
      <c r="G199" t="s">
        <v>89</v>
      </c>
      <c r="H199" t="s">
        <v>85</v>
      </c>
      <c r="J199" t="s">
        <v>110</v>
      </c>
      <c r="L199">
        <v>60000</v>
      </c>
      <c r="N199" t="s">
        <v>184</v>
      </c>
      <c r="P199" t="s">
        <v>178</v>
      </c>
      <c r="Q199" t="s">
        <v>218</v>
      </c>
      <c r="R199" t="s">
        <v>211</v>
      </c>
      <c r="T199" t="s">
        <v>334</v>
      </c>
      <c r="U199" t="s">
        <v>417</v>
      </c>
      <c r="V199" t="s">
        <v>334</v>
      </c>
      <c r="W199">
        <v>0</v>
      </c>
      <c r="X199">
        <v>0</v>
      </c>
      <c r="Y199">
        <v>0</v>
      </c>
      <c r="AA199">
        <v>0</v>
      </c>
      <c r="AB199" t="s">
        <v>743</v>
      </c>
      <c r="AC199" t="s">
        <v>1314</v>
      </c>
      <c r="AD199" t="s">
        <v>1760</v>
      </c>
    </row>
    <row r="200" spans="1:30">
      <c r="A200" s="1">
        <f>HYPERLINK("https://lsnyc.legalserver.org/matter/dynamic-profile/view/1837912","17-1837912")</f>
        <v>0</v>
      </c>
      <c r="B200" t="s">
        <v>30</v>
      </c>
      <c r="C200" t="s">
        <v>63</v>
      </c>
      <c r="D200" t="s">
        <v>69</v>
      </c>
      <c r="E200">
        <v>11418</v>
      </c>
      <c r="G200" t="s">
        <v>76</v>
      </c>
      <c r="J200" t="s">
        <v>101</v>
      </c>
      <c r="L200">
        <v>30000</v>
      </c>
      <c r="N200" t="s">
        <v>184</v>
      </c>
      <c r="P200" t="s">
        <v>176</v>
      </c>
      <c r="Q200" t="s">
        <v>211</v>
      </c>
      <c r="R200" t="s">
        <v>214</v>
      </c>
      <c r="T200" t="s">
        <v>335</v>
      </c>
      <c r="U200" t="s">
        <v>472</v>
      </c>
      <c r="V200" t="s">
        <v>535</v>
      </c>
      <c r="W200">
        <v>0</v>
      </c>
      <c r="X200">
        <v>0</v>
      </c>
      <c r="Y200">
        <v>0</v>
      </c>
      <c r="AA200">
        <v>0</v>
      </c>
      <c r="AB200" t="s">
        <v>744</v>
      </c>
      <c r="AC200" t="s">
        <v>1204</v>
      </c>
      <c r="AD200" t="s">
        <v>1760</v>
      </c>
    </row>
    <row r="201" spans="1:30">
      <c r="A201" s="1">
        <f>HYPERLINK("https://lsnyc.legalserver.org/matter/dynamic-profile/view/0782302","15-0782302")</f>
        <v>0</v>
      </c>
      <c r="B201" t="s">
        <v>48</v>
      </c>
      <c r="C201" t="s">
        <v>63</v>
      </c>
      <c r="D201" t="s">
        <v>69</v>
      </c>
      <c r="E201">
        <v>11435</v>
      </c>
      <c r="G201" t="s">
        <v>86</v>
      </c>
      <c r="J201" t="s">
        <v>121</v>
      </c>
      <c r="L201">
        <v>45420</v>
      </c>
      <c r="N201" t="s">
        <v>176</v>
      </c>
      <c r="P201" t="s">
        <v>207</v>
      </c>
      <c r="Q201" t="s">
        <v>222</v>
      </c>
      <c r="R201" t="s">
        <v>220</v>
      </c>
      <c r="T201" t="s">
        <v>336</v>
      </c>
      <c r="U201" t="s">
        <v>376</v>
      </c>
      <c r="V201" t="s">
        <v>535</v>
      </c>
      <c r="W201">
        <v>0</v>
      </c>
      <c r="X201">
        <v>0</v>
      </c>
      <c r="Y201">
        <v>0</v>
      </c>
      <c r="AA201">
        <v>0</v>
      </c>
      <c r="AB201" t="s">
        <v>745</v>
      </c>
      <c r="AC201" t="s">
        <v>1185</v>
      </c>
    </row>
    <row r="202" spans="1:30">
      <c r="A202" s="1">
        <f>HYPERLINK("https://lsnyc.legalserver.org/matter/dynamic-profile/view/0789081","15-0789081")</f>
        <v>0</v>
      </c>
      <c r="B202" t="s">
        <v>43</v>
      </c>
      <c r="C202" t="s">
        <v>63</v>
      </c>
      <c r="D202" t="s">
        <v>71</v>
      </c>
      <c r="E202">
        <v>10466</v>
      </c>
      <c r="G202" t="s">
        <v>92</v>
      </c>
      <c r="J202" t="s">
        <v>107</v>
      </c>
      <c r="L202">
        <v>25284</v>
      </c>
      <c r="N202" t="s">
        <v>194</v>
      </c>
      <c r="P202" t="s">
        <v>184</v>
      </c>
      <c r="Q202" t="s">
        <v>215</v>
      </c>
      <c r="R202" t="s">
        <v>218</v>
      </c>
      <c r="T202" t="s">
        <v>264</v>
      </c>
      <c r="U202" t="s">
        <v>489</v>
      </c>
      <c r="V202" t="s">
        <v>489</v>
      </c>
      <c r="W202">
        <v>0</v>
      </c>
      <c r="X202">
        <v>0</v>
      </c>
      <c r="Y202">
        <v>0</v>
      </c>
      <c r="Z202" t="s">
        <v>556</v>
      </c>
      <c r="AA202">
        <v>0</v>
      </c>
      <c r="AB202" t="s">
        <v>746</v>
      </c>
      <c r="AC202" t="s">
        <v>1315</v>
      </c>
      <c r="AD202" t="s">
        <v>1760</v>
      </c>
    </row>
    <row r="203" spans="1:30">
      <c r="A203" s="1">
        <f>HYPERLINK("https://lsnyc.legalserver.org/matter/dynamic-profile/view/1886335","18-1886335")</f>
        <v>0</v>
      </c>
      <c r="B203" t="s">
        <v>38</v>
      </c>
      <c r="C203" t="s">
        <v>63</v>
      </c>
      <c r="D203" t="s">
        <v>69</v>
      </c>
      <c r="E203">
        <v>11433</v>
      </c>
      <c r="G203" t="s">
        <v>84</v>
      </c>
      <c r="J203" t="s">
        <v>103</v>
      </c>
      <c r="L203">
        <v>78408</v>
      </c>
      <c r="N203" t="s">
        <v>195</v>
      </c>
      <c r="P203" t="s">
        <v>205</v>
      </c>
      <c r="Q203" t="s">
        <v>211</v>
      </c>
      <c r="R203" t="s">
        <v>218</v>
      </c>
      <c r="T203" t="s">
        <v>294</v>
      </c>
      <c r="U203" t="s">
        <v>490</v>
      </c>
      <c r="V203" t="s">
        <v>490</v>
      </c>
      <c r="W203">
        <v>0</v>
      </c>
      <c r="X203">
        <v>0</v>
      </c>
      <c r="Y203">
        <v>0</v>
      </c>
      <c r="Z203">
        <v>3756.27</v>
      </c>
      <c r="AA203">
        <v>0</v>
      </c>
      <c r="AB203" t="s">
        <v>615</v>
      </c>
      <c r="AC203" t="s">
        <v>1316</v>
      </c>
    </row>
    <row r="204" spans="1:30">
      <c r="A204" s="1">
        <f>HYPERLINK("https://lsnyc.legalserver.org/matter/dynamic-profile/view/1894696","19-1894696")</f>
        <v>0</v>
      </c>
      <c r="B204" t="s">
        <v>42</v>
      </c>
      <c r="C204" t="s">
        <v>63</v>
      </c>
      <c r="D204" t="s">
        <v>69</v>
      </c>
      <c r="E204">
        <v>11412</v>
      </c>
      <c r="G204" t="s">
        <v>91</v>
      </c>
      <c r="J204" t="s">
        <v>99</v>
      </c>
      <c r="L204">
        <v>60000</v>
      </c>
      <c r="N204" t="s">
        <v>176</v>
      </c>
      <c r="P204" t="s">
        <v>177</v>
      </c>
      <c r="Q204" t="s">
        <v>214</v>
      </c>
      <c r="R204" t="s">
        <v>216</v>
      </c>
      <c r="T204" t="s">
        <v>254</v>
      </c>
      <c r="U204" t="s">
        <v>490</v>
      </c>
      <c r="V204" t="s">
        <v>490</v>
      </c>
      <c r="W204">
        <v>0</v>
      </c>
      <c r="X204">
        <v>0</v>
      </c>
      <c r="Y204">
        <v>0</v>
      </c>
      <c r="AA204">
        <v>0</v>
      </c>
      <c r="AB204" t="s">
        <v>747</v>
      </c>
      <c r="AC204" t="s">
        <v>1317</v>
      </c>
    </row>
    <row r="205" spans="1:30">
      <c r="A205" s="1">
        <f>HYPERLINK("https://lsnyc.legalserver.org/matter/dynamic-profile/view/1898661","19-1898661")</f>
        <v>0</v>
      </c>
      <c r="B205" t="s">
        <v>36</v>
      </c>
      <c r="C205" t="s">
        <v>63</v>
      </c>
      <c r="D205" t="s">
        <v>71</v>
      </c>
      <c r="E205">
        <v>10462</v>
      </c>
      <c r="G205" t="s">
        <v>85</v>
      </c>
      <c r="J205" t="s">
        <v>149</v>
      </c>
      <c r="L205">
        <v>16092</v>
      </c>
      <c r="N205" t="s">
        <v>193</v>
      </c>
      <c r="P205" t="s">
        <v>207</v>
      </c>
      <c r="Q205" t="s">
        <v>215</v>
      </c>
      <c r="R205" t="s">
        <v>220</v>
      </c>
      <c r="U205" t="s">
        <v>491</v>
      </c>
      <c r="V205" t="s">
        <v>491</v>
      </c>
      <c r="W205">
        <v>0</v>
      </c>
      <c r="X205">
        <v>0</v>
      </c>
      <c r="Y205">
        <v>0</v>
      </c>
      <c r="Z205">
        <v>7577.09</v>
      </c>
      <c r="AA205">
        <v>0</v>
      </c>
      <c r="AB205" t="s">
        <v>748</v>
      </c>
      <c r="AC205" t="s">
        <v>1318</v>
      </c>
    </row>
    <row r="206" spans="1:30">
      <c r="A206" s="1">
        <f>HYPERLINK("https://lsnyc.legalserver.org/matter/dynamic-profile/view/1906966","19-1906966")</f>
        <v>0</v>
      </c>
      <c r="B206" t="s">
        <v>48</v>
      </c>
      <c r="C206" t="s">
        <v>63</v>
      </c>
      <c r="D206" t="s">
        <v>69</v>
      </c>
      <c r="E206">
        <v>11433</v>
      </c>
      <c r="G206" t="s">
        <v>84</v>
      </c>
      <c r="J206" t="s">
        <v>96</v>
      </c>
      <c r="L206">
        <v>30000</v>
      </c>
      <c r="T206" t="s">
        <v>276</v>
      </c>
      <c r="U206" t="s">
        <v>492</v>
      </c>
      <c r="V206" t="s">
        <v>492</v>
      </c>
      <c r="W206">
        <v>0</v>
      </c>
      <c r="X206">
        <v>0</v>
      </c>
      <c r="Y206">
        <v>0</v>
      </c>
      <c r="AA206">
        <v>0</v>
      </c>
      <c r="AB206" t="s">
        <v>749</v>
      </c>
      <c r="AC206" t="s">
        <v>1202</v>
      </c>
    </row>
    <row r="207" spans="1:30">
      <c r="A207" s="1">
        <f>HYPERLINK("https://lsnyc.legalserver.org/matter/dynamic-profile/view/1905931","19-1905931")</f>
        <v>0</v>
      </c>
      <c r="B207" t="s">
        <v>39</v>
      </c>
      <c r="C207" t="s">
        <v>63</v>
      </c>
      <c r="D207" t="s">
        <v>70</v>
      </c>
      <c r="E207">
        <v>11236</v>
      </c>
      <c r="G207" t="s">
        <v>82</v>
      </c>
      <c r="J207" t="s">
        <v>135</v>
      </c>
      <c r="L207">
        <v>142000</v>
      </c>
      <c r="Q207" t="s">
        <v>216</v>
      </c>
      <c r="T207" t="s">
        <v>298</v>
      </c>
      <c r="U207" t="s">
        <v>479</v>
      </c>
      <c r="V207" t="s">
        <v>298</v>
      </c>
      <c r="W207">
        <v>0</v>
      </c>
      <c r="X207">
        <v>0</v>
      </c>
      <c r="Y207">
        <v>0</v>
      </c>
      <c r="AA207">
        <v>0</v>
      </c>
      <c r="AB207" t="s">
        <v>750</v>
      </c>
      <c r="AC207" t="s">
        <v>1319</v>
      </c>
    </row>
    <row r="208" spans="1:30">
      <c r="A208" s="1">
        <f>HYPERLINK("https://lsnyc.legalserver.org/matter/dynamic-profile/view/1906395","19-1906395")</f>
        <v>0</v>
      </c>
      <c r="B208" t="s">
        <v>36</v>
      </c>
      <c r="C208" t="s">
        <v>63</v>
      </c>
      <c r="D208" t="s">
        <v>71</v>
      </c>
      <c r="E208">
        <v>10473</v>
      </c>
      <c r="G208" t="s">
        <v>82</v>
      </c>
      <c r="J208" t="s">
        <v>111</v>
      </c>
      <c r="L208">
        <v>51380</v>
      </c>
      <c r="T208" t="s">
        <v>337</v>
      </c>
      <c r="U208" t="s">
        <v>337</v>
      </c>
      <c r="V208" t="s">
        <v>337</v>
      </c>
      <c r="W208">
        <v>0</v>
      </c>
      <c r="X208">
        <v>0</v>
      </c>
      <c r="Y208">
        <v>0</v>
      </c>
      <c r="AA208">
        <v>0</v>
      </c>
      <c r="AB208" t="s">
        <v>751</v>
      </c>
      <c r="AC208" t="s">
        <v>1320</v>
      </c>
    </row>
    <row r="209" spans="1:30">
      <c r="A209" s="1">
        <f>HYPERLINK("https://lsnyc.legalserver.org/matter/dynamic-profile/view/1903564","19-1903564")</f>
        <v>0</v>
      </c>
      <c r="B209" t="s">
        <v>36</v>
      </c>
      <c r="C209" t="s">
        <v>63</v>
      </c>
      <c r="D209" t="s">
        <v>71</v>
      </c>
      <c r="E209">
        <v>10473</v>
      </c>
      <c r="G209" t="s">
        <v>84</v>
      </c>
      <c r="J209" t="s">
        <v>111</v>
      </c>
      <c r="L209">
        <v>55424</v>
      </c>
      <c r="N209" t="s">
        <v>177</v>
      </c>
      <c r="Q209" t="s">
        <v>216</v>
      </c>
      <c r="T209" t="s">
        <v>235</v>
      </c>
      <c r="U209" t="s">
        <v>337</v>
      </c>
      <c r="V209" t="s">
        <v>337</v>
      </c>
      <c r="W209">
        <v>0</v>
      </c>
      <c r="X209">
        <v>0</v>
      </c>
      <c r="Y209">
        <v>0</v>
      </c>
      <c r="AA209">
        <v>0</v>
      </c>
      <c r="AB209" t="s">
        <v>752</v>
      </c>
      <c r="AC209" t="s">
        <v>1321</v>
      </c>
    </row>
    <row r="210" spans="1:30">
      <c r="A210" s="1">
        <f>HYPERLINK("https://lsnyc.legalserver.org/matter/dynamic-profile/view/1883555","18-1883555")</f>
        <v>0</v>
      </c>
      <c r="B210" t="s">
        <v>30</v>
      </c>
      <c r="C210" t="s">
        <v>63</v>
      </c>
      <c r="D210" t="s">
        <v>69</v>
      </c>
      <c r="E210">
        <v>11420</v>
      </c>
      <c r="G210" t="s">
        <v>85</v>
      </c>
      <c r="H210" t="s">
        <v>76</v>
      </c>
      <c r="J210" t="s">
        <v>102</v>
      </c>
      <c r="L210">
        <v>9600</v>
      </c>
      <c r="Q210" t="s">
        <v>214</v>
      </c>
      <c r="R210" t="s">
        <v>218</v>
      </c>
      <c r="T210" t="s">
        <v>338</v>
      </c>
      <c r="U210" t="s">
        <v>337</v>
      </c>
      <c r="V210" t="s">
        <v>337</v>
      </c>
      <c r="W210">
        <v>0</v>
      </c>
      <c r="X210">
        <v>0</v>
      </c>
      <c r="Y210">
        <v>0</v>
      </c>
      <c r="AA210">
        <v>0</v>
      </c>
      <c r="AB210" t="s">
        <v>576</v>
      </c>
      <c r="AC210" t="s">
        <v>1322</v>
      </c>
    </row>
    <row r="211" spans="1:30">
      <c r="A211" s="1">
        <f>HYPERLINK("https://lsnyc.legalserver.org/matter/dynamic-profile/view/0751123","14-0751123")</f>
        <v>0</v>
      </c>
      <c r="B211" t="s">
        <v>39</v>
      </c>
      <c r="C211" t="s">
        <v>63</v>
      </c>
      <c r="D211" t="s">
        <v>70</v>
      </c>
      <c r="E211">
        <v>11234</v>
      </c>
      <c r="G211" t="s">
        <v>77</v>
      </c>
      <c r="J211" t="s">
        <v>98</v>
      </c>
      <c r="L211">
        <v>69183</v>
      </c>
      <c r="N211" t="s">
        <v>196</v>
      </c>
      <c r="O211" t="s">
        <v>177</v>
      </c>
      <c r="P211" t="s">
        <v>203</v>
      </c>
      <c r="Q211" t="s">
        <v>213</v>
      </c>
      <c r="R211" t="s">
        <v>218</v>
      </c>
      <c r="T211" t="s">
        <v>339</v>
      </c>
      <c r="U211" t="s">
        <v>339</v>
      </c>
      <c r="V211" t="s">
        <v>339</v>
      </c>
      <c r="W211">
        <v>249072</v>
      </c>
      <c r="X211">
        <v>0</v>
      </c>
      <c r="Y211">
        <v>0</v>
      </c>
      <c r="AA211">
        <v>249072</v>
      </c>
      <c r="AB211" t="s">
        <v>655</v>
      </c>
      <c r="AC211" t="s">
        <v>605</v>
      </c>
      <c r="AD211" t="s">
        <v>1758</v>
      </c>
    </row>
    <row r="212" spans="1:30">
      <c r="A212" s="1">
        <f>HYPERLINK("https://lsnyc.legalserver.org/matter/dynamic-profile/view/1890303","19-1890303")</f>
        <v>0</v>
      </c>
      <c r="B212" t="s">
        <v>47</v>
      </c>
      <c r="C212" t="s">
        <v>63</v>
      </c>
      <c r="D212" t="s">
        <v>71</v>
      </c>
      <c r="E212">
        <v>10472</v>
      </c>
      <c r="G212" t="s">
        <v>88</v>
      </c>
      <c r="J212" t="s">
        <v>124</v>
      </c>
      <c r="L212">
        <v>50316</v>
      </c>
      <c r="Q212" t="s">
        <v>214</v>
      </c>
      <c r="U212" t="s">
        <v>339</v>
      </c>
      <c r="V212" t="s">
        <v>339</v>
      </c>
      <c r="W212">
        <v>0</v>
      </c>
      <c r="X212">
        <v>0</v>
      </c>
      <c r="Y212">
        <v>0</v>
      </c>
      <c r="AA212">
        <v>0</v>
      </c>
      <c r="AB212" t="s">
        <v>753</v>
      </c>
      <c r="AC212" t="s">
        <v>1323</v>
      </c>
    </row>
    <row r="213" spans="1:30">
      <c r="A213" s="1">
        <f>HYPERLINK("https://lsnyc.legalserver.org/matter/dynamic-profile/view/1907932","19-1907932")</f>
        <v>0</v>
      </c>
      <c r="B213" t="s">
        <v>36</v>
      </c>
      <c r="C213" t="s">
        <v>63</v>
      </c>
      <c r="D213" t="s">
        <v>71</v>
      </c>
      <c r="E213">
        <v>10466</v>
      </c>
      <c r="G213" t="s">
        <v>89</v>
      </c>
      <c r="H213" t="s">
        <v>76</v>
      </c>
      <c r="J213" t="s">
        <v>150</v>
      </c>
      <c r="L213">
        <v>39000</v>
      </c>
      <c r="N213" t="s">
        <v>177</v>
      </c>
      <c r="Q213" t="s">
        <v>216</v>
      </c>
      <c r="T213" t="s">
        <v>340</v>
      </c>
      <c r="U213" t="s">
        <v>339</v>
      </c>
      <c r="V213" t="s">
        <v>339</v>
      </c>
      <c r="W213">
        <v>0</v>
      </c>
      <c r="X213">
        <v>0</v>
      </c>
      <c r="Y213">
        <v>0</v>
      </c>
      <c r="AA213">
        <v>0</v>
      </c>
      <c r="AB213" t="s">
        <v>754</v>
      </c>
      <c r="AC213" t="s">
        <v>1191</v>
      </c>
    </row>
    <row r="214" spans="1:30">
      <c r="A214" s="1">
        <f>HYPERLINK("https://lsnyc.legalserver.org/matter/dynamic-profile/view/1890538","19-1890538")</f>
        <v>0</v>
      </c>
      <c r="B214" t="s">
        <v>31</v>
      </c>
      <c r="C214" t="s">
        <v>63</v>
      </c>
      <c r="D214" t="s">
        <v>70</v>
      </c>
      <c r="E214">
        <v>11205</v>
      </c>
      <c r="G214" t="s">
        <v>76</v>
      </c>
      <c r="J214" t="s">
        <v>97</v>
      </c>
      <c r="L214">
        <v>36000</v>
      </c>
      <c r="Q214" t="s">
        <v>216</v>
      </c>
      <c r="T214" t="s">
        <v>341</v>
      </c>
      <c r="U214" t="s">
        <v>339</v>
      </c>
      <c r="V214" t="s">
        <v>339</v>
      </c>
      <c r="W214">
        <v>0</v>
      </c>
      <c r="X214">
        <v>0</v>
      </c>
      <c r="Y214">
        <v>0</v>
      </c>
      <c r="AA214">
        <v>0</v>
      </c>
      <c r="AB214" t="s">
        <v>755</v>
      </c>
      <c r="AC214" t="s">
        <v>1324</v>
      </c>
    </row>
    <row r="215" spans="1:30">
      <c r="A215" s="1">
        <f>HYPERLINK("https://lsnyc.legalserver.org/matter/dynamic-profile/view/1903018","19-1903018")</f>
        <v>0</v>
      </c>
      <c r="B215" t="s">
        <v>48</v>
      </c>
      <c r="C215" t="s">
        <v>63</v>
      </c>
      <c r="D215" t="s">
        <v>69</v>
      </c>
      <c r="E215">
        <v>11429</v>
      </c>
      <c r="G215" t="s">
        <v>76</v>
      </c>
      <c r="J215" t="s">
        <v>97</v>
      </c>
      <c r="L215">
        <v>23400</v>
      </c>
      <c r="N215" t="s">
        <v>176</v>
      </c>
      <c r="Q215" t="s">
        <v>214</v>
      </c>
      <c r="T215" t="s">
        <v>244</v>
      </c>
      <c r="U215" t="s">
        <v>339</v>
      </c>
      <c r="V215" t="s">
        <v>339</v>
      </c>
      <c r="W215">
        <v>0</v>
      </c>
      <c r="X215">
        <v>0</v>
      </c>
      <c r="Y215">
        <v>0</v>
      </c>
      <c r="AA215">
        <v>0</v>
      </c>
      <c r="AB215" t="s">
        <v>756</v>
      </c>
      <c r="AC215" t="s">
        <v>1325</v>
      </c>
    </row>
    <row r="216" spans="1:30">
      <c r="A216" s="1">
        <f>HYPERLINK("https://lsnyc.legalserver.org/matter/dynamic-profile/view/1880835","18-1880835")</f>
        <v>0</v>
      </c>
      <c r="B216" t="s">
        <v>47</v>
      </c>
      <c r="C216" t="s">
        <v>63</v>
      </c>
      <c r="D216" t="s">
        <v>71</v>
      </c>
      <c r="E216">
        <v>10466</v>
      </c>
      <c r="G216" t="s">
        <v>88</v>
      </c>
      <c r="J216" t="s">
        <v>120</v>
      </c>
      <c r="L216">
        <v>107740</v>
      </c>
      <c r="N216" t="s">
        <v>176</v>
      </c>
      <c r="P216" t="s">
        <v>184</v>
      </c>
      <c r="Q216" t="s">
        <v>214</v>
      </c>
      <c r="R216" t="s">
        <v>218</v>
      </c>
      <c r="T216" t="s">
        <v>342</v>
      </c>
      <c r="U216" t="s">
        <v>339</v>
      </c>
      <c r="V216" t="s">
        <v>339</v>
      </c>
      <c r="W216">
        <v>0</v>
      </c>
      <c r="X216">
        <v>0</v>
      </c>
      <c r="Y216">
        <v>0</v>
      </c>
      <c r="AA216">
        <v>0</v>
      </c>
      <c r="AB216" t="s">
        <v>757</v>
      </c>
      <c r="AC216" t="s">
        <v>1326</v>
      </c>
      <c r="AD216" t="s">
        <v>1760</v>
      </c>
    </row>
    <row r="217" spans="1:30">
      <c r="A217" s="1">
        <f>HYPERLINK("https://lsnyc.legalserver.org/matter/dynamic-profile/view/1908604","19-1908604")</f>
        <v>0</v>
      </c>
      <c r="B217" t="s">
        <v>42</v>
      </c>
      <c r="C217" t="s">
        <v>63</v>
      </c>
      <c r="D217" t="s">
        <v>69</v>
      </c>
      <c r="E217">
        <v>11413</v>
      </c>
      <c r="G217" t="s">
        <v>76</v>
      </c>
      <c r="J217" t="s">
        <v>99</v>
      </c>
      <c r="L217">
        <v>64298</v>
      </c>
      <c r="T217" t="s">
        <v>246</v>
      </c>
      <c r="U217" t="s">
        <v>493</v>
      </c>
      <c r="V217" t="s">
        <v>536</v>
      </c>
      <c r="W217">
        <v>0</v>
      </c>
      <c r="X217">
        <v>0</v>
      </c>
      <c r="Y217">
        <v>0</v>
      </c>
      <c r="AA217">
        <v>0</v>
      </c>
      <c r="AB217" t="s">
        <v>758</v>
      </c>
      <c r="AC217" t="s">
        <v>1327</v>
      </c>
    </row>
    <row r="218" spans="1:30">
      <c r="A218" s="1">
        <f>HYPERLINK("https://lsnyc.legalserver.org/matter/dynamic-profile/view/1868569","18-1868569")</f>
        <v>0</v>
      </c>
      <c r="B218" t="s">
        <v>42</v>
      </c>
      <c r="C218" t="s">
        <v>63</v>
      </c>
      <c r="D218" t="s">
        <v>69</v>
      </c>
      <c r="E218">
        <v>11413</v>
      </c>
      <c r="G218" t="s">
        <v>76</v>
      </c>
      <c r="J218" t="s">
        <v>101</v>
      </c>
      <c r="L218">
        <v>91185.12</v>
      </c>
      <c r="N218" t="s">
        <v>176</v>
      </c>
      <c r="Q218" t="s">
        <v>213</v>
      </c>
      <c r="T218" t="s">
        <v>274</v>
      </c>
      <c r="U218" t="s">
        <v>481</v>
      </c>
      <c r="V218" t="s">
        <v>536</v>
      </c>
      <c r="W218">
        <v>0</v>
      </c>
      <c r="X218">
        <v>0</v>
      </c>
      <c r="Y218">
        <v>0</v>
      </c>
      <c r="AA218">
        <v>0</v>
      </c>
      <c r="AB218" t="s">
        <v>759</v>
      </c>
      <c r="AC218" t="s">
        <v>1328</v>
      </c>
    </row>
    <row r="219" spans="1:30">
      <c r="A219" s="1">
        <f>HYPERLINK("https://lsnyc.legalserver.org/matter/dynamic-profile/view/1896594","19-1896594")</f>
        <v>0</v>
      </c>
      <c r="B219" t="s">
        <v>32</v>
      </c>
      <c r="C219" t="s">
        <v>63</v>
      </c>
      <c r="D219" t="s">
        <v>69</v>
      </c>
      <c r="E219">
        <v>11423</v>
      </c>
      <c r="G219" t="s">
        <v>89</v>
      </c>
      <c r="J219" t="s">
        <v>101</v>
      </c>
      <c r="L219">
        <v>95000</v>
      </c>
      <c r="Q219" t="s">
        <v>214</v>
      </c>
      <c r="T219" t="s">
        <v>343</v>
      </c>
      <c r="U219" t="s">
        <v>484</v>
      </c>
      <c r="V219" t="s">
        <v>536</v>
      </c>
      <c r="W219">
        <v>0</v>
      </c>
      <c r="X219">
        <v>0</v>
      </c>
      <c r="Y219">
        <v>0</v>
      </c>
      <c r="AA219">
        <v>0</v>
      </c>
      <c r="AB219" t="s">
        <v>760</v>
      </c>
      <c r="AC219" t="s">
        <v>1329</v>
      </c>
    </row>
    <row r="220" spans="1:30">
      <c r="A220" s="1">
        <f>HYPERLINK("https://lsnyc.legalserver.org/matter/dynamic-profile/view/1893057","19-1893057")</f>
        <v>0</v>
      </c>
      <c r="B220" t="s">
        <v>36</v>
      </c>
      <c r="C220" t="s">
        <v>63</v>
      </c>
      <c r="D220" t="s">
        <v>71</v>
      </c>
      <c r="E220">
        <v>10460</v>
      </c>
      <c r="G220" t="s">
        <v>88</v>
      </c>
      <c r="J220" t="s">
        <v>100</v>
      </c>
      <c r="L220">
        <v>25284</v>
      </c>
      <c r="N220" t="s">
        <v>177</v>
      </c>
      <c r="Q220" t="s">
        <v>217</v>
      </c>
      <c r="W220">
        <v>0</v>
      </c>
      <c r="X220">
        <v>0</v>
      </c>
      <c r="Y220">
        <v>0</v>
      </c>
      <c r="AA220">
        <v>0</v>
      </c>
      <c r="AB220" t="s">
        <v>761</v>
      </c>
      <c r="AC220" t="s">
        <v>1159</v>
      </c>
    </row>
    <row r="221" spans="1:30">
      <c r="A221" s="1">
        <f>HYPERLINK("https://lsnyc.legalserver.org/matter/dynamic-profile/view/1872606","18-1872606")</f>
        <v>0</v>
      </c>
      <c r="B221" t="s">
        <v>51</v>
      </c>
      <c r="C221" t="s">
        <v>63</v>
      </c>
      <c r="D221" t="s">
        <v>70</v>
      </c>
      <c r="E221">
        <v>11207</v>
      </c>
      <c r="G221" t="s">
        <v>85</v>
      </c>
      <c r="J221" t="s">
        <v>98</v>
      </c>
      <c r="L221">
        <v>47592</v>
      </c>
      <c r="N221" t="s">
        <v>197</v>
      </c>
      <c r="Q221" t="s">
        <v>216</v>
      </c>
      <c r="T221" t="s">
        <v>344</v>
      </c>
      <c r="U221" t="s">
        <v>468</v>
      </c>
      <c r="W221">
        <v>0</v>
      </c>
      <c r="X221">
        <v>0</v>
      </c>
      <c r="Y221">
        <v>0</v>
      </c>
      <c r="AA221">
        <v>0</v>
      </c>
      <c r="AB221" t="s">
        <v>762</v>
      </c>
      <c r="AC221" t="s">
        <v>1330</v>
      </c>
    </row>
    <row r="222" spans="1:30">
      <c r="A222" s="1">
        <f>HYPERLINK("https://lsnyc.legalserver.org/matter/dynamic-profile/view/0831688","17-0831688")</f>
        <v>0</v>
      </c>
      <c r="B222" t="s">
        <v>34</v>
      </c>
      <c r="C222" t="s">
        <v>63</v>
      </c>
      <c r="D222" t="s">
        <v>70</v>
      </c>
      <c r="E222">
        <v>11230</v>
      </c>
      <c r="G222" t="s">
        <v>85</v>
      </c>
      <c r="J222" t="s">
        <v>119</v>
      </c>
      <c r="L222">
        <v>71916</v>
      </c>
      <c r="Q222" t="s">
        <v>211</v>
      </c>
      <c r="U222" t="s">
        <v>442</v>
      </c>
      <c r="W222">
        <v>0</v>
      </c>
      <c r="X222">
        <v>0</v>
      </c>
      <c r="Y222">
        <v>0</v>
      </c>
      <c r="AA222">
        <v>0</v>
      </c>
      <c r="AB222" t="s">
        <v>763</v>
      </c>
      <c r="AC222" t="s">
        <v>1331</v>
      </c>
    </row>
    <row r="223" spans="1:30">
      <c r="A223" s="1">
        <f>HYPERLINK("https://lsnyc.legalserver.org/matter/dynamic-profile/view/0778431","15-0778431")</f>
        <v>0</v>
      </c>
      <c r="B223" t="s">
        <v>31</v>
      </c>
      <c r="C223" t="s">
        <v>63</v>
      </c>
      <c r="D223" t="s">
        <v>70</v>
      </c>
      <c r="E223">
        <v>11216</v>
      </c>
      <c r="G223" t="s">
        <v>79</v>
      </c>
      <c r="J223" t="s">
        <v>111</v>
      </c>
      <c r="L223">
        <v>700</v>
      </c>
      <c r="N223" t="s">
        <v>177</v>
      </c>
      <c r="Q223" t="s">
        <v>213</v>
      </c>
      <c r="T223" t="s">
        <v>345</v>
      </c>
      <c r="W223">
        <v>0</v>
      </c>
      <c r="X223">
        <v>0</v>
      </c>
      <c r="Y223">
        <v>0</v>
      </c>
      <c r="AA223">
        <v>0</v>
      </c>
      <c r="AB223" t="s">
        <v>764</v>
      </c>
      <c r="AC223" t="s">
        <v>1332</v>
      </c>
    </row>
    <row r="224" spans="1:30">
      <c r="A224" s="1">
        <f>HYPERLINK("https://lsnyc.legalserver.org/matter/dynamic-profile/view/1874211","18-1874211")</f>
        <v>0</v>
      </c>
      <c r="B224" t="s">
        <v>34</v>
      </c>
      <c r="C224" t="s">
        <v>63</v>
      </c>
      <c r="D224" t="s">
        <v>70</v>
      </c>
      <c r="E224">
        <v>11224</v>
      </c>
      <c r="G224" t="s">
        <v>89</v>
      </c>
      <c r="J224" t="s">
        <v>146</v>
      </c>
      <c r="L224">
        <v>0</v>
      </c>
      <c r="Q224" t="s">
        <v>216</v>
      </c>
      <c r="W224">
        <v>0</v>
      </c>
      <c r="X224">
        <v>0</v>
      </c>
      <c r="Y224">
        <v>0</v>
      </c>
      <c r="AA224">
        <v>0</v>
      </c>
      <c r="AB224" t="s">
        <v>765</v>
      </c>
      <c r="AC224" t="s">
        <v>1333</v>
      </c>
    </row>
    <row r="225" spans="1:29">
      <c r="A225" s="1">
        <f>HYPERLINK("https://lsnyc.legalserver.org/matter/dynamic-profile/view/1895301","19-1895301")</f>
        <v>0</v>
      </c>
      <c r="B225" t="s">
        <v>46</v>
      </c>
      <c r="C225" t="s">
        <v>63</v>
      </c>
      <c r="D225" t="s">
        <v>70</v>
      </c>
      <c r="E225">
        <v>11226</v>
      </c>
      <c r="G225" t="s">
        <v>76</v>
      </c>
      <c r="J225" t="s">
        <v>98</v>
      </c>
      <c r="L225">
        <v>43452</v>
      </c>
      <c r="Q225" t="s">
        <v>216</v>
      </c>
      <c r="T225" t="s">
        <v>346</v>
      </c>
      <c r="W225">
        <v>0</v>
      </c>
      <c r="X225">
        <v>0</v>
      </c>
      <c r="Y225">
        <v>0</v>
      </c>
      <c r="AA225">
        <v>0</v>
      </c>
      <c r="AB225" t="s">
        <v>766</v>
      </c>
      <c r="AC225" t="s">
        <v>1334</v>
      </c>
    </row>
    <row r="226" spans="1:29">
      <c r="A226" s="1">
        <f>HYPERLINK("https://lsnyc.legalserver.org/matter/dynamic-profile/view/0815194","16-0815194")</f>
        <v>0</v>
      </c>
      <c r="B226" t="s">
        <v>34</v>
      </c>
      <c r="C226" t="s">
        <v>63</v>
      </c>
      <c r="D226" t="s">
        <v>70</v>
      </c>
      <c r="E226">
        <v>11233</v>
      </c>
      <c r="G226" t="s">
        <v>76</v>
      </c>
      <c r="J226" t="s">
        <v>115</v>
      </c>
      <c r="L226">
        <v>117754</v>
      </c>
      <c r="N226" t="s">
        <v>176</v>
      </c>
      <c r="Q226" t="s">
        <v>211</v>
      </c>
      <c r="R226" t="s">
        <v>214</v>
      </c>
      <c r="T226" t="s">
        <v>347</v>
      </c>
      <c r="W226">
        <v>0</v>
      </c>
      <c r="X226">
        <v>0</v>
      </c>
      <c r="Y226">
        <v>0</v>
      </c>
      <c r="AA226">
        <v>0</v>
      </c>
      <c r="AB226" t="s">
        <v>694</v>
      </c>
      <c r="AC226" t="s">
        <v>1335</v>
      </c>
    </row>
    <row r="227" spans="1:29">
      <c r="A227" s="1">
        <f>HYPERLINK("https://lsnyc.legalserver.org/matter/dynamic-profile/view/1878046","18-1878046")</f>
        <v>0</v>
      </c>
      <c r="B227" t="s">
        <v>52</v>
      </c>
      <c r="C227" t="s">
        <v>63</v>
      </c>
      <c r="D227" t="s">
        <v>71</v>
      </c>
      <c r="E227">
        <v>10473</v>
      </c>
      <c r="G227" t="s">
        <v>76</v>
      </c>
      <c r="H227" t="s">
        <v>83</v>
      </c>
      <c r="J227" t="s">
        <v>101</v>
      </c>
      <c r="L227">
        <v>95976</v>
      </c>
      <c r="N227" t="s">
        <v>181</v>
      </c>
      <c r="P227" t="s">
        <v>177</v>
      </c>
      <c r="Q227" t="s">
        <v>215</v>
      </c>
      <c r="R227" t="s">
        <v>217</v>
      </c>
      <c r="T227" t="s">
        <v>348</v>
      </c>
      <c r="U227" t="s">
        <v>337</v>
      </c>
      <c r="V227" t="s">
        <v>537</v>
      </c>
      <c r="W227">
        <v>0</v>
      </c>
      <c r="X227">
        <v>0</v>
      </c>
      <c r="Y227">
        <v>0</v>
      </c>
      <c r="AA227">
        <v>0</v>
      </c>
      <c r="AB227" t="s">
        <v>686</v>
      </c>
      <c r="AC227" t="s">
        <v>1336</v>
      </c>
    </row>
    <row r="228" spans="1:29">
      <c r="A228" s="1">
        <f>HYPERLINK("https://lsnyc.legalserver.org/matter/dynamic-profile/view/1870676","18-1870676")</f>
        <v>0</v>
      </c>
      <c r="B228" t="s">
        <v>30</v>
      </c>
      <c r="C228" t="s">
        <v>63</v>
      </c>
      <c r="D228" t="s">
        <v>69</v>
      </c>
      <c r="E228">
        <v>11436</v>
      </c>
      <c r="G228" t="s">
        <v>89</v>
      </c>
      <c r="J228" t="s">
        <v>145</v>
      </c>
      <c r="L228">
        <v>21600</v>
      </c>
      <c r="N228" t="s">
        <v>177</v>
      </c>
      <c r="P228" t="s">
        <v>188</v>
      </c>
      <c r="Q228" t="s">
        <v>217</v>
      </c>
      <c r="R228" t="s">
        <v>229</v>
      </c>
      <c r="T228" t="s">
        <v>349</v>
      </c>
      <c r="U228" t="s">
        <v>494</v>
      </c>
      <c r="V228" t="s">
        <v>350</v>
      </c>
      <c r="W228">
        <v>0</v>
      </c>
      <c r="X228">
        <v>0</v>
      </c>
      <c r="Y228">
        <v>0</v>
      </c>
      <c r="AA228">
        <v>0</v>
      </c>
      <c r="AB228" t="s">
        <v>767</v>
      </c>
      <c r="AC228" t="s">
        <v>1337</v>
      </c>
    </row>
    <row r="229" spans="1:29">
      <c r="A229" s="1">
        <f>HYPERLINK("https://lsnyc.legalserver.org/matter/dynamic-profile/view/1896929","19-1896929")</f>
        <v>0</v>
      </c>
      <c r="B229" t="s">
        <v>38</v>
      </c>
      <c r="C229" t="s">
        <v>63</v>
      </c>
      <c r="D229" t="s">
        <v>69</v>
      </c>
      <c r="E229">
        <v>11412</v>
      </c>
      <c r="G229" t="s">
        <v>76</v>
      </c>
      <c r="J229" t="s">
        <v>111</v>
      </c>
      <c r="L229">
        <v>14280</v>
      </c>
      <c r="N229" t="s">
        <v>176</v>
      </c>
      <c r="P229" t="s">
        <v>177</v>
      </c>
      <c r="Q229" t="s">
        <v>214</v>
      </c>
      <c r="R229" t="s">
        <v>217</v>
      </c>
      <c r="T229" t="s">
        <v>265</v>
      </c>
      <c r="U229" t="s">
        <v>337</v>
      </c>
      <c r="V229" t="s">
        <v>350</v>
      </c>
      <c r="W229">
        <v>0</v>
      </c>
      <c r="X229">
        <v>0</v>
      </c>
      <c r="Y229">
        <v>0</v>
      </c>
      <c r="AA229">
        <v>0</v>
      </c>
      <c r="AB229" t="s">
        <v>695</v>
      </c>
      <c r="AC229" t="s">
        <v>1196</v>
      </c>
    </row>
    <row r="230" spans="1:29">
      <c r="A230" s="1">
        <f>HYPERLINK("https://lsnyc.legalserver.org/matter/dynamic-profile/view/1905344","19-1905344")</f>
        <v>0</v>
      </c>
      <c r="B230" t="s">
        <v>42</v>
      </c>
      <c r="C230" t="s">
        <v>63</v>
      </c>
      <c r="D230" t="s">
        <v>69</v>
      </c>
      <c r="E230">
        <v>11374</v>
      </c>
      <c r="G230" t="s">
        <v>82</v>
      </c>
      <c r="H230" t="s">
        <v>80</v>
      </c>
      <c r="J230" t="s">
        <v>114</v>
      </c>
      <c r="L230">
        <v>19200</v>
      </c>
      <c r="T230" t="s">
        <v>270</v>
      </c>
      <c r="V230" t="s">
        <v>350</v>
      </c>
      <c r="W230">
        <v>0</v>
      </c>
      <c r="X230">
        <v>0</v>
      </c>
      <c r="Y230">
        <v>0</v>
      </c>
      <c r="AA230">
        <v>0</v>
      </c>
      <c r="AB230" t="s">
        <v>605</v>
      </c>
      <c r="AC230" t="s">
        <v>1338</v>
      </c>
    </row>
    <row r="231" spans="1:29">
      <c r="A231" s="1">
        <f>HYPERLINK("https://lsnyc.legalserver.org/matter/dynamic-profile/view/1906991","19-1906991")</f>
        <v>0</v>
      </c>
      <c r="B231" t="s">
        <v>48</v>
      </c>
      <c r="C231" t="s">
        <v>63</v>
      </c>
      <c r="D231" t="s">
        <v>69</v>
      </c>
      <c r="E231">
        <v>11434</v>
      </c>
      <c r="G231" t="s">
        <v>82</v>
      </c>
      <c r="J231" t="s">
        <v>96</v>
      </c>
      <c r="L231">
        <v>34800</v>
      </c>
      <c r="T231" t="s">
        <v>350</v>
      </c>
      <c r="U231" t="s">
        <v>494</v>
      </c>
      <c r="V231" t="s">
        <v>350</v>
      </c>
      <c r="W231">
        <v>0</v>
      </c>
      <c r="X231">
        <v>0</v>
      </c>
      <c r="Y231">
        <v>0</v>
      </c>
      <c r="AA231">
        <v>0</v>
      </c>
      <c r="AB231" t="s">
        <v>572</v>
      </c>
      <c r="AC231" t="s">
        <v>1174</v>
      </c>
    </row>
    <row r="232" spans="1:29">
      <c r="A232" s="1">
        <f>HYPERLINK("https://lsnyc.legalserver.org/matter/dynamic-profile/view/1907564","19-1907564")</f>
        <v>0</v>
      </c>
      <c r="B232" t="s">
        <v>48</v>
      </c>
      <c r="C232" t="s">
        <v>63</v>
      </c>
      <c r="D232" t="s">
        <v>69</v>
      </c>
      <c r="E232">
        <v>11412</v>
      </c>
      <c r="G232" t="s">
        <v>85</v>
      </c>
      <c r="H232" t="s">
        <v>89</v>
      </c>
      <c r="J232" t="s">
        <v>102</v>
      </c>
      <c r="L232">
        <v>18804</v>
      </c>
      <c r="T232" t="s">
        <v>244</v>
      </c>
      <c r="U232" t="s">
        <v>337</v>
      </c>
      <c r="V232" t="s">
        <v>350</v>
      </c>
      <c r="W232">
        <v>0</v>
      </c>
      <c r="X232">
        <v>0</v>
      </c>
      <c r="Y232">
        <v>0</v>
      </c>
      <c r="AA232">
        <v>0</v>
      </c>
      <c r="AB232" t="s">
        <v>768</v>
      </c>
      <c r="AC232" t="s">
        <v>1180</v>
      </c>
    </row>
    <row r="233" spans="1:29">
      <c r="A233" s="1">
        <f>HYPERLINK("https://lsnyc.legalserver.org/matter/dynamic-profile/view/1907925","19-1907925")</f>
        <v>0</v>
      </c>
      <c r="B233" t="s">
        <v>42</v>
      </c>
      <c r="C233" t="s">
        <v>63</v>
      </c>
      <c r="D233" t="s">
        <v>73</v>
      </c>
      <c r="E233">
        <v>33990</v>
      </c>
      <c r="G233" t="s">
        <v>83</v>
      </c>
      <c r="J233" t="s">
        <v>96</v>
      </c>
      <c r="L233">
        <v>80000</v>
      </c>
      <c r="Q233" t="s">
        <v>216</v>
      </c>
      <c r="T233" t="s">
        <v>351</v>
      </c>
      <c r="U233" t="s">
        <v>337</v>
      </c>
      <c r="V233" t="s">
        <v>350</v>
      </c>
      <c r="W233">
        <v>0</v>
      </c>
      <c r="X233">
        <v>0</v>
      </c>
      <c r="Y233">
        <v>0</v>
      </c>
      <c r="AA233">
        <v>0</v>
      </c>
      <c r="AB233" t="s">
        <v>769</v>
      </c>
      <c r="AC233" t="s">
        <v>1339</v>
      </c>
    </row>
    <row r="234" spans="1:29">
      <c r="A234" s="1">
        <f>HYPERLINK("https://lsnyc.legalserver.org/matter/dynamic-profile/view/1871405","18-1871405")</f>
        <v>0</v>
      </c>
      <c r="B234" t="s">
        <v>44</v>
      </c>
      <c r="C234" t="s">
        <v>63</v>
      </c>
      <c r="D234" t="s">
        <v>69</v>
      </c>
      <c r="E234">
        <v>11355</v>
      </c>
      <c r="G234" t="s">
        <v>79</v>
      </c>
      <c r="J234" t="s">
        <v>97</v>
      </c>
      <c r="L234">
        <v>61404</v>
      </c>
      <c r="Q234" t="s">
        <v>218</v>
      </c>
      <c r="T234" t="s">
        <v>352</v>
      </c>
      <c r="U234" t="s">
        <v>495</v>
      </c>
      <c r="V234" t="s">
        <v>350</v>
      </c>
      <c r="W234">
        <v>0</v>
      </c>
      <c r="X234">
        <v>0</v>
      </c>
      <c r="Y234">
        <v>0</v>
      </c>
      <c r="AA234">
        <v>0</v>
      </c>
      <c r="AB234" t="s">
        <v>770</v>
      </c>
      <c r="AC234" t="s">
        <v>1340</v>
      </c>
    </row>
    <row r="235" spans="1:29">
      <c r="A235" s="1">
        <f>HYPERLINK("https://lsnyc.legalserver.org/matter/dynamic-profile/view/1868589","18-1868589")</f>
        <v>0</v>
      </c>
      <c r="B235" t="s">
        <v>42</v>
      </c>
      <c r="C235" t="s">
        <v>63</v>
      </c>
      <c r="D235" t="s">
        <v>69</v>
      </c>
      <c r="E235">
        <v>11434</v>
      </c>
      <c r="G235" t="s">
        <v>89</v>
      </c>
      <c r="J235" t="s">
        <v>142</v>
      </c>
      <c r="L235">
        <v>16848</v>
      </c>
      <c r="T235" t="s">
        <v>353</v>
      </c>
      <c r="U235" t="s">
        <v>350</v>
      </c>
      <c r="V235" t="s">
        <v>350</v>
      </c>
      <c r="W235">
        <v>0</v>
      </c>
      <c r="X235">
        <v>0</v>
      </c>
      <c r="Y235">
        <v>0</v>
      </c>
      <c r="AA235">
        <v>0</v>
      </c>
      <c r="AB235" t="s">
        <v>771</v>
      </c>
      <c r="AC235" t="s">
        <v>1341</v>
      </c>
    </row>
    <row r="236" spans="1:29">
      <c r="A236" s="1">
        <f>HYPERLINK("https://lsnyc.legalserver.org/matter/dynamic-profile/view/1890284","19-1890284")</f>
        <v>0</v>
      </c>
      <c r="B236" t="s">
        <v>52</v>
      </c>
      <c r="C236" t="s">
        <v>63</v>
      </c>
      <c r="D236" t="s">
        <v>71</v>
      </c>
      <c r="E236">
        <v>10469</v>
      </c>
      <c r="G236" t="s">
        <v>76</v>
      </c>
      <c r="H236" t="s">
        <v>91</v>
      </c>
      <c r="J236" t="s">
        <v>118</v>
      </c>
      <c r="L236">
        <v>21228</v>
      </c>
      <c r="N236" t="s">
        <v>177</v>
      </c>
      <c r="Q236" t="s">
        <v>217</v>
      </c>
      <c r="T236" t="s">
        <v>354</v>
      </c>
      <c r="U236" t="s">
        <v>496</v>
      </c>
      <c r="V236" t="s">
        <v>361</v>
      </c>
      <c r="W236">
        <v>0</v>
      </c>
      <c r="X236">
        <v>0</v>
      </c>
      <c r="Y236">
        <v>0</v>
      </c>
      <c r="AA236">
        <v>0</v>
      </c>
      <c r="AB236" t="s">
        <v>772</v>
      </c>
      <c r="AC236" t="s">
        <v>1342</v>
      </c>
    </row>
    <row r="237" spans="1:29">
      <c r="A237" s="1">
        <f>HYPERLINK("https://lsnyc.legalserver.org/matter/dynamic-profile/view/1855388","18-1855388")</f>
        <v>0</v>
      </c>
      <c r="B237" t="s">
        <v>34</v>
      </c>
      <c r="C237" t="s">
        <v>63</v>
      </c>
      <c r="D237" t="s">
        <v>70</v>
      </c>
      <c r="E237">
        <v>11234</v>
      </c>
      <c r="G237" t="s">
        <v>80</v>
      </c>
      <c r="J237" t="s">
        <v>106</v>
      </c>
      <c r="L237">
        <v>13200</v>
      </c>
      <c r="N237" t="s">
        <v>176</v>
      </c>
      <c r="Q237" t="s">
        <v>215</v>
      </c>
      <c r="R237" t="s">
        <v>214</v>
      </c>
      <c r="T237" t="s">
        <v>355</v>
      </c>
      <c r="U237" t="s">
        <v>361</v>
      </c>
      <c r="V237" t="s">
        <v>361</v>
      </c>
      <c r="W237">
        <v>0</v>
      </c>
      <c r="X237">
        <v>0</v>
      </c>
      <c r="Y237">
        <v>0</v>
      </c>
      <c r="AA237">
        <v>0</v>
      </c>
      <c r="AB237" t="s">
        <v>773</v>
      </c>
      <c r="AC237" t="s">
        <v>1343</v>
      </c>
    </row>
    <row r="238" spans="1:29">
      <c r="A238" s="1">
        <f>HYPERLINK("https://lsnyc.legalserver.org/matter/dynamic-profile/view/1886921","19-1886921")</f>
        <v>0</v>
      </c>
      <c r="B238" t="s">
        <v>36</v>
      </c>
      <c r="C238" t="s">
        <v>63</v>
      </c>
      <c r="D238" t="s">
        <v>71</v>
      </c>
      <c r="E238">
        <v>10469</v>
      </c>
      <c r="G238" t="s">
        <v>89</v>
      </c>
      <c r="J238" t="s">
        <v>134</v>
      </c>
      <c r="L238">
        <v>35408</v>
      </c>
      <c r="N238" t="s">
        <v>176</v>
      </c>
      <c r="P238" t="s">
        <v>177</v>
      </c>
      <c r="Q238" t="s">
        <v>214</v>
      </c>
      <c r="R238" t="s">
        <v>217</v>
      </c>
      <c r="T238" t="s">
        <v>356</v>
      </c>
      <c r="U238" t="s">
        <v>376</v>
      </c>
      <c r="V238" t="s">
        <v>361</v>
      </c>
      <c r="W238">
        <v>0</v>
      </c>
      <c r="X238">
        <v>0</v>
      </c>
      <c r="Y238">
        <v>0</v>
      </c>
      <c r="AA238">
        <v>0</v>
      </c>
      <c r="AB238" t="s">
        <v>774</v>
      </c>
      <c r="AC238" t="s">
        <v>1344</v>
      </c>
    </row>
    <row r="239" spans="1:29">
      <c r="A239" s="1">
        <f>HYPERLINK("https://lsnyc.legalserver.org/matter/dynamic-profile/view/1888348","19-1888348")</f>
        <v>0</v>
      </c>
      <c r="B239" t="s">
        <v>36</v>
      </c>
      <c r="C239" t="s">
        <v>63</v>
      </c>
      <c r="D239" t="s">
        <v>71</v>
      </c>
      <c r="E239">
        <v>10469</v>
      </c>
      <c r="G239" t="s">
        <v>89</v>
      </c>
      <c r="J239" t="s">
        <v>120</v>
      </c>
      <c r="L239">
        <v>65000</v>
      </c>
      <c r="N239" t="s">
        <v>176</v>
      </c>
      <c r="Q239" t="s">
        <v>214</v>
      </c>
      <c r="T239" t="s">
        <v>356</v>
      </c>
      <c r="U239" t="s">
        <v>376</v>
      </c>
      <c r="V239" t="s">
        <v>361</v>
      </c>
      <c r="W239">
        <v>0</v>
      </c>
      <c r="X239">
        <v>0</v>
      </c>
      <c r="Y239">
        <v>0</v>
      </c>
      <c r="AA239">
        <v>0</v>
      </c>
      <c r="AB239" t="s">
        <v>643</v>
      </c>
      <c r="AC239" t="s">
        <v>1345</v>
      </c>
    </row>
    <row r="240" spans="1:29">
      <c r="A240" s="1">
        <f>HYPERLINK("https://lsnyc.legalserver.org/matter/dynamic-profile/view/1902752","19-1902752")</f>
        <v>0</v>
      </c>
      <c r="B240" t="s">
        <v>36</v>
      </c>
      <c r="C240" t="s">
        <v>63</v>
      </c>
      <c r="D240" t="s">
        <v>71</v>
      </c>
      <c r="E240">
        <v>10469</v>
      </c>
      <c r="G240" t="s">
        <v>89</v>
      </c>
      <c r="J240" t="s">
        <v>151</v>
      </c>
      <c r="L240">
        <v>65000</v>
      </c>
      <c r="N240" t="s">
        <v>186</v>
      </c>
      <c r="Q240" t="s">
        <v>220</v>
      </c>
      <c r="T240" t="s">
        <v>356</v>
      </c>
      <c r="U240" t="s">
        <v>376</v>
      </c>
      <c r="V240" t="s">
        <v>361</v>
      </c>
      <c r="W240">
        <v>0</v>
      </c>
      <c r="X240">
        <v>0</v>
      </c>
      <c r="Y240">
        <v>0</v>
      </c>
      <c r="AA240">
        <v>0</v>
      </c>
      <c r="AB240" t="s">
        <v>643</v>
      </c>
      <c r="AC240" t="s">
        <v>1345</v>
      </c>
    </row>
    <row r="241" spans="1:30">
      <c r="A241" s="1">
        <f>HYPERLINK("https://lsnyc.legalserver.org/matter/dynamic-profile/view/1868646","18-1868646")</f>
        <v>0</v>
      </c>
      <c r="B241" t="s">
        <v>30</v>
      </c>
      <c r="C241" t="s">
        <v>63</v>
      </c>
      <c r="D241" t="s">
        <v>69</v>
      </c>
      <c r="E241">
        <v>11413</v>
      </c>
      <c r="G241" t="s">
        <v>76</v>
      </c>
      <c r="J241" t="s">
        <v>111</v>
      </c>
      <c r="L241">
        <v>37680</v>
      </c>
      <c r="N241" t="s">
        <v>180</v>
      </c>
      <c r="Q241" t="s">
        <v>211</v>
      </c>
      <c r="R241" t="s">
        <v>218</v>
      </c>
      <c r="T241" t="s">
        <v>357</v>
      </c>
      <c r="U241" t="s">
        <v>337</v>
      </c>
      <c r="V241" t="s">
        <v>361</v>
      </c>
      <c r="W241">
        <v>0</v>
      </c>
      <c r="X241">
        <v>0</v>
      </c>
      <c r="Y241">
        <v>0</v>
      </c>
      <c r="Z241" t="s">
        <v>557</v>
      </c>
      <c r="AA241">
        <v>0</v>
      </c>
      <c r="AB241" t="s">
        <v>576</v>
      </c>
      <c r="AC241" t="s">
        <v>1346</v>
      </c>
      <c r="AD241" t="s">
        <v>1756</v>
      </c>
    </row>
    <row r="242" spans="1:30">
      <c r="A242" s="1">
        <f>HYPERLINK("https://lsnyc.legalserver.org/matter/dynamic-profile/view/1882658","18-1882658")</f>
        <v>0</v>
      </c>
      <c r="B242" t="s">
        <v>47</v>
      </c>
      <c r="C242" t="s">
        <v>63</v>
      </c>
      <c r="D242" t="s">
        <v>71</v>
      </c>
      <c r="E242">
        <v>10466</v>
      </c>
      <c r="G242" t="s">
        <v>76</v>
      </c>
      <c r="J242" t="s">
        <v>124</v>
      </c>
      <c r="L242">
        <v>33600</v>
      </c>
      <c r="N242" t="s">
        <v>176</v>
      </c>
      <c r="Q242" t="s">
        <v>211</v>
      </c>
      <c r="R242" t="s">
        <v>218</v>
      </c>
      <c r="T242" t="s">
        <v>358</v>
      </c>
      <c r="U242" t="s">
        <v>337</v>
      </c>
      <c r="V242" t="s">
        <v>361</v>
      </c>
      <c r="W242">
        <v>0</v>
      </c>
      <c r="X242">
        <v>0</v>
      </c>
      <c r="Y242">
        <v>0</v>
      </c>
      <c r="AA242">
        <v>0</v>
      </c>
      <c r="AB242" t="s">
        <v>775</v>
      </c>
      <c r="AC242" t="s">
        <v>1347</v>
      </c>
      <c r="AD242" t="s">
        <v>1756</v>
      </c>
    </row>
    <row r="243" spans="1:30">
      <c r="A243" s="1">
        <f>HYPERLINK("https://lsnyc.legalserver.org/matter/dynamic-profile/view/1895295","19-1895295")</f>
        <v>0</v>
      </c>
      <c r="B243" t="s">
        <v>46</v>
      </c>
      <c r="C243" t="s">
        <v>63</v>
      </c>
      <c r="D243" t="s">
        <v>70</v>
      </c>
      <c r="E243">
        <v>11221</v>
      </c>
      <c r="G243" t="s">
        <v>76</v>
      </c>
      <c r="J243" t="s">
        <v>100</v>
      </c>
      <c r="L243">
        <v>32640</v>
      </c>
      <c r="Q243" t="s">
        <v>216</v>
      </c>
      <c r="T243" t="s">
        <v>359</v>
      </c>
      <c r="V243" t="s">
        <v>361</v>
      </c>
      <c r="W243">
        <v>0</v>
      </c>
      <c r="X243">
        <v>0</v>
      </c>
      <c r="Y243">
        <v>0</v>
      </c>
      <c r="AA243">
        <v>0</v>
      </c>
      <c r="AB243" t="s">
        <v>776</v>
      </c>
      <c r="AC243" t="s">
        <v>1348</v>
      </c>
    </row>
    <row r="244" spans="1:30">
      <c r="A244" s="1">
        <f>HYPERLINK("https://lsnyc.legalserver.org/matter/dynamic-profile/view/1894808","19-1894808")</f>
        <v>0</v>
      </c>
      <c r="B244" t="s">
        <v>46</v>
      </c>
      <c r="C244" t="s">
        <v>63</v>
      </c>
      <c r="D244" t="s">
        <v>70</v>
      </c>
      <c r="E244">
        <v>11203</v>
      </c>
      <c r="G244" t="s">
        <v>76</v>
      </c>
      <c r="J244" t="s">
        <v>152</v>
      </c>
      <c r="L244">
        <v>16032</v>
      </c>
      <c r="Q244" t="s">
        <v>216</v>
      </c>
      <c r="T244" t="s">
        <v>360</v>
      </c>
      <c r="U244" t="s">
        <v>479</v>
      </c>
      <c r="V244" t="s">
        <v>361</v>
      </c>
      <c r="W244">
        <v>0</v>
      </c>
      <c r="X244">
        <v>0</v>
      </c>
      <c r="Y244">
        <v>0</v>
      </c>
      <c r="AA244">
        <v>0</v>
      </c>
      <c r="AB244" t="s">
        <v>777</v>
      </c>
      <c r="AC244" t="s">
        <v>1349</v>
      </c>
    </row>
    <row r="245" spans="1:30">
      <c r="A245" s="1">
        <f>HYPERLINK("https://lsnyc.legalserver.org/matter/dynamic-profile/view/1895052","19-1895052")</f>
        <v>0</v>
      </c>
      <c r="B245" t="s">
        <v>34</v>
      </c>
      <c r="C245" t="s">
        <v>63</v>
      </c>
      <c r="D245" t="s">
        <v>70</v>
      </c>
      <c r="E245">
        <v>11236</v>
      </c>
      <c r="G245" t="s">
        <v>76</v>
      </c>
      <c r="J245" t="s">
        <v>111</v>
      </c>
      <c r="L245">
        <v>58600</v>
      </c>
      <c r="N245" t="s">
        <v>176</v>
      </c>
      <c r="P245" t="s">
        <v>177</v>
      </c>
      <c r="Q245" t="s">
        <v>214</v>
      </c>
      <c r="R245" t="s">
        <v>217</v>
      </c>
      <c r="T245" t="s">
        <v>361</v>
      </c>
      <c r="U245" t="s">
        <v>361</v>
      </c>
      <c r="V245" t="s">
        <v>361</v>
      </c>
      <c r="W245">
        <v>0</v>
      </c>
      <c r="X245">
        <v>0</v>
      </c>
      <c r="Y245">
        <v>0</v>
      </c>
      <c r="AA245">
        <v>0</v>
      </c>
      <c r="AB245" t="s">
        <v>778</v>
      </c>
      <c r="AC245" t="s">
        <v>967</v>
      </c>
    </row>
    <row r="246" spans="1:30">
      <c r="A246" s="1">
        <f>HYPERLINK("https://lsnyc.legalserver.org/matter/dynamic-profile/view/1873679","18-1873679")</f>
        <v>0</v>
      </c>
      <c r="B246" t="s">
        <v>51</v>
      </c>
      <c r="C246" t="s">
        <v>63</v>
      </c>
      <c r="D246" t="s">
        <v>70</v>
      </c>
      <c r="E246">
        <v>11208</v>
      </c>
      <c r="G246" t="s">
        <v>77</v>
      </c>
      <c r="J246" t="s">
        <v>119</v>
      </c>
      <c r="L246">
        <v>43000</v>
      </c>
      <c r="Q246" t="s">
        <v>213</v>
      </c>
      <c r="T246" t="s">
        <v>246</v>
      </c>
      <c r="U246" t="s">
        <v>361</v>
      </c>
      <c r="V246" t="s">
        <v>361</v>
      </c>
      <c r="W246">
        <v>0</v>
      </c>
      <c r="X246">
        <v>0</v>
      </c>
      <c r="Y246">
        <v>0</v>
      </c>
      <c r="AA246">
        <v>0</v>
      </c>
      <c r="AB246" t="s">
        <v>650</v>
      </c>
      <c r="AC246" t="s">
        <v>1350</v>
      </c>
    </row>
    <row r="247" spans="1:30">
      <c r="A247" s="1">
        <f>HYPERLINK("https://lsnyc.legalserver.org/matter/dynamic-profile/view/1901644","19-1901644")</f>
        <v>0</v>
      </c>
      <c r="B247" t="s">
        <v>30</v>
      </c>
      <c r="C247" t="s">
        <v>63</v>
      </c>
      <c r="D247" t="s">
        <v>69</v>
      </c>
      <c r="E247">
        <v>11691</v>
      </c>
      <c r="G247" t="s">
        <v>89</v>
      </c>
      <c r="J247" t="s">
        <v>101</v>
      </c>
      <c r="L247">
        <v>64644</v>
      </c>
      <c r="Q247" t="s">
        <v>214</v>
      </c>
      <c r="R247" t="s">
        <v>217</v>
      </c>
      <c r="T247" t="s">
        <v>362</v>
      </c>
      <c r="U247" t="s">
        <v>361</v>
      </c>
      <c r="V247" t="s">
        <v>361</v>
      </c>
      <c r="W247">
        <v>0</v>
      </c>
      <c r="X247">
        <v>0</v>
      </c>
      <c r="Y247">
        <v>0</v>
      </c>
      <c r="AA247">
        <v>0</v>
      </c>
      <c r="AB247" t="s">
        <v>779</v>
      </c>
      <c r="AC247" t="s">
        <v>1194</v>
      </c>
    </row>
    <row r="248" spans="1:30">
      <c r="A248" s="1">
        <f>HYPERLINK("https://lsnyc.legalserver.org/matter/dynamic-profile/view/1904627","19-1904627")</f>
        <v>0</v>
      </c>
      <c r="B248" t="s">
        <v>33</v>
      </c>
      <c r="C248" t="s">
        <v>63</v>
      </c>
      <c r="D248" t="s">
        <v>69</v>
      </c>
      <c r="E248">
        <v>11411</v>
      </c>
      <c r="G248" t="s">
        <v>76</v>
      </c>
      <c r="J248" t="s">
        <v>97</v>
      </c>
      <c r="L248">
        <v>88584</v>
      </c>
      <c r="N248" t="s">
        <v>176</v>
      </c>
      <c r="P248" t="s">
        <v>177</v>
      </c>
      <c r="Q248" t="s">
        <v>214</v>
      </c>
      <c r="R248" t="s">
        <v>217</v>
      </c>
      <c r="T248" t="s">
        <v>241</v>
      </c>
      <c r="U248" t="s">
        <v>469</v>
      </c>
      <c r="V248" t="s">
        <v>432</v>
      </c>
      <c r="W248">
        <v>0</v>
      </c>
      <c r="X248">
        <v>0</v>
      </c>
      <c r="Y248">
        <v>0</v>
      </c>
      <c r="AA248">
        <v>0</v>
      </c>
      <c r="AB248" t="s">
        <v>651</v>
      </c>
      <c r="AC248" t="s">
        <v>1351</v>
      </c>
    </row>
    <row r="249" spans="1:30">
      <c r="A249" s="1">
        <f>HYPERLINK("https://lsnyc.legalserver.org/matter/dynamic-profile/view/1908591","19-1908591")</f>
        <v>0</v>
      </c>
      <c r="B249" t="s">
        <v>32</v>
      </c>
      <c r="C249" t="s">
        <v>63</v>
      </c>
      <c r="D249" t="s">
        <v>69</v>
      </c>
      <c r="E249">
        <v>11413</v>
      </c>
      <c r="G249" t="s">
        <v>76</v>
      </c>
      <c r="J249" t="s">
        <v>96</v>
      </c>
      <c r="L249">
        <v>87600</v>
      </c>
      <c r="T249" t="s">
        <v>317</v>
      </c>
      <c r="V249" t="s">
        <v>538</v>
      </c>
      <c r="W249">
        <v>0</v>
      </c>
      <c r="X249">
        <v>0</v>
      </c>
      <c r="Y249">
        <v>0</v>
      </c>
      <c r="AA249">
        <v>0</v>
      </c>
      <c r="AB249" t="s">
        <v>780</v>
      </c>
      <c r="AC249" t="s">
        <v>1145</v>
      </c>
    </row>
    <row r="250" spans="1:30">
      <c r="A250" s="1">
        <f>HYPERLINK("https://lsnyc.legalserver.org/matter/dynamic-profile/view/1846554","17-1846554")</f>
        <v>0</v>
      </c>
      <c r="B250" t="s">
        <v>36</v>
      </c>
      <c r="C250" t="s">
        <v>63</v>
      </c>
      <c r="D250" t="s">
        <v>71</v>
      </c>
      <c r="E250">
        <v>10453</v>
      </c>
      <c r="G250" t="s">
        <v>85</v>
      </c>
      <c r="H250" t="s">
        <v>84</v>
      </c>
      <c r="J250" t="s">
        <v>153</v>
      </c>
      <c r="L250">
        <v>9600</v>
      </c>
      <c r="N250" t="s">
        <v>179</v>
      </c>
      <c r="P250" t="s">
        <v>208</v>
      </c>
      <c r="Q250" t="s">
        <v>217</v>
      </c>
      <c r="R250" t="s">
        <v>215</v>
      </c>
      <c r="U250" t="s">
        <v>363</v>
      </c>
      <c r="V250" t="s">
        <v>363</v>
      </c>
      <c r="W250">
        <v>0</v>
      </c>
      <c r="X250">
        <v>0</v>
      </c>
      <c r="Y250">
        <v>0</v>
      </c>
      <c r="AA250">
        <v>0</v>
      </c>
      <c r="AB250" t="s">
        <v>781</v>
      </c>
      <c r="AC250" t="s">
        <v>1352</v>
      </c>
    </row>
    <row r="251" spans="1:30">
      <c r="A251" s="1">
        <f>HYPERLINK("https://lsnyc.legalserver.org/matter/dynamic-profile/view/1906370","19-1906370")</f>
        <v>0</v>
      </c>
      <c r="B251" t="s">
        <v>36</v>
      </c>
      <c r="C251" t="s">
        <v>63</v>
      </c>
      <c r="D251" t="s">
        <v>71</v>
      </c>
      <c r="E251">
        <v>10472</v>
      </c>
      <c r="G251" t="s">
        <v>82</v>
      </c>
      <c r="J251" t="s">
        <v>141</v>
      </c>
      <c r="L251">
        <v>31200</v>
      </c>
      <c r="N251" t="s">
        <v>177</v>
      </c>
      <c r="Q251" t="s">
        <v>215</v>
      </c>
      <c r="R251" t="s">
        <v>217</v>
      </c>
      <c r="T251" t="s">
        <v>363</v>
      </c>
      <c r="U251" t="s">
        <v>363</v>
      </c>
      <c r="V251" t="s">
        <v>363</v>
      </c>
      <c r="W251">
        <v>0</v>
      </c>
      <c r="X251">
        <v>0</v>
      </c>
      <c r="Y251">
        <v>0</v>
      </c>
      <c r="AA251">
        <v>0</v>
      </c>
      <c r="AB251" t="s">
        <v>605</v>
      </c>
      <c r="AC251" t="s">
        <v>1353</v>
      </c>
    </row>
    <row r="252" spans="1:30">
      <c r="A252" s="1">
        <f>HYPERLINK("https://lsnyc.legalserver.org/matter/dynamic-profile/view/1905828","19-1905828")</f>
        <v>0</v>
      </c>
      <c r="B252" t="s">
        <v>35</v>
      </c>
      <c r="C252" t="s">
        <v>63</v>
      </c>
      <c r="D252" t="s">
        <v>71</v>
      </c>
      <c r="E252">
        <v>10469</v>
      </c>
      <c r="G252" t="s">
        <v>82</v>
      </c>
      <c r="J252" t="s">
        <v>124</v>
      </c>
      <c r="L252">
        <v>41289.6</v>
      </c>
      <c r="N252" t="s">
        <v>176</v>
      </c>
      <c r="P252" t="s">
        <v>177</v>
      </c>
      <c r="Q252" t="s">
        <v>214</v>
      </c>
      <c r="R252" t="s">
        <v>217</v>
      </c>
      <c r="T252" t="s">
        <v>363</v>
      </c>
      <c r="U252" t="s">
        <v>363</v>
      </c>
      <c r="V252" t="s">
        <v>363</v>
      </c>
      <c r="W252">
        <v>0</v>
      </c>
      <c r="X252">
        <v>0</v>
      </c>
      <c r="Y252">
        <v>0</v>
      </c>
      <c r="AA252">
        <v>0</v>
      </c>
      <c r="AB252" t="s">
        <v>674</v>
      </c>
      <c r="AC252" t="s">
        <v>1354</v>
      </c>
    </row>
    <row r="253" spans="1:30">
      <c r="A253" s="1">
        <f>HYPERLINK("https://lsnyc.legalserver.org/matter/dynamic-profile/view/1905181","19-1905181")</f>
        <v>0</v>
      </c>
      <c r="B253" t="s">
        <v>47</v>
      </c>
      <c r="C253" t="s">
        <v>63</v>
      </c>
      <c r="D253" t="s">
        <v>71</v>
      </c>
      <c r="E253">
        <v>10463</v>
      </c>
      <c r="G253" t="s">
        <v>76</v>
      </c>
      <c r="J253" t="s">
        <v>111</v>
      </c>
      <c r="L253">
        <v>10080</v>
      </c>
      <c r="N253" t="s">
        <v>176</v>
      </c>
      <c r="Q253" t="s">
        <v>214</v>
      </c>
      <c r="T253" t="s">
        <v>363</v>
      </c>
      <c r="U253" t="s">
        <v>363</v>
      </c>
      <c r="V253" t="s">
        <v>363</v>
      </c>
      <c r="W253">
        <v>0</v>
      </c>
      <c r="X253">
        <v>0</v>
      </c>
      <c r="Y253">
        <v>0</v>
      </c>
      <c r="AA253">
        <v>0</v>
      </c>
      <c r="AB253" t="s">
        <v>782</v>
      </c>
      <c r="AC253" t="s">
        <v>1355</v>
      </c>
    </row>
    <row r="254" spans="1:30">
      <c r="A254" s="1">
        <f>HYPERLINK("https://lsnyc.legalserver.org/matter/dynamic-profile/view/1892929","19-1892929")</f>
        <v>0</v>
      </c>
      <c r="B254" t="s">
        <v>43</v>
      </c>
      <c r="C254" t="s">
        <v>63</v>
      </c>
      <c r="D254" t="s">
        <v>71</v>
      </c>
      <c r="E254">
        <v>10462</v>
      </c>
      <c r="G254" t="s">
        <v>84</v>
      </c>
      <c r="J254" t="s">
        <v>150</v>
      </c>
      <c r="L254">
        <v>13200</v>
      </c>
      <c r="N254" t="s">
        <v>181</v>
      </c>
      <c r="Q254" t="s">
        <v>215</v>
      </c>
      <c r="T254" t="s">
        <v>363</v>
      </c>
      <c r="U254" t="s">
        <v>363</v>
      </c>
      <c r="V254" t="s">
        <v>363</v>
      </c>
      <c r="W254">
        <v>0</v>
      </c>
      <c r="X254">
        <v>0</v>
      </c>
      <c r="Y254">
        <v>0</v>
      </c>
      <c r="AA254">
        <v>0</v>
      </c>
      <c r="AB254" t="s">
        <v>783</v>
      </c>
      <c r="AC254" t="s">
        <v>1356</v>
      </c>
    </row>
    <row r="255" spans="1:30">
      <c r="A255" s="1">
        <f>HYPERLINK("https://lsnyc.legalserver.org/matter/dynamic-profile/view/1902884","19-1902884")</f>
        <v>0</v>
      </c>
      <c r="B255" t="s">
        <v>36</v>
      </c>
      <c r="C255" t="s">
        <v>63</v>
      </c>
      <c r="D255" t="s">
        <v>71</v>
      </c>
      <c r="E255">
        <v>10452</v>
      </c>
      <c r="G255" t="s">
        <v>82</v>
      </c>
      <c r="J255" t="s">
        <v>97</v>
      </c>
      <c r="L255">
        <v>27600</v>
      </c>
      <c r="N255" t="s">
        <v>177</v>
      </c>
      <c r="Q255" t="s">
        <v>217</v>
      </c>
      <c r="T255" t="s">
        <v>363</v>
      </c>
      <c r="U255" t="s">
        <v>363</v>
      </c>
      <c r="V255" t="s">
        <v>363</v>
      </c>
      <c r="W255">
        <v>0</v>
      </c>
      <c r="X255">
        <v>0</v>
      </c>
      <c r="Y255">
        <v>0</v>
      </c>
      <c r="AA255">
        <v>0</v>
      </c>
      <c r="AB255" t="s">
        <v>784</v>
      </c>
      <c r="AC255" t="s">
        <v>1357</v>
      </c>
    </row>
    <row r="256" spans="1:30">
      <c r="A256" s="1">
        <f>HYPERLINK("https://lsnyc.legalserver.org/matter/dynamic-profile/view/1902287","19-1902287")</f>
        <v>0</v>
      </c>
      <c r="B256" t="s">
        <v>36</v>
      </c>
      <c r="C256" t="s">
        <v>63</v>
      </c>
      <c r="D256" t="s">
        <v>71</v>
      </c>
      <c r="E256">
        <v>10472</v>
      </c>
      <c r="G256" t="s">
        <v>89</v>
      </c>
      <c r="J256" t="s">
        <v>97</v>
      </c>
      <c r="L256">
        <v>0</v>
      </c>
      <c r="Q256" t="s">
        <v>217</v>
      </c>
      <c r="T256" t="s">
        <v>363</v>
      </c>
      <c r="U256" t="s">
        <v>363</v>
      </c>
      <c r="V256" t="s">
        <v>363</v>
      </c>
      <c r="W256">
        <v>0</v>
      </c>
      <c r="X256">
        <v>0</v>
      </c>
      <c r="Y256">
        <v>0</v>
      </c>
      <c r="AA256">
        <v>0</v>
      </c>
      <c r="AB256" t="s">
        <v>651</v>
      </c>
      <c r="AC256" t="s">
        <v>1358</v>
      </c>
    </row>
    <row r="257" spans="1:29">
      <c r="A257" s="1">
        <f>HYPERLINK("https://lsnyc.legalserver.org/matter/dynamic-profile/view/1907948","19-1907948")</f>
        <v>0</v>
      </c>
      <c r="B257" t="s">
        <v>36</v>
      </c>
      <c r="C257" t="s">
        <v>63</v>
      </c>
      <c r="D257" t="s">
        <v>72</v>
      </c>
      <c r="E257">
        <v>10028</v>
      </c>
      <c r="G257" t="s">
        <v>89</v>
      </c>
      <c r="J257" t="s">
        <v>150</v>
      </c>
      <c r="L257">
        <v>16640</v>
      </c>
      <c r="T257" t="s">
        <v>363</v>
      </c>
      <c r="U257" t="s">
        <v>363</v>
      </c>
      <c r="V257" t="s">
        <v>363</v>
      </c>
      <c r="W257">
        <v>0</v>
      </c>
      <c r="X257">
        <v>0</v>
      </c>
      <c r="Y257">
        <v>0</v>
      </c>
      <c r="AA257">
        <v>0</v>
      </c>
      <c r="AB257" t="s">
        <v>785</v>
      </c>
      <c r="AC257" t="s">
        <v>1359</v>
      </c>
    </row>
    <row r="258" spans="1:29">
      <c r="A258" s="1">
        <f>HYPERLINK("https://lsnyc.legalserver.org/matter/dynamic-profile/view/1900056","19-1900056")</f>
        <v>0</v>
      </c>
      <c r="B258" t="s">
        <v>36</v>
      </c>
      <c r="C258" t="s">
        <v>63</v>
      </c>
      <c r="D258" t="s">
        <v>71</v>
      </c>
      <c r="E258">
        <v>10451</v>
      </c>
      <c r="G258" t="s">
        <v>87</v>
      </c>
      <c r="J258" t="s">
        <v>97</v>
      </c>
      <c r="L258">
        <v>0</v>
      </c>
      <c r="N258" t="s">
        <v>177</v>
      </c>
      <c r="Q258" t="s">
        <v>217</v>
      </c>
      <c r="T258" t="s">
        <v>363</v>
      </c>
      <c r="U258" t="s">
        <v>363</v>
      </c>
      <c r="V258" t="s">
        <v>363</v>
      </c>
      <c r="W258">
        <v>0</v>
      </c>
      <c r="X258">
        <v>0</v>
      </c>
      <c r="Y258">
        <v>0</v>
      </c>
      <c r="AA258">
        <v>0</v>
      </c>
      <c r="AB258" t="s">
        <v>786</v>
      </c>
      <c r="AC258" t="s">
        <v>1180</v>
      </c>
    </row>
    <row r="259" spans="1:29">
      <c r="A259" s="1">
        <f>HYPERLINK("https://lsnyc.legalserver.org/matter/dynamic-profile/view/1904587","19-1904587")</f>
        <v>0</v>
      </c>
      <c r="B259" t="s">
        <v>36</v>
      </c>
      <c r="C259" t="s">
        <v>63</v>
      </c>
      <c r="D259" t="s">
        <v>71</v>
      </c>
      <c r="E259">
        <v>10454</v>
      </c>
      <c r="G259" t="s">
        <v>82</v>
      </c>
      <c r="J259" t="s">
        <v>102</v>
      </c>
      <c r="L259">
        <v>16656</v>
      </c>
      <c r="T259" t="s">
        <v>363</v>
      </c>
      <c r="U259" t="s">
        <v>363</v>
      </c>
      <c r="V259" t="s">
        <v>363</v>
      </c>
      <c r="W259">
        <v>0</v>
      </c>
      <c r="X259">
        <v>0</v>
      </c>
      <c r="Y259">
        <v>0</v>
      </c>
      <c r="AA259">
        <v>0</v>
      </c>
      <c r="AB259" t="s">
        <v>576</v>
      </c>
      <c r="AC259" t="s">
        <v>1360</v>
      </c>
    </row>
    <row r="260" spans="1:29">
      <c r="A260" s="1">
        <f>HYPERLINK("https://lsnyc.legalserver.org/matter/dynamic-profile/view/1892220","19-1892220")</f>
        <v>0</v>
      </c>
      <c r="B260" t="s">
        <v>52</v>
      </c>
      <c r="C260" t="s">
        <v>63</v>
      </c>
      <c r="D260" t="s">
        <v>71</v>
      </c>
      <c r="E260">
        <v>10462</v>
      </c>
      <c r="G260" t="s">
        <v>85</v>
      </c>
      <c r="J260" t="s">
        <v>120</v>
      </c>
      <c r="L260">
        <v>23964</v>
      </c>
      <c r="N260" t="s">
        <v>193</v>
      </c>
      <c r="P260" t="s">
        <v>205</v>
      </c>
      <c r="Q260" t="s">
        <v>217</v>
      </c>
      <c r="R260" t="s">
        <v>225</v>
      </c>
      <c r="T260" t="s">
        <v>363</v>
      </c>
      <c r="U260" t="s">
        <v>363</v>
      </c>
      <c r="V260" t="s">
        <v>363</v>
      </c>
      <c r="W260">
        <v>0</v>
      </c>
      <c r="X260">
        <v>0</v>
      </c>
      <c r="Y260">
        <v>0</v>
      </c>
      <c r="Z260">
        <v>3431.24</v>
      </c>
      <c r="AA260">
        <v>0</v>
      </c>
      <c r="AB260" t="s">
        <v>596</v>
      </c>
      <c r="AC260" t="s">
        <v>1361</v>
      </c>
    </row>
    <row r="261" spans="1:29">
      <c r="A261" s="1">
        <f>HYPERLINK("https://lsnyc.legalserver.org/matter/dynamic-profile/view/1888951","19-1888951")</f>
        <v>0</v>
      </c>
      <c r="B261" t="s">
        <v>36</v>
      </c>
      <c r="C261" t="s">
        <v>63</v>
      </c>
      <c r="D261" t="s">
        <v>71</v>
      </c>
      <c r="E261">
        <v>10462</v>
      </c>
      <c r="G261" t="s">
        <v>85</v>
      </c>
      <c r="J261" t="s">
        <v>154</v>
      </c>
      <c r="L261">
        <v>33348</v>
      </c>
      <c r="N261" t="s">
        <v>177</v>
      </c>
      <c r="Q261" t="s">
        <v>215</v>
      </c>
      <c r="R261" t="s">
        <v>217</v>
      </c>
      <c r="T261" t="s">
        <v>363</v>
      </c>
      <c r="U261" t="s">
        <v>363</v>
      </c>
      <c r="V261" t="s">
        <v>363</v>
      </c>
      <c r="W261">
        <v>0</v>
      </c>
      <c r="X261">
        <v>0</v>
      </c>
      <c r="Y261">
        <v>0</v>
      </c>
      <c r="AA261">
        <v>0</v>
      </c>
      <c r="AB261" t="s">
        <v>787</v>
      </c>
      <c r="AC261" t="s">
        <v>1362</v>
      </c>
    </row>
    <row r="262" spans="1:29">
      <c r="A262" s="1">
        <f>HYPERLINK("https://lsnyc.legalserver.org/matter/dynamic-profile/view/1902874","19-1902874")</f>
        <v>0</v>
      </c>
      <c r="B262" t="s">
        <v>36</v>
      </c>
      <c r="C262" t="s">
        <v>63</v>
      </c>
      <c r="D262" t="s">
        <v>71</v>
      </c>
      <c r="E262">
        <v>10475</v>
      </c>
      <c r="G262" t="s">
        <v>87</v>
      </c>
      <c r="J262" t="s">
        <v>143</v>
      </c>
      <c r="L262">
        <v>52800</v>
      </c>
      <c r="N262" t="s">
        <v>177</v>
      </c>
      <c r="Q262" t="s">
        <v>217</v>
      </c>
      <c r="T262" t="s">
        <v>363</v>
      </c>
      <c r="U262" t="s">
        <v>363</v>
      </c>
      <c r="V262" t="s">
        <v>363</v>
      </c>
      <c r="W262">
        <v>0</v>
      </c>
      <c r="X262">
        <v>0</v>
      </c>
      <c r="Y262">
        <v>0</v>
      </c>
      <c r="AA262">
        <v>0</v>
      </c>
      <c r="AB262" t="s">
        <v>615</v>
      </c>
      <c r="AC262" t="s">
        <v>1363</v>
      </c>
    </row>
    <row r="263" spans="1:29">
      <c r="A263" s="1">
        <f>HYPERLINK("https://lsnyc.legalserver.org/matter/dynamic-profile/view/1900537","19-1900537")</f>
        <v>0</v>
      </c>
      <c r="B263" t="s">
        <v>47</v>
      </c>
      <c r="C263" t="s">
        <v>63</v>
      </c>
      <c r="D263" t="s">
        <v>71</v>
      </c>
      <c r="E263">
        <v>10462</v>
      </c>
      <c r="G263" t="s">
        <v>84</v>
      </c>
      <c r="J263" t="s">
        <v>97</v>
      </c>
      <c r="L263">
        <v>85300</v>
      </c>
      <c r="N263" t="s">
        <v>176</v>
      </c>
      <c r="P263" t="s">
        <v>178</v>
      </c>
      <c r="Q263" t="s">
        <v>220</v>
      </c>
      <c r="R263" t="s">
        <v>214</v>
      </c>
      <c r="T263" t="s">
        <v>363</v>
      </c>
      <c r="U263" t="s">
        <v>363</v>
      </c>
      <c r="V263" t="s">
        <v>363</v>
      </c>
      <c r="W263">
        <v>0</v>
      </c>
      <c r="X263">
        <v>0</v>
      </c>
      <c r="Y263">
        <v>0</v>
      </c>
      <c r="AA263">
        <v>0</v>
      </c>
      <c r="AB263" t="s">
        <v>788</v>
      </c>
      <c r="AC263" t="s">
        <v>1364</v>
      </c>
    </row>
    <row r="264" spans="1:29">
      <c r="A264" s="1">
        <f>HYPERLINK("https://lsnyc.legalserver.org/matter/dynamic-profile/view/1897991","19-1897991")</f>
        <v>0</v>
      </c>
      <c r="B264" t="s">
        <v>43</v>
      </c>
      <c r="C264" t="s">
        <v>63</v>
      </c>
      <c r="D264" t="s">
        <v>71</v>
      </c>
      <c r="E264">
        <v>10469</v>
      </c>
      <c r="G264" t="s">
        <v>89</v>
      </c>
      <c r="J264" t="s">
        <v>101</v>
      </c>
      <c r="L264">
        <v>48000</v>
      </c>
      <c r="N264" t="s">
        <v>177</v>
      </c>
      <c r="Q264" t="s">
        <v>216</v>
      </c>
      <c r="T264" t="s">
        <v>363</v>
      </c>
      <c r="U264" t="s">
        <v>363</v>
      </c>
      <c r="V264" t="s">
        <v>363</v>
      </c>
      <c r="W264">
        <v>0</v>
      </c>
      <c r="X264">
        <v>0</v>
      </c>
      <c r="Y264">
        <v>0</v>
      </c>
      <c r="AA264">
        <v>0</v>
      </c>
      <c r="AB264" t="s">
        <v>789</v>
      </c>
      <c r="AC264" t="s">
        <v>1365</v>
      </c>
    </row>
    <row r="265" spans="1:29">
      <c r="A265" s="1">
        <f>HYPERLINK("https://lsnyc.legalserver.org/matter/dynamic-profile/view/1898788","19-1898788")</f>
        <v>0</v>
      </c>
      <c r="B265" t="s">
        <v>36</v>
      </c>
      <c r="C265" t="s">
        <v>63</v>
      </c>
      <c r="D265" t="s">
        <v>71</v>
      </c>
      <c r="E265">
        <v>10462</v>
      </c>
      <c r="G265" t="s">
        <v>89</v>
      </c>
      <c r="J265" t="s">
        <v>144</v>
      </c>
      <c r="L265">
        <v>60000</v>
      </c>
      <c r="N265" t="s">
        <v>177</v>
      </c>
      <c r="Q265" t="s">
        <v>217</v>
      </c>
      <c r="R265" t="s">
        <v>215</v>
      </c>
      <c r="T265" t="s">
        <v>363</v>
      </c>
      <c r="U265" t="s">
        <v>363</v>
      </c>
      <c r="V265" t="s">
        <v>363</v>
      </c>
      <c r="W265">
        <v>0</v>
      </c>
      <c r="X265">
        <v>0</v>
      </c>
      <c r="Y265">
        <v>0</v>
      </c>
      <c r="AA265">
        <v>0</v>
      </c>
      <c r="AB265" t="s">
        <v>790</v>
      </c>
      <c r="AC265" t="s">
        <v>1366</v>
      </c>
    </row>
    <row r="266" spans="1:29">
      <c r="A266" s="1">
        <f>HYPERLINK("https://lsnyc.legalserver.org/matter/dynamic-profile/view/1908483","19-1908483")</f>
        <v>0</v>
      </c>
      <c r="B266" t="s">
        <v>36</v>
      </c>
      <c r="C266" t="s">
        <v>63</v>
      </c>
      <c r="D266" t="s">
        <v>71</v>
      </c>
      <c r="E266">
        <v>10462</v>
      </c>
      <c r="G266" t="s">
        <v>85</v>
      </c>
      <c r="J266" t="s">
        <v>155</v>
      </c>
      <c r="L266">
        <v>29004</v>
      </c>
      <c r="N266" t="s">
        <v>177</v>
      </c>
      <c r="Q266" t="s">
        <v>217</v>
      </c>
      <c r="R266" t="s">
        <v>214</v>
      </c>
      <c r="T266" t="s">
        <v>363</v>
      </c>
      <c r="U266" t="s">
        <v>363</v>
      </c>
      <c r="V266" t="s">
        <v>363</v>
      </c>
      <c r="W266">
        <v>0</v>
      </c>
      <c r="X266">
        <v>0</v>
      </c>
      <c r="Y266">
        <v>0</v>
      </c>
      <c r="AA266">
        <v>0</v>
      </c>
      <c r="AB266" t="s">
        <v>791</v>
      </c>
      <c r="AC266" t="s">
        <v>1367</v>
      </c>
    </row>
    <row r="267" spans="1:29">
      <c r="A267" s="1">
        <f>HYPERLINK("https://lsnyc.legalserver.org/matter/dynamic-profile/view/0801061","16-0801061")</f>
        <v>0</v>
      </c>
      <c r="B267" t="s">
        <v>47</v>
      </c>
      <c r="C267" t="s">
        <v>63</v>
      </c>
      <c r="D267" t="s">
        <v>71</v>
      </c>
      <c r="E267">
        <v>10455</v>
      </c>
      <c r="G267" t="s">
        <v>79</v>
      </c>
      <c r="J267" t="s">
        <v>156</v>
      </c>
      <c r="L267">
        <v>23124</v>
      </c>
      <c r="N267" t="s">
        <v>177</v>
      </c>
      <c r="Q267" t="s">
        <v>213</v>
      </c>
      <c r="R267" t="s">
        <v>217</v>
      </c>
      <c r="T267" t="s">
        <v>363</v>
      </c>
      <c r="U267" t="s">
        <v>363</v>
      </c>
      <c r="V267" t="s">
        <v>363</v>
      </c>
      <c r="W267">
        <v>0</v>
      </c>
      <c r="X267">
        <v>0</v>
      </c>
      <c r="Y267">
        <v>0</v>
      </c>
      <c r="AA267">
        <v>0</v>
      </c>
      <c r="AB267" t="s">
        <v>792</v>
      </c>
      <c r="AC267" t="s">
        <v>1368</v>
      </c>
    </row>
    <row r="268" spans="1:29">
      <c r="A268" s="1">
        <f>HYPERLINK("https://lsnyc.legalserver.org/matter/dynamic-profile/view/1899393","19-1899393")</f>
        <v>0</v>
      </c>
      <c r="B268" t="s">
        <v>36</v>
      </c>
      <c r="C268" t="s">
        <v>63</v>
      </c>
      <c r="D268" t="s">
        <v>71</v>
      </c>
      <c r="E268">
        <v>10462</v>
      </c>
      <c r="G268" t="s">
        <v>76</v>
      </c>
      <c r="H268" t="s">
        <v>87</v>
      </c>
      <c r="J268" t="s">
        <v>157</v>
      </c>
      <c r="L268">
        <v>14216.02</v>
      </c>
      <c r="Q268" t="s">
        <v>217</v>
      </c>
      <c r="R268" t="s">
        <v>225</v>
      </c>
      <c r="T268" t="s">
        <v>363</v>
      </c>
      <c r="U268" t="s">
        <v>363</v>
      </c>
      <c r="V268" t="s">
        <v>363</v>
      </c>
      <c r="W268">
        <v>0</v>
      </c>
      <c r="X268">
        <v>0</v>
      </c>
      <c r="Y268">
        <v>0</v>
      </c>
      <c r="AA268">
        <v>0</v>
      </c>
      <c r="AB268" t="s">
        <v>793</v>
      </c>
      <c r="AC268" t="s">
        <v>1369</v>
      </c>
    </row>
    <row r="269" spans="1:29">
      <c r="A269" s="1">
        <f>HYPERLINK("https://lsnyc.legalserver.org/matter/dynamic-profile/view/1900049","19-1900049")</f>
        <v>0</v>
      </c>
      <c r="B269" t="s">
        <v>35</v>
      </c>
      <c r="C269" t="s">
        <v>63</v>
      </c>
      <c r="D269" t="s">
        <v>71</v>
      </c>
      <c r="E269">
        <v>10469</v>
      </c>
      <c r="G269" t="s">
        <v>87</v>
      </c>
      <c r="J269" t="s">
        <v>109</v>
      </c>
      <c r="L269">
        <v>0</v>
      </c>
      <c r="N269" t="s">
        <v>177</v>
      </c>
      <c r="P269" t="s">
        <v>199</v>
      </c>
      <c r="Q269" t="s">
        <v>214</v>
      </c>
      <c r="R269" t="s">
        <v>217</v>
      </c>
      <c r="T269" t="s">
        <v>363</v>
      </c>
      <c r="U269" t="s">
        <v>363</v>
      </c>
      <c r="V269" t="s">
        <v>363</v>
      </c>
      <c r="W269">
        <v>0</v>
      </c>
      <c r="X269">
        <v>0</v>
      </c>
      <c r="Y269">
        <v>0</v>
      </c>
      <c r="AA269">
        <v>0</v>
      </c>
      <c r="AB269" t="s">
        <v>794</v>
      </c>
      <c r="AC269" t="s">
        <v>1370</v>
      </c>
    </row>
    <row r="270" spans="1:29">
      <c r="A270" s="1">
        <f>HYPERLINK("https://lsnyc.legalserver.org/matter/dynamic-profile/view/1901081","19-1901081")</f>
        <v>0</v>
      </c>
      <c r="B270" t="s">
        <v>47</v>
      </c>
      <c r="C270" t="s">
        <v>63</v>
      </c>
      <c r="D270" t="s">
        <v>71</v>
      </c>
      <c r="E270">
        <v>10469</v>
      </c>
      <c r="G270" t="s">
        <v>82</v>
      </c>
      <c r="J270" t="s">
        <v>108</v>
      </c>
      <c r="L270">
        <v>31128</v>
      </c>
      <c r="N270" t="s">
        <v>177</v>
      </c>
      <c r="Q270" t="s">
        <v>216</v>
      </c>
      <c r="T270" t="s">
        <v>363</v>
      </c>
      <c r="U270" t="s">
        <v>363</v>
      </c>
      <c r="V270" t="s">
        <v>363</v>
      </c>
      <c r="W270">
        <v>0</v>
      </c>
      <c r="X270">
        <v>0</v>
      </c>
      <c r="Y270">
        <v>0</v>
      </c>
      <c r="AA270">
        <v>0</v>
      </c>
      <c r="AB270" t="s">
        <v>795</v>
      </c>
      <c r="AC270" t="s">
        <v>1371</v>
      </c>
    </row>
    <row r="271" spans="1:29">
      <c r="A271" s="1">
        <f>HYPERLINK("https://lsnyc.legalserver.org/matter/dynamic-profile/view/1883329","18-1883329")</f>
        <v>0</v>
      </c>
      <c r="B271" t="s">
        <v>35</v>
      </c>
      <c r="C271" t="s">
        <v>63</v>
      </c>
      <c r="D271" t="s">
        <v>71</v>
      </c>
      <c r="E271">
        <v>10470</v>
      </c>
      <c r="G271" t="s">
        <v>82</v>
      </c>
      <c r="J271" t="s">
        <v>141</v>
      </c>
      <c r="L271">
        <v>21528</v>
      </c>
      <c r="N271" t="s">
        <v>186</v>
      </c>
      <c r="P271" t="s">
        <v>181</v>
      </c>
      <c r="Q271" t="s">
        <v>220</v>
      </c>
      <c r="R271" t="s">
        <v>217</v>
      </c>
      <c r="T271" t="s">
        <v>363</v>
      </c>
      <c r="U271" t="s">
        <v>363</v>
      </c>
      <c r="V271" t="s">
        <v>363</v>
      </c>
      <c r="W271">
        <v>0</v>
      </c>
      <c r="X271">
        <v>0</v>
      </c>
      <c r="Y271">
        <v>0</v>
      </c>
      <c r="AA271">
        <v>0</v>
      </c>
      <c r="AB271" t="s">
        <v>796</v>
      </c>
      <c r="AC271" t="s">
        <v>1309</v>
      </c>
    </row>
    <row r="272" spans="1:29">
      <c r="A272" s="1">
        <f>HYPERLINK("https://lsnyc.legalserver.org/matter/dynamic-profile/view/1906383","19-1906383")</f>
        <v>0</v>
      </c>
      <c r="B272" t="s">
        <v>36</v>
      </c>
      <c r="C272" t="s">
        <v>63</v>
      </c>
      <c r="D272" t="s">
        <v>71</v>
      </c>
      <c r="E272">
        <v>10456</v>
      </c>
      <c r="G272" t="s">
        <v>82</v>
      </c>
      <c r="J272" t="s">
        <v>124</v>
      </c>
      <c r="L272">
        <v>16800</v>
      </c>
      <c r="N272" t="s">
        <v>177</v>
      </c>
      <c r="Q272" t="s">
        <v>217</v>
      </c>
      <c r="T272" t="s">
        <v>363</v>
      </c>
      <c r="U272" t="s">
        <v>363</v>
      </c>
      <c r="V272" t="s">
        <v>363</v>
      </c>
      <c r="W272">
        <v>0</v>
      </c>
      <c r="X272">
        <v>0</v>
      </c>
      <c r="Y272">
        <v>0</v>
      </c>
      <c r="AA272">
        <v>0</v>
      </c>
      <c r="AB272" t="s">
        <v>709</v>
      </c>
      <c r="AC272" t="s">
        <v>1372</v>
      </c>
    </row>
    <row r="273" spans="1:30">
      <c r="A273" s="1">
        <f>HYPERLINK("https://lsnyc.legalserver.org/matter/dynamic-profile/view/1904271","19-1904271")</f>
        <v>0</v>
      </c>
      <c r="B273" t="s">
        <v>44</v>
      </c>
      <c r="C273" t="s">
        <v>63</v>
      </c>
      <c r="D273" t="s">
        <v>69</v>
      </c>
      <c r="E273">
        <v>11413</v>
      </c>
      <c r="G273" t="s">
        <v>90</v>
      </c>
      <c r="J273" t="s">
        <v>97</v>
      </c>
      <c r="L273">
        <v>67200</v>
      </c>
      <c r="N273" t="s">
        <v>177</v>
      </c>
      <c r="Q273" t="s">
        <v>217</v>
      </c>
      <c r="T273" t="s">
        <v>327</v>
      </c>
      <c r="U273" t="s">
        <v>497</v>
      </c>
      <c r="V273" t="s">
        <v>539</v>
      </c>
      <c r="W273">
        <v>0</v>
      </c>
      <c r="X273">
        <v>0</v>
      </c>
      <c r="Y273">
        <v>0</v>
      </c>
      <c r="AA273">
        <v>0</v>
      </c>
      <c r="AB273" t="s">
        <v>639</v>
      </c>
      <c r="AC273" t="s">
        <v>1373</v>
      </c>
    </row>
    <row r="274" spans="1:30">
      <c r="A274" s="1">
        <f>HYPERLINK("https://lsnyc.legalserver.org/matter/dynamic-profile/view/1890856","19-1890856")</f>
        <v>0</v>
      </c>
      <c r="B274" t="s">
        <v>47</v>
      </c>
      <c r="C274" t="s">
        <v>63</v>
      </c>
      <c r="D274" t="s">
        <v>71</v>
      </c>
      <c r="E274">
        <v>10466</v>
      </c>
      <c r="G274" t="s">
        <v>85</v>
      </c>
      <c r="J274" t="s">
        <v>144</v>
      </c>
      <c r="L274">
        <v>93368</v>
      </c>
      <c r="N274" t="s">
        <v>177</v>
      </c>
      <c r="Q274" t="s">
        <v>217</v>
      </c>
      <c r="R274" t="s">
        <v>218</v>
      </c>
      <c r="T274" t="s">
        <v>286</v>
      </c>
      <c r="U274" t="s">
        <v>465</v>
      </c>
      <c r="V274" t="s">
        <v>465</v>
      </c>
      <c r="W274">
        <v>0</v>
      </c>
      <c r="X274">
        <v>0</v>
      </c>
      <c r="Y274">
        <v>0</v>
      </c>
      <c r="AA274">
        <v>0</v>
      </c>
      <c r="AB274" t="s">
        <v>758</v>
      </c>
      <c r="AC274" t="s">
        <v>1374</v>
      </c>
      <c r="AD274" t="s">
        <v>1756</v>
      </c>
    </row>
    <row r="275" spans="1:30">
      <c r="A275" s="1">
        <f>HYPERLINK("https://lsnyc.legalserver.org/matter/dynamic-profile/view/1874187","18-1874187")</f>
        <v>0</v>
      </c>
      <c r="B275" t="s">
        <v>38</v>
      </c>
      <c r="C275" t="s">
        <v>63</v>
      </c>
      <c r="D275" t="s">
        <v>69</v>
      </c>
      <c r="E275">
        <v>11691</v>
      </c>
      <c r="G275" t="s">
        <v>76</v>
      </c>
      <c r="J275" t="s">
        <v>111</v>
      </c>
      <c r="L275">
        <v>75600</v>
      </c>
      <c r="N275" t="s">
        <v>176</v>
      </c>
      <c r="P275" t="s">
        <v>177</v>
      </c>
      <c r="Q275" t="s">
        <v>214</v>
      </c>
      <c r="R275" t="s">
        <v>217</v>
      </c>
      <c r="T275" t="s">
        <v>265</v>
      </c>
      <c r="U275" t="s">
        <v>465</v>
      </c>
      <c r="V275" t="s">
        <v>465</v>
      </c>
      <c r="W275">
        <v>0</v>
      </c>
      <c r="X275">
        <v>0</v>
      </c>
      <c r="Y275">
        <v>0</v>
      </c>
      <c r="AA275">
        <v>0</v>
      </c>
      <c r="AB275" t="s">
        <v>797</v>
      </c>
      <c r="AC275" t="s">
        <v>1375</v>
      </c>
    </row>
    <row r="276" spans="1:30">
      <c r="A276" s="1">
        <f>HYPERLINK("https://lsnyc.legalserver.org/matter/dynamic-profile/view/1905252","19-1905252")</f>
        <v>0</v>
      </c>
      <c r="B276" t="s">
        <v>48</v>
      </c>
      <c r="C276" t="s">
        <v>63</v>
      </c>
      <c r="D276" t="s">
        <v>69</v>
      </c>
      <c r="E276">
        <v>11358</v>
      </c>
      <c r="J276" t="s">
        <v>119</v>
      </c>
      <c r="L276">
        <v>12702.12</v>
      </c>
      <c r="Q276" t="s">
        <v>215</v>
      </c>
      <c r="T276" t="s">
        <v>244</v>
      </c>
      <c r="U276" t="s">
        <v>465</v>
      </c>
      <c r="V276" t="s">
        <v>465</v>
      </c>
      <c r="W276">
        <v>0</v>
      </c>
      <c r="X276">
        <v>0</v>
      </c>
      <c r="Y276">
        <v>0</v>
      </c>
      <c r="AA276">
        <v>0</v>
      </c>
      <c r="AB276" t="s">
        <v>798</v>
      </c>
      <c r="AC276" t="s">
        <v>1376</v>
      </c>
    </row>
    <row r="277" spans="1:30">
      <c r="A277" s="1">
        <f>HYPERLINK("https://lsnyc.legalserver.org/matter/dynamic-profile/view/0766557","14-0766557")</f>
        <v>0</v>
      </c>
      <c r="B277" t="s">
        <v>37</v>
      </c>
      <c r="C277" t="s">
        <v>63</v>
      </c>
      <c r="D277" t="s">
        <v>69</v>
      </c>
      <c r="E277">
        <v>11412</v>
      </c>
      <c r="G277" t="s">
        <v>80</v>
      </c>
      <c r="J277" t="s">
        <v>97</v>
      </c>
      <c r="L277">
        <v>22800</v>
      </c>
      <c r="N277" t="s">
        <v>176</v>
      </c>
      <c r="P277" t="s">
        <v>177</v>
      </c>
      <c r="Q277" t="s">
        <v>213</v>
      </c>
      <c r="R277" t="s">
        <v>211</v>
      </c>
      <c r="T277" t="s">
        <v>250</v>
      </c>
      <c r="U277" t="s">
        <v>484</v>
      </c>
      <c r="V277" t="s">
        <v>466</v>
      </c>
      <c r="W277">
        <v>0</v>
      </c>
      <c r="X277">
        <v>0</v>
      </c>
      <c r="Y277">
        <v>0</v>
      </c>
      <c r="AA277">
        <v>0</v>
      </c>
      <c r="AB277" t="s">
        <v>799</v>
      </c>
      <c r="AC277" t="s">
        <v>1377</v>
      </c>
    </row>
    <row r="278" spans="1:30">
      <c r="A278" s="1">
        <f>HYPERLINK("https://lsnyc.legalserver.org/matter/dynamic-profile/view/1878911","18-1878911")</f>
        <v>0</v>
      </c>
      <c r="B278" t="s">
        <v>35</v>
      </c>
      <c r="C278" t="s">
        <v>63</v>
      </c>
      <c r="D278" t="s">
        <v>71</v>
      </c>
      <c r="E278">
        <v>10465</v>
      </c>
      <c r="G278" t="s">
        <v>88</v>
      </c>
      <c r="J278" t="s">
        <v>124</v>
      </c>
      <c r="L278">
        <v>66720</v>
      </c>
      <c r="N278" t="s">
        <v>176</v>
      </c>
      <c r="Q278" t="s">
        <v>214</v>
      </c>
      <c r="T278" t="s">
        <v>265</v>
      </c>
      <c r="U278" t="s">
        <v>466</v>
      </c>
      <c r="V278" t="s">
        <v>466</v>
      </c>
      <c r="W278">
        <v>0</v>
      </c>
      <c r="X278">
        <v>0</v>
      </c>
      <c r="Y278">
        <v>0</v>
      </c>
      <c r="AA278">
        <v>0</v>
      </c>
      <c r="AB278" t="s">
        <v>800</v>
      </c>
      <c r="AC278" t="s">
        <v>1378</v>
      </c>
    </row>
    <row r="279" spans="1:30">
      <c r="A279" s="1">
        <f>HYPERLINK("https://lsnyc.legalserver.org/matter/dynamic-profile/view/1838862","17-1838862")</f>
        <v>0</v>
      </c>
      <c r="B279" t="s">
        <v>31</v>
      </c>
      <c r="C279" t="s">
        <v>63</v>
      </c>
      <c r="D279" t="s">
        <v>70</v>
      </c>
      <c r="E279">
        <v>11212</v>
      </c>
      <c r="G279" t="s">
        <v>76</v>
      </c>
      <c r="H279" t="s">
        <v>77</v>
      </c>
      <c r="J279" t="s">
        <v>126</v>
      </c>
      <c r="L279">
        <v>52800</v>
      </c>
      <c r="N279" t="s">
        <v>176</v>
      </c>
      <c r="P279" t="s">
        <v>181</v>
      </c>
      <c r="Q279" t="s">
        <v>211</v>
      </c>
      <c r="R279" t="s">
        <v>218</v>
      </c>
      <c r="T279" t="s">
        <v>364</v>
      </c>
      <c r="U279" t="s">
        <v>466</v>
      </c>
      <c r="V279" t="s">
        <v>466</v>
      </c>
      <c r="W279">
        <v>0</v>
      </c>
      <c r="X279">
        <v>0</v>
      </c>
      <c r="Y279">
        <v>0</v>
      </c>
      <c r="AA279">
        <v>0</v>
      </c>
      <c r="AB279" t="s">
        <v>801</v>
      </c>
      <c r="AC279" t="s">
        <v>1379</v>
      </c>
      <c r="AD279" t="s">
        <v>1761</v>
      </c>
    </row>
    <row r="280" spans="1:30">
      <c r="A280" s="1">
        <f>HYPERLINK("https://lsnyc.legalserver.org/matter/dynamic-profile/view/1901075","19-1901075")</f>
        <v>0</v>
      </c>
      <c r="B280" t="s">
        <v>47</v>
      </c>
      <c r="C280" t="s">
        <v>63</v>
      </c>
      <c r="D280" t="s">
        <v>71</v>
      </c>
      <c r="E280">
        <v>10462</v>
      </c>
      <c r="G280" t="s">
        <v>85</v>
      </c>
      <c r="J280" t="s">
        <v>108</v>
      </c>
      <c r="L280">
        <v>15696</v>
      </c>
      <c r="N280" t="s">
        <v>177</v>
      </c>
      <c r="Q280" t="s">
        <v>216</v>
      </c>
      <c r="T280" t="s">
        <v>365</v>
      </c>
      <c r="U280" t="s">
        <v>498</v>
      </c>
      <c r="V280" t="s">
        <v>466</v>
      </c>
      <c r="W280">
        <v>0</v>
      </c>
      <c r="X280">
        <v>0</v>
      </c>
      <c r="Y280">
        <v>0</v>
      </c>
      <c r="AA280">
        <v>0</v>
      </c>
      <c r="AB280" t="s">
        <v>802</v>
      </c>
      <c r="AC280" t="s">
        <v>1148</v>
      </c>
    </row>
    <row r="281" spans="1:30">
      <c r="A281" s="1">
        <f>HYPERLINK("https://lsnyc.legalserver.org/matter/dynamic-profile/view/0725873","12-0725873")</f>
        <v>0</v>
      </c>
      <c r="B281" t="s">
        <v>30</v>
      </c>
      <c r="C281" t="s">
        <v>63</v>
      </c>
      <c r="D281" t="s">
        <v>69</v>
      </c>
      <c r="E281">
        <v>11356</v>
      </c>
      <c r="G281" t="s">
        <v>76</v>
      </c>
      <c r="J281" t="s">
        <v>121</v>
      </c>
      <c r="L281">
        <v>69000</v>
      </c>
      <c r="N281" t="s">
        <v>187</v>
      </c>
      <c r="P281" t="s">
        <v>176</v>
      </c>
      <c r="Q281" t="s">
        <v>211</v>
      </c>
      <c r="R281" t="s">
        <v>228</v>
      </c>
      <c r="T281" t="s">
        <v>352</v>
      </c>
      <c r="U281" t="s">
        <v>283</v>
      </c>
      <c r="V281" t="s">
        <v>311</v>
      </c>
      <c r="W281">
        <v>0</v>
      </c>
      <c r="X281">
        <v>169200</v>
      </c>
      <c r="Y281">
        <v>0</v>
      </c>
      <c r="AA281">
        <v>0</v>
      </c>
      <c r="AB281" t="s">
        <v>803</v>
      </c>
      <c r="AC281" t="s">
        <v>1380</v>
      </c>
      <c r="AD281" t="s">
        <v>1760</v>
      </c>
    </row>
    <row r="282" spans="1:30">
      <c r="A282" s="1">
        <f>HYPERLINK("https://lsnyc.legalserver.org/matter/dynamic-profile/view/1839795","17-1839795")</f>
        <v>0</v>
      </c>
      <c r="B282" t="s">
        <v>34</v>
      </c>
      <c r="C282" t="s">
        <v>63</v>
      </c>
      <c r="D282" t="s">
        <v>70</v>
      </c>
      <c r="E282">
        <v>11207</v>
      </c>
      <c r="G282" t="s">
        <v>76</v>
      </c>
      <c r="J282" t="s">
        <v>110</v>
      </c>
      <c r="L282">
        <v>29537.5</v>
      </c>
      <c r="N282" t="s">
        <v>176</v>
      </c>
      <c r="Q282" t="s">
        <v>214</v>
      </c>
      <c r="T282" t="s">
        <v>366</v>
      </c>
      <c r="U282" t="s">
        <v>469</v>
      </c>
      <c r="V282" t="s">
        <v>366</v>
      </c>
      <c r="W282">
        <v>0</v>
      </c>
      <c r="X282">
        <v>0</v>
      </c>
      <c r="Y282">
        <v>0</v>
      </c>
      <c r="AA282">
        <v>0</v>
      </c>
      <c r="AB282" t="s">
        <v>804</v>
      </c>
      <c r="AC282" t="s">
        <v>1381</v>
      </c>
    </row>
    <row r="283" spans="1:30">
      <c r="A283" s="1">
        <f>HYPERLINK("https://lsnyc.legalserver.org/matter/dynamic-profile/view/1902341","19-1902341")</f>
        <v>0</v>
      </c>
      <c r="B283" t="s">
        <v>35</v>
      </c>
      <c r="C283" t="s">
        <v>63</v>
      </c>
      <c r="D283" t="s">
        <v>71</v>
      </c>
      <c r="E283">
        <v>10462</v>
      </c>
      <c r="G283" t="s">
        <v>84</v>
      </c>
      <c r="H283" t="s">
        <v>85</v>
      </c>
      <c r="J283" t="s">
        <v>101</v>
      </c>
      <c r="L283">
        <v>50000</v>
      </c>
      <c r="N283" t="s">
        <v>176</v>
      </c>
      <c r="P283" t="s">
        <v>177</v>
      </c>
      <c r="Q283" t="s">
        <v>214</v>
      </c>
      <c r="R283" t="s">
        <v>217</v>
      </c>
      <c r="T283" t="s">
        <v>367</v>
      </c>
      <c r="U283" t="s">
        <v>417</v>
      </c>
      <c r="V283" t="s">
        <v>417</v>
      </c>
      <c r="W283">
        <v>0</v>
      </c>
      <c r="X283">
        <v>0</v>
      </c>
      <c r="Y283">
        <v>0</v>
      </c>
      <c r="AA283">
        <v>0</v>
      </c>
      <c r="AB283" t="s">
        <v>664</v>
      </c>
      <c r="AC283" t="s">
        <v>1382</v>
      </c>
    </row>
    <row r="284" spans="1:30">
      <c r="A284" s="1">
        <f>HYPERLINK("https://lsnyc.legalserver.org/matter/dynamic-profile/view/1908519","19-1908519")</f>
        <v>0</v>
      </c>
      <c r="B284" t="s">
        <v>36</v>
      </c>
      <c r="C284" t="s">
        <v>63</v>
      </c>
      <c r="D284" t="s">
        <v>71</v>
      </c>
      <c r="E284">
        <v>10473</v>
      </c>
      <c r="G284" t="s">
        <v>89</v>
      </c>
      <c r="J284" t="s">
        <v>99</v>
      </c>
      <c r="L284">
        <v>20000</v>
      </c>
      <c r="T284" t="s">
        <v>314</v>
      </c>
      <c r="U284" t="s">
        <v>417</v>
      </c>
      <c r="V284" t="s">
        <v>417</v>
      </c>
      <c r="W284">
        <v>0</v>
      </c>
      <c r="X284">
        <v>0</v>
      </c>
      <c r="Y284">
        <v>0</v>
      </c>
      <c r="AA284">
        <v>0</v>
      </c>
      <c r="AB284" t="s">
        <v>805</v>
      </c>
      <c r="AC284" t="s">
        <v>1383</v>
      </c>
    </row>
    <row r="285" spans="1:30">
      <c r="A285" s="1">
        <f>HYPERLINK("https://lsnyc.legalserver.org/matter/dynamic-profile/view/1885717","18-1885717")</f>
        <v>0</v>
      </c>
      <c r="B285" t="s">
        <v>40</v>
      </c>
      <c r="C285" t="s">
        <v>63</v>
      </c>
      <c r="D285" t="s">
        <v>69</v>
      </c>
      <c r="E285">
        <v>11422</v>
      </c>
      <c r="G285" t="s">
        <v>76</v>
      </c>
      <c r="J285" t="s">
        <v>101</v>
      </c>
      <c r="L285">
        <v>58104</v>
      </c>
      <c r="N285" t="s">
        <v>181</v>
      </c>
      <c r="Q285" t="s">
        <v>214</v>
      </c>
      <c r="R285" t="s">
        <v>217</v>
      </c>
      <c r="T285" t="s">
        <v>344</v>
      </c>
      <c r="U285" t="s">
        <v>463</v>
      </c>
      <c r="V285" t="s">
        <v>540</v>
      </c>
      <c r="W285">
        <v>0</v>
      </c>
      <c r="X285">
        <v>0</v>
      </c>
      <c r="Y285">
        <v>0</v>
      </c>
      <c r="AA285">
        <v>0</v>
      </c>
      <c r="AB285" t="s">
        <v>806</v>
      </c>
      <c r="AC285" t="s">
        <v>1384</v>
      </c>
    </row>
    <row r="286" spans="1:30">
      <c r="A286" s="1">
        <f>HYPERLINK("https://lsnyc.legalserver.org/matter/dynamic-profile/view/1862032","18-1862032")</f>
        <v>0</v>
      </c>
      <c r="B286" t="s">
        <v>41</v>
      </c>
      <c r="C286" t="s">
        <v>63</v>
      </c>
      <c r="D286" t="s">
        <v>70</v>
      </c>
      <c r="E286">
        <v>11220</v>
      </c>
      <c r="G286" t="s">
        <v>90</v>
      </c>
      <c r="J286" t="s">
        <v>98</v>
      </c>
      <c r="L286">
        <v>167256</v>
      </c>
      <c r="N286" t="s">
        <v>191</v>
      </c>
      <c r="P286" t="s">
        <v>181</v>
      </c>
      <c r="Q286" t="s">
        <v>213</v>
      </c>
      <c r="R286" t="s">
        <v>217</v>
      </c>
      <c r="T286" t="s">
        <v>234</v>
      </c>
      <c r="U286" t="s">
        <v>234</v>
      </c>
      <c r="V286" t="s">
        <v>541</v>
      </c>
      <c r="W286">
        <v>0</v>
      </c>
      <c r="X286">
        <v>0</v>
      </c>
      <c r="Y286">
        <v>0</v>
      </c>
      <c r="AA286">
        <v>0</v>
      </c>
      <c r="AB286" t="s">
        <v>807</v>
      </c>
      <c r="AC286" t="s">
        <v>1213</v>
      </c>
    </row>
    <row r="287" spans="1:30">
      <c r="A287" s="1">
        <f>HYPERLINK("https://lsnyc.legalserver.org/matter/dynamic-profile/view/1890491","19-1890491")</f>
        <v>0</v>
      </c>
      <c r="B287" t="s">
        <v>34</v>
      </c>
      <c r="C287" t="s">
        <v>63</v>
      </c>
      <c r="D287" t="s">
        <v>70</v>
      </c>
      <c r="E287">
        <v>11209</v>
      </c>
      <c r="G287" t="s">
        <v>76</v>
      </c>
      <c r="J287" t="s">
        <v>100</v>
      </c>
      <c r="L287">
        <v>55000</v>
      </c>
      <c r="N287" t="s">
        <v>177</v>
      </c>
      <c r="P287" t="s">
        <v>182</v>
      </c>
      <c r="Q287" t="s">
        <v>223</v>
      </c>
      <c r="R287" t="s">
        <v>217</v>
      </c>
      <c r="T287" t="s">
        <v>368</v>
      </c>
      <c r="V287" t="s">
        <v>541</v>
      </c>
      <c r="W287">
        <v>0</v>
      </c>
      <c r="X287">
        <v>0</v>
      </c>
      <c r="Y287">
        <v>0</v>
      </c>
      <c r="AA287">
        <v>0</v>
      </c>
      <c r="AB287" t="s">
        <v>594</v>
      </c>
      <c r="AC287" t="s">
        <v>1385</v>
      </c>
    </row>
    <row r="288" spans="1:30">
      <c r="A288" s="1">
        <f>HYPERLINK("https://lsnyc.legalserver.org/matter/dynamic-profile/view/1894141","19-1894141")</f>
        <v>0</v>
      </c>
      <c r="B288" t="s">
        <v>34</v>
      </c>
      <c r="C288" t="s">
        <v>63</v>
      </c>
      <c r="D288" t="s">
        <v>70</v>
      </c>
      <c r="E288">
        <v>11209</v>
      </c>
      <c r="G288" t="s">
        <v>76</v>
      </c>
      <c r="J288" t="s">
        <v>100</v>
      </c>
      <c r="L288">
        <v>58600</v>
      </c>
      <c r="N288" t="s">
        <v>188</v>
      </c>
      <c r="P288" t="s">
        <v>177</v>
      </c>
      <c r="Q288" t="s">
        <v>223</v>
      </c>
      <c r="R288" t="s">
        <v>217</v>
      </c>
      <c r="T288" t="s">
        <v>368</v>
      </c>
      <c r="V288" t="s">
        <v>541</v>
      </c>
      <c r="W288">
        <v>0</v>
      </c>
      <c r="X288">
        <v>0</v>
      </c>
      <c r="Y288">
        <v>0</v>
      </c>
      <c r="AA288">
        <v>0</v>
      </c>
      <c r="AB288" t="s">
        <v>716</v>
      </c>
      <c r="AC288" t="s">
        <v>1385</v>
      </c>
    </row>
    <row r="289" spans="1:30">
      <c r="A289" s="1">
        <f>HYPERLINK("https://lsnyc.legalserver.org/matter/dynamic-profile/view/1852180","17-1852180")</f>
        <v>0</v>
      </c>
      <c r="B289" t="s">
        <v>31</v>
      </c>
      <c r="C289" t="s">
        <v>63</v>
      </c>
      <c r="D289" t="s">
        <v>70</v>
      </c>
      <c r="E289">
        <v>11238</v>
      </c>
      <c r="G289" t="s">
        <v>82</v>
      </c>
      <c r="H289" t="s">
        <v>80</v>
      </c>
      <c r="J289" t="s">
        <v>142</v>
      </c>
      <c r="L289">
        <v>37872</v>
      </c>
      <c r="Q289" t="s">
        <v>216</v>
      </c>
      <c r="T289" t="s">
        <v>369</v>
      </c>
      <c r="U289" t="s">
        <v>435</v>
      </c>
      <c r="V289" t="s">
        <v>435</v>
      </c>
      <c r="W289">
        <v>0</v>
      </c>
      <c r="X289">
        <v>0</v>
      </c>
      <c r="Y289">
        <v>0</v>
      </c>
      <c r="AA289">
        <v>0</v>
      </c>
      <c r="AB289" t="s">
        <v>808</v>
      </c>
      <c r="AC289" t="s">
        <v>1180</v>
      </c>
    </row>
    <row r="290" spans="1:30">
      <c r="A290" s="1">
        <f>HYPERLINK("https://lsnyc.legalserver.org/matter/dynamic-profile/view/1890292","19-1890292")</f>
        <v>0</v>
      </c>
      <c r="B290" t="s">
        <v>47</v>
      </c>
      <c r="C290" t="s">
        <v>63</v>
      </c>
      <c r="D290" t="s">
        <v>71</v>
      </c>
      <c r="E290">
        <v>10466</v>
      </c>
      <c r="G290" t="s">
        <v>76</v>
      </c>
      <c r="J290" t="s">
        <v>120</v>
      </c>
      <c r="L290">
        <v>65371.28</v>
      </c>
      <c r="N290" t="s">
        <v>176</v>
      </c>
      <c r="P290" t="s">
        <v>178</v>
      </c>
      <c r="Q290" t="s">
        <v>214</v>
      </c>
      <c r="R290" t="s">
        <v>225</v>
      </c>
      <c r="U290" t="s">
        <v>499</v>
      </c>
      <c r="V290" t="s">
        <v>499</v>
      </c>
      <c r="W290">
        <v>0</v>
      </c>
      <c r="X290">
        <v>0</v>
      </c>
      <c r="Y290">
        <v>0</v>
      </c>
      <c r="AA290">
        <v>0</v>
      </c>
      <c r="AB290" t="s">
        <v>809</v>
      </c>
      <c r="AC290" t="s">
        <v>1386</v>
      </c>
    </row>
    <row r="291" spans="1:30">
      <c r="A291" s="1">
        <f>HYPERLINK("https://lsnyc.legalserver.org/matter/dynamic-profile/view/1900303","19-1900303")</f>
        <v>0</v>
      </c>
      <c r="B291" t="s">
        <v>33</v>
      </c>
      <c r="C291" t="s">
        <v>63</v>
      </c>
      <c r="D291" t="s">
        <v>69</v>
      </c>
      <c r="E291">
        <v>11361</v>
      </c>
      <c r="G291" t="s">
        <v>82</v>
      </c>
      <c r="J291" t="s">
        <v>108</v>
      </c>
      <c r="L291">
        <v>38160</v>
      </c>
      <c r="Q291" t="s">
        <v>211</v>
      </c>
      <c r="T291" t="s">
        <v>369</v>
      </c>
      <c r="U291" t="s">
        <v>499</v>
      </c>
      <c r="V291" t="s">
        <v>499</v>
      </c>
      <c r="W291">
        <v>0</v>
      </c>
      <c r="X291">
        <v>0</v>
      </c>
      <c r="Y291">
        <v>0</v>
      </c>
      <c r="AA291">
        <v>0</v>
      </c>
      <c r="AB291" t="s">
        <v>810</v>
      </c>
      <c r="AC291" t="s">
        <v>1387</v>
      </c>
    </row>
    <row r="292" spans="1:30">
      <c r="A292" s="1">
        <f>HYPERLINK("https://lsnyc.legalserver.org/matter/dynamic-profile/view/1908619","19-1908619")</f>
        <v>0</v>
      </c>
      <c r="B292" t="s">
        <v>42</v>
      </c>
      <c r="C292" t="s">
        <v>63</v>
      </c>
      <c r="D292" t="s">
        <v>69</v>
      </c>
      <c r="E292">
        <v>11420</v>
      </c>
      <c r="G292" t="s">
        <v>89</v>
      </c>
      <c r="J292" t="s">
        <v>102</v>
      </c>
      <c r="L292">
        <v>14400</v>
      </c>
      <c r="T292" t="s">
        <v>370</v>
      </c>
      <c r="U292" t="s">
        <v>499</v>
      </c>
      <c r="V292" t="s">
        <v>499</v>
      </c>
      <c r="W292">
        <v>0</v>
      </c>
      <c r="X292">
        <v>0</v>
      </c>
      <c r="Y292">
        <v>0</v>
      </c>
      <c r="AA292">
        <v>0</v>
      </c>
      <c r="AB292" t="s">
        <v>811</v>
      </c>
      <c r="AC292" t="s">
        <v>1388</v>
      </c>
    </row>
    <row r="293" spans="1:30">
      <c r="A293" s="1">
        <f>HYPERLINK("https://lsnyc.legalserver.org/matter/dynamic-profile/view/1858639","18-1858639")</f>
        <v>0</v>
      </c>
      <c r="B293" t="s">
        <v>44</v>
      </c>
      <c r="C293" t="s">
        <v>63</v>
      </c>
      <c r="D293" t="s">
        <v>69</v>
      </c>
      <c r="E293">
        <v>11694</v>
      </c>
      <c r="G293" t="s">
        <v>84</v>
      </c>
      <c r="H293" t="s">
        <v>82</v>
      </c>
      <c r="J293" t="s">
        <v>133</v>
      </c>
      <c r="L293">
        <v>51912</v>
      </c>
      <c r="N293" t="s">
        <v>181</v>
      </c>
      <c r="P293" t="s">
        <v>177</v>
      </c>
      <c r="Q293" t="s">
        <v>215</v>
      </c>
      <c r="R293" t="s">
        <v>220</v>
      </c>
      <c r="T293" t="s">
        <v>328</v>
      </c>
      <c r="U293" t="s">
        <v>499</v>
      </c>
      <c r="V293" t="s">
        <v>499</v>
      </c>
      <c r="W293">
        <v>0</v>
      </c>
      <c r="X293">
        <v>0</v>
      </c>
      <c r="Y293">
        <v>0</v>
      </c>
      <c r="AA293">
        <v>0</v>
      </c>
      <c r="AB293" t="s">
        <v>688</v>
      </c>
      <c r="AC293" t="s">
        <v>1389</v>
      </c>
    </row>
    <row r="294" spans="1:30">
      <c r="A294" s="1">
        <f>HYPERLINK("https://lsnyc.legalserver.org/matter/dynamic-profile/view/1886320","18-1886320")</f>
        <v>0</v>
      </c>
      <c r="B294" t="s">
        <v>32</v>
      </c>
      <c r="C294" t="s">
        <v>63</v>
      </c>
      <c r="D294" t="s">
        <v>69</v>
      </c>
      <c r="E294">
        <v>11429</v>
      </c>
      <c r="G294" t="s">
        <v>82</v>
      </c>
      <c r="J294" t="s">
        <v>124</v>
      </c>
      <c r="L294">
        <v>38400</v>
      </c>
      <c r="N294" t="s">
        <v>176</v>
      </c>
      <c r="Q294" t="s">
        <v>214</v>
      </c>
      <c r="R294" t="s">
        <v>211</v>
      </c>
      <c r="T294" t="s">
        <v>369</v>
      </c>
      <c r="U294" t="s">
        <v>499</v>
      </c>
      <c r="V294" t="s">
        <v>499</v>
      </c>
      <c r="W294">
        <v>0</v>
      </c>
      <c r="X294">
        <v>0</v>
      </c>
      <c r="Y294">
        <v>0</v>
      </c>
      <c r="AA294">
        <v>0</v>
      </c>
      <c r="AB294" t="s">
        <v>812</v>
      </c>
      <c r="AC294" t="s">
        <v>1363</v>
      </c>
    </row>
    <row r="295" spans="1:30">
      <c r="A295" s="1">
        <f>HYPERLINK("https://lsnyc.legalserver.org/matter/dynamic-profile/view/0831014","17-0831014")</f>
        <v>0</v>
      </c>
      <c r="B295" t="s">
        <v>42</v>
      </c>
      <c r="C295" t="s">
        <v>63</v>
      </c>
      <c r="D295" t="s">
        <v>69</v>
      </c>
      <c r="E295">
        <v>11433</v>
      </c>
      <c r="G295" t="s">
        <v>82</v>
      </c>
      <c r="J295" t="s">
        <v>102</v>
      </c>
      <c r="L295">
        <v>37200</v>
      </c>
      <c r="Q295" t="s">
        <v>213</v>
      </c>
      <c r="T295" t="s">
        <v>371</v>
      </c>
      <c r="U295" t="s">
        <v>419</v>
      </c>
      <c r="V295" t="s">
        <v>419</v>
      </c>
      <c r="W295">
        <v>0</v>
      </c>
      <c r="X295">
        <v>0</v>
      </c>
      <c r="Y295">
        <v>0</v>
      </c>
      <c r="AA295">
        <v>0</v>
      </c>
      <c r="AB295" t="s">
        <v>813</v>
      </c>
      <c r="AC295" t="s">
        <v>1174</v>
      </c>
    </row>
    <row r="296" spans="1:30">
      <c r="A296" s="1">
        <f>HYPERLINK("https://lsnyc.legalserver.org/matter/dynamic-profile/view/1865160","18-1865160")</f>
        <v>0</v>
      </c>
      <c r="B296" t="s">
        <v>40</v>
      </c>
      <c r="C296" t="s">
        <v>63</v>
      </c>
      <c r="D296" t="s">
        <v>69</v>
      </c>
      <c r="E296">
        <v>11433</v>
      </c>
      <c r="G296" t="s">
        <v>89</v>
      </c>
      <c r="J296" t="s">
        <v>134</v>
      </c>
      <c r="L296">
        <v>0</v>
      </c>
      <c r="N296" t="s">
        <v>177</v>
      </c>
      <c r="P296" t="s">
        <v>176</v>
      </c>
      <c r="Q296" t="s">
        <v>213</v>
      </c>
      <c r="R296" t="s">
        <v>214</v>
      </c>
      <c r="T296" t="s">
        <v>249</v>
      </c>
      <c r="U296" t="s">
        <v>419</v>
      </c>
      <c r="V296" t="s">
        <v>419</v>
      </c>
      <c r="W296">
        <v>0</v>
      </c>
      <c r="X296">
        <v>0</v>
      </c>
      <c r="Y296">
        <v>0</v>
      </c>
      <c r="AA296">
        <v>0</v>
      </c>
      <c r="AB296" t="s">
        <v>814</v>
      </c>
      <c r="AC296" t="s">
        <v>1390</v>
      </c>
    </row>
    <row r="297" spans="1:30">
      <c r="A297" s="1">
        <f>HYPERLINK("https://lsnyc.legalserver.org/matter/dynamic-profile/view/1837781","17-1837781")</f>
        <v>0</v>
      </c>
      <c r="B297" t="s">
        <v>30</v>
      </c>
      <c r="C297" t="s">
        <v>63</v>
      </c>
      <c r="D297" t="s">
        <v>69</v>
      </c>
      <c r="E297">
        <v>11433</v>
      </c>
      <c r="G297" t="s">
        <v>89</v>
      </c>
      <c r="J297" t="s">
        <v>158</v>
      </c>
      <c r="L297">
        <v>18000</v>
      </c>
      <c r="N297" t="s">
        <v>178</v>
      </c>
      <c r="Q297" t="s">
        <v>214</v>
      </c>
      <c r="R297" t="s">
        <v>217</v>
      </c>
      <c r="T297" t="s">
        <v>371</v>
      </c>
      <c r="U297" t="s">
        <v>419</v>
      </c>
      <c r="V297" t="s">
        <v>419</v>
      </c>
      <c r="W297">
        <v>0</v>
      </c>
      <c r="X297">
        <v>0</v>
      </c>
      <c r="Y297">
        <v>0</v>
      </c>
      <c r="AA297">
        <v>0</v>
      </c>
      <c r="AB297" t="s">
        <v>815</v>
      </c>
      <c r="AC297" t="s">
        <v>1309</v>
      </c>
    </row>
    <row r="298" spans="1:30">
      <c r="A298" s="1">
        <f>HYPERLINK("https://lsnyc.legalserver.org/matter/dynamic-profile/view/1891953","19-1891953")</f>
        <v>0</v>
      </c>
      <c r="B298" t="s">
        <v>31</v>
      </c>
      <c r="C298" t="s">
        <v>63</v>
      </c>
      <c r="D298" t="s">
        <v>70</v>
      </c>
      <c r="E298">
        <v>11226</v>
      </c>
      <c r="G298" t="s">
        <v>77</v>
      </c>
      <c r="H298" t="s">
        <v>89</v>
      </c>
      <c r="J298" t="s">
        <v>152</v>
      </c>
      <c r="L298">
        <v>3900</v>
      </c>
      <c r="Q298" t="s">
        <v>216</v>
      </c>
      <c r="T298" t="s">
        <v>372</v>
      </c>
      <c r="U298" t="s">
        <v>500</v>
      </c>
      <c r="V298" t="s">
        <v>419</v>
      </c>
      <c r="W298">
        <v>0</v>
      </c>
      <c r="X298">
        <v>0</v>
      </c>
      <c r="Y298">
        <v>0</v>
      </c>
      <c r="AA298">
        <v>0</v>
      </c>
      <c r="AB298" t="s">
        <v>816</v>
      </c>
      <c r="AC298" t="s">
        <v>1183</v>
      </c>
    </row>
    <row r="299" spans="1:30">
      <c r="A299" s="1">
        <f>HYPERLINK("https://lsnyc.legalserver.org/matter/dynamic-profile/view/1872185","18-1872185")</f>
        <v>0</v>
      </c>
      <c r="B299" t="s">
        <v>47</v>
      </c>
      <c r="C299" t="s">
        <v>63</v>
      </c>
      <c r="D299" t="s">
        <v>71</v>
      </c>
      <c r="E299">
        <v>10472</v>
      </c>
      <c r="G299" t="s">
        <v>76</v>
      </c>
      <c r="H299" t="s">
        <v>91</v>
      </c>
      <c r="J299" t="s">
        <v>97</v>
      </c>
      <c r="L299">
        <v>65000</v>
      </c>
      <c r="N299" t="s">
        <v>177</v>
      </c>
      <c r="Q299" t="s">
        <v>216</v>
      </c>
      <c r="R299" t="s">
        <v>218</v>
      </c>
      <c r="T299" t="s">
        <v>339</v>
      </c>
      <c r="U299" t="s">
        <v>501</v>
      </c>
      <c r="V299" t="s">
        <v>501</v>
      </c>
      <c r="W299">
        <v>0</v>
      </c>
      <c r="X299">
        <v>0</v>
      </c>
      <c r="Y299">
        <v>0</v>
      </c>
      <c r="AA299">
        <v>0</v>
      </c>
      <c r="AB299" t="s">
        <v>817</v>
      </c>
      <c r="AC299" t="s">
        <v>1391</v>
      </c>
    </row>
    <row r="300" spans="1:30">
      <c r="A300" s="1">
        <f>HYPERLINK("https://lsnyc.legalserver.org/matter/dynamic-profile/view/1893255","19-1893255")</f>
        <v>0</v>
      </c>
      <c r="B300" t="s">
        <v>33</v>
      </c>
      <c r="C300" t="s">
        <v>63</v>
      </c>
      <c r="D300" t="s">
        <v>69</v>
      </c>
      <c r="E300">
        <v>11693</v>
      </c>
      <c r="G300" t="s">
        <v>76</v>
      </c>
      <c r="J300" t="s">
        <v>101</v>
      </c>
      <c r="L300">
        <v>33672</v>
      </c>
      <c r="N300" t="s">
        <v>190</v>
      </c>
      <c r="P300" t="s">
        <v>181</v>
      </c>
      <c r="Q300" t="s">
        <v>214</v>
      </c>
      <c r="T300" t="s">
        <v>373</v>
      </c>
      <c r="U300" t="s">
        <v>420</v>
      </c>
      <c r="V300" t="s">
        <v>420</v>
      </c>
      <c r="W300">
        <v>0</v>
      </c>
      <c r="X300">
        <v>0</v>
      </c>
      <c r="Y300">
        <v>0</v>
      </c>
      <c r="AA300">
        <v>0</v>
      </c>
      <c r="AB300" t="s">
        <v>728</v>
      </c>
      <c r="AC300" t="s">
        <v>1392</v>
      </c>
    </row>
    <row r="301" spans="1:30">
      <c r="A301" s="1">
        <f>HYPERLINK("https://lsnyc.legalserver.org/matter/dynamic-profile/view/1907488","19-1907488")</f>
        <v>0</v>
      </c>
      <c r="B301" t="s">
        <v>36</v>
      </c>
      <c r="C301" t="s">
        <v>63</v>
      </c>
      <c r="D301" t="s">
        <v>71</v>
      </c>
      <c r="E301">
        <v>10474</v>
      </c>
      <c r="G301" t="s">
        <v>88</v>
      </c>
      <c r="H301" t="s">
        <v>83</v>
      </c>
      <c r="J301" t="s">
        <v>107</v>
      </c>
      <c r="L301">
        <v>61400</v>
      </c>
      <c r="N301" t="s">
        <v>177</v>
      </c>
      <c r="Q301" t="s">
        <v>216</v>
      </c>
      <c r="T301" t="s">
        <v>322</v>
      </c>
      <c r="U301" t="s">
        <v>467</v>
      </c>
      <c r="V301" t="s">
        <v>467</v>
      </c>
      <c r="W301">
        <v>0</v>
      </c>
      <c r="X301">
        <v>0</v>
      </c>
      <c r="Y301">
        <v>0</v>
      </c>
      <c r="AA301">
        <v>0</v>
      </c>
      <c r="AB301" t="s">
        <v>809</v>
      </c>
      <c r="AC301" t="s">
        <v>1393</v>
      </c>
    </row>
    <row r="302" spans="1:30">
      <c r="A302" s="1">
        <f>HYPERLINK("https://lsnyc.legalserver.org/matter/dynamic-profile/view/1889533","19-1889533")</f>
        <v>0</v>
      </c>
      <c r="B302" t="s">
        <v>35</v>
      </c>
      <c r="C302" t="s">
        <v>63</v>
      </c>
      <c r="D302" t="s">
        <v>71</v>
      </c>
      <c r="E302">
        <v>10472</v>
      </c>
      <c r="G302" t="s">
        <v>76</v>
      </c>
      <c r="J302" t="s">
        <v>102</v>
      </c>
      <c r="L302">
        <v>131980</v>
      </c>
      <c r="Q302" t="s">
        <v>214</v>
      </c>
      <c r="R302" t="s">
        <v>217</v>
      </c>
      <c r="T302" t="s">
        <v>374</v>
      </c>
      <c r="U302" t="s">
        <v>464</v>
      </c>
      <c r="V302" t="s">
        <v>464</v>
      </c>
      <c r="W302">
        <v>0</v>
      </c>
      <c r="X302">
        <v>0</v>
      </c>
      <c r="Y302">
        <v>0</v>
      </c>
      <c r="AA302">
        <v>0</v>
      </c>
      <c r="AB302" t="s">
        <v>818</v>
      </c>
      <c r="AC302" t="s">
        <v>1394</v>
      </c>
    </row>
    <row r="303" spans="1:30">
      <c r="A303" s="1">
        <f>HYPERLINK("https://lsnyc.legalserver.org/matter/dynamic-profile/view/0823482","16-0823482")</f>
        <v>0</v>
      </c>
      <c r="B303" t="s">
        <v>30</v>
      </c>
      <c r="C303" t="s">
        <v>63</v>
      </c>
      <c r="D303" t="s">
        <v>69</v>
      </c>
      <c r="E303">
        <v>11412</v>
      </c>
      <c r="G303" t="s">
        <v>87</v>
      </c>
      <c r="H303" t="s">
        <v>84</v>
      </c>
      <c r="J303" t="s">
        <v>101</v>
      </c>
      <c r="L303">
        <v>22668</v>
      </c>
      <c r="N303" t="s">
        <v>178</v>
      </c>
      <c r="P303" t="s">
        <v>202</v>
      </c>
      <c r="Q303" t="s">
        <v>213</v>
      </c>
      <c r="R303" t="s">
        <v>218</v>
      </c>
      <c r="T303" t="s">
        <v>375</v>
      </c>
      <c r="U303" t="s">
        <v>481</v>
      </c>
      <c r="V303" t="s">
        <v>481</v>
      </c>
      <c r="W303">
        <v>0</v>
      </c>
      <c r="X303">
        <v>0</v>
      </c>
      <c r="Y303">
        <v>0</v>
      </c>
      <c r="AA303">
        <v>0</v>
      </c>
      <c r="AB303" t="s">
        <v>819</v>
      </c>
      <c r="AC303" t="s">
        <v>1395</v>
      </c>
      <c r="AD303" t="s">
        <v>1757</v>
      </c>
    </row>
    <row r="304" spans="1:30">
      <c r="A304" s="1">
        <f>HYPERLINK("https://lsnyc.legalserver.org/matter/dynamic-profile/view/0816336","16-0816336")</f>
        <v>0</v>
      </c>
      <c r="B304" t="s">
        <v>36</v>
      </c>
      <c r="C304" t="s">
        <v>63</v>
      </c>
      <c r="D304" t="s">
        <v>71</v>
      </c>
      <c r="E304">
        <v>10455</v>
      </c>
      <c r="G304" t="s">
        <v>80</v>
      </c>
      <c r="J304" t="s">
        <v>118</v>
      </c>
      <c r="L304">
        <v>46584</v>
      </c>
      <c r="N304" t="s">
        <v>187</v>
      </c>
      <c r="P304" t="s">
        <v>176</v>
      </c>
      <c r="Q304" t="s">
        <v>214</v>
      </c>
      <c r="R304" t="s">
        <v>213</v>
      </c>
      <c r="T304" t="s">
        <v>359</v>
      </c>
      <c r="U304" t="s">
        <v>481</v>
      </c>
      <c r="V304" t="s">
        <v>481</v>
      </c>
      <c r="W304">
        <v>0</v>
      </c>
      <c r="X304">
        <v>63355.09</v>
      </c>
      <c r="Y304">
        <v>0</v>
      </c>
      <c r="AA304">
        <v>0</v>
      </c>
      <c r="AB304" t="s">
        <v>820</v>
      </c>
      <c r="AC304" t="s">
        <v>1396</v>
      </c>
      <c r="AD304" t="s">
        <v>1760</v>
      </c>
    </row>
    <row r="305" spans="1:30">
      <c r="A305" s="1">
        <f>HYPERLINK("https://lsnyc.legalserver.org/matter/dynamic-profile/view/1896210","19-1896210")</f>
        <v>0</v>
      </c>
      <c r="B305" t="s">
        <v>40</v>
      </c>
      <c r="C305" t="s">
        <v>63</v>
      </c>
      <c r="D305" t="s">
        <v>69</v>
      </c>
      <c r="E305">
        <v>11423</v>
      </c>
      <c r="G305" t="s">
        <v>76</v>
      </c>
      <c r="J305" t="s">
        <v>99</v>
      </c>
      <c r="L305">
        <v>49159.44</v>
      </c>
      <c r="Q305" t="s">
        <v>213</v>
      </c>
      <c r="U305" t="s">
        <v>469</v>
      </c>
      <c r="V305" t="s">
        <v>469</v>
      </c>
      <c r="W305">
        <v>0</v>
      </c>
      <c r="X305">
        <v>0</v>
      </c>
      <c r="Y305">
        <v>0</v>
      </c>
      <c r="AA305">
        <v>0</v>
      </c>
      <c r="AB305" t="s">
        <v>572</v>
      </c>
      <c r="AC305" t="s">
        <v>1309</v>
      </c>
      <c r="AD305" t="s">
        <v>1761</v>
      </c>
    </row>
    <row r="306" spans="1:30">
      <c r="A306" s="1">
        <f>HYPERLINK("https://lsnyc.legalserver.org/matter/dynamic-profile/view/1889720","19-1889720")</f>
        <v>0</v>
      </c>
      <c r="B306" t="s">
        <v>31</v>
      </c>
      <c r="C306" t="s">
        <v>63</v>
      </c>
      <c r="D306" t="s">
        <v>70</v>
      </c>
      <c r="E306">
        <v>11226</v>
      </c>
      <c r="G306" t="s">
        <v>84</v>
      </c>
      <c r="J306" t="s">
        <v>159</v>
      </c>
      <c r="L306">
        <v>53744.84</v>
      </c>
      <c r="Q306" t="s">
        <v>215</v>
      </c>
      <c r="T306" t="s">
        <v>252</v>
      </c>
      <c r="U306" t="s">
        <v>470</v>
      </c>
      <c r="V306" t="s">
        <v>470</v>
      </c>
      <c r="W306">
        <v>0</v>
      </c>
      <c r="X306">
        <v>0</v>
      </c>
      <c r="Y306">
        <v>0</v>
      </c>
      <c r="AA306">
        <v>0</v>
      </c>
      <c r="AB306" t="s">
        <v>821</v>
      </c>
      <c r="AC306" t="s">
        <v>759</v>
      </c>
    </row>
    <row r="307" spans="1:30">
      <c r="A307" s="1">
        <f>HYPERLINK("https://lsnyc.legalserver.org/matter/dynamic-profile/view/1894217","19-1894217")</f>
        <v>0</v>
      </c>
      <c r="B307" t="s">
        <v>39</v>
      </c>
      <c r="C307" t="s">
        <v>63</v>
      </c>
      <c r="D307" t="s">
        <v>70</v>
      </c>
      <c r="E307">
        <v>11226</v>
      </c>
      <c r="G307" t="s">
        <v>76</v>
      </c>
      <c r="J307" t="s">
        <v>98</v>
      </c>
      <c r="L307">
        <v>52400</v>
      </c>
      <c r="N307" t="s">
        <v>188</v>
      </c>
      <c r="Q307" t="s">
        <v>216</v>
      </c>
      <c r="T307" t="s">
        <v>320</v>
      </c>
      <c r="U307" t="s">
        <v>470</v>
      </c>
      <c r="V307" t="s">
        <v>470</v>
      </c>
      <c r="W307">
        <v>0</v>
      </c>
      <c r="X307">
        <v>0</v>
      </c>
      <c r="Y307">
        <v>0</v>
      </c>
      <c r="AA307">
        <v>0</v>
      </c>
      <c r="AB307" t="s">
        <v>822</v>
      </c>
      <c r="AC307" t="s">
        <v>1291</v>
      </c>
    </row>
    <row r="308" spans="1:30">
      <c r="A308" s="1">
        <f>HYPERLINK("https://lsnyc.legalserver.org/matter/dynamic-profile/view/1904562","19-1904562")</f>
        <v>0</v>
      </c>
      <c r="B308" t="s">
        <v>37</v>
      </c>
      <c r="C308" t="s">
        <v>63</v>
      </c>
      <c r="D308" t="s">
        <v>69</v>
      </c>
      <c r="E308">
        <v>11367</v>
      </c>
      <c r="G308" t="s">
        <v>76</v>
      </c>
      <c r="J308" t="s">
        <v>114</v>
      </c>
      <c r="L308">
        <v>41860</v>
      </c>
      <c r="Q308" t="s">
        <v>220</v>
      </c>
      <c r="T308" t="s">
        <v>263</v>
      </c>
      <c r="U308" t="s">
        <v>470</v>
      </c>
      <c r="V308" t="s">
        <v>470</v>
      </c>
      <c r="W308">
        <v>0</v>
      </c>
      <c r="X308">
        <v>0</v>
      </c>
      <c r="Y308">
        <v>0</v>
      </c>
      <c r="AA308">
        <v>0</v>
      </c>
      <c r="AB308" t="s">
        <v>823</v>
      </c>
      <c r="AC308" t="s">
        <v>1397</v>
      </c>
    </row>
    <row r="309" spans="1:30">
      <c r="A309" s="1">
        <f>HYPERLINK("https://lsnyc.legalserver.org/matter/dynamic-profile/view/0807834","16-0807834")</f>
        <v>0</v>
      </c>
      <c r="B309" t="s">
        <v>39</v>
      </c>
      <c r="C309" t="s">
        <v>63</v>
      </c>
      <c r="D309" t="s">
        <v>70</v>
      </c>
      <c r="E309">
        <v>11207</v>
      </c>
      <c r="G309" t="s">
        <v>77</v>
      </c>
      <c r="H309" t="s">
        <v>89</v>
      </c>
      <c r="J309" t="s">
        <v>135</v>
      </c>
      <c r="L309">
        <v>71280</v>
      </c>
      <c r="N309" t="s">
        <v>176</v>
      </c>
      <c r="P309" t="s">
        <v>181</v>
      </c>
      <c r="Q309" t="s">
        <v>213</v>
      </c>
      <c r="R309" t="s">
        <v>216</v>
      </c>
      <c r="T309" t="s">
        <v>269</v>
      </c>
      <c r="U309" t="s">
        <v>502</v>
      </c>
      <c r="V309" t="s">
        <v>502</v>
      </c>
      <c r="W309">
        <v>0</v>
      </c>
      <c r="X309">
        <v>0</v>
      </c>
      <c r="Y309">
        <v>0</v>
      </c>
      <c r="AA309">
        <v>0</v>
      </c>
      <c r="AB309" t="s">
        <v>824</v>
      </c>
      <c r="AC309" t="s">
        <v>1202</v>
      </c>
    </row>
    <row r="310" spans="1:30">
      <c r="A310" s="1">
        <f>HYPERLINK("https://lsnyc.legalserver.org/matter/dynamic-profile/view/1869380","18-1869380")</f>
        <v>0</v>
      </c>
      <c r="B310" t="s">
        <v>34</v>
      </c>
      <c r="C310" t="s">
        <v>63</v>
      </c>
      <c r="D310" t="s">
        <v>70</v>
      </c>
      <c r="E310">
        <v>11212</v>
      </c>
      <c r="G310" t="s">
        <v>80</v>
      </c>
      <c r="J310" t="s">
        <v>150</v>
      </c>
      <c r="L310">
        <v>81000</v>
      </c>
      <c r="N310" t="s">
        <v>176</v>
      </c>
      <c r="Q310" t="s">
        <v>214</v>
      </c>
      <c r="R310" t="s">
        <v>211</v>
      </c>
      <c r="U310" t="s">
        <v>339</v>
      </c>
      <c r="V310" t="s">
        <v>485</v>
      </c>
      <c r="W310">
        <v>0</v>
      </c>
      <c r="X310">
        <v>0</v>
      </c>
      <c r="Y310">
        <v>0</v>
      </c>
      <c r="AA310">
        <v>0</v>
      </c>
      <c r="AB310" t="s">
        <v>772</v>
      </c>
      <c r="AC310" t="s">
        <v>1398</v>
      </c>
    </row>
    <row r="311" spans="1:30">
      <c r="A311" s="1">
        <f>HYPERLINK("https://lsnyc.legalserver.org/matter/dynamic-profile/view/0760937","14-0760937")</f>
        <v>0</v>
      </c>
      <c r="B311" t="s">
        <v>33</v>
      </c>
      <c r="C311" t="s">
        <v>63</v>
      </c>
      <c r="D311" t="s">
        <v>69</v>
      </c>
      <c r="E311">
        <v>11413</v>
      </c>
      <c r="G311" t="s">
        <v>76</v>
      </c>
      <c r="J311" t="s">
        <v>101</v>
      </c>
      <c r="L311">
        <v>108000</v>
      </c>
      <c r="N311" t="s">
        <v>181</v>
      </c>
      <c r="Q311" t="s">
        <v>213</v>
      </c>
      <c r="T311" t="s">
        <v>348</v>
      </c>
      <c r="U311" t="s">
        <v>348</v>
      </c>
      <c r="V311" t="s">
        <v>348</v>
      </c>
      <c r="W311">
        <v>0</v>
      </c>
      <c r="X311">
        <v>0</v>
      </c>
      <c r="Y311">
        <v>0</v>
      </c>
      <c r="AA311">
        <v>0</v>
      </c>
      <c r="AB311" t="s">
        <v>825</v>
      </c>
      <c r="AC311" t="s">
        <v>1399</v>
      </c>
      <c r="AD311" t="s">
        <v>1757</v>
      </c>
    </row>
    <row r="312" spans="1:30">
      <c r="A312" s="1">
        <f>HYPERLINK("https://lsnyc.legalserver.org/matter/dynamic-profile/view/1906969","19-1906969")</f>
        <v>0</v>
      </c>
      <c r="B312" t="s">
        <v>48</v>
      </c>
      <c r="C312" t="s">
        <v>63</v>
      </c>
      <c r="D312" t="s">
        <v>69</v>
      </c>
      <c r="E312">
        <v>11422</v>
      </c>
      <c r="G312" t="s">
        <v>76</v>
      </c>
      <c r="J312" t="s">
        <v>96</v>
      </c>
      <c r="L312">
        <v>91000</v>
      </c>
      <c r="Q312" t="s">
        <v>217</v>
      </c>
      <c r="T312" t="s">
        <v>369</v>
      </c>
      <c r="U312" t="s">
        <v>475</v>
      </c>
      <c r="V312" t="s">
        <v>369</v>
      </c>
      <c r="W312">
        <v>0</v>
      </c>
      <c r="X312">
        <v>0</v>
      </c>
      <c r="Y312">
        <v>0</v>
      </c>
      <c r="AA312">
        <v>0</v>
      </c>
      <c r="AB312" t="s">
        <v>826</v>
      </c>
      <c r="AC312" t="s">
        <v>605</v>
      </c>
    </row>
    <row r="313" spans="1:30">
      <c r="A313" s="1">
        <f>HYPERLINK("https://lsnyc.legalserver.org/matter/dynamic-profile/view/1904492","19-1904492")</f>
        <v>0</v>
      </c>
      <c r="B313" t="s">
        <v>35</v>
      </c>
      <c r="C313" t="s">
        <v>63</v>
      </c>
      <c r="D313" t="s">
        <v>71</v>
      </c>
      <c r="E313">
        <v>10467</v>
      </c>
      <c r="G313" t="s">
        <v>85</v>
      </c>
      <c r="J313" t="s">
        <v>101</v>
      </c>
      <c r="L313">
        <v>110772</v>
      </c>
      <c r="N313" t="s">
        <v>176</v>
      </c>
      <c r="P313" t="s">
        <v>177</v>
      </c>
      <c r="Q313" t="s">
        <v>214</v>
      </c>
      <c r="R313" t="s">
        <v>217</v>
      </c>
      <c r="T313" t="s">
        <v>376</v>
      </c>
      <c r="U313" t="s">
        <v>369</v>
      </c>
      <c r="V313" t="s">
        <v>369</v>
      </c>
      <c r="W313">
        <v>0</v>
      </c>
      <c r="X313">
        <v>0</v>
      </c>
      <c r="Y313">
        <v>0</v>
      </c>
      <c r="AA313">
        <v>0</v>
      </c>
      <c r="AB313" t="s">
        <v>827</v>
      </c>
      <c r="AC313" t="s">
        <v>1400</v>
      </c>
    </row>
    <row r="314" spans="1:30">
      <c r="A314" s="1">
        <f>HYPERLINK("https://lsnyc.legalserver.org/matter/dynamic-profile/view/0780456","15-0780456")</f>
        <v>0</v>
      </c>
      <c r="B314" t="s">
        <v>30</v>
      </c>
      <c r="C314" t="s">
        <v>63</v>
      </c>
      <c r="D314" t="s">
        <v>69</v>
      </c>
      <c r="E314">
        <v>11412</v>
      </c>
      <c r="G314" t="s">
        <v>80</v>
      </c>
      <c r="J314" t="s">
        <v>108</v>
      </c>
      <c r="L314">
        <v>31200</v>
      </c>
      <c r="N314" t="s">
        <v>176</v>
      </c>
      <c r="Q314" t="s">
        <v>214</v>
      </c>
      <c r="T314" t="s">
        <v>369</v>
      </c>
      <c r="U314" t="s">
        <v>369</v>
      </c>
      <c r="V314" t="s">
        <v>369</v>
      </c>
      <c r="W314">
        <v>0</v>
      </c>
      <c r="X314">
        <v>0</v>
      </c>
      <c r="Y314">
        <v>0</v>
      </c>
      <c r="AA314">
        <v>0</v>
      </c>
      <c r="AB314" t="s">
        <v>828</v>
      </c>
      <c r="AC314" t="s">
        <v>1401</v>
      </c>
    </row>
    <row r="315" spans="1:30">
      <c r="A315" s="1">
        <f>HYPERLINK("https://lsnyc.legalserver.org/matter/dynamic-profile/view/0787174","15-0787174")</f>
        <v>0</v>
      </c>
      <c r="B315" t="s">
        <v>51</v>
      </c>
      <c r="C315" t="s">
        <v>63</v>
      </c>
      <c r="D315" t="s">
        <v>70</v>
      </c>
      <c r="E315">
        <v>11234</v>
      </c>
      <c r="G315" t="s">
        <v>76</v>
      </c>
      <c r="J315" t="s">
        <v>96</v>
      </c>
      <c r="L315">
        <v>69200</v>
      </c>
      <c r="N315" t="s">
        <v>176</v>
      </c>
      <c r="P315" t="s">
        <v>181</v>
      </c>
      <c r="Q315" t="s">
        <v>213</v>
      </c>
      <c r="R315" t="s">
        <v>217</v>
      </c>
      <c r="T315" t="s">
        <v>302</v>
      </c>
      <c r="U315" t="s">
        <v>470</v>
      </c>
      <c r="V315" t="s">
        <v>360</v>
      </c>
      <c r="W315">
        <v>0</v>
      </c>
      <c r="X315">
        <v>0</v>
      </c>
      <c r="Y315">
        <v>0</v>
      </c>
      <c r="AA315">
        <v>0</v>
      </c>
      <c r="AB315" t="s">
        <v>829</v>
      </c>
      <c r="AC315" t="s">
        <v>1402</v>
      </c>
      <c r="AD315" t="s">
        <v>1757</v>
      </c>
    </row>
    <row r="316" spans="1:30">
      <c r="A316" s="1">
        <f>HYPERLINK("https://lsnyc.legalserver.org/matter/dynamic-profile/view/1908534","19-1908534")</f>
        <v>0</v>
      </c>
      <c r="B316" t="s">
        <v>36</v>
      </c>
      <c r="C316" t="s">
        <v>63</v>
      </c>
      <c r="D316" t="s">
        <v>71</v>
      </c>
      <c r="E316">
        <v>10472</v>
      </c>
      <c r="G316" t="s">
        <v>78</v>
      </c>
      <c r="J316" t="s">
        <v>99</v>
      </c>
      <c r="L316">
        <v>130000</v>
      </c>
      <c r="N316" t="s">
        <v>176</v>
      </c>
      <c r="P316" t="s">
        <v>177</v>
      </c>
      <c r="Q316" t="s">
        <v>214</v>
      </c>
      <c r="R316" t="s">
        <v>217</v>
      </c>
      <c r="T316" t="s">
        <v>291</v>
      </c>
      <c r="U316" t="s">
        <v>469</v>
      </c>
      <c r="V316" t="s">
        <v>360</v>
      </c>
      <c r="W316">
        <v>0</v>
      </c>
      <c r="X316">
        <v>0</v>
      </c>
      <c r="Y316">
        <v>0</v>
      </c>
      <c r="AA316">
        <v>0</v>
      </c>
      <c r="AB316" t="s">
        <v>830</v>
      </c>
      <c r="AC316" t="s">
        <v>1380</v>
      </c>
    </row>
    <row r="317" spans="1:30">
      <c r="A317" s="1">
        <f>HYPERLINK("https://lsnyc.legalserver.org/matter/dynamic-profile/view/1904650","19-1904650")</f>
        <v>0</v>
      </c>
      <c r="B317" t="s">
        <v>31</v>
      </c>
      <c r="C317" t="s">
        <v>63</v>
      </c>
      <c r="D317" t="s">
        <v>70</v>
      </c>
      <c r="E317">
        <v>11208</v>
      </c>
      <c r="G317" t="s">
        <v>76</v>
      </c>
      <c r="J317" t="s">
        <v>143</v>
      </c>
      <c r="L317">
        <v>125947.54</v>
      </c>
      <c r="Q317" t="s">
        <v>216</v>
      </c>
      <c r="T317" t="s">
        <v>360</v>
      </c>
      <c r="U317" t="s">
        <v>503</v>
      </c>
      <c r="V317" t="s">
        <v>360</v>
      </c>
      <c r="W317">
        <v>0</v>
      </c>
      <c r="X317">
        <v>0</v>
      </c>
      <c r="Y317">
        <v>0</v>
      </c>
      <c r="AA317">
        <v>0</v>
      </c>
      <c r="AB317" t="s">
        <v>831</v>
      </c>
      <c r="AC317" t="s">
        <v>1403</v>
      </c>
    </row>
    <row r="318" spans="1:30">
      <c r="A318" s="1">
        <f>HYPERLINK("https://lsnyc.legalserver.org/matter/dynamic-profile/view/1893034","19-1893034")</f>
        <v>0</v>
      </c>
      <c r="B318" t="s">
        <v>36</v>
      </c>
      <c r="C318" t="s">
        <v>63</v>
      </c>
      <c r="D318" t="s">
        <v>71</v>
      </c>
      <c r="E318">
        <v>10469</v>
      </c>
      <c r="G318" t="s">
        <v>76</v>
      </c>
      <c r="J318" t="s">
        <v>100</v>
      </c>
      <c r="L318">
        <v>62400</v>
      </c>
      <c r="N318" t="s">
        <v>176</v>
      </c>
      <c r="P318" t="s">
        <v>177</v>
      </c>
      <c r="Q318" t="s">
        <v>214</v>
      </c>
      <c r="R318" t="s">
        <v>217</v>
      </c>
      <c r="T318" t="s">
        <v>244</v>
      </c>
      <c r="U318" t="s">
        <v>504</v>
      </c>
      <c r="V318" t="s">
        <v>504</v>
      </c>
      <c r="W318">
        <v>0</v>
      </c>
      <c r="X318">
        <v>0</v>
      </c>
      <c r="Y318">
        <v>0</v>
      </c>
      <c r="AA318">
        <v>0</v>
      </c>
      <c r="AB318" t="s">
        <v>832</v>
      </c>
      <c r="AC318" t="s">
        <v>1404</v>
      </c>
    </row>
    <row r="319" spans="1:30">
      <c r="A319" s="1">
        <f>HYPERLINK("https://lsnyc.legalserver.org/matter/dynamic-profile/view/1893756","19-1893756")</f>
        <v>0</v>
      </c>
      <c r="B319" t="s">
        <v>43</v>
      </c>
      <c r="C319" t="s">
        <v>63</v>
      </c>
      <c r="D319" t="s">
        <v>71</v>
      </c>
      <c r="E319">
        <v>10466</v>
      </c>
      <c r="G319" t="s">
        <v>76</v>
      </c>
      <c r="J319" t="s">
        <v>97</v>
      </c>
      <c r="L319">
        <v>112992</v>
      </c>
      <c r="N319" t="s">
        <v>177</v>
      </c>
      <c r="Q319" t="s">
        <v>217</v>
      </c>
      <c r="T319" t="s">
        <v>244</v>
      </c>
      <c r="U319" t="s">
        <v>504</v>
      </c>
      <c r="V319" t="s">
        <v>504</v>
      </c>
      <c r="W319">
        <v>0</v>
      </c>
      <c r="X319">
        <v>0</v>
      </c>
      <c r="Y319">
        <v>0</v>
      </c>
      <c r="AA319">
        <v>0</v>
      </c>
      <c r="AB319" t="s">
        <v>833</v>
      </c>
      <c r="AC319" t="s">
        <v>1183</v>
      </c>
    </row>
    <row r="320" spans="1:30">
      <c r="A320" s="1">
        <f>HYPERLINK("https://lsnyc.legalserver.org/matter/dynamic-profile/view/1897675","19-1897675")</f>
        <v>0</v>
      </c>
      <c r="B320" t="s">
        <v>48</v>
      </c>
      <c r="C320" t="s">
        <v>63</v>
      </c>
      <c r="D320" t="s">
        <v>69</v>
      </c>
      <c r="E320">
        <v>11413</v>
      </c>
      <c r="G320" t="s">
        <v>82</v>
      </c>
      <c r="J320" t="s">
        <v>155</v>
      </c>
      <c r="L320">
        <v>20400</v>
      </c>
      <c r="N320" t="s">
        <v>176</v>
      </c>
      <c r="Q320" t="s">
        <v>214</v>
      </c>
      <c r="T320" t="s">
        <v>377</v>
      </c>
      <c r="U320" t="s">
        <v>464</v>
      </c>
      <c r="V320" t="s">
        <v>542</v>
      </c>
      <c r="W320">
        <v>0</v>
      </c>
      <c r="X320">
        <v>0</v>
      </c>
      <c r="Y320">
        <v>0</v>
      </c>
      <c r="AA320">
        <v>0</v>
      </c>
      <c r="AB320" t="s">
        <v>834</v>
      </c>
      <c r="AC320" t="s">
        <v>1405</v>
      </c>
    </row>
    <row r="321" spans="1:30">
      <c r="A321" s="1">
        <f>HYPERLINK("https://lsnyc.legalserver.org/matter/dynamic-profile/view/1899670","19-1899670")</f>
        <v>0</v>
      </c>
      <c r="B321" t="s">
        <v>41</v>
      </c>
      <c r="C321" t="s">
        <v>63</v>
      </c>
      <c r="D321" t="s">
        <v>70</v>
      </c>
      <c r="E321">
        <v>11207</v>
      </c>
      <c r="G321" t="s">
        <v>80</v>
      </c>
      <c r="J321" t="s">
        <v>130</v>
      </c>
      <c r="L321">
        <v>122800</v>
      </c>
      <c r="N321" t="s">
        <v>188</v>
      </c>
      <c r="P321" t="s">
        <v>177</v>
      </c>
      <c r="Q321" t="s">
        <v>221</v>
      </c>
      <c r="R321" t="s">
        <v>216</v>
      </c>
      <c r="T321" t="s">
        <v>378</v>
      </c>
      <c r="V321" t="s">
        <v>378</v>
      </c>
      <c r="W321">
        <v>0</v>
      </c>
      <c r="X321">
        <v>0</v>
      </c>
      <c r="Y321">
        <v>0</v>
      </c>
      <c r="AA321">
        <v>0</v>
      </c>
      <c r="AB321" t="s">
        <v>750</v>
      </c>
      <c r="AC321" t="s">
        <v>1406</v>
      </c>
    </row>
    <row r="322" spans="1:30">
      <c r="A322" s="1">
        <f>HYPERLINK("https://lsnyc.legalserver.org/matter/dynamic-profile/view/1904827","19-1904827")</f>
        <v>0</v>
      </c>
      <c r="B322" t="s">
        <v>48</v>
      </c>
      <c r="C322" t="s">
        <v>63</v>
      </c>
      <c r="D322" t="s">
        <v>69</v>
      </c>
      <c r="E322">
        <v>11434</v>
      </c>
      <c r="G322" t="s">
        <v>89</v>
      </c>
      <c r="J322" t="s">
        <v>97</v>
      </c>
      <c r="L322">
        <v>67000</v>
      </c>
      <c r="N322" t="s">
        <v>177</v>
      </c>
      <c r="Q322" t="s">
        <v>217</v>
      </c>
      <c r="T322" t="s">
        <v>275</v>
      </c>
      <c r="U322" t="s">
        <v>481</v>
      </c>
      <c r="V322" t="s">
        <v>378</v>
      </c>
      <c r="W322">
        <v>0</v>
      </c>
      <c r="X322">
        <v>0</v>
      </c>
      <c r="Y322">
        <v>0</v>
      </c>
      <c r="AA322">
        <v>0</v>
      </c>
      <c r="AB322" t="s">
        <v>835</v>
      </c>
      <c r="AC322" t="s">
        <v>1407</v>
      </c>
    </row>
    <row r="323" spans="1:30">
      <c r="A323" s="1">
        <f>HYPERLINK("https://lsnyc.legalserver.org/matter/dynamic-profile/view/1894117","19-1894117")</f>
        <v>0</v>
      </c>
      <c r="B323" t="s">
        <v>37</v>
      </c>
      <c r="C323" t="s">
        <v>63</v>
      </c>
      <c r="D323" t="s">
        <v>69</v>
      </c>
      <c r="E323">
        <v>11434</v>
      </c>
      <c r="G323" t="s">
        <v>89</v>
      </c>
      <c r="J323" t="s">
        <v>111</v>
      </c>
      <c r="L323">
        <v>104760</v>
      </c>
      <c r="Q323" t="s">
        <v>213</v>
      </c>
      <c r="T323" t="s">
        <v>299</v>
      </c>
      <c r="U323" t="s">
        <v>361</v>
      </c>
      <c r="V323" t="s">
        <v>378</v>
      </c>
      <c r="W323">
        <v>0</v>
      </c>
      <c r="X323">
        <v>0</v>
      </c>
      <c r="Y323">
        <v>0</v>
      </c>
      <c r="AA323">
        <v>0</v>
      </c>
      <c r="AB323" t="s">
        <v>836</v>
      </c>
      <c r="AC323" t="s">
        <v>1400</v>
      </c>
    </row>
    <row r="324" spans="1:30">
      <c r="A324" s="1">
        <f>HYPERLINK("https://lsnyc.legalserver.org/matter/dynamic-profile/view/0808173","16-0808173")</f>
        <v>0</v>
      </c>
      <c r="B324" t="s">
        <v>39</v>
      </c>
      <c r="C324" t="s">
        <v>63</v>
      </c>
      <c r="D324" t="s">
        <v>70</v>
      </c>
      <c r="E324">
        <v>11236</v>
      </c>
      <c r="G324" t="s">
        <v>76</v>
      </c>
      <c r="H324" t="s">
        <v>88</v>
      </c>
      <c r="J324" t="s">
        <v>115</v>
      </c>
      <c r="L324">
        <v>136760</v>
      </c>
      <c r="N324" t="s">
        <v>176</v>
      </c>
      <c r="P324" t="s">
        <v>177</v>
      </c>
      <c r="Q324" t="s">
        <v>213</v>
      </c>
      <c r="R324" t="s">
        <v>214</v>
      </c>
      <c r="T324" t="s">
        <v>241</v>
      </c>
      <c r="U324" t="s">
        <v>440</v>
      </c>
      <c r="V324" t="s">
        <v>378</v>
      </c>
      <c r="W324">
        <v>0</v>
      </c>
      <c r="X324">
        <v>0</v>
      </c>
      <c r="Y324">
        <v>0</v>
      </c>
      <c r="AA324">
        <v>0</v>
      </c>
      <c r="AB324" t="s">
        <v>835</v>
      </c>
      <c r="AC324" t="s">
        <v>1408</v>
      </c>
      <c r="AD324" t="s">
        <v>1758</v>
      </c>
    </row>
    <row r="325" spans="1:30">
      <c r="A325" s="1">
        <f>HYPERLINK("https://lsnyc.legalserver.org/matter/dynamic-profile/view/1883964","18-1883964")</f>
        <v>0</v>
      </c>
      <c r="B325" t="s">
        <v>48</v>
      </c>
      <c r="C325" t="s">
        <v>63</v>
      </c>
      <c r="D325" t="s">
        <v>69</v>
      </c>
      <c r="E325">
        <v>11691</v>
      </c>
      <c r="G325" t="s">
        <v>76</v>
      </c>
      <c r="J325" t="s">
        <v>127</v>
      </c>
      <c r="L325">
        <v>42800</v>
      </c>
      <c r="Q325" t="s">
        <v>214</v>
      </c>
      <c r="T325" t="s">
        <v>240</v>
      </c>
      <c r="V325" t="s">
        <v>378</v>
      </c>
      <c r="W325">
        <v>0</v>
      </c>
      <c r="X325">
        <v>0</v>
      </c>
      <c r="Y325">
        <v>0</v>
      </c>
      <c r="AA325">
        <v>0</v>
      </c>
      <c r="AB325" t="s">
        <v>837</v>
      </c>
      <c r="AC325" t="s">
        <v>1409</v>
      </c>
    </row>
    <row r="326" spans="1:30">
      <c r="A326" s="1">
        <f>HYPERLINK("https://lsnyc.legalserver.org/matter/dynamic-profile/view/1884309","18-1884309")</f>
        <v>0</v>
      </c>
      <c r="B326" t="s">
        <v>40</v>
      </c>
      <c r="C326" t="s">
        <v>63</v>
      </c>
      <c r="D326" t="s">
        <v>69</v>
      </c>
      <c r="E326">
        <v>11357</v>
      </c>
      <c r="G326" t="s">
        <v>85</v>
      </c>
      <c r="H326" t="s">
        <v>76</v>
      </c>
      <c r="J326" t="s">
        <v>102</v>
      </c>
      <c r="L326">
        <v>14400</v>
      </c>
      <c r="N326" t="s">
        <v>177</v>
      </c>
      <c r="Q326" t="s">
        <v>214</v>
      </c>
      <c r="R326" t="s">
        <v>211</v>
      </c>
      <c r="T326" t="s">
        <v>379</v>
      </c>
      <c r="U326" t="s">
        <v>273</v>
      </c>
      <c r="V326" t="s">
        <v>378</v>
      </c>
      <c r="W326">
        <v>0</v>
      </c>
      <c r="X326">
        <v>0</v>
      </c>
      <c r="Y326">
        <v>0</v>
      </c>
      <c r="AA326">
        <v>0</v>
      </c>
      <c r="AB326" t="s">
        <v>838</v>
      </c>
      <c r="AC326" t="s">
        <v>1410</v>
      </c>
      <c r="AD326" t="s">
        <v>1762</v>
      </c>
    </row>
    <row r="327" spans="1:30">
      <c r="A327" s="1">
        <f>HYPERLINK("https://lsnyc.legalserver.org/matter/dynamic-profile/view/1900339","19-1900339")</f>
        <v>0</v>
      </c>
      <c r="B327" t="s">
        <v>37</v>
      </c>
      <c r="C327" t="s">
        <v>63</v>
      </c>
      <c r="D327" t="s">
        <v>69</v>
      </c>
      <c r="E327">
        <v>11429</v>
      </c>
      <c r="G327" t="s">
        <v>89</v>
      </c>
      <c r="J327" t="s">
        <v>99</v>
      </c>
      <c r="L327">
        <v>55200</v>
      </c>
      <c r="T327" t="s">
        <v>380</v>
      </c>
      <c r="U327" t="s">
        <v>505</v>
      </c>
      <c r="V327" t="s">
        <v>378</v>
      </c>
      <c r="W327">
        <v>0</v>
      </c>
      <c r="X327">
        <v>0</v>
      </c>
      <c r="Y327">
        <v>0</v>
      </c>
      <c r="AA327">
        <v>0</v>
      </c>
      <c r="AB327" t="s">
        <v>839</v>
      </c>
      <c r="AC327" t="s">
        <v>1411</v>
      </c>
    </row>
    <row r="328" spans="1:30">
      <c r="A328" s="1">
        <f>HYPERLINK("https://lsnyc.legalserver.org/matter/dynamic-profile/view/1885818","18-1885818")</f>
        <v>0</v>
      </c>
      <c r="B328" t="s">
        <v>40</v>
      </c>
      <c r="C328" t="s">
        <v>63</v>
      </c>
      <c r="D328" t="s">
        <v>69</v>
      </c>
      <c r="E328">
        <v>11378</v>
      </c>
      <c r="G328" t="s">
        <v>89</v>
      </c>
      <c r="J328" t="s">
        <v>148</v>
      </c>
      <c r="L328">
        <v>26400</v>
      </c>
      <c r="N328" t="s">
        <v>176</v>
      </c>
      <c r="P328" t="s">
        <v>177</v>
      </c>
      <c r="Q328" t="s">
        <v>211</v>
      </c>
      <c r="R328" t="s">
        <v>217</v>
      </c>
      <c r="T328" t="s">
        <v>378</v>
      </c>
      <c r="U328" t="s">
        <v>472</v>
      </c>
      <c r="V328" t="s">
        <v>378</v>
      </c>
      <c r="W328">
        <v>0</v>
      </c>
      <c r="X328">
        <v>0</v>
      </c>
      <c r="Y328">
        <v>0</v>
      </c>
      <c r="AA328">
        <v>0</v>
      </c>
      <c r="AB328" t="s">
        <v>812</v>
      </c>
      <c r="AC328" t="s">
        <v>1412</v>
      </c>
    </row>
    <row r="329" spans="1:30">
      <c r="A329" s="1">
        <f>HYPERLINK("https://lsnyc.legalserver.org/matter/dynamic-profile/view/1885847","18-1885847")</f>
        <v>0</v>
      </c>
      <c r="B329" t="s">
        <v>34</v>
      </c>
      <c r="C329" t="s">
        <v>63</v>
      </c>
      <c r="D329" t="s">
        <v>70</v>
      </c>
      <c r="E329">
        <v>11221</v>
      </c>
      <c r="G329" t="s">
        <v>91</v>
      </c>
      <c r="J329" t="s">
        <v>160</v>
      </c>
      <c r="L329">
        <v>0</v>
      </c>
      <c r="Q329" t="s">
        <v>216</v>
      </c>
      <c r="T329" t="s">
        <v>378</v>
      </c>
      <c r="U329" t="s">
        <v>378</v>
      </c>
      <c r="V329" t="s">
        <v>378</v>
      </c>
      <c r="W329">
        <v>0</v>
      </c>
      <c r="X329">
        <v>0</v>
      </c>
      <c r="Y329">
        <v>0</v>
      </c>
      <c r="AA329">
        <v>0</v>
      </c>
      <c r="AB329" t="s">
        <v>840</v>
      </c>
      <c r="AC329" t="s">
        <v>1413</v>
      </c>
    </row>
    <row r="330" spans="1:30">
      <c r="A330" s="1">
        <f>HYPERLINK("https://lsnyc.legalserver.org/matter/dynamic-profile/view/1850331","17-1850331")</f>
        <v>0</v>
      </c>
      <c r="B330" t="s">
        <v>32</v>
      </c>
      <c r="C330" t="s">
        <v>63</v>
      </c>
      <c r="D330" t="s">
        <v>69</v>
      </c>
      <c r="E330">
        <v>11434</v>
      </c>
      <c r="G330" t="s">
        <v>77</v>
      </c>
      <c r="J330" t="s">
        <v>99</v>
      </c>
      <c r="L330">
        <v>19200</v>
      </c>
      <c r="N330" t="s">
        <v>176</v>
      </c>
      <c r="Q330" t="s">
        <v>213</v>
      </c>
      <c r="T330" t="s">
        <v>381</v>
      </c>
      <c r="U330" t="s">
        <v>464</v>
      </c>
      <c r="V330" t="s">
        <v>378</v>
      </c>
      <c r="W330">
        <v>0</v>
      </c>
      <c r="X330">
        <v>0</v>
      </c>
      <c r="Y330">
        <v>0</v>
      </c>
      <c r="AA330">
        <v>0</v>
      </c>
      <c r="AB330" t="s">
        <v>841</v>
      </c>
      <c r="AC330" t="s">
        <v>1414</v>
      </c>
    </row>
    <row r="331" spans="1:30">
      <c r="A331" s="1">
        <f>HYPERLINK("https://lsnyc.legalserver.org/matter/dynamic-profile/view/1904503","19-1904503")</f>
        <v>0</v>
      </c>
      <c r="B331" t="s">
        <v>48</v>
      </c>
      <c r="C331" t="s">
        <v>63</v>
      </c>
      <c r="D331" t="s">
        <v>69</v>
      </c>
      <c r="E331">
        <v>11368</v>
      </c>
      <c r="G331" t="s">
        <v>88</v>
      </c>
      <c r="J331" t="s">
        <v>96</v>
      </c>
      <c r="L331">
        <v>70000</v>
      </c>
      <c r="T331" t="s">
        <v>244</v>
      </c>
      <c r="U331" t="s">
        <v>417</v>
      </c>
      <c r="V331" t="s">
        <v>378</v>
      </c>
      <c r="W331">
        <v>0</v>
      </c>
      <c r="X331">
        <v>0</v>
      </c>
      <c r="Y331">
        <v>0</v>
      </c>
      <c r="AA331">
        <v>0</v>
      </c>
      <c r="AB331" t="s">
        <v>842</v>
      </c>
      <c r="AC331" t="s">
        <v>1180</v>
      </c>
    </row>
    <row r="332" spans="1:30">
      <c r="A332" s="1">
        <f>HYPERLINK("https://lsnyc.legalserver.org/matter/dynamic-profile/view/0742125","13-0742125")</f>
        <v>0</v>
      </c>
      <c r="B332" t="s">
        <v>40</v>
      </c>
      <c r="C332" t="s">
        <v>63</v>
      </c>
      <c r="D332" t="s">
        <v>69</v>
      </c>
      <c r="E332">
        <v>11433</v>
      </c>
      <c r="G332" t="s">
        <v>82</v>
      </c>
      <c r="J332" t="s">
        <v>102</v>
      </c>
      <c r="L332">
        <v>22400</v>
      </c>
      <c r="N332" t="s">
        <v>181</v>
      </c>
      <c r="P332" t="s">
        <v>177</v>
      </c>
      <c r="Q332" t="s">
        <v>213</v>
      </c>
      <c r="R332" t="s">
        <v>218</v>
      </c>
      <c r="T332" t="s">
        <v>382</v>
      </c>
      <c r="U332" t="s">
        <v>506</v>
      </c>
      <c r="V332" t="s">
        <v>378</v>
      </c>
      <c r="W332">
        <v>0</v>
      </c>
      <c r="X332">
        <v>0</v>
      </c>
      <c r="Y332">
        <v>0</v>
      </c>
      <c r="AA332">
        <v>0</v>
      </c>
      <c r="AB332" t="s">
        <v>843</v>
      </c>
      <c r="AC332" t="s">
        <v>1415</v>
      </c>
      <c r="AD332" t="s">
        <v>1757</v>
      </c>
    </row>
    <row r="333" spans="1:30">
      <c r="A333" s="1">
        <f>HYPERLINK("https://lsnyc.legalserver.org/matter/dynamic-profile/view/5001926","X10E-15001926")</f>
        <v>0</v>
      </c>
      <c r="B333" t="s">
        <v>36</v>
      </c>
      <c r="C333" t="s">
        <v>63</v>
      </c>
      <c r="D333" t="s">
        <v>71</v>
      </c>
      <c r="E333">
        <v>10455</v>
      </c>
      <c r="G333" t="s">
        <v>79</v>
      </c>
      <c r="J333" t="s">
        <v>137</v>
      </c>
      <c r="L333">
        <v>14400</v>
      </c>
      <c r="N333" t="s">
        <v>176</v>
      </c>
      <c r="P333" t="s">
        <v>177</v>
      </c>
      <c r="Q333" t="s">
        <v>213</v>
      </c>
      <c r="R333" t="s">
        <v>215</v>
      </c>
      <c r="T333" t="s">
        <v>286</v>
      </c>
      <c r="U333" t="s">
        <v>378</v>
      </c>
      <c r="V333" t="s">
        <v>378</v>
      </c>
      <c r="W333">
        <v>0</v>
      </c>
      <c r="X333">
        <v>0</v>
      </c>
      <c r="Y333">
        <v>0</v>
      </c>
      <c r="AA333">
        <v>0</v>
      </c>
      <c r="AB333" t="s">
        <v>602</v>
      </c>
      <c r="AC333" t="s">
        <v>1416</v>
      </c>
    </row>
    <row r="334" spans="1:30">
      <c r="A334" s="1">
        <f>HYPERLINK("https://lsnyc.legalserver.org/matter/dynamic-profile/view/1905995","19-1905995")</f>
        <v>0</v>
      </c>
      <c r="B334" t="s">
        <v>40</v>
      </c>
      <c r="C334" t="s">
        <v>63</v>
      </c>
      <c r="D334" t="s">
        <v>74</v>
      </c>
      <c r="E334">
        <v>6516</v>
      </c>
      <c r="G334" t="s">
        <v>83</v>
      </c>
      <c r="J334" t="s">
        <v>110</v>
      </c>
      <c r="L334">
        <v>27625.52</v>
      </c>
      <c r="T334" t="s">
        <v>359</v>
      </c>
      <c r="V334" t="s">
        <v>378</v>
      </c>
      <c r="W334">
        <v>0</v>
      </c>
      <c r="X334">
        <v>0</v>
      </c>
      <c r="Y334">
        <v>0</v>
      </c>
      <c r="AA334">
        <v>0</v>
      </c>
      <c r="AB334" t="s">
        <v>829</v>
      </c>
      <c r="AC334" t="s">
        <v>1417</v>
      </c>
    </row>
    <row r="335" spans="1:30">
      <c r="A335" s="1">
        <f>HYPERLINK("https://lsnyc.legalserver.org/matter/dynamic-profile/view/1854242","17-1854242")</f>
        <v>0</v>
      </c>
      <c r="B335" t="s">
        <v>33</v>
      </c>
      <c r="C335" t="s">
        <v>63</v>
      </c>
      <c r="D335" t="s">
        <v>69</v>
      </c>
      <c r="E335">
        <v>11411</v>
      </c>
      <c r="G335" t="s">
        <v>84</v>
      </c>
      <c r="H335" t="s">
        <v>85</v>
      </c>
      <c r="J335" t="s">
        <v>101</v>
      </c>
      <c r="L335">
        <v>120000</v>
      </c>
      <c r="N335" t="s">
        <v>176</v>
      </c>
      <c r="P335" t="s">
        <v>177</v>
      </c>
      <c r="Q335" t="s">
        <v>214</v>
      </c>
      <c r="R335" t="s">
        <v>218</v>
      </c>
      <c r="T335" t="s">
        <v>244</v>
      </c>
      <c r="U335" t="s">
        <v>273</v>
      </c>
      <c r="V335" t="s">
        <v>378</v>
      </c>
      <c r="W335">
        <v>0</v>
      </c>
      <c r="X335">
        <v>0</v>
      </c>
      <c r="Y335">
        <v>0</v>
      </c>
      <c r="AA335">
        <v>0</v>
      </c>
      <c r="AB335" t="s">
        <v>844</v>
      </c>
      <c r="AC335" t="s">
        <v>1107</v>
      </c>
      <c r="AD335" t="s">
        <v>1757</v>
      </c>
    </row>
    <row r="336" spans="1:30">
      <c r="A336" s="1">
        <f>HYPERLINK("https://lsnyc.legalserver.org/matter/dynamic-profile/view/1893866","19-1893866")</f>
        <v>0</v>
      </c>
      <c r="B336" t="s">
        <v>33</v>
      </c>
      <c r="C336" t="s">
        <v>63</v>
      </c>
      <c r="D336" t="s">
        <v>69</v>
      </c>
      <c r="E336">
        <v>11434</v>
      </c>
      <c r="G336" t="s">
        <v>80</v>
      </c>
      <c r="J336" t="s">
        <v>140</v>
      </c>
      <c r="L336">
        <v>44400</v>
      </c>
      <c r="N336" t="s">
        <v>177</v>
      </c>
      <c r="Q336" t="s">
        <v>217</v>
      </c>
      <c r="T336" t="s">
        <v>383</v>
      </c>
      <c r="U336" t="s">
        <v>440</v>
      </c>
      <c r="V336" t="s">
        <v>517</v>
      </c>
      <c r="W336">
        <v>0</v>
      </c>
      <c r="X336">
        <v>0</v>
      </c>
      <c r="Y336">
        <v>0</v>
      </c>
      <c r="AA336">
        <v>0</v>
      </c>
      <c r="AB336" t="s">
        <v>576</v>
      </c>
      <c r="AC336" t="s">
        <v>1418</v>
      </c>
    </row>
    <row r="337" spans="1:30">
      <c r="A337" s="1">
        <f>HYPERLINK("https://lsnyc.legalserver.org/matter/dynamic-profile/view/0803329","16-0803329")</f>
        <v>0</v>
      </c>
      <c r="B337" t="s">
        <v>33</v>
      </c>
      <c r="C337" t="s">
        <v>63</v>
      </c>
      <c r="D337" t="s">
        <v>69</v>
      </c>
      <c r="E337">
        <v>11434</v>
      </c>
      <c r="G337" t="s">
        <v>76</v>
      </c>
      <c r="H337" t="s">
        <v>83</v>
      </c>
      <c r="J337" t="s">
        <v>111</v>
      </c>
      <c r="L337">
        <v>10000</v>
      </c>
      <c r="Q337" t="s">
        <v>213</v>
      </c>
      <c r="T337" t="s">
        <v>254</v>
      </c>
      <c r="U337" t="s">
        <v>478</v>
      </c>
      <c r="V337" t="s">
        <v>517</v>
      </c>
      <c r="W337">
        <v>0</v>
      </c>
      <c r="X337">
        <v>0</v>
      </c>
      <c r="Y337">
        <v>0</v>
      </c>
      <c r="AA337">
        <v>0</v>
      </c>
      <c r="AB337" t="s">
        <v>845</v>
      </c>
      <c r="AC337" t="s">
        <v>1419</v>
      </c>
    </row>
    <row r="338" spans="1:30">
      <c r="A338" s="1">
        <f>HYPERLINK("https://lsnyc.legalserver.org/matter/dynamic-profile/view/1907070","19-1907070")</f>
        <v>0</v>
      </c>
      <c r="B338" t="s">
        <v>34</v>
      </c>
      <c r="C338" t="s">
        <v>63</v>
      </c>
      <c r="D338" t="s">
        <v>70</v>
      </c>
      <c r="E338">
        <v>11207</v>
      </c>
      <c r="G338" t="s">
        <v>85</v>
      </c>
      <c r="H338" t="s">
        <v>88</v>
      </c>
      <c r="J338" t="s">
        <v>96</v>
      </c>
      <c r="L338">
        <v>36688</v>
      </c>
      <c r="Q338" t="s">
        <v>216</v>
      </c>
      <c r="T338" t="s">
        <v>384</v>
      </c>
      <c r="U338" t="s">
        <v>440</v>
      </c>
      <c r="V338" t="s">
        <v>517</v>
      </c>
      <c r="W338">
        <v>0</v>
      </c>
      <c r="X338">
        <v>0</v>
      </c>
      <c r="Y338">
        <v>0</v>
      </c>
      <c r="AA338">
        <v>0</v>
      </c>
      <c r="AB338" t="s">
        <v>846</v>
      </c>
      <c r="AC338" t="s">
        <v>1420</v>
      </c>
    </row>
    <row r="339" spans="1:30">
      <c r="A339" s="1">
        <f>HYPERLINK("https://lsnyc.legalserver.org/matter/dynamic-profile/view/0807950","16-0807950")</f>
        <v>0</v>
      </c>
      <c r="B339" t="s">
        <v>33</v>
      </c>
      <c r="C339" t="s">
        <v>63</v>
      </c>
      <c r="D339" t="s">
        <v>69</v>
      </c>
      <c r="E339">
        <v>11422</v>
      </c>
      <c r="G339" t="s">
        <v>76</v>
      </c>
      <c r="J339" t="s">
        <v>115</v>
      </c>
      <c r="L339">
        <v>31800</v>
      </c>
      <c r="Q339" t="s">
        <v>213</v>
      </c>
      <c r="T339" t="s">
        <v>332</v>
      </c>
      <c r="U339" t="s">
        <v>267</v>
      </c>
      <c r="V339" t="s">
        <v>517</v>
      </c>
      <c r="W339">
        <v>0</v>
      </c>
      <c r="X339">
        <v>0</v>
      </c>
      <c r="Y339">
        <v>0</v>
      </c>
      <c r="AA339">
        <v>0</v>
      </c>
      <c r="AB339" t="s">
        <v>688</v>
      </c>
      <c r="AC339" t="s">
        <v>1421</v>
      </c>
      <c r="AD339" t="s">
        <v>1757</v>
      </c>
    </row>
    <row r="340" spans="1:30">
      <c r="A340" s="1">
        <f>HYPERLINK("https://lsnyc.legalserver.org/matter/dynamic-profile/view/1864254","18-1864254")</f>
        <v>0</v>
      </c>
      <c r="B340" t="s">
        <v>34</v>
      </c>
      <c r="C340" t="s">
        <v>63</v>
      </c>
      <c r="D340" t="s">
        <v>70</v>
      </c>
      <c r="E340">
        <v>11228</v>
      </c>
      <c r="G340" t="s">
        <v>89</v>
      </c>
      <c r="J340" t="s">
        <v>146</v>
      </c>
      <c r="L340">
        <v>62042.22</v>
      </c>
      <c r="N340" t="s">
        <v>180</v>
      </c>
      <c r="P340" t="s">
        <v>178</v>
      </c>
      <c r="Q340" t="s">
        <v>214</v>
      </c>
      <c r="R340" t="s">
        <v>211</v>
      </c>
      <c r="T340" t="s">
        <v>233</v>
      </c>
      <c r="U340" t="s">
        <v>464</v>
      </c>
      <c r="V340" t="s">
        <v>517</v>
      </c>
      <c r="W340">
        <v>0</v>
      </c>
      <c r="X340">
        <v>0</v>
      </c>
      <c r="Y340">
        <v>0</v>
      </c>
      <c r="Z340" t="s">
        <v>558</v>
      </c>
      <c r="AA340">
        <v>0</v>
      </c>
      <c r="AB340" t="s">
        <v>847</v>
      </c>
      <c r="AC340" t="s">
        <v>1422</v>
      </c>
    </row>
    <row r="341" spans="1:30">
      <c r="A341" s="1">
        <f>HYPERLINK("https://lsnyc.legalserver.org/matter/dynamic-profile/view/0831611","17-0831611")</f>
        <v>0</v>
      </c>
      <c r="B341" t="s">
        <v>30</v>
      </c>
      <c r="C341" t="s">
        <v>63</v>
      </c>
      <c r="D341" t="s">
        <v>69</v>
      </c>
      <c r="E341">
        <v>11691</v>
      </c>
      <c r="G341" t="s">
        <v>88</v>
      </c>
      <c r="J341" t="s">
        <v>138</v>
      </c>
      <c r="L341">
        <v>40400</v>
      </c>
      <c r="Q341" t="s">
        <v>216</v>
      </c>
      <c r="T341" t="s">
        <v>324</v>
      </c>
      <c r="U341" t="s">
        <v>464</v>
      </c>
      <c r="V341" t="s">
        <v>517</v>
      </c>
      <c r="W341">
        <v>0</v>
      </c>
      <c r="X341">
        <v>0</v>
      </c>
      <c r="Y341">
        <v>0</v>
      </c>
      <c r="AA341">
        <v>0</v>
      </c>
      <c r="AB341" t="s">
        <v>848</v>
      </c>
      <c r="AC341" t="s">
        <v>1423</v>
      </c>
    </row>
    <row r="342" spans="1:30">
      <c r="A342" s="1">
        <f>HYPERLINK("https://lsnyc.legalserver.org/matter/dynamic-profile/view/1891281","19-1891281")</f>
        <v>0</v>
      </c>
      <c r="B342" t="s">
        <v>33</v>
      </c>
      <c r="C342" t="s">
        <v>63</v>
      </c>
      <c r="D342" t="s">
        <v>69</v>
      </c>
      <c r="E342">
        <v>11412</v>
      </c>
      <c r="G342" t="s">
        <v>83</v>
      </c>
      <c r="J342" t="s">
        <v>145</v>
      </c>
      <c r="L342">
        <v>72000</v>
      </c>
      <c r="N342" t="s">
        <v>176</v>
      </c>
      <c r="P342" t="s">
        <v>177</v>
      </c>
      <c r="Q342" t="s">
        <v>214</v>
      </c>
      <c r="R342" t="s">
        <v>217</v>
      </c>
      <c r="T342" t="s">
        <v>286</v>
      </c>
      <c r="U342" t="s">
        <v>273</v>
      </c>
      <c r="V342" t="s">
        <v>517</v>
      </c>
      <c r="W342">
        <v>0</v>
      </c>
      <c r="X342">
        <v>0</v>
      </c>
      <c r="Y342">
        <v>0</v>
      </c>
      <c r="AA342">
        <v>0</v>
      </c>
      <c r="AB342" t="s">
        <v>849</v>
      </c>
      <c r="AC342" t="s">
        <v>1424</v>
      </c>
    </row>
    <row r="343" spans="1:30">
      <c r="A343" s="1">
        <f>HYPERLINK("https://lsnyc.legalserver.org/matter/dynamic-profile/view/1882222","18-1882222")</f>
        <v>0</v>
      </c>
      <c r="B343" t="s">
        <v>30</v>
      </c>
      <c r="C343" t="s">
        <v>63</v>
      </c>
      <c r="D343" t="s">
        <v>69</v>
      </c>
      <c r="E343">
        <v>11436</v>
      </c>
      <c r="G343" t="s">
        <v>76</v>
      </c>
      <c r="J343" t="s">
        <v>148</v>
      </c>
      <c r="L343">
        <v>65600.08</v>
      </c>
      <c r="N343" t="s">
        <v>177</v>
      </c>
      <c r="Q343" t="s">
        <v>211</v>
      </c>
      <c r="T343" t="s">
        <v>282</v>
      </c>
      <c r="U343" t="s">
        <v>465</v>
      </c>
      <c r="V343" t="s">
        <v>517</v>
      </c>
      <c r="W343">
        <v>0</v>
      </c>
      <c r="X343">
        <v>0</v>
      </c>
      <c r="Y343">
        <v>0</v>
      </c>
      <c r="AA343">
        <v>0</v>
      </c>
      <c r="AB343" t="s">
        <v>850</v>
      </c>
      <c r="AC343" t="s">
        <v>1425</v>
      </c>
    </row>
    <row r="344" spans="1:30">
      <c r="A344" s="1">
        <f>HYPERLINK("https://lsnyc.legalserver.org/matter/dynamic-profile/view/1889013","19-1889013")</f>
        <v>0</v>
      </c>
      <c r="B344" t="s">
        <v>32</v>
      </c>
      <c r="C344" t="s">
        <v>63</v>
      </c>
      <c r="D344" t="s">
        <v>69</v>
      </c>
      <c r="E344">
        <v>11426</v>
      </c>
      <c r="G344" t="s">
        <v>80</v>
      </c>
      <c r="J344" t="s">
        <v>139</v>
      </c>
      <c r="L344">
        <v>76000</v>
      </c>
      <c r="N344" t="s">
        <v>177</v>
      </c>
      <c r="Q344" t="s">
        <v>216</v>
      </c>
      <c r="T344" t="s">
        <v>241</v>
      </c>
      <c r="U344" t="s">
        <v>267</v>
      </c>
      <c r="V344" t="s">
        <v>517</v>
      </c>
      <c r="W344">
        <v>0</v>
      </c>
      <c r="X344">
        <v>0</v>
      </c>
      <c r="Y344">
        <v>0</v>
      </c>
      <c r="AA344">
        <v>0</v>
      </c>
      <c r="AB344" t="s">
        <v>851</v>
      </c>
      <c r="AC344" t="s">
        <v>1426</v>
      </c>
    </row>
    <row r="345" spans="1:30">
      <c r="A345" s="1">
        <f>HYPERLINK("https://lsnyc.legalserver.org/matter/dynamic-profile/view/0770531","15-0770531")</f>
        <v>0</v>
      </c>
      <c r="B345" t="s">
        <v>34</v>
      </c>
      <c r="C345" t="s">
        <v>63</v>
      </c>
      <c r="D345" t="s">
        <v>70</v>
      </c>
      <c r="E345">
        <v>11203</v>
      </c>
      <c r="G345" t="s">
        <v>76</v>
      </c>
      <c r="H345" t="s">
        <v>79</v>
      </c>
      <c r="J345" t="s">
        <v>99</v>
      </c>
      <c r="L345">
        <v>49074.48</v>
      </c>
      <c r="Q345" t="s">
        <v>213</v>
      </c>
      <c r="T345" t="s">
        <v>289</v>
      </c>
      <c r="U345" t="s">
        <v>464</v>
      </c>
      <c r="V345" t="s">
        <v>517</v>
      </c>
      <c r="W345">
        <v>0</v>
      </c>
      <c r="X345">
        <v>0</v>
      </c>
      <c r="Y345">
        <v>0</v>
      </c>
      <c r="AA345">
        <v>0</v>
      </c>
      <c r="AB345" t="s">
        <v>852</v>
      </c>
      <c r="AC345" t="s">
        <v>1400</v>
      </c>
    </row>
    <row r="346" spans="1:30">
      <c r="A346" s="1">
        <f>HYPERLINK("https://lsnyc.legalserver.org/matter/dynamic-profile/view/1901192","19-1901192")</f>
        <v>0</v>
      </c>
      <c r="B346" t="s">
        <v>42</v>
      </c>
      <c r="C346" t="s">
        <v>63</v>
      </c>
      <c r="D346" t="s">
        <v>69</v>
      </c>
      <c r="E346">
        <v>11422</v>
      </c>
      <c r="G346" t="s">
        <v>89</v>
      </c>
      <c r="J346" t="s">
        <v>129</v>
      </c>
      <c r="L346">
        <v>66632</v>
      </c>
      <c r="Q346" t="s">
        <v>214</v>
      </c>
      <c r="T346" t="s">
        <v>289</v>
      </c>
      <c r="U346" t="s">
        <v>417</v>
      </c>
      <c r="V346" t="s">
        <v>386</v>
      </c>
      <c r="W346">
        <v>0</v>
      </c>
      <c r="X346">
        <v>0</v>
      </c>
      <c r="Y346">
        <v>0</v>
      </c>
      <c r="AA346">
        <v>0</v>
      </c>
      <c r="AB346" t="s">
        <v>733</v>
      </c>
      <c r="AC346" t="s">
        <v>1427</v>
      </c>
    </row>
    <row r="347" spans="1:30">
      <c r="A347" s="1">
        <f>HYPERLINK("https://lsnyc.legalserver.org/matter/dynamic-profile/view/1894857","19-1894857")</f>
        <v>0</v>
      </c>
      <c r="B347" t="s">
        <v>34</v>
      </c>
      <c r="C347" t="s">
        <v>63</v>
      </c>
      <c r="D347" t="s">
        <v>70</v>
      </c>
      <c r="E347">
        <v>11219</v>
      </c>
      <c r="G347" t="s">
        <v>80</v>
      </c>
      <c r="J347" t="s">
        <v>102</v>
      </c>
      <c r="L347">
        <v>44486.04</v>
      </c>
      <c r="Q347" t="s">
        <v>215</v>
      </c>
      <c r="T347" t="s">
        <v>361</v>
      </c>
      <c r="U347" t="s">
        <v>337</v>
      </c>
      <c r="V347" t="s">
        <v>386</v>
      </c>
      <c r="W347">
        <v>0</v>
      </c>
      <c r="X347">
        <v>0</v>
      </c>
      <c r="Y347">
        <v>0</v>
      </c>
      <c r="AA347">
        <v>0</v>
      </c>
      <c r="AB347" t="s">
        <v>574</v>
      </c>
      <c r="AC347" t="s">
        <v>1428</v>
      </c>
    </row>
    <row r="348" spans="1:30">
      <c r="A348" s="1">
        <f>HYPERLINK("https://lsnyc.legalserver.org/matter/dynamic-profile/view/0782526","15-0782526")</f>
        <v>0</v>
      </c>
      <c r="B348" t="s">
        <v>39</v>
      </c>
      <c r="C348" t="s">
        <v>63</v>
      </c>
      <c r="D348" t="s">
        <v>70</v>
      </c>
      <c r="E348">
        <v>11226</v>
      </c>
      <c r="G348" t="s">
        <v>83</v>
      </c>
      <c r="H348" t="s">
        <v>76</v>
      </c>
      <c r="J348" t="s">
        <v>107</v>
      </c>
      <c r="L348">
        <v>101534.32</v>
      </c>
      <c r="N348" t="s">
        <v>176</v>
      </c>
      <c r="P348" t="s">
        <v>181</v>
      </c>
      <c r="Q348" t="s">
        <v>213</v>
      </c>
      <c r="R348" t="s">
        <v>217</v>
      </c>
      <c r="T348" t="s">
        <v>376</v>
      </c>
      <c r="U348" t="s">
        <v>307</v>
      </c>
      <c r="V348" t="s">
        <v>386</v>
      </c>
      <c r="W348">
        <v>0</v>
      </c>
      <c r="X348">
        <v>0</v>
      </c>
      <c r="Y348">
        <v>0</v>
      </c>
      <c r="AA348">
        <v>0</v>
      </c>
      <c r="AB348" t="s">
        <v>853</v>
      </c>
      <c r="AC348" t="s">
        <v>1429</v>
      </c>
    </row>
    <row r="349" spans="1:30">
      <c r="A349" s="1">
        <f>HYPERLINK("https://lsnyc.legalserver.org/matter/dynamic-profile/view/0783404","15-0783404")</f>
        <v>0</v>
      </c>
      <c r="B349" t="s">
        <v>39</v>
      </c>
      <c r="C349" t="s">
        <v>63</v>
      </c>
      <c r="D349" t="s">
        <v>70</v>
      </c>
      <c r="E349">
        <v>11221</v>
      </c>
      <c r="G349" t="s">
        <v>76</v>
      </c>
      <c r="H349" t="s">
        <v>85</v>
      </c>
      <c r="J349" t="s">
        <v>97</v>
      </c>
      <c r="L349">
        <v>14880</v>
      </c>
      <c r="N349" t="s">
        <v>176</v>
      </c>
      <c r="P349" t="s">
        <v>177</v>
      </c>
      <c r="Q349" t="s">
        <v>224</v>
      </c>
      <c r="R349" t="s">
        <v>217</v>
      </c>
      <c r="T349" t="s">
        <v>303</v>
      </c>
      <c r="U349" t="s">
        <v>507</v>
      </c>
      <c r="V349" t="s">
        <v>386</v>
      </c>
      <c r="W349">
        <v>0</v>
      </c>
      <c r="X349">
        <v>0</v>
      </c>
      <c r="Y349">
        <v>0</v>
      </c>
      <c r="AA349">
        <v>0</v>
      </c>
      <c r="AB349" t="s">
        <v>854</v>
      </c>
      <c r="AC349" t="s">
        <v>1430</v>
      </c>
    </row>
    <row r="350" spans="1:30">
      <c r="A350" s="1">
        <f>HYPERLINK("https://lsnyc.legalserver.org/matter/dynamic-profile/view/1862039","18-1862039")</f>
        <v>0</v>
      </c>
      <c r="B350" t="s">
        <v>30</v>
      </c>
      <c r="C350" t="s">
        <v>63</v>
      </c>
      <c r="D350" t="s">
        <v>69</v>
      </c>
      <c r="E350">
        <v>11433</v>
      </c>
      <c r="G350" t="s">
        <v>76</v>
      </c>
      <c r="J350" t="s">
        <v>124</v>
      </c>
      <c r="L350">
        <v>39000</v>
      </c>
      <c r="P350" t="s">
        <v>176</v>
      </c>
      <c r="Q350" t="s">
        <v>211</v>
      </c>
      <c r="R350" t="s">
        <v>214</v>
      </c>
      <c r="T350" t="s">
        <v>265</v>
      </c>
      <c r="U350" t="s">
        <v>386</v>
      </c>
      <c r="V350" t="s">
        <v>386</v>
      </c>
      <c r="W350">
        <v>0</v>
      </c>
      <c r="X350">
        <v>0</v>
      </c>
      <c r="Y350">
        <v>0</v>
      </c>
      <c r="AA350">
        <v>0</v>
      </c>
      <c r="AB350" t="s">
        <v>855</v>
      </c>
      <c r="AC350" t="s">
        <v>688</v>
      </c>
    </row>
    <row r="351" spans="1:30">
      <c r="A351" s="1">
        <f>HYPERLINK("https://lsnyc.legalserver.org/matter/dynamic-profile/view/1851916","17-1851916")</f>
        <v>0</v>
      </c>
      <c r="B351" t="s">
        <v>31</v>
      </c>
      <c r="C351" t="s">
        <v>63</v>
      </c>
      <c r="D351" t="s">
        <v>70</v>
      </c>
      <c r="E351">
        <v>11213</v>
      </c>
      <c r="G351" t="s">
        <v>76</v>
      </c>
      <c r="H351" t="s">
        <v>85</v>
      </c>
      <c r="J351" t="s">
        <v>106</v>
      </c>
      <c r="L351">
        <v>79400</v>
      </c>
      <c r="Q351" t="s">
        <v>211</v>
      </c>
      <c r="R351" t="s">
        <v>214</v>
      </c>
      <c r="T351" t="s">
        <v>250</v>
      </c>
      <c r="U351" t="s">
        <v>465</v>
      </c>
      <c r="V351" t="s">
        <v>386</v>
      </c>
      <c r="W351">
        <v>0</v>
      </c>
      <c r="X351">
        <v>0</v>
      </c>
      <c r="Y351">
        <v>0</v>
      </c>
      <c r="AA351">
        <v>0</v>
      </c>
      <c r="AB351" t="s">
        <v>856</v>
      </c>
      <c r="AC351" t="s">
        <v>583</v>
      </c>
    </row>
    <row r="352" spans="1:30">
      <c r="A352" s="1">
        <f>HYPERLINK("https://lsnyc.legalserver.org/matter/dynamic-profile/view/1836317","17-1836317")</f>
        <v>0</v>
      </c>
      <c r="B352" t="s">
        <v>41</v>
      </c>
      <c r="C352" t="s">
        <v>63</v>
      </c>
      <c r="D352" t="s">
        <v>70</v>
      </c>
      <c r="E352">
        <v>11212</v>
      </c>
      <c r="G352" t="s">
        <v>76</v>
      </c>
      <c r="H352" t="s">
        <v>82</v>
      </c>
      <c r="J352" t="s">
        <v>99</v>
      </c>
      <c r="L352">
        <v>59400</v>
      </c>
      <c r="N352" t="s">
        <v>184</v>
      </c>
      <c r="P352" t="s">
        <v>177</v>
      </c>
      <c r="Q352" t="s">
        <v>213</v>
      </c>
      <c r="R352" t="s">
        <v>217</v>
      </c>
      <c r="T352" t="s">
        <v>385</v>
      </c>
      <c r="U352" t="s">
        <v>464</v>
      </c>
      <c r="V352" t="s">
        <v>386</v>
      </c>
      <c r="W352">
        <v>0</v>
      </c>
      <c r="X352">
        <v>277000</v>
      </c>
      <c r="Y352">
        <v>152937.59</v>
      </c>
      <c r="AA352">
        <v>0</v>
      </c>
      <c r="AB352" t="s">
        <v>666</v>
      </c>
      <c r="AC352" t="s">
        <v>1431</v>
      </c>
      <c r="AD352" t="s">
        <v>1760</v>
      </c>
    </row>
    <row r="353" spans="1:30">
      <c r="A353" s="1">
        <f>HYPERLINK("https://lsnyc.legalserver.org/matter/dynamic-profile/view/1894829","19-1894829")</f>
        <v>0</v>
      </c>
      <c r="B353" t="s">
        <v>39</v>
      </c>
      <c r="C353" t="s">
        <v>63</v>
      </c>
      <c r="D353" t="s">
        <v>70</v>
      </c>
      <c r="E353">
        <v>11225</v>
      </c>
      <c r="G353" t="s">
        <v>93</v>
      </c>
      <c r="J353" t="s">
        <v>100</v>
      </c>
      <c r="L353">
        <v>115200</v>
      </c>
      <c r="Q353" t="s">
        <v>216</v>
      </c>
      <c r="T353" t="s">
        <v>320</v>
      </c>
      <c r="V353" t="s">
        <v>386</v>
      </c>
      <c r="W353">
        <v>0</v>
      </c>
      <c r="X353">
        <v>0</v>
      </c>
      <c r="Y353">
        <v>0</v>
      </c>
      <c r="AA353">
        <v>0</v>
      </c>
      <c r="AB353" t="s">
        <v>857</v>
      </c>
      <c r="AC353" t="s">
        <v>1432</v>
      </c>
    </row>
    <row r="354" spans="1:30">
      <c r="A354" s="1">
        <f>HYPERLINK("https://lsnyc.legalserver.org/matter/dynamic-profile/view/1888297","19-1888297")</f>
        <v>0</v>
      </c>
      <c r="B354" t="s">
        <v>36</v>
      </c>
      <c r="C354" t="s">
        <v>63</v>
      </c>
      <c r="D354" t="s">
        <v>71</v>
      </c>
      <c r="E354">
        <v>10473</v>
      </c>
      <c r="G354" t="s">
        <v>81</v>
      </c>
      <c r="J354" t="s">
        <v>154</v>
      </c>
      <c r="L354">
        <v>45000</v>
      </c>
      <c r="N354" t="s">
        <v>176</v>
      </c>
      <c r="P354" t="s">
        <v>177</v>
      </c>
      <c r="Q354" t="s">
        <v>214</v>
      </c>
      <c r="T354" t="s">
        <v>263</v>
      </c>
      <c r="U354" t="s">
        <v>337</v>
      </c>
      <c r="V354" t="s">
        <v>386</v>
      </c>
      <c r="W354">
        <v>0</v>
      </c>
      <c r="X354">
        <v>0</v>
      </c>
      <c r="Y354">
        <v>0</v>
      </c>
      <c r="AA354">
        <v>0</v>
      </c>
      <c r="AB354" t="s">
        <v>715</v>
      </c>
      <c r="AC354" t="s">
        <v>1433</v>
      </c>
    </row>
    <row r="355" spans="1:30">
      <c r="A355" s="1">
        <f>HYPERLINK("https://lsnyc.legalserver.org/matter/dynamic-profile/view/1894843","19-1894843")</f>
        <v>0</v>
      </c>
      <c r="B355" t="s">
        <v>34</v>
      </c>
      <c r="C355" t="s">
        <v>63</v>
      </c>
      <c r="D355" t="s">
        <v>70</v>
      </c>
      <c r="E355">
        <v>11221</v>
      </c>
      <c r="G355" t="s">
        <v>76</v>
      </c>
      <c r="J355" t="s">
        <v>115</v>
      </c>
      <c r="L355">
        <v>61600</v>
      </c>
      <c r="N355" t="s">
        <v>188</v>
      </c>
      <c r="Q355" t="s">
        <v>225</v>
      </c>
      <c r="R355" t="s">
        <v>217</v>
      </c>
      <c r="T355" t="s">
        <v>386</v>
      </c>
      <c r="U355" t="s">
        <v>466</v>
      </c>
      <c r="V355" t="s">
        <v>386</v>
      </c>
      <c r="W355">
        <v>0</v>
      </c>
      <c r="X355">
        <v>0</v>
      </c>
      <c r="Y355">
        <v>0</v>
      </c>
      <c r="AA355">
        <v>0</v>
      </c>
      <c r="AB355" t="s">
        <v>858</v>
      </c>
      <c r="AC355" t="s">
        <v>1434</v>
      </c>
      <c r="AD355" t="s">
        <v>1757</v>
      </c>
    </row>
    <row r="356" spans="1:30">
      <c r="A356" s="1">
        <f>HYPERLINK("https://lsnyc.legalserver.org/matter/dynamic-profile/view/1902311","19-1902311")</f>
        <v>0</v>
      </c>
      <c r="B356" t="s">
        <v>36</v>
      </c>
      <c r="C356" t="s">
        <v>63</v>
      </c>
      <c r="D356" t="s">
        <v>71</v>
      </c>
      <c r="E356">
        <v>10472</v>
      </c>
      <c r="G356" t="s">
        <v>76</v>
      </c>
      <c r="J356" t="s">
        <v>97</v>
      </c>
      <c r="L356">
        <v>89100</v>
      </c>
      <c r="N356" t="s">
        <v>177</v>
      </c>
      <c r="Q356" t="s">
        <v>217</v>
      </c>
      <c r="T356" t="s">
        <v>320</v>
      </c>
      <c r="U356" t="s">
        <v>484</v>
      </c>
      <c r="V356" t="s">
        <v>386</v>
      </c>
      <c r="W356">
        <v>0</v>
      </c>
      <c r="X356">
        <v>0</v>
      </c>
      <c r="Y356">
        <v>0</v>
      </c>
      <c r="AA356">
        <v>0</v>
      </c>
      <c r="AB356" t="s">
        <v>859</v>
      </c>
      <c r="AC356" t="s">
        <v>1139</v>
      </c>
    </row>
    <row r="357" spans="1:30">
      <c r="A357" s="1">
        <f>HYPERLINK("https://lsnyc.legalserver.org/matter/dynamic-profile/view/1891285","19-1891285")</f>
        <v>0</v>
      </c>
      <c r="B357" t="s">
        <v>39</v>
      </c>
      <c r="C357" t="s">
        <v>63</v>
      </c>
      <c r="D357" t="s">
        <v>70</v>
      </c>
      <c r="E357">
        <v>11210</v>
      </c>
      <c r="G357" t="s">
        <v>76</v>
      </c>
      <c r="J357" t="s">
        <v>129</v>
      </c>
      <c r="L357">
        <v>60000</v>
      </c>
      <c r="N357" t="s">
        <v>181</v>
      </c>
      <c r="P357" t="s">
        <v>188</v>
      </c>
      <c r="Q357" t="s">
        <v>214</v>
      </c>
      <c r="R357" t="s">
        <v>229</v>
      </c>
      <c r="T357" t="s">
        <v>286</v>
      </c>
      <c r="U357" t="s">
        <v>361</v>
      </c>
      <c r="V357" t="s">
        <v>386</v>
      </c>
      <c r="W357">
        <v>0</v>
      </c>
      <c r="X357">
        <v>0</v>
      </c>
      <c r="Y357">
        <v>0</v>
      </c>
      <c r="AA357">
        <v>0</v>
      </c>
      <c r="AB357" t="s">
        <v>860</v>
      </c>
      <c r="AC357" t="s">
        <v>1259</v>
      </c>
    </row>
    <row r="358" spans="1:30">
      <c r="A358" s="1">
        <f>HYPERLINK("https://lsnyc.legalserver.org/matter/dynamic-profile/view/1899970","19-1899970")</f>
        <v>0</v>
      </c>
      <c r="B358" t="s">
        <v>36</v>
      </c>
      <c r="C358" t="s">
        <v>63</v>
      </c>
      <c r="D358" t="s">
        <v>71</v>
      </c>
      <c r="E358">
        <v>10457</v>
      </c>
      <c r="G358" t="s">
        <v>76</v>
      </c>
      <c r="J358" t="s">
        <v>129</v>
      </c>
      <c r="L358">
        <v>48000</v>
      </c>
      <c r="N358" t="s">
        <v>177</v>
      </c>
      <c r="Q358" t="s">
        <v>217</v>
      </c>
      <c r="T358" t="s">
        <v>338</v>
      </c>
      <c r="U358" t="s">
        <v>378</v>
      </c>
      <c r="V358" t="s">
        <v>386</v>
      </c>
      <c r="W358">
        <v>0</v>
      </c>
      <c r="X358">
        <v>0</v>
      </c>
      <c r="Y358">
        <v>0</v>
      </c>
      <c r="AA358">
        <v>0</v>
      </c>
      <c r="AB358" t="s">
        <v>861</v>
      </c>
      <c r="AC358" t="s">
        <v>1251</v>
      </c>
    </row>
    <row r="359" spans="1:30">
      <c r="A359" s="1">
        <f>HYPERLINK("https://lsnyc.legalserver.org/matter/dynamic-profile/view/1859725","18-1859725")</f>
        <v>0</v>
      </c>
      <c r="B359" t="s">
        <v>39</v>
      </c>
      <c r="C359" t="s">
        <v>63</v>
      </c>
      <c r="D359" t="s">
        <v>70</v>
      </c>
      <c r="E359">
        <v>11233</v>
      </c>
      <c r="G359" t="s">
        <v>76</v>
      </c>
      <c r="J359" t="s">
        <v>155</v>
      </c>
      <c r="L359">
        <v>139000</v>
      </c>
      <c r="N359" t="s">
        <v>176</v>
      </c>
      <c r="P359" t="s">
        <v>177</v>
      </c>
      <c r="Q359" t="s">
        <v>211</v>
      </c>
      <c r="R359" t="s">
        <v>217</v>
      </c>
      <c r="T359" t="s">
        <v>387</v>
      </c>
      <c r="U359" t="s">
        <v>508</v>
      </c>
      <c r="V359" t="s">
        <v>386</v>
      </c>
      <c r="W359">
        <v>0</v>
      </c>
      <c r="X359">
        <v>0</v>
      </c>
      <c r="Y359">
        <v>0</v>
      </c>
      <c r="AA359">
        <v>0</v>
      </c>
      <c r="AB359" t="s">
        <v>862</v>
      </c>
      <c r="AC359" t="s">
        <v>1435</v>
      </c>
    </row>
    <row r="360" spans="1:30">
      <c r="A360" s="1">
        <f>HYPERLINK("https://lsnyc.legalserver.org/matter/dynamic-profile/view/1891667","19-1891667")</f>
        <v>0</v>
      </c>
      <c r="B360" t="s">
        <v>43</v>
      </c>
      <c r="C360" t="s">
        <v>63</v>
      </c>
      <c r="D360" t="s">
        <v>71</v>
      </c>
      <c r="E360">
        <v>10463</v>
      </c>
      <c r="G360" t="s">
        <v>84</v>
      </c>
      <c r="J360" t="s">
        <v>102</v>
      </c>
      <c r="L360">
        <v>82332.38</v>
      </c>
      <c r="N360" t="s">
        <v>177</v>
      </c>
      <c r="Q360" t="s">
        <v>217</v>
      </c>
      <c r="U360" t="s">
        <v>508</v>
      </c>
      <c r="V360" t="s">
        <v>386</v>
      </c>
      <c r="W360">
        <v>0</v>
      </c>
      <c r="X360">
        <v>0</v>
      </c>
      <c r="Y360">
        <v>0</v>
      </c>
      <c r="AA360">
        <v>0</v>
      </c>
      <c r="AB360" t="s">
        <v>770</v>
      </c>
      <c r="AC360" t="s">
        <v>1436</v>
      </c>
    </row>
    <row r="361" spans="1:30">
      <c r="A361" s="1">
        <f>HYPERLINK("https://lsnyc.legalserver.org/matter/dynamic-profile/view/1906100","19-1906100")</f>
        <v>0</v>
      </c>
      <c r="B361" t="s">
        <v>34</v>
      </c>
      <c r="C361" t="s">
        <v>63</v>
      </c>
      <c r="D361" t="s">
        <v>70</v>
      </c>
      <c r="E361">
        <v>11210</v>
      </c>
      <c r="G361" t="s">
        <v>83</v>
      </c>
      <c r="J361" t="s">
        <v>99</v>
      </c>
      <c r="L361">
        <v>50000</v>
      </c>
      <c r="Q361" t="s">
        <v>216</v>
      </c>
      <c r="T361" t="s">
        <v>328</v>
      </c>
      <c r="V361" t="s">
        <v>386</v>
      </c>
      <c r="W361">
        <v>0</v>
      </c>
      <c r="X361">
        <v>0</v>
      </c>
      <c r="Y361">
        <v>0</v>
      </c>
      <c r="AA361">
        <v>0</v>
      </c>
      <c r="AB361" t="s">
        <v>655</v>
      </c>
      <c r="AC361" t="s">
        <v>1437</v>
      </c>
    </row>
    <row r="362" spans="1:30">
      <c r="A362" s="1">
        <f>HYPERLINK("https://lsnyc.legalserver.org/matter/dynamic-profile/view/1895204","19-1895204")</f>
        <v>0</v>
      </c>
      <c r="B362" t="s">
        <v>36</v>
      </c>
      <c r="C362" t="s">
        <v>63</v>
      </c>
      <c r="D362" t="s">
        <v>71</v>
      </c>
      <c r="E362">
        <v>10462</v>
      </c>
      <c r="G362" t="s">
        <v>89</v>
      </c>
      <c r="J362" t="s">
        <v>100</v>
      </c>
      <c r="L362">
        <v>18144</v>
      </c>
      <c r="N362" t="s">
        <v>177</v>
      </c>
      <c r="Q362" t="s">
        <v>216</v>
      </c>
      <c r="T362" t="s">
        <v>240</v>
      </c>
      <c r="U362" t="s">
        <v>484</v>
      </c>
      <c r="V362" t="s">
        <v>386</v>
      </c>
      <c r="W362">
        <v>0</v>
      </c>
      <c r="X362">
        <v>0</v>
      </c>
      <c r="Y362">
        <v>0</v>
      </c>
      <c r="AA362">
        <v>0</v>
      </c>
      <c r="AB362" t="s">
        <v>863</v>
      </c>
      <c r="AC362" t="s">
        <v>1438</v>
      </c>
    </row>
    <row r="363" spans="1:30">
      <c r="A363" s="1">
        <f>HYPERLINK("https://lsnyc.legalserver.org/matter/dynamic-profile/view/1891508","19-1891508")</f>
        <v>0</v>
      </c>
      <c r="B363" t="s">
        <v>36</v>
      </c>
      <c r="C363" t="s">
        <v>63</v>
      </c>
      <c r="D363" t="s">
        <v>71</v>
      </c>
      <c r="E363">
        <v>10466</v>
      </c>
      <c r="G363" t="s">
        <v>88</v>
      </c>
      <c r="J363" t="s">
        <v>100</v>
      </c>
      <c r="L363">
        <v>72308</v>
      </c>
      <c r="N363" t="s">
        <v>177</v>
      </c>
      <c r="Q363" t="s">
        <v>217</v>
      </c>
      <c r="T363" t="s">
        <v>388</v>
      </c>
      <c r="U363" t="s">
        <v>440</v>
      </c>
      <c r="V363" t="s">
        <v>386</v>
      </c>
      <c r="W363">
        <v>0</v>
      </c>
      <c r="X363">
        <v>0</v>
      </c>
      <c r="Y363">
        <v>0</v>
      </c>
      <c r="AA363">
        <v>0</v>
      </c>
      <c r="AB363" t="s">
        <v>864</v>
      </c>
      <c r="AC363" t="s">
        <v>1439</v>
      </c>
    </row>
    <row r="364" spans="1:30">
      <c r="A364" s="1">
        <f>HYPERLINK("https://lsnyc.legalserver.org/matter/dynamic-profile/view/0768254","14-0768254")</f>
        <v>0</v>
      </c>
      <c r="B364" t="s">
        <v>39</v>
      </c>
      <c r="C364" t="s">
        <v>63</v>
      </c>
      <c r="D364" t="s">
        <v>70</v>
      </c>
      <c r="E364">
        <v>11213</v>
      </c>
      <c r="G364" t="s">
        <v>77</v>
      </c>
      <c r="J364" t="s">
        <v>98</v>
      </c>
      <c r="L364">
        <v>45360</v>
      </c>
      <c r="N364" t="s">
        <v>181</v>
      </c>
      <c r="O364" t="s">
        <v>177</v>
      </c>
      <c r="P364" t="s">
        <v>188</v>
      </c>
      <c r="Q364" t="s">
        <v>213</v>
      </c>
      <c r="R364" t="s">
        <v>223</v>
      </c>
      <c r="T364" t="s">
        <v>235</v>
      </c>
      <c r="U364" t="s">
        <v>361</v>
      </c>
      <c r="V364" t="s">
        <v>386</v>
      </c>
      <c r="W364">
        <v>0</v>
      </c>
      <c r="X364">
        <v>0</v>
      </c>
      <c r="Y364">
        <v>0</v>
      </c>
      <c r="AA364">
        <v>0</v>
      </c>
      <c r="AB364" t="s">
        <v>865</v>
      </c>
      <c r="AC364" t="s">
        <v>1440</v>
      </c>
    </row>
    <row r="365" spans="1:30">
      <c r="A365" s="1">
        <f>HYPERLINK("https://lsnyc.legalserver.org/matter/dynamic-profile/view/1907967","19-1907967")</f>
        <v>0</v>
      </c>
      <c r="B365" t="s">
        <v>31</v>
      </c>
      <c r="C365" t="s">
        <v>63</v>
      </c>
      <c r="D365" t="s">
        <v>70</v>
      </c>
      <c r="E365">
        <v>11236</v>
      </c>
      <c r="G365" t="s">
        <v>80</v>
      </c>
      <c r="H365" t="s">
        <v>88</v>
      </c>
      <c r="J365" t="s">
        <v>135</v>
      </c>
      <c r="L365">
        <v>67800</v>
      </c>
      <c r="Q365" t="s">
        <v>216</v>
      </c>
      <c r="T365" t="s">
        <v>251</v>
      </c>
      <c r="V365" t="s">
        <v>386</v>
      </c>
      <c r="W365">
        <v>0</v>
      </c>
      <c r="X365">
        <v>0</v>
      </c>
      <c r="Y365">
        <v>0</v>
      </c>
      <c r="AA365">
        <v>0</v>
      </c>
      <c r="AB365" t="s">
        <v>866</v>
      </c>
      <c r="AC365" t="s">
        <v>1441</v>
      </c>
    </row>
    <row r="366" spans="1:30">
      <c r="A366" s="1">
        <f>HYPERLINK("https://lsnyc.legalserver.org/matter/dynamic-profile/view/1906864","19-1906864")</f>
        <v>0</v>
      </c>
      <c r="B366" t="s">
        <v>48</v>
      </c>
      <c r="C366" t="s">
        <v>63</v>
      </c>
      <c r="D366" t="s">
        <v>69</v>
      </c>
      <c r="E366">
        <v>11691</v>
      </c>
      <c r="G366" t="s">
        <v>84</v>
      </c>
      <c r="J366" t="s">
        <v>96</v>
      </c>
      <c r="L366">
        <v>22048</v>
      </c>
      <c r="N366" t="s">
        <v>176</v>
      </c>
      <c r="Q366" t="s">
        <v>214</v>
      </c>
      <c r="T366" t="s">
        <v>244</v>
      </c>
      <c r="U366" t="s">
        <v>386</v>
      </c>
      <c r="V366" t="s">
        <v>386</v>
      </c>
      <c r="W366">
        <v>0</v>
      </c>
      <c r="X366">
        <v>0</v>
      </c>
      <c r="Y366">
        <v>0</v>
      </c>
      <c r="AA366">
        <v>0</v>
      </c>
      <c r="AB366" t="s">
        <v>583</v>
      </c>
      <c r="AC366" t="s">
        <v>1442</v>
      </c>
    </row>
    <row r="367" spans="1:30">
      <c r="A367" s="1">
        <f>HYPERLINK("https://lsnyc.legalserver.org/matter/dynamic-profile/view/1886897","19-1886897")</f>
        <v>0</v>
      </c>
      <c r="B367" t="s">
        <v>47</v>
      </c>
      <c r="C367" t="s">
        <v>63</v>
      </c>
      <c r="D367" t="s">
        <v>71</v>
      </c>
      <c r="E367">
        <v>10453</v>
      </c>
      <c r="G367" t="s">
        <v>76</v>
      </c>
      <c r="H367" t="s">
        <v>89</v>
      </c>
      <c r="J367" t="s">
        <v>109</v>
      </c>
      <c r="L367">
        <v>86400</v>
      </c>
      <c r="N367" t="s">
        <v>176</v>
      </c>
      <c r="Q367" t="s">
        <v>214</v>
      </c>
      <c r="T367" t="s">
        <v>302</v>
      </c>
      <c r="U367" t="s">
        <v>337</v>
      </c>
      <c r="V367" t="s">
        <v>386</v>
      </c>
      <c r="W367">
        <v>0</v>
      </c>
      <c r="X367">
        <v>0</v>
      </c>
      <c r="Y367">
        <v>0</v>
      </c>
      <c r="AA367">
        <v>0</v>
      </c>
      <c r="AB367" t="s">
        <v>867</v>
      </c>
      <c r="AC367" t="s">
        <v>1380</v>
      </c>
    </row>
    <row r="368" spans="1:30">
      <c r="A368" s="1">
        <f>HYPERLINK("https://lsnyc.legalserver.org/matter/dynamic-profile/view/1893672","19-1893672")</f>
        <v>0</v>
      </c>
      <c r="B368" t="s">
        <v>51</v>
      </c>
      <c r="C368" t="s">
        <v>63</v>
      </c>
      <c r="D368" t="s">
        <v>70</v>
      </c>
      <c r="E368">
        <v>11226</v>
      </c>
      <c r="G368" t="s">
        <v>76</v>
      </c>
      <c r="J368" t="s">
        <v>99</v>
      </c>
      <c r="L368">
        <v>28800</v>
      </c>
      <c r="Q368" t="s">
        <v>216</v>
      </c>
      <c r="T368" t="s">
        <v>388</v>
      </c>
      <c r="V368" t="s">
        <v>444</v>
      </c>
      <c r="W368">
        <v>0</v>
      </c>
      <c r="X368">
        <v>0</v>
      </c>
      <c r="Y368">
        <v>0</v>
      </c>
      <c r="AA368">
        <v>0</v>
      </c>
      <c r="AB368" t="s">
        <v>868</v>
      </c>
      <c r="AC368" t="s">
        <v>1180</v>
      </c>
    </row>
    <row r="369" spans="1:30">
      <c r="A369" s="1">
        <f>HYPERLINK("https://lsnyc.legalserver.org/matter/dynamic-profile/view/1906935","19-1906935")</f>
        <v>0</v>
      </c>
      <c r="B369" t="s">
        <v>36</v>
      </c>
      <c r="C369" t="s">
        <v>63</v>
      </c>
      <c r="D369" t="s">
        <v>71</v>
      </c>
      <c r="E369">
        <v>10469</v>
      </c>
      <c r="G369" t="s">
        <v>89</v>
      </c>
      <c r="H369" t="s">
        <v>76</v>
      </c>
      <c r="J369" t="s">
        <v>115</v>
      </c>
      <c r="L369">
        <v>104000</v>
      </c>
      <c r="N369" t="s">
        <v>176</v>
      </c>
      <c r="P369" t="s">
        <v>177</v>
      </c>
      <c r="Q369" t="s">
        <v>214</v>
      </c>
      <c r="R369" t="s">
        <v>217</v>
      </c>
      <c r="T369" t="s">
        <v>326</v>
      </c>
      <c r="U369" t="s">
        <v>440</v>
      </c>
      <c r="V369" t="s">
        <v>444</v>
      </c>
      <c r="W369">
        <v>0</v>
      </c>
      <c r="X369">
        <v>0</v>
      </c>
      <c r="Y369">
        <v>0</v>
      </c>
      <c r="AA369">
        <v>0</v>
      </c>
      <c r="AB369" t="s">
        <v>869</v>
      </c>
      <c r="AC369" t="s">
        <v>1186</v>
      </c>
    </row>
    <row r="370" spans="1:30">
      <c r="A370" s="1">
        <f>HYPERLINK("https://lsnyc.legalserver.org/matter/dynamic-profile/view/1859377","18-1859377")</f>
        <v>0</v>
      </c>
      <c r="B370" t="s">
        <v>31</v>
      </c>
      <c r="C370" t="s">
        <v>63</v>
      </c>
      <c r="D370" t="s">
        <v>70</v>
      </c>
      <c r="E370">
        <v>11238</v>
      </c>
      <c r="G370" t="s">
        <v>76</v>
      </c>
      <c r="H370" t="s">
        <v>77</v>
      </c>
      <c r="J370" t="s">
        <v>102</v>
      </c>
      <c r="L370">
        <v>77549.75999999999</v>
      </c>
      <c r="Q370" t="s">
        <v>213</v>
      </c>
      <c r="U370" t="s">
        <v>509</v>
      </c>
      <c r="V370" t="s">
        <v>509</v>
      </c>
      <c r="W370">
        <v>0</v>
      </c>
      <c r="X370">
        <v>0</v>
      </c>
      <c r="Y370">
        <v>0</v>
      </c>
      <c r="AA370">
        <v>0</v>
      </c>
      <c r="AB370" t="s">
        <v>870</v>
      </c>
      <c r="AC370" t="s">
        <v>1443</v>
      </c>
    </row>
    <row r="371" spans="1:30">
      <c r="A371" s="1">
        <f>HYPERLINK("https://lsnyc.legalserver.org/matter/dynamic-profile/view/1892206","19-1892206")</f>
        <v>0</v>
      </c>
      <c r="B371" t="s">
        <v>35</v>
      </c>
      <c r="C371" t="s">
        <v>63</v>
      </c>
      <c r="D371" t="s">
        <v>71</v>
      </c>
      <c r="E371">
        <v>10455</v>
      </c>
      <c r="G371" t="s">
        <v>89</v>
      </c>
      <c r="J371" t="s">
        <v>107</v>
      </c>
      <c r="L371">
        <v>0</v>
      </c>
      <c r="N371" t="s">
        <v>176</v>
      </c>
      <c r="Q371" t="s">
        <v>214</v>
      </c>
      <c r="T371" t="s">
        <v>245</v>
      </c>
      <c r="V371" t="s">
        <v>543</v>
      </c>
      <c r="W371">
        <v>0</v>
      </c>
      <c r="X371">
        <v>0</v>
      </c>
      <c r="Y371">
        <v>0</v>
      </c>
      <c r="AA371">
        <v>0</v>
      </c>
      <c r="AB371" t="s">
        <v>629</v>
      </c>
      <c r="AC371" t="s">
        <v>1444</v>
      </c>
    </row>
    <row r="372" spans="1:30">
      <c r="A372" s="1">
        <f>HYPERLINK("https://lsnyc.legalserver.org/matter/dynamic-profile/view/6002198","Q10E-66002198")</f>
        <v>0</v>
      </c>
      <c r="B372" t="s">
        <v>37</v>
      </c>
      <c r="C372" t="s">
        <v>63</v>
      </c>
      <c r="D372" t="s">
        <v>69</v>
      </c>
      <c r="E372">
        <v>11369</v>
      </c>
      <c r="G372" t="s">
        <v>77</v>
      </c>
      <c r="J372" t="s">
        <v>119</v>
      </c>
      <c r="L372">
        <v>41232</v>
      </c>
      <c r="Q372" t="s">
        <v>213</v>
      </c>
      <c r="T372" t="s">
        <v>389</v>
      </c>
      <c r="U372" t="s">
        <v>273</v>
      </c>
      <c r="V372" t="s">
        <v>543</v>
      </c>
      <c r="W372">
        <v>0</v>
      </c>
      <c r="X372">
        <v>0</v>
      </c>
      <c r="Y372">
        <v>0</v>
      </c>
      <c r="AA372">
        <v>0</v>
      </c>
      <c r="AB372" t="s">
        <v>651</v>
      </c>
      <c r="AC372" t="s">
        <v>975</v>
      </c>
    </row>
    <row r="373" spans="1:30">
      <c r="A373" s="1">
        <f>HYPERLINK("https://lsnyc.legalserver.org/matter/dynamic-profile/view/1879698","18-1879698")</f>
        <v>0</v>
      </c>
      <c r="B373" t="s">
        <v>39</v>
      </c>
      <c r="C373" t="s">
        <v>63</v>
      </c>
      <c r="D373" t="s">
        <v>70</v>
      </c>
      <c r="E373">
        <v>11203</v>
      </c>
      <c r="G373" t="s">
        <v>89</v>
      </c>
      <c r="J373" t="s">
        <v>98</v>
      </c>
      <c r="L373">
        <v>42000</v>
      </c>
      <c r="N373" t="s">
        <v>177</v>
      </c>
      <c r="Q373" t="s">
        <v>214</v>
      </c>
      <c r="R373" t="s">
        <v>217</v>
      </c>
      <c r="T373" t="s">
        <v>241</v>
      </c>
      <c r="U373" t="s">
        <v>267</v>
      </c>
      <c r="V373" t="s">
        <v>241</v>
      </c>
      <c r="W373">
        <v>0</v>
      </c>
      <c r="X373">
        <v>0</v>
      </c>
      <c r="Y373">
        <v>0</v>
      </c>
      <c r="AA373">
        <v>0</v>
      </c>
      <c r="AB373" t="s">
        <v>752</v>
      </c>
      <c r="AC373" t="s">
        <v>1445</v>
      </c>
    </row>
    <row r="374" spans="1:30">
      <c r="A374" s="1">
        <f>HYPERLINK("https://lsnyc.legalserver.org/matter/dynamic-profile/view/1906790","19-1906790")</f>
        <v>0</v>
      </c>
      <c r="B374" t="s">
        <v>48</v>
      </c>
      <c r="C374" t="s">
        <v>63</v>
      </c>
      <c r="D374" t="s">
        <v>69</v>
      </c>
      <c r="E374">
        <v>11428</v>
      </c>
      <c r="J374" t="s">
        <v>96</v>
      </c>
      <c r="L374">
        <v>0</v>
      </c>
      <c r="T374" t="s">
        <v>244</v>
      </c>
      <c r="U374" t="s">
        <v>273</v>
      </c>
      <c r="V374" t="s">
        <v>273</v>
      </c>
      <c r="W374">
        <v>0</v>
      </c>
      <c r="X374">
        <v>0</v>
      </c>
      <c r="Y374">
        <v>0</v>
      </c>
      <c r="AA374">
        <v>0</v>
      </c>
      <c r="AB374" t="s">
        <v>871</v>
      </c>
      <c r="AC374" t="s">
        <v>1446</v>
      </c>
    </row>
    <row r="375" spans="1:30">
      <c r="A375" s="1">
        <f>HYPERLINK("https://lsnyc.legalserver.org/matter/dynamic-profile/view/1867896","18-1867896")</f>
        <v>0</v>
      </c>
      <c r="B375" t="s">
        <v>30</v>
      </c>
      <c r="C375" t="s">
        <v>63</v>
      </c>
      <c r="D375" t="s">
        <v>69</v>
      </c>
      <c r="E375">
        <v>11691</v>
      </c>
      <c r="G375" t="s">
        <v>76</v>
      </c>
      <c r="H375" t="s">
        <v>88</v>
      </c>
      <c r="J375" t="s">
        <v>161</v>
      </c>
      <c r="L375">
        <v>89168</v>
      </c>
      <c r="N375" t="s">
        <v>180</v>
      </c>
      <c r="Q375" t="s">
        <v>211</v>
      </c>
      <c r="T375" t="s">
        <v>244</v>
      </c>
      <c r="U375" t="s">
        <v>273</v>
      </c>
      <c r="V375" t="s">
        <v>273</v>
      </c>
      <c r="W375">
        <v>0</v>
      </c>
      <c r="X375">
        <v>0</v>
      </c>
      <c r="Y375">
        <v>0</v>
      </c>
      <c r="Z375">
        <v>39532.29</v>
      </c>
      <c r="AA375">
        <v>0</v>
      </c>
      <c r="AB375" t="s">
        <v>872</v>
      </c>
      <c r="AC375" t="s">
        <v>1447</v>
      </c>
    </row>
    <row r="376" spans="1:30">
      <c r="A376" s="1">
        <f>HYPERLINK("https://lsnyc.legalserver.org/matter/dynamic-profile/view/1871374","18-1871374")</f>
        <v>0</v>
      </c>
      <c r="B376" t="s">
        <v>44</v>
      </c>
      <c r="C376" t="s">
        <v>63</v>
      </c>
      <c r="D376" t="s">
        <v>69</v>
      </c>
      <c r="E376">
        <v>11693</v>
      </c>
      <c r="G376" t="s">
        <v>85</v>
      </c>
      <c r="J376" t="s">
        <v>101</v>
      </c>
      <c r="L376">
        <v>66000</v>
      </c>
      <c r="Q376" t="s">
        <v>218</v>
      </c>
      <c r="T376" t="s">
        <v>390</v>
      </c>
      <c r="U376" t="s">
        <v>462</v>
      </c>
      <c r="V376" t="s">
        <v>273</v>
      </c>
      <c r="W376">
        <v>0</v>
      </c>
      <c r="X376">
        <v>0</v>
      </c>
      <c r="Y376">
        <v>0</v>
      </c>
      <c r="AA376">
        <v>0</v>
      </c>
      <c r="AB376" t="s">
        <v>873</v>
      </c>
      <c r="AC376" t="s">
        <v>1448</v>
      </c>
      <c r="AD376" t="s">
        <v>1757</v>
      </c>
    </row>
    <row r="377" spans="1:30">
      <c r="A377" s="1">
        <f>HYPERLINK("https://lsnyc.legalserver.org/matter/dynamic-profile/view/1833996","17-1833996")</f>
        <v>0</v>
      </c>
      <c r="B377" t="s">
        <v>43</v>
      </c>
      <c r="C377" t="s">
        <v>63</v>
      </c>
      <c r="D377" t="s">
        <v>71</v>
      </c>
      <c r="E377">
        <v>10461</v>
      </c>
      <c r="G377" t="s">
        <v>76</v>
      </c>
      <c r="J377" t="s">
        <v>134</v>
      </c>
      <c r="L377">
        <v>130799.94</v>
      </c>
      <c r="N377" t="s">
        <v>176</v>
      </c>
      <c r="P377" t="s">
        <v>180</v>
      </c>
      <c r="Q377" t="s">
        <v>214</v>
      </c>
      <c r="R377" t="s">
        <v>211</v>
      </c>
      <c r="T377" t="s">
        <v>273</v>
      </c>
      <c r="U377" t="s">
        <v>273</v>
      </c>
      <c r="V377" t="s">
        <v>273</v>
      </c>
      <c r="W377">
        <v>0</v>
      </c>
      <c r="X377">
        <v>0</v>
      </c>
      <c r="Y377">
        <v>0</v>
      </c>
      <c r="Z377">
        <v>33817.46</v>
      </c>
      <c r="AA377">
        <v>0</v>
      </c>
      <c r="AB377" t="s">
        <v>874</v>
      </c>
      <c r="AC377" t="s">
        <v>1449</v>
      </c>
    </row>
    <row r="378" spans="1:30">
      <c r="A378" s="1">
        <f>HYPERLINK("https://lsnyc.legalserver.org/matter/dynamic-profile/view/1876318","18-1876318")</f>
        <v>0</v>
      </c>
      <c r="B378" t="s">
        <v>44</v>
      </c>
      <c r="C378" t="s">
        <v>63</v>
      </c>
      <c r="D378" t="s">
        <v>69</v>
      </c>
      <c r="E378">
        <v>11691</v>
      </c>
      <c r="G378" t="s">
        <v>85</v>
      </c>
      <c r="H378" t="s">
        <v>76</v>
      </c>
      <c r="J378" t="s">
        <v>96</v>
      </c>
      <c r="L378">
        <v>40572</v>
      </c>
      <c r="Q378" t="s">
        <v>217</v>
      </c>
      <c r="T378" t="s">
        <v>274</v>
      </c>
      <c r="U378" t="s">
        <v>273</v>
      </c>
      <c r="V378" t="s">
        <v>273</v>
      </c>
      <c r="W378">
        <v>0</v>
      </c>
      <c r="X378">
        <v>0</v>
      </c>
      <c r="Y378">
        <v>0</v>
      </c>
      <c r="AA378">
        <v>0</v>
      </c>
      <c r="AB378" t="s">
        <v>875</v>
      </c>
      <c r="AC378" t="s">
        <v>1450</v>
      </c>
    </row>
    <row r="379" spans="1:30">
      <c r="A379" s="1">
        <f>HYPERLINK("https://lsnyc.legalserver.org/matter/dynamic-profile/view/1882126","18-1882126")</f>
        <v>0</v>
      </c>
      <c r="B379" t="s">
        <v>43</v>
      </c>
      <c r="C379" t="s">
        <v>63</v>
      </c>
      <c r="D379" t="s">
        <v>71</v>
      </c>
      <c r="E379">
        <v>10472</v>
      </c>
      <c r="G379" t="s">
        <v>76</v>
      </c>
      <c r="H379" t="s">
        <v>85</v>
      </c>
      <c r="J379" t="s">
        <v>150</v>
      </c>
      <c r="L379">
        <v>176400</v>
      </c>
      <c r="N379" t="s">
        <v>176</v>
      </c>
      <c r="P379" t="s">
        <v>184</v>
      </c>
      <c r="Q379" t="s">
        <v>214</v>
      </c>
      <c r="R379" t="s">
        <v>211</v>
      </c>
      <c r="T379" t="s">
        <v>276</v>
      </c>
      <c r="U379" t="s">
        <v>273</v>
      </c>
      <c r="V379" t="s">
        <v>273</v>
      </c>
      <c r="W379">
        <v>0</v>
      </c>
      <c r="X379">
        <v>0</v>
      </c>
      <c r="Y379">
        <v>0</v>
      </c>
      <c r="AA379">
        <v>0</v>
      </c>
      <c r="AB379" t="s">
        <v>623</v>
      </c>
      <c r="AC379" t="s">
        <v>1451</v>
      </c>
      <c r="AD379" t="s">
        <v>1760</v>
      </c>
    </row>
    <row r="380" spans="1:30">
      <c r="A380" s="1">
        <f>HYPERLINK("https://lsnyc.legalserver.org/matter/dynamic-profile/view/0802265","16-0802265")</f>
        <v>0</v>
      </c>
      <c r="B380" t="s">
        <v>37</v>
      </c>
      <c r="C380" t="s">
        <v>63</v>
      </c>
      <c r="D380" t="s">
        <v>69</v>
      </c>
      <c r="E380">
        <v>11435</v>
      </c>
      <c r="G380" t="s">
        <v>90</v>
      </c>
      <c r="J380" t="s">
        <v>126</v>
      </c>
      <c r="L380">
        <v>0</v>
      </c>
      <c r="N380" t="s">
        <v>178</v>
      </c>
      <c r="P380" t="s">
        <v>181</v>
      </c>
      <c r="Q380" t="s">
        <v>214</v>
      </c>
      <c r="R380" t="s">
        <v>216</v>
      </c>
      <c r="T380" t="s">
        <v>344</v>
      </c>
      <c r="U380" t="s">
        <v>273</v>
      </c>
      <c r="V380" t="s">
        <v>273</v>
      </c>
      <c r="W380">
        <v>0</v>
      </c>
      <c r="X380">
        <v>0</v>
      </c>
      <c r="Y380">
        <v>0</v>
      </c>
      <c r="AA380">
        <v>0</v>
      </c>
      <c r="AB380" t="s">
        <v>876</v>
      </c>
      <c r="AC380" t="s">
        <v>1452</v>
      </c>
    </row>
    <row r="381" spans="1:30">
      <c r="A381" s="1">
        <f>HYPERLINK("https://lsnyc.legalserver.org/matter/dynamic-profile/view/0795597","16-0795597")</f>
        <v>0</v>
      </c>
      <c r="B381" t="s">
        <v>43</v>
      </c>
      <c r="C381" t="s">
        <v>63</v>
      </c>
      <c r="D381" t="s">
        <v>71</v>
      </c>
      <c r="E381">
        <v>10457</v>
      </c>
      <c r="G381" t="s">
        <v>76</v>
      </c>
      <c r="H381" t="s">
        <v>83</v>
      </c>
      <c r="J381" t="s">
        <v>148</v>
      </c>
      <c r="L381">
        <v>127936</v>
      </c>
      <c r="N381" t="s">
        <v>177</v>
      </c>
      <c r="P381" t="s">
        <v>184</v>
      </c>
      <c r="Q381" t="s">
        <v>218</v>
      </c>
      <c r="R381" t="s">
        <v>226</v>
      </c>
      <c r="T381" t="s">
        <v>273</v>
      </c>
      <c r="U381" t="s">
        <v>273</v>
      </c>
      <c r="V381" t="s">
        <v>273</v>
      </c>
      <c r="W381">
        <v>0</v>
      </c>
      <c r="X381">
        <v>0</v>
      </c>
      <c r="Y381">
        <v>202763.62</v>
      </c>
      <c r="AA381">
        <v>0</v>
      </c>
      <c r="AB381" t="s">
        <v>877</v>
      </c>
      <c r="AC381" t="s">
        <v>1453</v>
      </c>
      <c r="AD381" t="s">
        <v>1760</v>
      </c>
    </row>
    <row r="382" spans="1:30">
      <c r="A382" s="1">
        <f>HYPERLINK("https://lsnyc.legalserver.org/matter/dynamic-profile/view/1885554","18-1885554")</f>
        <v>0</v>
      </c>
      <c r="B382" t="s">
        <v>34</v>
      </c>
      <c r="C382" t="s">
        <v>63</v>
      </c>
      <c r="D382" t="s">
        <v>70</v>
      </c>
      <c r="E382">
        <v>11207</v>
      </c>
      <c r="G382" t="s">
        <v>76</v>
      </c>
      <c r="J382" t="s">
        <v>102</v>
      </c>
      <c r="L382">
        <v>125000</v>
      </c>
      <c r="Q382" t="s">
        <v>213</v>
      </c>
      <c r="T382" t="s">
        <v>273</v>
      </c>
      <c r="U382" t="s">
        <v>273</v>
      </c>
      <c r="V382" t="s">
        <v>273</v>
      </c>
      <c r="W382">
        <v>0</v>
      </c>
      <c r="X382">
        <v>0</v>
      </c>
      <c r="Y382">
        <v>0</v>
      </c>
      <c r="AA382">
        <v>0</v>
      </c>
      <c r="AB382" t="s">
        <v>878</v>
      </c>
      <c r="AC382" t="s">
        <v>1454</v>
      </c>
    </row>
    <row r="383" spans="1:30">
      <c r="A383" s="1">
        <f>HYPERLINK("https://lsnyc.legalserver.org/matter/dynamic-profile/view/0782452","15-0782452")</f>
        <v>0</v>
      </c>
      <c r="B383" t="s">
        <v>43</v>
      </c>
      <c r="C383" t="s">
        <v>63</v>
      </c>
      <c r="D383" t="s">
        <v>71</v>
      </c>
      <c r="E383">
        <v>10472</v>
      </c>
      <c r="G383" t="s">
        <v>84</v>
      </c>
      <c r="J383" t="s">
        <v>107</v>
      </c>
      <c r="L383">
        <v>86691.53999999999</v>
      </c>
      <c r="N383" t="s">
        <v>177</v>
      </c>
      <c r="P383" t="s">
        <v>181</v>
      </c>
      <c r="Q383" t="s">
        <v>211</v>
      </c>
      <c r="R383" t="s">
        <v>218</v>
      </c>
      <c r="T383" t="s">
        <v>320</v>
      </c>
      <c r="U383" t="s">
        <v>273</v>
      </c>
      <c r="V383" t="s">
        <v>273</v>
      </c>
      <c r="W383">
        <v>0</v>
      </c>
      <c r="X383">
        <v>0</v>
      </c>
      <c r="Y383">
        <v>0</v>
      </c>
      <c r="AA383">
        <v>0</v>
      </c>
      <c r="AB383" t="s">
        <v>879</v>
      </c>
      <c r="AC383" t="s">
        <v>1263</v>
      </c>
      <c r="AD383" t="s">
        <v>1757</v>
      </c>
    </row>
    <row r="384" spans="1:30">
      <c r="A384" s="1">
        <f>HYPERLINK("https://lsnyc.legalserver.org/matter/dynamic-profile/view/1896245","19-1896245")</f>
        <v>0</v>
      </c>
      <c r="B384" t="s">
        <v>33</v>
      </c>
      <c r="C384" t="s">
        <v>63</v>
      </c>
      <c r="D384" t="s">
        <v>69</v>
      </c>
      <c r="E384">
        <v>11385</v>
      </c>
      <c r="G384" t="s">
        <v>90</v>
      </c>
      <c r="J384" t="s">
        <v>101</v>
      </c>
      <c r="L384">
        <v>18866.4</v>
      </c>
      <c r="N384" t="s">
        <v>177</v>
      </c>
      <c r="Q384" t="s">
        <v>217</v>
      </c>
      <c r="T384" t="s">
        <v>273</v>
      </c>
      <c r="U384" t="s">
        <v>273</v>
      </c>
      <c r="V384" t="s">
        <v>273</v>
      </c>
      <c r="W384">
        <v>0</v>
      </c>
      <c r="X384">
        <v>0</v>
      </c>
      <c r="Y384">
        <v>0</v>
      </c>
      <c r="AA384">
        <v>0</v>
      </c>
      <c r="AB384" t="s">
        <v>720</v>
      </c>
      <c r="AC384" t="s">
        <v>1455</v>
      </c>
    </row>
    <row r="385" spans="1:30">
      <c r="A385" s="1">
        <f>HYPERLINK("https://lsnyc.legalserver.org/matter/dynamic-profile/view/1871699","18-1871699")</f>
        <v>0</v>
      </c>
      <c r="B385" t="s">
        <v>53</v>
      </c>
      <c r="C385" t="s">
        <v>63</v>
      </c>
      <c r="D385" t="s">
        <v>69</v>
      </c>
      <c r="E385">
        <v>11436</v>
      </c>
      <c r="G385" t="s">
        <v>84</v>
      </c>
      <c r="H385" t="s">
        <v>85</v>
      </c>
      <c r="J385" t="s">
        <v>142</v>
      </c>
      <c r="L385">
        <v>57372</v>
      </c>
      <c r="N385" t="s">
        <v>180</v>
      </c>
      <c r="P385" t="s">
        <v>176</v>
      </c>
      <c r="Q385" t="s">
        <v>211</v>
      </c>
      <c r="R385" t="s">
        <v>214</v>
      </c>
      <c r="T385" t="s">
        <v>391</v>
      </c>
      <c r="U385" t="s">
        <v>273</v>
      </c>
      <c r="V385" t="s">
        <v>273</v>
      </c>
      <c r="W385">
        <v>0</v>
      </c>
      <c r="X385">
        <v>0</v>
      </c>
      <c r="Y385">
        <v>0</v>
      </c>
      <c r="Z385">
        <v>23734.97</v>
      </c>
      <c r="AA385">
        <v>0</v>
      </c>
      <c r="AB385" t="s">
        <v>880</v>
      </c>
      <c r="AC385" t="s">
        <v>1326</v>
      </c>
      <c r="AD385" t="s">
        <v>1757</v>
      </c>
    </row>
    <row r="386" spans="1:30">
      <c r="A386" s="1">
        <f>HYPERLINK("https://lsnyc.legalserver.org/matter/dynamic-profile/view/1864248","18-1864248")</f>
        <v>0</v>
      </c>
      <c r="B386" t="s">
        <v>33</v>
      </c>
      <c r="C386" t="s">
        <v>63</v>
      </c>
      <c r="D386" t="s">
        <v>69</v>
      </c>
      <c r="E386">
        <v>11433</v>
      </c>
      <c r="G386" t="s">
        <v>84</v>
      </c>
      <c r="J386" t="s">
        <v>130</v>
      </c>
      <c r="L386">
        <v>40000</v>
      </c>
      <c r="N386" t="s">
        <v>180</v>
      </c>
      <c r="P386" t="s">
        <v>181</v>
      </c>
      <c r="Q386" t="s">
        <v>214</v>
      </c>
      <c r="R386" t="s">
        <v>211</v>
      </c>
      <c r="T386" t="s">
        <v>273</v>
      </c>
      <c r="U386" t="s">
        <v>467</v>
      </c>
      <c r="V386" t="s">
        <v>273</v>
      </c>
      <c r="W386">
        <v>0</v>
      </c>
      <c r="X386">
        <v>0</v>
      </c>
      <c r="Y386">
        <v>0</v>
      </c>
      <c r="Z386">
        <v>40593.54</v>
      </c>
      <c r="AA386">
        <v>0</v>
      </c>
      <c r="AB386" t="s">
        <v>881</v>
      </c>
      <c r="AC386" t="s">
        <v>1158</v>
      </c>
    </row>
    <row r="387" spans="1:30">
      <c r="A387" s="1">
        <f>HYPERLINK("https://lsnyc.legalserver.org/matter/dynamic-profile/view/1902799","19-1902799")</f>
        <v>0</v>
      </c>
      <c r="B387" t="s">
        <v>30</v>
      </c>
      <c r="C387" t="s">
        <v>63</v>
      </c>
      <c r="D387" t="s">
        <v>69</v>
      </c>
      <c r="E387">
        <v>11411</v>
      </c>
      <c r="G387" t="s">
        <v>76</v>
      </c>
      <c r="J387" t="s">
        <v>155</v>
      </c>
      <c r="L387">
        <v>26000</v>
      </c>
      <c r="Q387" t="s">
        <v>214</v>
      </c>
      <c r="T387" t="s">
        <v>273</v>
      </c>
      <c r="U387" t="s">
        <v>273</v>
      </c>
      <c r="V387" t="s">
        <v>273</v>
      </c>
      <c r="W387">
        <v>0</v>
      </c>
      <c r="X387">
        <v>0</v>
      </c>
      <c r="Y387">
        <v>0</v>
      </c>
      <c r="AA387">
        <v>0</v>
      </c>
      <c r="AB387" t="s">
        <v>882</v>
      </c>
      <c r="AC387" t="s">
        <v>1456</v>
      </c>
    </row>
    <row r="388" spans="1:30">
      <c r="A388" s="1">
        <f>HYPERLINK("https://lsnyc.legalserver.org/matter/dynamic-profile/view/1902819","19-1902819")</f>
        <v>0</v>
      </c>
      <c r="B388" t="s">
        <v>40</v>
      </c>
      <c r="C388" t="s">
        <v>63</v>
      </c>
      <c r="D388" t="s">
        <v>69</v>
      </c>
      <c r="E388">
        <v>11368</v>
      </c>
      <c r="G388" t="s">
        <v>77</v>
      </c>
      <c r="J388" t="s">
        <v>104</v>
      </c>
      <c r="L388">
        <v>109200</v>
      </c>
      <c r="Q388" t="s">
        <v>217</v>
      </c>
      <c r="T388" t="s">
        <v>251</v>
      </c>
      <c r="V388" t="s">
        <v>273</v>
      </c>
      <c r="W388">
        <v>0</v>
      </c>
      <c r="X388">
        <v>0</v>
      </c>
      <c r="Y388">
        <v>0</v>
      </c>
      <c r="AA388">
        <v>0</v>
      </c>
      <c r="AB388" t="s">
        <v>576</v>
      </c>
      <c r="AC388" t="s">
        <v>1457</v>
      </c>
    </row>
    <row r="389" spans="1:30">
      <c r="A389" s="1">
        <f>HYPERLINK("https://lsnyc.legalserver.org/matter/dynamic-profile/view/1902089","19-1902089")</f>
        <v>0</v>
      </c>
      <c r="B389" t="s">
        <v>51</v>
      </c>
      <c r="C389" t="s">
        <v>63</v>
      </c>
      <c r="D389" t="s">
        <v>70</v>
      </c>
      <c r="E389">
        <v>11236</v>
      </c>
      <c r="G389" t="s">
        <v>83</v>
      </c>
      <c r="H389" t="s">
        <v>76</v>
      </c>
      <c r="J389" t="s">
        <v>97</v>
      </c>
      <c r="L389">
        <v>9600</v>
      </c>
      <c r="Q389" t="s">
        <v>216</v>
      </c>
      <c r="T389" t="s">
        <v>392</v>
      </c>
      <c r="U389" t="s">
        <v>464</v>
      </c>
      <c r="V389" t="s">
        <v>273</v>
      </c>
      <c r="W389">
        <v>0</v>
      </c>
      <c r="X389">
        <v>0</v>
      </c>
      <c r="Y389">
        <v>0</v>
      </c>
      <c r="AA389">
        <v>0</v>
      </c>
      <c r="AB389" t="s">
        <v>883</v>
      </c>
      <c r="AC389" t="s">
        <v>1458</v>
      </c>
    </row>
    <row r="390" spans="1:30">
      <c r="A390" s="1">
        <f>HYPERLINK("https://lsnyc.legalserver.org/matter/dynamic-profile/view/1904866","19-1904866")</f>
        <v>0</v>
      </c>
      <c r="B390" t="s">
        <v>32</v>
      </c>
      <c r="C390" t="s">
        <v>63</v>
      </c>
      <c r="D390" t="s">
        <v>69</v>
      </c>
      <c r="E390">
        <v>11416</v>
      </c>
      <c r="G390" t="s">
        <v>76</v>
      </c>
      <c r="J390" t="s">
        <v>110</v>
      </c>
      <c r="L390">
        <v>2470</v>
      </c>
      <c r="T390" t="s">
        <v>241</v>
      </c>
      <c r="U390" t="s">
        <v>273</v>
      </c>
      <c r="V390" t="s">
        <v>273</v>
      </c>
      <c r="W390">
        <v>0</v>
      </c>
      <c r="X390">
        <v>0</v>
      </c>
      <c r="Y390">
        <v>0</v>
      </c>
      <c r="AA390">
        <v>0</v>
      </c>
      <c r="AB390" t="s">
        <v>884</v>
      </c>
      <c r="AC390" t="s">
        <v>1459</v>
      </c>
    </row>
    <row r="391" spans="1:30">
      <c r="A391" s="1">
        <f>HYPERLINK("https://lsnyc.legalserver.org/matter/dynamic-profile/view/1905079","19-1905079")</f>
        <v>0</v>
      </c>
      <c r="B391" t="s">
        <v>40</v>
      </c>
      <c r="C391" t="s">
        <v>63</v>
      </c>
      <c r="D391" t="s">
        <v>69</v>
      </c>
      <c r="E391">
        <v>11691</v>
      </c>
      <c r="G391" t="s">
        <v>77</v>
      </c>
      <c r="J391" t="s">
        <v>114</v>
      </c>
      <c r="L391">
        <v>6500</v>
      </c>
      <c r="T391" t="s">
        <v>327</v>
      </c>
      <c r="U391" t="s">
        <v>257</v>
      </c>
      <c r="V391" t="s">
        <v>273</v>
      </c>
      <c r="W391">
        <v>0</v>
      </c>
      <c r="X391">
        <v>0</v>
      </c>
      <c r="Y391">
        <v>0</v>
      </c>
      <c r="AA391">
        <v>0</v>
      </c>
      <c r="AB391" t="s">
        <v>658</v>
      </c>
      <c r="AC391" t="s">
        <v>1460</v>
      </c>
    </row>
    <row r="392" spans="1:30">
      <c r="A392" s="1">
        <f>HYPERLINK("https://lsnyc.legalserver.org/matter/dynamic-profile/view/1906718","19-1906718")</f>
        <v>0</v>
      </c>
      <c r="B392" t="s">
        <v>37</v>
      </c>
      <c r="C392" t="s">
        <v>63</v>
      </c>
      <c r="D392" t="s">
        <v>69</v>
      </c>
      <c r="E392">
        <v>11429</v>
      </c>
      <c r="G392" t="s">
        <v>76</v>
      </c>
      <c r="H392" t="s">
        <v>89</v>
      </c>
      <c r="J392" t="s">
        <v>119</v>
      </c>
      <c r="L392">
        <v>33740</v>
      </c>
      <c r="T392" t="s">
        <v>253</v>
      </c>
      <c r="U392" t="s">
        <v>273</v>
      </c>
      <c r="V392" t="s">
        <v>273</v>
      </c>
      <c r="W392">
        <v>0</v>
      </c>
      <c r="X392">
        <v>0</v>
      </c>
      <c r="Y392">
        <v>0</v>
      </c>
      <c r="AA392">
        <v>0</v>
      </c>
      <c r="AB392" t="s">
        <v>885</v>
      </c>
      <c r="AC392" t="s">
        <v>1461</v>
      </c>
    </row>
    <row r="393" spans="1:30">
      <c r="A393" s="1">
        <f>HYPERLINK("https://lsnyc.legalserver.org/matter/dynamic-profile/view/1858261","18-1858261")</f>
        <v>0</v>
      </c>
      <c r="B393" t="s">
        <v>38</v>
      </c>
      <c r="C393" t="s">
        <v>63</v>
      </c>
      <c r="D393" t="s">
        <v>69</v>
      </c>
      <c r="E393">
        <v>11433</v>
      </c>
      <c r="G393" t="s">
        <v>84</v>
      </c>
      <c r="H393" t="s">
        <v>83</v>
      </c>
      <c r="J393" t="s">
        <v>133</v>
      </c>
      <c r="L393">
        <v>55200</v>
      </c>
      <c r="N393" t="s">
        <v>180</v>
      </c>
      <c r="P393" t="s">
        <v>178</v>
      </c>
      <c r="Q393" t="s">
        <v>218</v>
      </c>
      <c r="R393" t="s">
        <v>211</v>
      </c>
      <c r="T393" t="s">
        <v>273</v>
      </c>
      <c r="U393" t="s">
        <v>273</v>
      </c>
      <c r="V393" t="s">
        <v>273</v>
      </c>
      <c r="W393">
        <v>0</v>
      </c>
      <c r="X393">
        <v>0</v>
      </c>
      <c r="Y393">
        <v>0</v>
      </c>
      <c r="Z393">
        <v>53272.74</v>
      </c>
      <c r="AA393">
        <v>0</v>
      </c>
      <c r="AB393" t="s">
        <v>886</v>
      </c>
      <c r="AC393" t="s">
        <v>1462</v>
      </c>
    </row>
    <row r="394" spans="1:30">
      <c r="A394" s="1">
        <f>HYPERLINK("https://lsnyc.legalserver.org/matter/dynamic-profile/view/1884577","18-1884577")</f>
        <v>0</v>
      </c>
      <c r="B394" t="s">
        <v>38</v>
      </c>
      <c r="C394" t="s">
        <v>63</v>
      </c>
      <c r="D394" t="s">
        <v>69</v>
      </c>
      <c r="E394">
        <v>11411</v>
      </c>
      <c r="G394" t="s">
        <v>76</v>
      </c>
      <c r="J394" t="s">
        <v>161</v>
      </c>
      <c r="L394">
        <v>114998</v>
      </c>
      <c r="N394" t="s">
        <v>177</v>
      </c>
      <c r="Q394" t="s">
        <v>216</v>
      </c>
      <c r="T394" t="s">
        <v>264</v>
      </c>
      <c r="U394" t="s">
        <v>257</v>
      </c>
      <c r="V394" t="s">
        <v>273</v>
      </c>
      <c r="W394">
        <v>0</v>
      </c>
      <c r="X394">
        <v>0</v>
      </c>
      <c r="Y394">
        <v>0</v>
      </c>
      <c r="AA394">
        <v>0</v>
      </c>
      <c r="AB394" t="s">
        <v>619</v>
      </c>
      <c r="AC394" t="s">
        <v>1463</v>
      </c>
    </row>
    <row r="395" spans="1:30">
      <c r="A395" s="1">
        <f>HYPERLINK("https://lsnyc.legalserver.org/matter/dynamic-profile/view/1903923","19-1903923")</f>
        <v>0</v>
      </c>
      <c r="B395" t="s">
        <v>33</v>
      </c>
      <c r="C395" t="s">
        <v>63</v>
      </c>
      <c r="D395" t="s">
        <v>69</v>
      </c>
      <c r="E395">
        <v>11429</v>
      </c>
      <c r="G395" t="s">
        <v>77</v>
      </c>
      <c r="J395" t="s">
        <v>97</v>
      </c>
      <c r="L395">
        <v>10800</v>
      </c>
      <c r="N395" t="s">
        <v>177</v>
      </c>
      <c r="Q395" t="s">
        <v>217</v>
      </c>
      <c r="T395" t="s">
        <v>251</v>
      </c>
      <c r="U395" t="s">
        <v>465</v>
      </c>
      <c r="V395" t="s">
        <v>544</v>
      </c>
      <c r="W395">
        <v>0</v>
      </c>
      <c r="X395">
        <v>0</v>
      </c>
      <c r="Y395">
        <v>0</v>
      </c>
      <c r="AA395">
        <v>0</v>
      </c>
      <c r="AB395" t="s">
        <v>887</v>
      </c>
      <c r="AC395" t="s">
        <v>1464</v>
      </c>
    </row>
    <row r="396" spans="1:30">
      <c r="A396" s="1">
        <f>HYPERLINK("https://lsnyc.legalserver.org/matter/dynamic-profile/view/1896959","19-1896959")</f>
        <v>0</v>
      </c>
      <c r="B396" t="s">
        <v>38</v>
      </c>
      <c r="C396" t="s">
        <v>63</v>
      </c>
      <c r="D396" t="s">
        <v>69</v>
      </c>
      <c r="E396">
        <v>11366</v>
      </c>
      <c r="G396" t="s">
        <v>79</v>
      </c>
      <c r="J396" t="s">
        <v>111</v>
      </c>
      <c r="L396">
        <v>48000</v>
      </c>
      <c r="N396" t="s">
        <v>177</v>
      </c>
      <c r="Q396" t="s">
        <v>216</v>
      </c>
      <c r="T396" t="s">
        <v>246</v>
      </c>
      <c r="U396" t="s">
        <v>464</v>
      </c>
      <c r="V396" t="s">
        <v>544</v>
      </c>
      <c r="W396">
        <v>0</v>
      </c>
      <c r="X396">
        <v>0</v>
      </c>
      <c r="Y396">
        <v>0</v>
      </c>
      <c r="AA396">
        <v>0</v>
      </c>
      <c r="AB396" t="s">
        <v>888</v>
      </c>
      <c r="AC396" t="s">
        <v>1465</v>
      </c>
    </row>
    <row r="397" spans="1:30">
      <c r="A397" s="1">
        <f>HYPERLINK("https://lsnyc.legalserver.org/matter/dynamic-profile/view/1893720","19-1893720")</f>
        <v>0</v>
      </c>
      <c r="B397" t="s">
        <v>36</v>
      </c>
      <c r="C397" t="s">
        <v>63</v>
      </c>
      <c r="D397" t="s">
        <v>71</v>
      </c>
      <c r="E397">
        <v>10469</v>
      </c>
      <c r="G397" t="s">
        <v>85</v>
      </c>
      <c r="H397" t="s">
        <v>76</v>
      </c>
      <c r="J397" t="s">
        <v>100</v>
      </c>
      <c r="L397">
        <v>18720</v>
      </c>
      <c r="N397" t="s">
        <v>177</v>
      </c>
      <c r="Q397" t="s">
        <v>217</v>
      </c>
      <c r="T397" t="s">
        <v>393</v>
      </c>
      <c r="U397" t="s">
        <v>464</v>
      </c>
      <c r="V397" t="s">
        <v>320</v>
      </c>
      <c r="W397">
        <v>0</v>
      </c>
      <c r="X397">
        <v>0</v>
      </c>
      <c r="Y397">
        <v>0</v>
      </c>
      <c r="AA397">
        <v>0</v>
      </c>
      <c r="AB397" t="s">
        <v>668</v>
      </c>
      <c r="AC397" t="s">
        <v>1203</v>
      </c>
    </row>
    <row r="398" spans="1:30">
      <c r="A398" s="1">
        <f>HYPERLINK("https://lsnyc.legalserver.org/matter/dynamic-profile/view/1905841","19-1905841")</f>
        <v>0</v>
      </c>
      <c r="B398" t="s">
        <v>35</v>
      </c>
      <c r="C398" t="s">
        <v>63</v>
      </c>
      <c r="D398" t="s">
        <v>71</v>
      </c>
      <c r="E398">
        <v>10466</v>
      </c>
      <c r="G398" t="s">
        <v>80</v>
      </c>
      <c r="J398" t="s">
        <v>135</v>
      </c>
      <c r="L398">
        <v>41760</v>
      </c>
      <c r="U398" t="s">
        <v>320</v>
      </c>
      <c r="V398" t="s">
        <v>320</v>
      </c>
      <c r="W398">
        <v>0</v>
      </c>
      <c r="X398">
        <v>0</v>
      </c>
      <c r="Y398">
        <v>0</v>
      </c>
      <c r="AA398">
        <v>0</v>
      </c>
      <c r="AB398" t="s">
        <v>889</v>
      </c>
      <c r="AC398" t="s">
        <v>1466</v>
      </c>
    </row>
    <row r="399" spans="1:30">
      <c r="A399" s="1">
        <f>HYPERLINK("https://lsnyc.legalserver.org/matter/dynamic-profile/view/1875126","18-1875126")</f>
        <v>0</v>
      </c>
      <c r="B399" t="s">
        <v>39</v>
      </c>
      <c r="C399" t="s">
        <v>63</v>
      </c>
      <c r="D399" t="s">
        <v>70</v>
      </c>
      <c r="E399">
        <v>11221</v>
      </c>
      <c r="G399" t="s">
        <v>88</v>
      </c>
      <c r="J399" t="s">
        <v>115</v>
      </c>
      <c r="L399">
        <v>124107.48</v>
      </c>
      <c r="N399" t="s">
        <v>184</v>
      </c>
      <c r="P399" t="s">
        <v>177</v>
      </c>
      <c r="Q399" t="s">
        <v>211</v>
      </c>
      <c r="R399" t="s">
        <v>217</v>
      </c>
      <c r="T399" t="s">
        <v>357</v>
      </c>
      <c r="U399" t="s">
        <v>273</v>
      </c>
      <c r="V399" t="s">
        <v>320</v>
      </c>
      <c r="W399">
        <v>0</v>
      </c>
      <c r="X399">
        <v>0</v>
      </c>
      <c r="Y399">
        <v>0</v>
      </c>
      <c r="AA399">
        <v>0</v>
      </c>
      <c r="AB399" t="s">
        <v>890</v>
      </c>
      <c r="AC399" t="s">
        <v>1467</v>
      </c>
      <c r="AD399" t="s">
        <v>1760</v>
      </c>
    </row>
    <row r="400" spans="1:30">
      <c r="A400" s="1">
        <f>HYPERLINK("https://lsnyc.legalserver.org/matter/dynamic-profile/view/1908127","19-1908127")</f>
        <v>0</v>
      </c>
      <c r="B400" t="s">
        <v>30</v>
      </c>
      <c r="C400" t="s">
        <v>63</v>
      </c>
      <c r="D400" t="s">
        <v>69</v>
      </c>
      <c r="E400">
        <v>11413</v>
      </c>
      <c r="J400" t="s">
        <v>108</v>
      </c>
      <c r="L400">
        <v>66000</v>
      </c>
      <c r="Q400" t="s">
        <v>217</v>
      </c>
      <c r="T400" t="s">
        <v>320</v>
      </c>
      <c r="U400" t="s">
        <v>273</v>
      </c>
      <c r="V400" t="s">
        <v>320</v>
      </c>
      <c r="W400">
        <v>0</v>
      </c>
      <c r="X400">
        <v>0</v>
      </c>
      <c r="Y400">
        <v>0</v>
      </c>
      <c r="AA400">
        <v>0</v>
      </c>
      <c r="AB400" t="s">
        <v>752</v>
      </c>
      <c r="AC400" t="s">
        <v>1468</v>
      </c>
    </row>
    <row r="401" spans="1:30">
      <c r="A401" s="1">
        <f>HYPERLINK("https://lsnyc.legalserver.org/matter/dynamic-profile/view/1888853","19-1888853")</f>
        <v>0</v>
      </c>
      <c r="B401" t="s">
        <v>43</v>
      </c>
      <c r="C401" t="s">
        <v>63</v>
      </c>
      <c r="D401" t="s">
        <v>71</v>
      </c>
      <c r="E401">
        <v>10462</v>
      </c>
      <c r="G401" t="s">
        <v>78</v>
      </c>
      <c r="J401" t="s">
        <v>99</v>
      </c>
      <c r="L401">
        <v>81000</v>
      </c>
      <c r="N401" t="s">
        <v>176</v>
      </c>
      <c r="Q401" t="s">
        <v>214</v>
      </c>
      <c r="T401" t="s">
        <v>394</v>
      </c>
      <c r="U401" t="s">
        <v>257</v>
      </c>
      <c r="V401" t="s">
        <v>320</v>
      </c>
      <c r="W401">
        <v>0</v>
      </c>
      <c r="X401">
        <v>0</v>
      </c>
      <c r="Y401">
        <v>0</v>
      </c>
      <c r="AA401">
        <v>0</v>
      </c>
      <c r="AB401" t="s">
        <v>863</v>
      </c>
      <c r="AC401" t="s">
        <v>1469</v>
      </c>
    </row>
    <row r="402" spans="1:30">
      <c r="A402" s="1">
        <f>HYPERLINK("https://lsnyc.legalserver.org/matter/dynamic-profile/view/1894515","19-1894515")</f>
        <v>0</v>
      </c>
      <c r="B402" t="s">
        <v>36</v>
      </c>
      <c r="C402" t="s">
        <v>63</v>
      </c>
      <c r="D402" t="s">
        <v>71</v>
      </c>
      <c r="E402">
        <v>10460</v>
      </c>
      <c r="G402" t="s">
        <v>89</v>
      </c>
      <c r="J402" t="s">
        <v>100</v>
      </c>
      <c r="L402">
        <v>9252</v>
      </c>
      <c r="N402" t="s">
        <v>176</v>
      </c>
      <c r="P402" t="s">
        <v>177</v>
      </c>
      <c r="Q402" t="s">
        <v>214</v>
      </c>
      <c r="R402" t="s">
        <v>217</v>
      </c>
      <c r="T402" t="s">
        <v>395</v>
      </c>
      <c r="U402" t="s">
        <v>399</v>
      </c>
      <c r="V402" t="s">
        <v>320</v>
      </c>
      <c r="W402">
        <v>0</v>
      </c>
      <c r="X402">
        <v>0</v>
      </c>
      <c r="Y402">
        <v>0</v>
      </c>
      <c r="AA402">
        <v>0</v>
      </c>
      <c r="AB402" t="s">
        <v>891</v>
      </c>
      <c r="AC402" t="s">
        <v>1470</v>
      </c>
    </row>
    <row r="403" spans="1:30">
      <c r="A403" s="1">
        <f>HYPERLINK("https://lsnyc.legalserver.org/matter/dynamic-profile/view/0781898","15-0781898")</f>
        <v>0</v>
      </c>
      <c r="B403" t="s">
        <v>39</v>
      </c>
      <c r="C403" t="s">
        <v>63</v>
      </c>
      <c r="D403" t="s">
        <v>70</v>
      </c>
      <c r="E403">
        <v>11203</v>
      </c>
      <c r="G403" t="s">
        <v>77</v>
      </c>
      <c r="J403" t="s">
        <v>97</v>
      </c>
      <c r="L403">
        <v>44940</v>
      </c>
      <c r="N403" t="s">
        <v>178</v>
      </c>
      <c r="P403" t="s">
        <v>177</v>
      </c>
      <c r="Q403" t="s">
        <v>213</v>
      </c>
      <c r="R403" t="s">
        <v>215</v>
      </c>
      <c r="T403" t="s">
        <v>264</v>
      </c>
      <c r="U403" t="s">
        <v>466</v>
      </c>
      <c r="V403" t="s">
        <v>320</v>
      </c>
      <c r="W403">
        <v>0</v>
      </c>
      <c r="X403">
        <v>0</v>
      </c>
      <c r="Y403">
        <v>0</v>
      </c>
      <c r="AA403">
        <v>0</v>
      </c>
      <c r="AB403" t="s">
        <v>892</v>
      </c>
      <c r="AC403" t="s">
        <v>1471</v>
      </c>
    </row>
    <row r="404" spans="1:30">
      <c r="A404" s="1">
        <f>HYPERLINK("https://lsnyc.legalserver.org/matter/dynamic-profile/view/0797205","16-0797205")</f>
        <v>0</v>
      </c>
      <c r="B404" t="s">
        <v>33</v>
      </c>
      <c r="C404" t="s">
        <v>63</v>
      </c>
      <c r="D404" t="s">
        <v>69</v>
      </c>
      <c r="E404">
        <v>11433</v>
      </c>
      <c r="G404" t="s">
        <v>83</v>
      </c>
      <c r="J404" t="s">
        <v>124</v>
      </c>
      <c r="L404">
        <v>109200</v>
      </c>
      <c r="Q404" t="s">
        <v>213</v>
      </c>
      <c r="T404" t="s">
        <v>320</v>
      </c>
      <c r="U404" t="s">
        <v>399</v>
      </c>
      <c r="V404" t="s">
        <v>320</v>
      </c>
      <c r="W404">
        <v>0</v>
      </c>
      <c r="X404">
        <v>0</v>
      </c>
      <c r="Y404">
        <v>0</v>
      </c>
      <c r="AA404">
        <v>0</v>
      </c>
      <c r="AB404" t="s">
        <v>893</v>
      </c>
      <c r="AC404" t="s">
        <v>1472</v>
      </c>
      <c r="AD404" t="s">
        <v>1758</v>
      </c>
    </row>
    <row r="405" spans="1:30">
      <c r="A405" s="1">
        <f>HYPERLINK("https://lsnyc.legalserver.org/matter/dynamic-profile/view/1843370","17-1843370")</f>
        <v>0</v>
      </c>
      <c r="B405" t="s">
        <v>51</v>
      </c>
      <c r="C405" t="s">
        <v>63</v>
      </c>
      <c r="D405" t="s">
        <v>70</v>
      </c>
      <c r="E405">
        <v>11208</v>
      </c>
      <c r="G405" t="s">
        <v>87</v>
      </c>
      <c r="J405" t="s">
        <v>106</v>
      </c>
      <c r="L405">
        <v>37906</v>
      </c>
      <c r="N405" t="s">
        <v>198</v>
      </c>
      <c r="Q405" t="s">
        <v>216</v>
      </c>
      <c r="T405" t="s">
        <v>302</v>
      </c>
      <c r="U405" t="s">
        <v>399</v>
      </c>
      <c r="V405" t="s">
        <v>320</v>
      </c>
      <c r="W405">
        <v>0</v>
      </c>
      <c r="X405">
        <v>0</v>
      </c>
      <c r="Y405">
        <v>0</v>
      </c>
      <c r="AA405">
        <v>0</v>
      </c>
      <c r="AB405" t="s">
        <v>894</v>
      </c>
      <c r="AC405" t="s">
        <v>1473</v>
      </c>
    </row>
    <row r="406" spans="1:30">
      <c r="A406" s="1">
        <f>HYPERLINK("https://lsnyc.legalserver.org/matter/dynamic-profile/view/1906480","19-1906480")</f>
        <v>0</v>
      </c>
      <c r="B406" t="s">
        <v>42</v>
      </c>
      <c r="C406" t="s">
        <v>63</v>
      </c>
      <c r="D406" t="s">
        <v>69</v>
      </c>
      <c r="E406">
        <v>11372</v>
      </c>
      <c r="G406" t="s">
        <v>77</v>
      </c>
      <c r="J406" t="s">
        <v>110</v>
      </c>
      <c r="L406">
        <v>30000</v>
      </c>
      <c r="T406" t="s">
        <v>332</v>
      </c>
      <c r="U406" t="s">
        <v>273</v>
      </c>
      <c r="V406" t="s">
        <v>320</v>
      </c>
      <c r="W406">
        <v>0</v>
      </c>
      <c r="X406">
        <v>0</v>
      </c>
      <c r="Y406">
        <v>0</v>
      </c>
      <c r="AA406">
        <v>0</v>
      </c>
      <c r="AB406" t="s">
        <v>895</v>
      </c>
      <c r="AC406" t="s">
        <v>1474</v>
      </c>
    </row>
    <row r="407" spans="1:30">
      <c r="A407" s="1">
        <f>HYPERLINK("https://lsnyc.legalserver.org/matter/dynamic-profile/view/1902840","19-1902840")</f>
        <v>0</v>
      </c>
      <c r="B407" t="s">
        <v>43</v>
      </c>
      <c r="C407" t="s">
        <v>63</v>
      </c>
      <c r="D407" t="s">
        <v>71</v>
      </c>
      <c r="E407">
        <v>10456</v>
      </c>
      <c r="G407" t="s">
        <v>82</v>
      </c>
      <c r="J407" t="s">
        <v>99</v>
      </c>
      <c r="L407">
        <v>35808</v>
      </c>
      <c r="N407" t="s">
        <v>177</v>
      </c>
      <c r="Q407" t="s">
        <v>216</v>
      </c>
      <c r="T407" t="s">
        <v>260</v>
      </c>
      <c r="U407" t="s">
        <v>320</v>
      </c>
      <c r="V407" t="s">
        <v>320</v>
      </c>
      <c r="W407">
        <v>0</v>
      </c>
      <c r="X407">
        <v>0</v>
      </c>
      <c r="Y407">
        <v>0</v>
      </c>
      <c r="AA407">
        <v>0</v>
      </c>
      <c r="AB407" t="s">
        <v>896</v>
      </c>
      <c r="AC407" t="s">
        <v>1352</v>
      </c>
    </row>
    <row r="408" spans="1:30">
      <c r="A408" s="1">
        <f>HYPERLINK("https://lsnyc.legalserver.org/matter/dynamic-profile/view/1872008","18-1872008")</f>
        <v>0</v>
      </c>
      <c r="B408" t="s">
        <v>34</v>
      </c>
      <c r="C408" t="s">
        <v>63</v>
      </c>
      <c r="D408" t="s">
        <v>70</v>
      </c>
      <c r="E408">
        <v>11236</v>
      </c>
      <c r="G408" t="s">
        <v>89</v>
      </c>
      <c r="J408" t="s">
        <v>99</v>
      </c>
      <c r="L408">
        <v>72876</v>
      </c>
      <c r="N408" t="s">
        <v>176</v>
      </c>
      <c r="P408" t="s">
        <v>180</v>
      </c>
      <c r="Q408" t="s">
        <v>215</v>
      </c>
      <c r="R408" t="s">
        <v>214</v>
      </c>
      <c r="T408" t="s">
        <v>274</v>
      </c>
      <c r="U408" t="s">
        <v>399</v>
      </c>
      <c r="V408" t="s">
        <v>320</v>
      </c>
      <c r="W408">
        <v>0</v>
      </c>
      <c r="X408">
        <v>0</v>
      </c>
      <c r="Y408">
        <v>0</v>
      </c>
      <c r="Z408" t="s">
        <v>559</v>
      </c>
      <c r="AA408">
        <v>0</v>
      </c>
      <c r="AB408" t="s">
        <v>897</v>
      </c>
      <c r="AC408" t="s">
        <v>1141</v>
      </c>
    </row>
    <row r="409" spans="1:30">
      <c r="A409" s="1">
        <f>HYPERLINK("https://lsnyc.legalserver.org/matter/dynamic-profile/view/1905870","19-1905870")</f>
        <v>0</v>
      </c>
      <c r="B409" t="s">
        <v>43</v>
      </c>
      <c r="C409" t="s">
        <v>63</v>
      </c>
      <c r="D409" t="s">
        <v>71</v>
      </c>
      <c r="E409">
        <v>10469</v>
      </c>
      <c r="G409" t="s">
        <v>88</v>
      </c>
      <c r="J409" t="s">
        <v>150</v>
      </c>
      <c r="L409">
        <v>78000</v>
      </c>
      <c r="N409" t="s">
        <v>176</v>
      </c>
      <c r="Q409" t="s">
        <v>214</v>
      </c>
      <c r="T409" t="s">
        <v>264</v>
      </c>
      <c r="U409" t="s">
        <v>257</v>
      </c>
      <c r="V409" t="s">
        <v>320</v>
      </c>
      <c r="W409">
        <v>0</v>
      </c>
      <c r="X409">
        <v>0</v>
      </c>
      <c r="Y409">
        <v>0</v>
      </c>
      <c r="AA409">
        <v>0</v>
      </c>
      <c r="AB409" t="s">
        <v>898</v>
      </c>
      <c r="AC409" t="s">
        <v>1475</v>
      </c>
      <c r="AD409" t="s">
        <v>1756</v>
      </c>
    </row>
    <row r="410" spans="1:30">
      <c r="A410" s="1">
        <f>HYPERLINK("https://lsnyc.legalserver.org/matter/dynamic-profile/view/1868914","18-1868914")</f>
        <v>0</v>
      </c>
      <c r="B410" t="s">
        <v>31</v>
      </c>
      <c r="C410" t="s">
        <v>63</v>
      </c>
      <c r="D410" t="s">
        <v>70</v>
      </c>
      <c r="E410">
        <v>11203</v>
      </c>
      <c r="G410" t="s">
        <v>83</v>
      </c>
      <c r="J410" t="s">
        <v>143</v>
      </c>
      <c r="L410">
        <v>73543.34</v>
      </c>
      <c r="Q410" t="s">
        <v>211</v>
      </c>
      <c r="T410" t="s">
        <v>286</v>
      </c>
      <c r="U410" t="s">
        <v>466</v>
      </c>
      <c r="V410" t="s">
        <v>320</v>
      </c>
      <c r="W410">
        <v>0</v>
      </c>
      <c r="X410">
        <v>0</v>
      </c>
      <c r="Y410">
        <v>0</v>
      </c>
      <c r="AA410">
        <v>0</v>
      </c>
      <c r="AB410" t="s">
        <v>899</v>
      </c>
      <c r="AC410" t="s">
        <v>1476</v>
      </c>
    </row>
    <row r="411" spans="1:30">
      <c r="A411" s="1">
        <f>HYPERLINK("https://lsnyc.legalserver.org/matter/dynamic-profile/view/1903526","19-1903526")</f>
        <v>0</v>
      </c>
      <c r="B411" t="s">
        <v>36</v>
      </c>
      <c r="C411" t="s">
        <v>63</v>
      </c>
      <c r="D411" t="s">
        <v>71</v>
      </c>
      <c r="E411">
        <v>10473</v>
      </c>
      <c r="G411" t="s">
        <v>76</v>
      </c>
      <c r="J411" t="s">
        <v>111</v>
      </c>
      <c r="L411">
        <v>115000</v>
      </c>
      <c r="N411" t="s">
        <v>177</v>
      </c>
      <c r="Q411" t="s">
        <v>216</v>
      </c>
      <c r="T411" t="s">
        <v>320</v>
      </c>
      <c r="U411" t="s">
        <v>320</v>
      </c>
      <c r="V411" t="s">
        <v>320</v>
      </c>
      <c r="W411">
        <v>0</v>
      </c>
      <c r="X411">
        <v>0</v>
      </c>
      <c r="Y411">
        <v>0</v>
      </c>
      <c r="AA411">
        <v>0</v>
      </c>
      <c r="AB411" t="s">
        <v>578</v>
      </c>
      <c r="AC411" t="s">
        <v>1258</v>
      </c>
    </row>
    <row r="412" spans="1:30">
      <c r="A412" s="1">
        <f>HYPERLINK("https://lsnyc.legalserver.org/matter/dynamic-profile/view/0774072","15-0774072")</f>
        <v>0</v>
      </c>
      <c r="B412" t="s">
        <v>39</v>
      </c>
      <c r="C412" t="s">
        <v>63</v>
      </c>
      <c r="D412" t="s">
        <v>70</v>
      </c>
      <c r="E412">
        <v>11226</v>
      </c>
      <c r="G412" t="s">
        <v>89</v>
      </c>
      <c r="H412" t="s">
        <v>88</v>
      </c>
      <c r="J412" t="s">
        <v>102</v>
      </c>
      <c r="L412">
        <v>65156</v>
      </c>
      <c r="N412" t="s">
        <v>176</v>
      </c>
      <c r="P412" t="s">
        <v>203</v>
      </c>
      <c r="Q412" t="s">
        <v>213</v>
      </c>
      <c r="R412" t="s">
        <v>217</v>
      </c>
      <c r="T412" t="s">
        <v>320</v>
      </c>
      <c r="U412" t="s">
        <v>481</v>
      </c>
      <c r="V412" t="s">
        <v>320</v>
      </c>
      <c r="W412">
        <v>0</v>
      </c>
      <c r="X412">
        <v>0</v>
      </c>
      <c r="Y412">
        <v>0</v>
      </c>
      <c r="AA412">
        <v>0</v>
      </c>
      <c r="AB412" t="s">
        <v>664</v>
      </c>
      <c r="AC412" t="s">
        <v>1477</v>
      </c>
      <c r="AD412" t="s">
        <v>1758</v>
      </c>
    </row>
    <row r="413" spans="1:30">
      <c r="A413" s="1">
        <f>HYPERLINK("https://lsnyc.legalserver.org/matter/dynamic-profile/view/1908378","19-1908378")</f>
        <v>0</v>
      </c>
      <c r="B413" t="s">
        <v>36</v>
      </c>
      <c r="C413" t="s">
        <v>63</v>
      </c>
      <c r="D413" t="s">
        <v>71</v>
      </c>
      <c r="E413">
        <v>10472</v>
      </c>
      <c r="G413" t="s">
        <v>84</v>
      </c>
      <c r="J413" t="s">
        <v>124</v>
      </c>
      <c r="L413">
        <v>92400</v>
      </c>
      <c r="N413" t="s">
        <v>176</v>
      </c>
      <c r="Q413" t="s">
        <v>214</v>
      </c>
      <c r="T413" t="s">
        <v>396</v>
      </c>
      <c r="U413" t="s">
        <v>417</v>
      </c>
      <c r="V413" t="s">
        <v>320</v>
      </c>
      <c r="W413">
        <v>0</v>
      </c>
      <c r="X413">
        <v>0</v>
      </c>
      <c r="Y413">
        <v>0</v>
      </c>
      <c r="AA413">
        <v>0</v>
      </c>
      <c r="AB413" t="s">
        <v>900</v>
      </c>
      <c r="AC413" t="s">
        <v>1478</v>
      </c>
    </row>
    <row r="414" spans="1:30">
      <c r="A414" s="1">
        <f>HYPERLINK("https://lsnyc.legalserver.org/matter/dynamic-profile/view/1877156","18-1877156")</f>
        <v>0</v>
      </c>
      <c r="B414" t="s">
        <v>33</v>
      </c>
      <c r="C414" t="s">
        <v>63</v>
      </c>
      <c r="D414" t="s">
        <v>69</v>
      </c>
      <c r="E414">
        <v>11429</v>
      </c>
      <c r="G414" t="s">
        <v>76</v>
      </c>
      <c r="J414" t="s">
        <v>162</v>
      </c>
      <c r="L414">
        <v>33600</v>
      </c>
      <c r="N414" t="s">
        <v>177</v>
      </c>
      <c r="Q414" t="s">
        <v>217</v>
      </c>
      <c r="T414" t="s">
        <v>387</v>
      </c>
      <c r="U414" t="s">
        <v>465</v>
      </c>
      <c r="V414" t="s">
        <v>320</v>
      </c>
      <c r="W414">
        <v>0</v>
      </c>
      <c r="X414">
        <v>0</v>
      </c>
      <c r="Y414">
        <v>0</v>
      </c>
      <c r="AA414">
        <v>0</v>
      </c>
      <c r="AB414" t="s">
        <v>901</v>
      </c>
      <c r="AC414" t="s">
        <v>1479</v>
      </c>
    </row>
    <row r="415" spans="1:30">
      <c r="A415" s="1">
        <f>HYPERLINK("https://lsnyc.legalserver.org/matter/dynamic-profile/view/1896919","19-1896919")</f>
        <v>0</v>
      </c>
      <c r="B415" t="s">
        <v>40</v>
      </c>
      <c r="C415" t="s">
        <v>63</v>
      </c>
      <c r="D415" t="s">
        <v>69</v>
      </c>
      <c r="E415">
        <v>11411</v>
      </c>
      <c r="G415" t="s">
        <v>76</v>
      </c>
      <c r="J415" t="s">
        <v>96</v>
      </c>
      <c r="L415">
        <v>45000</v>
      </c>
      <c r="N415" t="s">
        <v>176</v>
      </c>
      <c r="Q415" t="s">
        <v>214</v>
      </c>
      <c r="T415" t="s">
        <v>273</v>
      </c>
      <c r="U415" t="s">
        <v>472</v>
      </c>
      <c r="V415" t="s">
        <v>545</v>
      </c>
      <c r="W415">
        <v>0</v>
      </c>
      <c r="X415">
        <v>0</v>
      </c>
      <c r="Y415">
        <v>0</v>
      </c>
      <c r="AA415">
        <v>0</v>
      </c>
      <c r="AB415" t="s">
        <v>902</v>
      </c>
      <c r="AC415" t="s">
        <v>1463</v>
      </c>
    </row>
    <row r="416" spans="1:30">
      <c r="A416" s="1">
        <f>HYPERLINK("https://lsnyc.legalserver.org/matter/dynamic-profile/view/1881111","18-1881111")</f>
        <v>0</v>
      </c>
      <c r="B416" t="s">
        <v>38</v>
      </c>
      <c r="C416" t="s">
        <v>63</v>
      </c>
      <c r="D416" t="s">
        <v>69</v>
      </c>
      <c r="E416">
        <v>11427</v>
      </c>
      <c r="G416" t="s">
        <v>89</v>
      </c>
      <c r="J416" t="s">
        <v>140</v>
      </c>
      <c r="L416">
        <v>27600</v>
      </c>
      <c r="N416" t="s">
        <v>176</v>
      </c>
      <c r="P416" t="s">
        <v>177</v>
      </c>
      <c r="Q416" t="s">
        <v>214</v>
      </c>
      <c r="R416" t="s">
        <v>217</v>
      </c>
      <c r="T416" t="s">
        <v>397</v>
      </c>
      <c r="U416" t="s">
        <v>257</v>
      </c>
      <c r="V416" t="s">
        <v>545</v>
      </c>
      <c r="W416">
        <v>0</v>
      </c>
      <c r="X416">
        <v>0</v>
      </c>
      <c r="Y416">
        <v>0</v>
      </c>
      <c r="AA416">
        <v>0</v>
      </c>
      <c r="AB416" t="s">
        <v>903</v>
      </c>
      <c r="AC416" t="s">
        <v>1480</v>
      </c>
    </row>
    <row r="417" spans="1:30">
      <c r="A417" s="1">
        <f>HYPERLINK("https://lsnyc.legalserver.org/matter/dynamic-profile/view/1900882","19-1900882")</f>
        <v>0</v>
      </c>
      <c r="B417" t="s">
        <v>31</v>
      </c>
      <c r="C417" t="s">
        <v>63</v>
      </c>
      <c r="D417" t="s">
        <v>70</v>
      </c>
      <c r="E417">
        <v>11236</v>
      </c>
      <c r="G417" t="s">
        <v>88</v>
      </c>
      <c r="H417" t="s">
        <v>89</v>
      </c>
      <c r="J417" t="s">
        <v>97</v>
      </c>
      <c r="L417">
        <v>66600</v>
      </c>
      <c r="Q417" t="s">
        <v>216</v>
      </c>
      <c r="T417" t="s">
        <v>263</v>
      </c>
      <c r="U417" t="s">
        <v>484</v>
      </c>
      <c r="V417" t="s">
        <v>545</v>
      </c>
      <c r="W417">
        <v>0</v>
      </c>
      <c r="X417">
        <v>0</v>
      </c>
      <c r="Y417">
        <v>0</v>
      </c>
      <c r="AA417">
        <v>0</v>
      </c>
      <c r="AB417" t="s">
        <v>904</v>
      </c>
      <c r="AC417" t="s">
        <v>1481</v>
      </c>
    </row>
    <row r="418" spans="1:30">
      <c r="A418" s="1">
        <f>HYPERLINK("https://lsnyc.legalserver.org/matter/dynamic-profile/view/1900035","19-1900035")</f>
        <v>0</v>
      </c>
      <c r="B418" t="s">
        <v>36</v>
      </c>
      <c r="C418" t="s">
        <v>63</v>
      </c>
      <c r="D418" t="s">
        <v>71</v>
      </c>
      <c r="E418">
        <v>10466</v>
      </c>
      <c r="G418" t="s">
        <v>88</v>
      </c>
      <c r="J418" t="s">
        <v>97</v>
      </c>
      <c r="L418">
        <v>35652</v>
      </c>
      <c r="N418" t="s">
        <v>176</v>
      </c>
      <c r="P418" t="s">
        <v>177</v>
      </c>
      <c r="Q418" t="s">
        <v>214</v>
      </c>
      <c r="R418" t="s">
        <v>217</v>
      </c>
      <c r="T418" t="s">
        <v>398</v>
      </c>
      <c r="U418" t="s">
        <v>472</v>
      </c>
      <c r="V418" t="s">
        <v>545</v>
      </c>
      <c r="W418">
        <v>0</v>
      </c>
      <c r="X418">
        <v>0</v>
      </c>
      <c r="Y418">
        <v>0</v>
      </c>
      <c r="AA418">
        <v>0</v>
      </c>
      <c r="AB418" t="s">
        <v>905</v>
      </c>
      <c r="AC418" t="s">
        <v>1482</v>
      </c>
    </row>
    <row r="419" spans="1:30">
      <c r="A419" s="1">
        <f>HYPERLINK("https://lsnyc.legalserver.org/matter/dynamic-profile/view/1891525","19-1891525")</f>
        <v>0</v>
      </c>
      <c r="B419" t="s">
        <v>47</v>
      </c>
      <c r="C419" t="s">
        <v>63</v>
      </c>
      <c r="D419" t="s">
        <v>71</v>
      </c>
      <c r="E419">
        <v>10456</v>
      </c>
      <c r="G419" t="s">
        <v>84</v>
      </c>
      <c r="J419" t="s">
        <v>119</v>
      </c>
      <c r="L419">
        <v>78720</v>
      </c>
      <c r="N419" t="s">
        <v>176</v>
      </c>
      <c r="Q419" t="s">
        <v>214</v>
      </c>
      <c r="R419" t="s">
        <v>211</v>
      </c>
      <c r="T419" t="s">
        <v>383</v>
      </c>
      <c r="U419" t="s">
        <v>484</v>
      </c>
      <c r="V419" t="s">
        <v>545</v>
      </c>
      <c r="W419">
        <v>0</v>
      </c>
      <c r="X419">
        <v>0</v>
      </c>
      <c r="Y419">
        <v>0</v>
      </c>
      <c r="AA419">
        <v>0</v>
      </c>
      <c r="AB419" t="s">
        <v>906</v>
      </c>
      <c r="AC419" t="s">
        <v>1483</v>
      </c>
      <c r="AD419" t="s">
        <v>1756</v>
      </c>
    </row>
    <row r="420" spans="1:30">
      <c r="A420" s="1">
        <f>HYPERLINK("https://lsnyc.legalserver.org/matter/dynamic-profile/view/1890889","19-1890889")</f>
        <v>0</v>
      </c>
      <c r="B420" t="s">
        <v>47</v>
      </c>
      <c r="C420" t="s">
        <v>63</v>
      </c>
      <c r="D420" t="s">
        <v>71</v>
      </c>
      <c r="E420">
        <v>10465</v>
      </c>
      <c r="G420" t="s">
        <v>85</v>
      </c>
      <c r="H420" t="s">
        <v>76</v>
      </c>
      <c r="J420" t="s">
        <v>115</v>
      </c>
      <c r="L420">
        <v>70704</v>
      </c>
      <c r="N420" t="s">
        <v>177</v>
      </c>
      <c r="Q420" t="s">
        <v>217</v>
      </c>
      <c r="R420" t="s">
        <v>218</v>
      </c>
      <c r="T420" t="s">
        <v>399</v>
      </c>
      <c r="U420" t="s">
        <v>481</v>
      </c>
      <c r="V420" t="s">
        <v>545</v>
      </c>
      <c r="W420">
        <v>0</v>
      </c>
      <c r="X420">
        <v>0</v>
      </c>
      <c r="Y420">
        <v>0</v>
      </c>
      <c r="AA420">
        <v>0</v>
      </c>
      <c r="AB420" t="s">
        <v>907</v>
      </c>
      <c r="AC420" t="s">
        <v>1228</v>
      </c>
      <c r="AD420" t="s">
        <v>1756</v>
      </c>
    </row>
    <row r="421" spans="1:30">
      <c r="A421" s="1">
        <f>HYPERLINK("https://lsnyc.legalserver.org/matter/dynamic-profile/view/1902857","19-1902857")</f>
        <v>0</v>
      </c>
      <c r="B421" t="s">
        <v>43</v>
      </c>
      <c r="C421" t="s">
        <v>63</v>
      </c>
      <c r="D421" t="s">
        <v>71</v>
      </c>
      <c r="E421">
        <v>10466</v>
      </c>
      <c r="G421" t="s">
        <v>85</v>
      </c>
      <c r="J421" t="s">
        <v>107</v>
      </c>
      <c r="L421">
        <v>50000</v>
      </c>
      <c r="N421" t="s">
        <v>177</v>
      </c>
      <c r="Q421" t="s">
        <v>217</v>
      </c>
      <c r="T421" t="s">
        <v>270</v>
      </c>
      <c r="U421" t="s">
        <v>472</v>
      </c>
      <c r="V421" t="s">
        <v>545</v>
      </c>
      <c r="W421">
        <v>0</v>
      </c>
      <c r="X421">
        <v>0</v>
      </c>
      <c r="Y421">
        <v>0</v>
      </c>
      <c r="AA421">
        <v>0</v>
      </c>
      <c r="AB421" t="s">
        <v>908</v>
      </c>
      <c r="AC421" t="s">
        <v>1484</v>
      </c>
    </row>
    <row r="422" spans="1:30">
      <c r="A422" s="1">
        <f>HYPERLINK("https://lsnyc.legalserver.org/matter/dynamic-profile/view/1904511","19-1904511")</f>
        <v>0</v>
      </c>
      <c r="B422" t="s">
        <v>47</v>
      </c>
      <c r="C422" t="s">
        <v>63</v>
      </c>
      <c r="D422" t="s">
        <v>71</v>
      </c>
      <c r="E422">
        <v>10461</v>
      </c>
      <c r="G422" t="s">
        <v>85</v>
      </c>
      <c r="H422" t="s">
        <v>89</v>
      </c>
      <c r="J422" t="s">
        <v>101</v>
      </c>
      <c r="L422">
        <v>28564.08</v>
      </c>
      <c r="N422" t="s">
        <v>191</v>
      </c>
      <c r="Q422" t="s">
        <v>214</v>
      </c>
      <c r="R422" t="s">
        <v>218</v>
      </c>
      <c r="T422" t="s">
        <v>270</v>
      </c>
      <c r="U422" t="s">
        <v>484</v>
      </c>
      <c r="V422" t="s">
        <v>545</v>
      </c>
      <c r="W422">
        <v>0</v>
      </c>
      <c r="X422">
        <v>0</v>
      </c>
      <c r="Y422">
        <v>0</v>
      </c>
      <c r="AA422">
        <v>0</v>
      </c>
      <c r="AB422" t="s">
        <v>909</v>
      </c>
      <c r="AC422" t="s">
        <v>1485</v>
      </c>
    </row>
    <row r="423" spans="1:30">
      <c r="A423" s="1">
        <f>HYPERLINK("https://lsnyc.legalserver.org/matter/dynamic-profile/view/1904339","19-1904339")</f>
        <v>0</v>
      </c>
      <c r="B423" t="s">
        <v>51</v>
      </c>
      <c r="C423" t="s">
        <v>63</v>
      </c>
      <c r="D423" t="s">
        <v>70</v>
      </c>
      <c r="E423">
        <v>11236</v>
      </c>
      <c r="G423" t="s">
        <v>77</v>
      </c>
      <c r="J423" t="s">
        <v>119</v>
      </c>
      <c r="L423">
        <v>84720.58</v>
      </c>
      <c r="Q423" t="s">
        <v>213</v>
      </c>
      <c r="T423" t="s">
        <v>252</v>
      </c>
      <c r="U423" t="s">
        <v>472</v>
      </c>
      <c r="V423" t="s">
        <v>471</v>
      </c>
      <c r="W423">
        <v>0</v>
      </c>
      <c r="X423">
        <v>0</v>
      </c>
      <c r="Y423">
        <v>0</v>
      </c>
      <c r="AA423">
        <v>0</v>
      </c>
      <c r="AB423" t="s">
        <v>910</v>
      </c>
      <c r="AC423" t="s">
        <v>1486</v>
      </c>
    </row>
    <row r="424" spans="1:30">
      <c r="A424" s="1">
        <f>HYPERLINK("https://lsnyc.legalserver.org/matter/dynamic-profile/view/1907930","19-1907930")</f>
        <v>0</v>
      </c>
      <c r="B424" t="s">
        <v>48</v>
      </c>
      <c r="C424" t="s">
        <v>63</v>
      </c>
      <c r="D424" t="s">
        <v>69</v>
      </c>
      <c r="E424">
        <v>11422</v>
      </c>
      <c r="G424" t="s">
        <v>76</v>
      </c>
      <c r="J424" t="s">
        <v>96</v>
      </c>
      <c r="L424">
        <v>26400</v>
      </c>
      <c r="T424" t="s">
        <v>244</v>
      </c>
      <c r="U424" t="s">
        <v>463</v>
      </c>
      <c r="V424" t="s">
        <v>471</v>
      </c>
      <c r="W424">
        <v>0</v>
      </c>
      <c r="X424">
        <v>0</v>
      </c>
      <c r="Y424">
        <v>0</v>
      </c>
      <c r="AA424">
        <v>0</v>
      </c>
      <c r="AB424" t="s">
        <v>911</v>
      </c>
      <c r="AC424" t="s">
        <v>1487</v>
      </c>
    </row>
    <row r="425" spans="1:30">
      <c r="A425" s="1">
        <f>HYPERLINK("https://lsnyc.legalserver.org/matter/dynamic-profile/view/0813971","16-0813971")</f>
        <v>0</v>
      </c>
      <c r="B425" t="s">
        <v>36</v>
      </c>
      <c r="C425" t="s">
        <v>63</v>
      </c>
      <c r="D425" t="s">
        <v>71</v>
      </c>
      <c r="E425">
        <v>10462</v>
      </c>
      <c r="G425" t="s">
        <v>76</v>
      </c>
      <c r="J425" t="s">
        <v>163</v>
      </c>
      <c r="L425">
        <v>106600</v>
      </c>
      <c r="N425" t="s">
        <v>176</v>
      </c>
      <c r="P425" t="s">
        <v>184</v>
      </c>
      <c r="Q425" t="s">
        <v>211</v>
      </c>
      <c r="R425" t="s">
        <v>213</v>
      </c>
      <c r="T425" t="s">
        <v>400</v>
      </c>
      <c r="U425" t="s">
        <v>401</v>
      </c>
      <c r="V425" t="s">
        <v>546</v>
      </c>
      <c r="W425">
        <v>0</v>
      </c>
      <c r="X425">
        <v>0</v>
      </c>
      <c r="Y425">
        <v>0</v>
      </c>
      <c r="AA425">
        <v>0</v>
      </c>
      <c r="AB425" t="s">
        <v>912</v>
      </c>
      <c r="AC425" t="s">
        <v>1204</v>
      </c>
      <c r="AD425" t="s">
        <v>1760</v>
      </c>
    </row>
    <row r="426" spans="1:30">
      <c r="A426" s="1">
        <f>HYPERLINK("https://lsnyc.legalserver.org/matter/dynamic-profile/view/1906760","19-1906760")</f>
        <v>0</v>
      </c>
      <c r="B426" t="s">
        <v>40</v>
      </c>
      <c r="C426" t="s">
        <v>63</v>
      </c>
      <c r="D426" t="s">
        <v>69</v>
      </c>
      <c r="E426">
        <v>11429</v>
      </c>
      <c r="G426" t="s">
        <v>79</v>
      </c>
      <c r="J426" t="s">
        <v>127</v>
      </c>
      <c r="L426">
        <v>19800</v>
      </c>
      <c r="N426" t="s">
        <v>177</v>
      </c>
      <c r="Q426" t="s">
        <v>217</v>
      </c>
      <c r="W426">
        <v>0</v>
      </c>
      <c r="X426">
        <v>0</v>
      </c>
      <c r="Y426">
        <v>0</v>
      </c>
      <c r="AA426">
        <v>0</v>
      </c>
      <c r="AB426" t="s">
        <v>722</v>
      </c>
      <c r="AC426" t="s">
        <v>1309</v>
      </c>
    </row>
    <row r="427" spans="1:30">
      <c r="A427" s="1">
        <f>HYPERLINK("https://lsnyc.legalserver.org/matter/dynamic-profile/view/1881036","18-1881036")</f>
        <v>0</v>
      </c>
      <c r="B427" t="s">
        <v>47</v>
      </c>
      <c r="C427" t="s">
        <v>63</v>
      </c>
      <c r="D427" t="s">
        <v>71</v>
      </c>
      <c r="E427">
        <v>10467</v>
      </c>
      <c r="G427" t="s">
        <v>76</v>
      </c>
      <c r="H427" t="s">
        <v>91</v>
      </c>
      <c r="J427" t="s">
        <v>114</v>
      </c>
      <c r="L427">
        <v>54175.98</v>
      </c>
      <c r="Q427" t="s">
        <v>213</v>
      </c>
      <c r="U427" t="s">
        <v>311</v>
      </c>
      <c r="W427">
        <v>0</v>
      </c>
      <c r="X427">
        <v>0</v>
      </c>
      <c r="Y427">
        <v>0</v>
      </c>
      <c r="AA427">
        <v>0</v>
      </c>
      <c r="AB427" t="s">
        <v>913</v>
      </c>
      <c r="AC427" t="s">
        <v>1488</v>
      </c>
    </row>
    <row r="428" spans="1:30">
      <c r="A428" s="1">
        <f>HYPERLINK("https://lsnyc.legalserver.org/matter/dynamic-profile/view/0794584","15-0794584")</f>
        <v>0</v>
      </c>
      <c r="B428" t="s">
        <v>42</v>
      </c>
      <c r="C428" t="s">
        <v>63</v>
      </c>
      <c r="D428" t="s">
        <v>69</v>
      </c>
      <c r="E428">
        <v>11434</v>
      </c>
      <c r="G428" t="s">
        <v>79</v>
      </c>
      <c r="J428" t="s">
        <v>99</v>
      </c>
      <c r="L428">
        <v>8820</v>
      </c>
      <c r="N428" t="s">
        <v>177</v>
      </c>
      <c r="Q428" t="s">
        <v>213</v>
      </c>
      <c r="R428" t="s">
        <v>221</v>
      </c>
      <c r="W428">
        <v>0</v>
      </c>
      <c r="X428">
        <v>0</v>
      </c>
      <c r="Y428">
        <v>0</v>
      </c>
      <c r="AA428">
        <v>0</v>
      </c>
      <c r="AB428" t="s">
        <v>799</v>
      </c>
      <c r="AC428" t="s">
        <v>1489</v>
      </c>
    </row>
    <row r="429" spans="1:30">
      <c r="A429" s="1">
        <f>HYPERLINK("https://lsnyc.legalserver.org/matter/dynamic-profile/view/0818191","16-0818191")</f>
        <v>0</v>
      </c>
      <c r="B429" t="s">
        <v>37</v>
      </c>
      <c r="C429" t="s">
        <v>63</v>
      </c>
      <c r="D429" t="s">
        <v>69</v>
      </c>
      <c r="E429">
        <v>11355</v>
      </c>
      <c r="G429" t="s">
        <v>84</v>
      </c>
      <c r="J429" t="s">
        <v>97</v>
      </c>
      <c r="L429">
        <v>7872</v>
      </c>
      <c r="N429" t="s">
        <v>177</v>
      </c>
      <c r="P429" t="s">
        <v>176</v>
      </c>
      <c r="Q429" t="s">
        <v>216</v>
      </c>
      <c r="R429" t="s">
        <v>213</v>
      </c>
      <c r="W429">
        <v>0</v>
      </c>
      <c r="X429">
        <v>0</v>
      </c>
      <c r="Y429">
        <v>0</v>
      </c>
      <c r="AA429">
        <v>0</v>
      </c>
      <c r="AB429" t="s">
        <v>864</v>
      </c>
      <c r="AC429" t="s">
        <v>1490</v>
      </c>
    </row>
    <row r="430" spans="1:30">
      <c r="A430" s="1">
        <f>HYPERLINK("https://lsnyc.legalserver.org/matter/dynamic-profile/view/1879643","18-1879643")</f>
        <v>0</v>
      </c>
      <c r="B430" t="s">
        <v>30</v>
      </c>
      <c r="C430" t="s">
        <v>63</v>
      </c>
      <c r="D430" t="s">
        <v>69</v>
      </c>
      <c r="E430">
        <v>11370</v>
      </c>
      <c r="G430" t="s">
        <v>76</v>
      </c>
      <c r="J430" t="s">
        <v>111</v>
      </c>
      <c r="L430">
        <v>60000</v>
      </c>
      <c r="N430" t="s">
        <v>184</v>
      </c>
      <c r="Q430" t="s">
        <v>211</v>
      </c>
      <c r="R430" t="s">
        <v>214</v>
      </c>
      <c r="W430">
        <v>0</v>
      </c>
      <c r="X430">
        <v>0</v>
      </c>
      <c r="Y430">
        <v>0</v>
      </c>
      <c r="AA430">
        <v>0</v>
      </c>
      <c r="AB430" t="s">
        <v>583</v>
      </c>
      <c r="AC430" t="s">
        <v>1491</v>
      </c>
      <c r="AD430" t="s">
        <v>1760</v>
      </c>
    </row>
    <row r="431" spans="1:30">
      <c r="A431" s="1">
        <f>HYPERLINK("https://lsnyc.legalserver.org/matter/dynamic-profile/view/1907875","19-1907875")</f>
        <v>0</v>
      </c>
      <c r="B431" t="s">
        <v>46</v>
      </c>
      <c r="C431" t="s">
        <v>63</v>
      </c>
      <c r="D431" t="s">
        <v>70</v>
      </c>
      <c r="E431">
        <v>11226</v>
      </c>
      <c r="L431">
        <v>84700</v>
      </c>
      <c r="W431">
        <v>0</v>
      </c>
      <c r="X431">
        <v>0</v>
      </c>
      <c r="Y431">
        <v>0</v>
      </c>
      <c r="AA431">
        <v>0</v>
      </c>
      <c r="AB431" t="s">
        <v>914</v>
      </c>
      <c r="AC431" t="s">
        <v>1180</v>
      </c>
    </row>
    <row r="432" spans="1:30">
      <c r="A432" s="1">
        <f>HYPERLINK("https://lsnyc.legalserver.org/matter/dynamic-profile/view/1884318","18-1884318")</f>
        <v>0</v>
      </c>
      <c r="B432" t="s">
        <v>35</v>
      </c>
      <c r="C432" t="s">
        <v>63</v>
      </c>
      <c r="D432" t="s">
        <v>71</v>
      </c>
      <c r="E432">
        <v>10465</v>
      </c>
      <c r="G432" t="s">
        <v>76</v>
      </c>
      <c r="J432" t="s">
        <v>109</v>
      </c>
      <c r="L432">
        <v>65100</v>
      </c>
      <c r="N432" t="s">
        <v>176</v>
      </c>
      <c r="Q432" t="s">
        <v>214</v>
      </c>
      <c r="R432" t="s">
        <v>217</v>
      </c>
      <c r="T432" t="s">
        <v>401</v>
      </c>
      <c r="U432" t="s">
        <v>510</v>
      </c>
      <c r="W432">
        <v>0</v>
      </c>
      <c r="X432">
        <v>0</v>
      </c>
      <c r="Y432">
        <v>0</v>
      </c>
      <c r="AA432">
        <v>0</v>
      </c>
      <c r="AB432" t="s">
        <v>915</v>
      </c>
      <c r="AC432" t="s">
        <v>1492</v>
      </c>
    </row>
    <row r="433" spans="1:29">
      <c r="A433" s="1">
        <f>HYPERLINK("https://lsnyc.legalserver.org/matter/dynamic-profile/view/0799992","16-0799992")</f>
        <v>0</v>
      </c>
      <c r="B433" t="s">
        <v>51</v>
      </c>
      <c r="C433" t="s">
        <v>63</v>
      </c>
      <c r="D433" t="s">
        <v>70</v>
      </c>
      <c r="E433">
        <v>11208</v>
      </c>
      <c r="G433" t="s">
        <v>93</v>
      </c>
      <c r="J433" t="s">
        <v>148</v>
      </c>
      <c r="L433">
        <v>21588</v>
      </c>
      <c r="N433" t="s">
        <v>191</v>
      </c>
      <c r="P433" t="s">
        <v>181</v>
      </c>
      <c r="Q433" t="s">
        <v>213</v>
      </c>
      <c r="R433" t="s">
        <v>217</v>
      </c>
      <c r="W433">
        <v>0</v>
      </c>
      <c r="X433">
        <v>0</v>
      </c>
      <c r="Y433">
        <v>0</v>
      </c>
      <c r="AA433">
        <v>0</v>
      </c>
      <c r="AB433" t="s">
        <v>916</v>
      </c>
      <c r="AC433" t="s">
        <v>1148</v>
      </c>
    </row>
    <row r="434" spans="1:29">
      <c r="A434" s="1">
        <f>HYPERLINK("https://lsnyc.legalserver.org/matter/dynamic-profile/view/0776293","15-0776293")</f>
        <v>0</v>
      </c>
      <c r="B434" t="s">
        <v>41</v>
      </c>
      <c r="C434" t="s">
        <v>63</v>
      </c>
      <c r="D434" t="s">
        <v>70</v>
      </c>
      <c r="E434">
        <v>11236</v>
      </c>
      <c r="G434" t="s">
        <v>79</v>
      </c>
      <c r="H434" t="s">
        <v>93</v>
      </c>
      <c r="J434" t="s">
        <v>100</v>
      </c>
      <c r="L434">
        <v>49860</v>
      </c>
      <c r="N434" t="s">
        <v>191</v>
      </c>
      <c r="O434" t="s">
        <v>181</v>
      </c>
      <c r="P434" t="s">
        <v>176</v>
      </c>
      <c r="Q434" t="s">
        <v>213</v>
      </c>
      <c r="R434" t="s">
        <v>217</v>
      </c>
      <c r="T434" t="s">
        <v>402</v>
      </c>
      <c r="U434" t="s">
        <v>465</v>
      </c>
      <c r="W434">
        <v>0</v>
      </c>
      <c r="X434">
        <v>0</v>
      </c>
      <c r="Y434">
        <v>0</v>
      </c>
      <c r="AA434">
        <v>0</v>
      </c>
      <c r="AB434" t="s">
        <v>605</v>
      </c>
      <c r="AC434" t="s">
        <v>1272</v>
      </c>
    </row>
    <row r="435" spans="1:29">
      <c r="A435" s="1">
        <f>HYPERLINK("https://lsnyc.legalserver.org/matter/dynamic-profile/view/1888526","19-1888526")</f>
        <v>0</v>
      </c>
      <c r="B435" t="s">
        <v>33</v>
      </c>
      <c r="C435" t="s">
        <v>63</v>
      </c>
      <c r="D435" t="s">
        <v>69</v>
      </c>
      <c r="E435">
        <v>11412</v>
      </c>
      <c r="G435" t="s">
        <v>93</v>
      </c>
      <c r="J435" t="s">
        <v>121</v>
      </c>
      <c r="L435">
        <v>84000</v>
      </c>
      <c r="Q435" t="s">
        <v>213</v>
      </c>
      <c r="W435">
        <v>0</v>
      </c>
      <c r="X435">
        <v>0</v>
      </c>
      <c r="Y435">
        <v>0</v>
      </c>
      <c r="AA435">
        <v>0</v>
      </c>
      <c r="AB435" t="s">
        <v>873</v>
      </c>
      <c r="AC435" t="s">
        <v>1493</v>
      </c>
    </row>
    <row r="436" spans="1:29">
      <c r="A436" s="1">
        <f>HYPERLINK("https://lsnyc.legalserver.org/matter/dynamic-profile/view/1906972","19-1906972")</f>
        <v>0</v>
      </c>
      <c r="B436" t="s">
        <v>39</v>
      </c>
      <c r="C436" t="s">
        <v>63</v>
      </c>
      <c r="D436" t="s">
        <v>70</v>
      </c>
      <c r="E436">
        <v>11221</v>
      </c>
      <c r="J436" t="s">
        <v>135</v>
      </c>
      <c r="L436">
        <v>29604</v>
      </c>
      <c r="W436">
        <v>0</v>
      </c>
      <c r="X436">
        <v>0</v>
      </c>
      <c r="Y436">
        <v>0</v>
      </c>
      <c r="AA436">
        <v>0</v>
      </c>
      <c r="AB436" t="s">
        <v>718</v>
      </c>
      <c r="AC436" t="s">
        <v>1494</v>
      </c>
    </row>
    <row r="437" spans="1:29">
      <c r="A437" s="1">
        <f>HYPERLINK("https://lsnyc.legalserver.org/matter/dynamic-profile/view/0813001","16-0813001")</f>
        <v>0</v>
      </c>
      <c r="B437" t="s">
        <v>51</v>
      </c>
      <c r="C437" t="s">
        <v>63</v>
      </c>
      <c r="D437" t="s">
        <v>70</v>
      </c>
      <c r="E437">
        <v>11207</v>
      </c>
      <c r="G437" t="s">
        <v>79</v>
      </c>
      <c r="J437" t="s">
        <v>99</v>
      </c>
      <c r="L437">
        <v>43084</v>
      </c>
      <c r="Q437" t="s">
        <v>213</v>
      </c>
      <c r="W437">
        <v>0</v>
      </c>
      <c r="X437">
        <v>0</v>
      </c>
      <c r="Y437">
        <v>0</v>
      </c>
      <c r="AA437">
        <v>0</v>
      </c>
      <c r="AB437" t="s">
        <v>916</v>
      </c>
      <c r="AC437" t="s">
        <v>1495</v>
      </c>
    </row>
    <row r="438" spans="1:29">
      <c r="A438" s="1">
        <f>HYPERLINK("https://lsnyc.legalserver.org/matter/dynamic-profile/view/1907988","19-1907988")</f>
        <v>0</v>
      </c>
      <c r="B438" t="s">
        <v>36</v>
      </c>
      <c r="C438" t="s">
        <v>63</v>
      </c>
      <c r="D438" t="s">
        <v>71</v>
      </c>
      <c r="E438">
        <v>10458</v>
      </c>
      <c r="J438" t="s">
        <v>139</v>
      </c>
      <c r="L438">
        <v>85356</v>
      </c>
      <c r="N438" t="s">
        <v>177</v>
      </c>
      <c r="Q438" t="s">
        <v>217</v>
      </c>
      <c r="W438">
        <v>0</v>
      </c>
      <c r="X438">
        <v>0</v>
      </c>
      <c r="Y438">
        <v>0</v>
      </c>
      <c r="AA438">
        <v>0</v>
      </c>
      <c r="AB438" t="s">
        <v>917</v>
      </c>
      <c r="AC438" t="s">
        <v>1349</v>
      </c>
    </row>
    <row r="439" spans="1:29">
      <c r="A439" s="1">
        <f>HYPERLINK("https://lsnyc.legalserver.org/matter/dynamic-profile/view/1907474","19-1907474")</f>
        <v>0</v>
      </c>
      <c r="B439" t="s">
        <v>36</v>
      </c>
      <c r="C439" t="s">
        <v>63</v>
      </c>
      <c r="D439" t="s">
        <v>71</v>
      </c>
      <c r="E439">
        <v>10469</v>
      </c>
      <c r="G439" t="s">
        <v>89</v>
      </c>
      <c r="J439" t="s">
        <v>102</v>
      </c>
      <c r="L439">
        <v>32412</v>
      </c>
      <c r="Q439" t="s">
        <v>216</v>
      </c>
      <c r="R439" t="s">
        <v>211</v>
      </c>
      <c r="W439">
        <v>0</v>
      </c>
      <c r="X439">
        <v>0</v>
      </c>
      <c r="Y439">
        <v>0</v>
      </c>
      <c r="AA439">
        <v>0</v>
      </c>
      <c r="AB439" t="s">
        <v>918</v>
      </c>
      <c r="AC439" t="s">
        <v>1139</v>
      </c>
    </row>
    <row r="440" spans="1:29">
      <c r="A440" s="1">
        <f>HYPERLINK("https://lsnyc.legalserver.org/matter/dynamic-profile/view/1894772","19-1894772")</f>
        <v>0</v>
      </c>
      <c r="B440" t="s">
        <v>46</v>
      </c>
      <c r="C440" t="s">
        <v>63</v>
      </c>
      <c r="D440" t="s">
        <v>70</v>
      </c>
      <c r="E440">
        <v>11238</v>
      </c>
      <c r="G440" t="s">
        <v>90</v>
      </c>
      <c r="J440" t="s">
        <v>98</v>
      </c>
      <c r="L440">
        <v>11988</v>
      </c>
      <c r="N440" t="s">
        <v>177</v>
      </c>
      <c r="Q440" t="s">
        <v>216</v>
      </c>
      <c r="W440">
        <v>0</v>
      </c>
      <c r="X440">
        <v>0</v>
      </c>
      <c r="Y440">
        <v>0</v>
      </c>
      <c r="AA440">
        <v>0</v>
      </c>
      <c r="AB440" t="s">
        <v>919</v>
      </c>
      <c r="AC440" t="s">
        <v>1496</v>
      </c>
    </row>
    <row r="441" spans="1:29">
      <c r="A441" s="1">
        <f>HYPERLINK("https://lsnyc.legalserver.org/matter/dynamic-profile/view/1907336","19-1907336")</f>
        <v>0</v>
      </c>
      <c r="B441" t="s">
        <v>48</v>
      </c>
      <c r="C441" t="s">
        <v>63</v>
      </c>
      <c r="D441" t="s">
        <v>69</v>
      </c>
      <c r="E441">
        <v>11436</v>
      </c>
      <c r="J441" t="s">
        <v>99</v>
      </c>
      <c r="L441">
        <v>15300</v>
      </c>
      <c r="N441" t="s">
        <v>176</v>
      </c>
      <c r="Q441" t="s">
        <v>214</v>
      </c>
      <c r="W441">
        <v>0</v>
      </c>
      <c r="X441">
        <v>0</v>
      </c>
      <c r="Y441">
        <v>0</v>
      </c>
      <c r="AA441">
        <v>0</v>
      </c>
      <c r="AB441" t="s">
        <v>920</v>
      </c>
      <c r="AC441" t="s">
        <v>1497</v>
      </c>
    </row>
    <row r="442" spans="1:29">
      <c r="A442" s="1">
        <f>HYPERLINK("https://lsnyc.legalserver.org/matter/dynamic-profile/view/1855808","18-1855808")</f>
        <v>0</v>
      </c>
      <c r="B442" t="s">
        <v>51</v>
      </c>
      <c r="C442" t="s">
        <v>63</v>
      </c>
      <c r="D442" t="s">
        <v>70</v>
      </c>
      <c r="E442">
        <v>11236</v>
      </c>
      <c r="G442" t="s">
        <v>82</v>
      </c>
      <c r="J442" t="s">
        <v>150</v>
      </c>
      <c r="L442">
        <v>26000</v>
      </c>
      <c r="Q442" t="s">
        <v>221</v>
      </c>
      <c r="U442" t="s">
        <v>473</v>
      </c>
      <c r="W442">
        <v>0</v>
      </c>
      <c r="X442">
        <v>0</v>
      </c>
      <c r="Y442">
        <v>0</v>
      </c>
      <c r="AA442">
        <v>0</v>
      </c>
      <c r="AB442" t="s">
        <v>921</v>
      </c>
      <c r="AC442" t="s">
        <v>1326</v>
      </c>
    </row>
    <row r="443" spans="1:29">
      <c r="A443" s="1">
        <f>HYPERLINK("https://lsnyc.legalserver.org/matter/dynamic-profile/view/1890874","19-1890874")</f>
        <v>0</v>
      </c>
      <c r="B443" t="s">
        <v>35</v>
      </c>
      <c r="C443" t="s">
        <v>63</v>
      </c>
      <c r="D443" t="s">
        <v>71</v>
      </c>
      <c r="E443">
        <v>10469</v>
      </c>
      <c r="G443" t="s">
        <v>76</v>
      </c>
      <c r="J443" t="s">
        <v>96</v>
      </c>
      <c r="L443">
        <v>89559.60000000001</v>
      </c>
      <c r="N443" t="s">
        <v>177</v>
      </c>
      <c r="Q443" t="s">
        <v>217</v>
      </c>
      <c r="T443" t="s">
        <v>248</v>
      </c>
      <c r="U443" t="s">
        <v>511</v>
      </c>
      <c r="W443">
        <v>0</v>
      </c>
      <c r="X443">
        <v>0</v>
      </c>
      <c r="Y443">
        <v>0</v>
      </c>
      <c r="AA443">
        <v>0</v>
      </c>
      <c r="AB443" t="s">
        <v>922</v>
      </c>
      <c r="AC443" t="s">
        <v>1498</v>
      </c>
    </row>
    <row r="444" spans="1:29">
      <c r="A444" s="1">
        <f>HYPERLINK("https://lsnyc.legalserver.org/matter/dynamic-profile/view/1906509","19-1906509")</f>
        <v>0</v>
      </c>
      <c r="B444" t="s">
        <v>42</v>
      </c>
      <c r="C444" t="s">
        <v>63</v>
      </c>
      <c r="D444" t="s">
        <v>69</v>
      </c>
      <c r="E444">
        <v>11379</v>
      </c>
      <c r="G444" t="s">
        <v>76</v>
      </c>
      <c r="J444" t="s">
        <v>109</v>
      </c>
      <c r="L444">
        <v>24000</v>
      </c>
      <c r="T444" t="s">
        <v>273</v>
      </c>
      <c r="U444" t="s">
        <v>240</v>
      </c>
      <c r="W444">
        <v>0</v>
      </c>
      <c r="X444">
        <v>0</v>
      </c>
      <c r="Y444">
        <v>0</v>
      </c>
      <c r="AA444">
        <v>0</v>
      </c>
      <c r="AB444" t="s">
        <v>923</v>
      </c>
      <c r="AC444" t="s">
        <v>1499</v>
      </c>
    </row>
    <row r="445" spans="1:29">
      <c r="A445" s="1">
        <f>HYPERLINK("https://lsnyc.legalserver.org/matter/dynamic-profile/view/1891927","19-1891927")</f>
        <v>0</v>
      </c>
      <c r="B445" t="s">
        <v>44</v>
      </c>
      <c r="C445" t="s">
        <v>63</v>
      </c>
      <c r="D445" t="s">
        <v>69</v>
      </c>
      <c r="E445">
        <v>11434</v>
      </c>
      <c r="G445" t="s">
        <v>82</v>
      </c>
      <c r="J445" t="s">
        <v>133</v>
      </c>
      <c r="L445">
        <v>22800</v>
      </c>
      <c r="N445" t="s">
        <v>177</v>
      </c>
      <c r="P445" t="s">
        <v>190</v>
      </c>
      <c r="Q445" t="s">
        <v>220</v>
      </c>
      <c r="R445" t="s">
        <v>215</v>
      </c>
      <c r="W445">
        <v>0</v>
      </c>
      <c r="X445">
        <v>0</v>
      </c>
      <c r="Y445">
        <v>0</v>
      </c>
      <c r="AA445">
        <v>0</v>
      </c>
      <c r="AB445" t="s">
        <v>924</v>
      </c>
      <c r="AC445" t="s">
        <v>1500</v>
      </c>
    </row>
    <row r="446" spans="1:29">
      <c r="A446" s="1">
        <f>HYPERLINK("https://lsnyc.legalserver.org/matter/dynamic-profile/view/1890851","19-1890851")</f>
        <v>0</v>
      </c>
      <c r="B446" t="s">
        <v>34</v>
      </c>
      <c r="C446" t="s">
        <v>63</v>
      </c>
      <c r="D446" t="s">
        <v>70</v>
      </c>
      <c r="E446">
        <v>11203</v>
      </c>
      <c r="G446" t="s">
        <v>87</v>
      </c>
      <c r="J446" t="s">
        <v>97</v>
      </c>
      <c r="L446">
        <v>12216</v>
      </c>
      <c r="Q446" t="s">
        <v>216</v>
      </c>
      <c r="T446" t="s">
        <v>403</v>
      </c>
      <c r="W446">
        <v>0</v>
      </c>
      <c r="X446">
        <v>0</v>
      </c>
      <c r="Y446">
        <v>0</v>
      </c>
      <c r="AA446">
        <v>0</v>
      </c>
      <c r="AB446" t="s">
        <v>925</v>
      </c>
      <c r="AC446" t="s">
        <v>1501</v>
      </c>
    </row>
    <row r="447" spans="1:29">
      <c r="A447" s="1">
        <f>HYPERLINK("https://lsnyc.legalserver.org/matter/dynamic-profile/view/1875943","18-1875943")</f>
        <v>0</v>
      </c>
      <c r="B447" t="s">
        <v>44</v>
      </c>
      <c r="C447" t="s">
        <v>63</v>
      </c>
      <c r="D447" t="s">
        <v>69</v>
      </c>
      <c r="E447">
        <v>11368</v>
      </c>
      <c r="G447" t="s">
        <v>82</v>
      </c>
      <c r="J447" t="s">
        <v>96</v>
      </c>
      <c r="L447">
        <v>37200</v>
      </c>
      <c r="N447" t="s">
        <v>177</v>
      </c>
      <c r="Q447" t="s">
        <v>216</v>
      </c>
      <c r="R447" t="s">
        <v>223</v>
      </c>
      <c r="W447">
        <v>0</v>
      </c>
      <c r="X447">
        <v>0</v>
      </c>
      <c r="Y447">
        <v>0</v>
      </c>
      <c r="AA447">
        <v>0</v>
      </c>
      <c r="AB447" t="s">
        <v>828</v>
      </c>
      <c r="AC447" t="s">
        <v>1502</v>
      </c>
    </row>
    <row r="448" spans="1:29">
      <c r="A448" s="1">
        <f>HYPERLINK("https://lsnyc.legalserver.org/matter/dynamic-profile/view/1890989","19-1890989")</f>
        <v>0</v>
      </c>
      <c r="B448" t="s">
        <v>34</v>
      </c>
      <c r="C448" t="s">
        <v>63</v>
      </c>
      <c r="D448" t="s">
        <v>70</v>
      </c>
      <c r="E448">
        <v>11208</v>
      </c>
      <c r="G448" t="s">
        <v>88</v>
      </c>
      <c r="H448" t="s">
        <v>83</v>
      </c>
      <c r="J448" t="s">
        <v>115</v>
      </c>
      <c r="L448">
        <v>76200</v>
      </c>
      <c r="Q448" t="s">
        <v>216</v>
      </c>
      <c r="W448">
        <v>0</v>
      </c>
      <c r="X448">
        <v>0</v>
      </c>
      <c r="Y448">
        <v>0</v>
      </c>
      <c r="AA448">
        <v>0</v>
      </c>
      <c r="AB448" t="s">
        <v>926</v>
      </c>
      <c r="AC448" t="s">
        <v>1503</v>
      </c>
    </row>
    <row r="449" spans="1:30">
      <c r="A449" s="1">
        <f>HYPERLINK("https://lsnyc.legalserver.org/matter/dynamic-profile/view/1892668","19-1892668")</f>
        <v>0</v>
      </c>
      <c r="B449" t="s">
        <v>51</v>
      </c>
      <c r="C449" t="s">
        <v>63</v>
      </c>
      <c r="D449" t="s">
        <v>70</v>
      </c>
      <c r="E449">
        <v>11208</v>
      </c>
      <c r="G449" t="s">
        <v>79</v>
      </c>
      <c r="J449" t="s">
        <v>97</v>
      </c>
      <c r="L449">
        <v>63500</v>
      </c>
      <c r="Q449" t="s">
        <v>213</v>
      </c>
      <c r="W449">
        <v>0</v>
      </c>
      <c r="X449">
        <v>0</v>
      </c>
      <c r="Y449">
        <v>0</v>
      </c>
      <c r="AA449">
        <v>0</v>
      </c>
      <c r="AB449" t="s">
        <v>927</v>
      </c>
      <c r="AC449" t="s">
        <v>1504</v>
      </c>
    </row>
    <row r="450" spans="1:30">
      <c r="A450" s="1">
        <f>HYPERLINK("https://lsnyc.legalserver.org/matter/dynamic-profile/view/1845128","17-1845128")</f>
        <v>0</v>
      </c>
      <c r="B450" t="s">
        <v>34</v>
      </c>
      <c r="C450" t="s">
        <v>63</v>
      </c>
      <c r="D450" t="s">
        <v>70</v>
      </c>
      <c r="E450">
        <v>11218</v>
      </c>
      <c r="G450" t="s">
        <v>85</v>
      </c>
      <c r="J450" t="s">
        <v>106</v>
      </c>
      <c r="L450">
        <v>195000</v>
      </c>
      <c r="Q450" t="s">
        <v>211</v>
      </c>
      <c r="R450" t="s">
        <v>215</v>
      </c>
      <c r="W450">
        <v>0</v>
      </c>
      <c r="X450">
        <v>0</v>
      </c>
      <c r="Y450">
        <v>0</v>
      </c>
      <c r="AA450">
        <v>0</v>
      </c>
      <c r="AB450" t="s">
        <v>928</v>
      </c>
      <c r="AC450" t="s">
        <v>1505</v>
      </c>
    </row>
    <row r="451" spans="1:30">
      <c r="A451" s="1">
        <f>HYPERLINK("https://lsnyc.legalserver.org/matter/dynamic-profile/view/1875376","18-1875376")</f>
        <v>0</v>
      </c>
      <c r="B451" t="s">
        <v>30</v>
      </c>
      <c r="C451" t="s">
        <v>63</v>
      </c>
      <c r="D451" t="s">
        <v>69</v>
      </c>
      <c r="E451">
        <v>11385</v>
      </c>
      <c r="G451" t="s">
        <v>84</v>
      </c>
      <c r="J451" t="s">
        <v>97</v>
      </c>
      <c r="L451">
        <v>86000</v>
      </c>
      <c r="N451" t="s">
        <v>184</v>
      </c>
      <c r="Q451" t="s">
        <v>214</v>
      </c>
      <c r="R451" t="s">
        <v>211</v>
      </c>
      <c r="W451">
        <v>0</v>
      </c>
      <c r="X451">
        <v>0</v>
      </c>
      <c r="Y451">
        <v>0</v>
      </c>
      <c r="AA451">
        <v>0</v>
      </c>
      <c r="AB451" t="s">
        <v>929</v>
      </c>
      <c r="AC451" t="s">
        <v>1506</v>
      </c>
      <c r="AD451" t="s">
        <v>1760</v>
      </c>
    </row>
    <row r="452" spans="1:30">
      <c r="A452" s="1">
        <f>HYPERLINK("https://lsnyc.legalserver.org/matter/dynamic-profile/view/1892161","19-1892161")</f>
        <v>0</v>
      </c>
      <c r="B452" t="s">
        <v>34</v>
      </c>
      <c r="C452" t="s">
        <v>63</v>
      </c>
      <c r="D452" t="s">
        <v>70</v>
      </c>
      <c r="E452">
        <v>11226</v>
      </c>
      <c r="G452" t="s">
        <v>89</v>
      </c>
      <c r="H452" t="s">
        <v>79</v>
      </c>
      <c r="J452" t="s">
        <v>97</v>
      </c>
      <c r="L452">
        <v>47060</v>
      </c>
      <c r="Q452" t="s">
        <v>216</v>
      </c>
      <c r="T452" t="s">
        <v>364</v>
      </c>
      <c r="W452">
        <v>0</v>
      </c>
      <c r="X452">
        <v>0</v>
      </c>
      <c r="Y452">
        <v>0</v>
      </c>
      <c r="AA452">
        <v>0</v>
      </c>
      <c r="AB452" t="s">
        <v>930</v>
      </c>
      <c r="AC452" t="s">
        <v>1507</v>
      </c>
    </row>
    <row r="453" spans="1:30">
      <c r="A453" s="1">
        <f>HYPERLINK("https://lsnyc.legalserver.org/matter/dynamic-profile/view/1906413","19-1906413")</f>
        <v>0</v>
      </c>
      <c r="B453" t="s">
        <v>36</v>
      </c>
      <c r="C453" t="s">
        <v>63</v>
      </c>
      <c r="D453" t="s">
        <v>71</v>
      </c>
      <c r="E453">
        <v>10466</v>
      </c>
      <c r="G453" t="s">
        <v>85</v>
      </c>
      <c r="H453" t="s">
        <v>88</v>
      </c>
      <c r="J453" t="s">
        <v>96</v>
      </c>
      <c r="L453">
        <v>34400</v>
      </c>
      <c r="N453" t="s">
        <v>177</v>
      </c>
      <c r="Q453" t="s">
        <v>215</v>
      </c>
      <c r="R453" t="s">
        <v>217</v>
      </c>
      <c r="T453" t="s">
        <v>244</v>
      </c>
      <c r="W453">
        <v>0</v>
      </c>
      <c r="X453">
        <v>0</v>
      </c>
      <c r="Y453">
        <v>0</v>
      </c>
      <c r="AA453">
        <v>0</v>
      </c>
      <c r="AB453" t="s">
        <v>931</v>
      </c>
      <c r="AC453" t="s">
        <v>1291</v>
      </c>
    </row>
    <row r="454" spans="1:30">
      <c r="A454" s="1">
        <f>HYPERLINK("https://lsnyc.legalserver.org/matter/dynamic-profile/view/1892516","19-1892516")</f>
        <v>0</v>
      </c>
      <c r="B454" t="s">
        <v>39</v>
      </c>
      <c r="C454" t="s">
        <v>63</v>
      </c>
      <c r="D454" t="s">
        <v>70</v>
      </c>
      <c r="E454">
        <v>11209</v>
      </c>
      <c r="G454" t="s">
        <v>76</v>
      </c>
      <c r="J454" t="s">
        <v>130</v>
      </c>
      <c r="L454">
        <v>38461.24</v>
      </c>
      <c r="Q454" t="s">
        <v>216</v>
      </c>
      <c r="T454" t="s">
        <v>404</v>
      </c>
      <c r="W454">
        <v>0</v>
      </c>
      <c r="X454">
        <v>0</v>
      </c>
      <c r="Y454">
        <v>0</v>
      </c>
      <c r="AA454">
        <v>0</v>
      </c>
      <c r="AB454" t="s">
        <v>932</v>
      </c>
      <c r="AC454" t="s">
        <v>1508</v>
      </c>
    </row>
    <row r="455" spans="1:30">
      <c r="A455" s="1">
        <f>HYPERLINK("https://lsnyc.legalserver.org/matter/dynamic-profile/view/1898475","19-1898475")</f>
        <v>0</v>
      </c>
      <c r="B455" t="s">
        <v>45</v>
      </c>
      <c r="C455" t="s">
        <v>63</v>
      </c>
      <c r="D455" t="s">
        <v>70</v>
      </c>
      <c r="E455">
        <v>11228</v>
      </c>
      <c r="G455" t="s">
        <v>77</v>
      </c>
      <c r="J455" t="s">
        <v>164</v>
      </c>
      <c r="L455">
        <v>15444</v>
      </c>
      <c r="Q455" t="s">
        <v>217</v>
      </c>
      <c r="W455">
        <v>0</v>
      </c>
      <c r="X455">
        <v>0</v>
      </c>
      <c r="Y455">
        <v>0</v>
      </c>
      <c r="AA455">
        <v>0</v>
      </c>
      <c r="AB455" t="s">
        <v>593</v>
      </c>
      <c r="AC455" t="s">
        <v>1509</v>
      </c>
    </row>
    <row r="456" spans="1:30">
      <c r="A456" s="1">
        <f>HYPERLINK("https://lsnyc.legalserver.org/matter/dynamic-profile/view/1893300","19-1893300")</f>
        <v>0</v>
      </c>
      <c r="B456" t="s">
        <v>31</v>
      </c>
      <c r="C456" t="s">
        <v>63</v>
      </c>
      <c r="D456" t="s">
        <v>70</v>
      </c>
      <c r="E456">
        <v>11214</v>
      </c>
      <c r="G456" t="s">
        <v>90</v>
      </c>
      <c r="H456" t="s">
        <v>84</v>
      </c>
      <c r="J456" t="s">
        <v>140</v>
      </c>
      <c r="L456">
        <v>36000</v>
      </c>
      <c r="N456" t="s">
        <v>176</v>
      </c>
      <c r="Q456" t="s">
        <v>214</v>
      </c>
      <c r="W456">
        <v>0</v>
      </c>
      <c r="X456">
        <v>0</v>
      </c>
      <c r="Y456">
        <v>0</v>
      </c>
      <c r="AA456">
        <v>0</v>
      </c>
      <c r="AB456" t="s">
        <v>933</v>
      </c>
      <c r="AC456" t="s">
        <v>1510</v>
      </c>
    </row>
    <row r="457" spans="1:30">
      <c r="A457" s="1">
        <f>HYPERLINK("https://lsnyc.legalserver.org/matter/dynamic-profile/view/1906052","19-1906052")</f>
        <v>0</v>
      </c>
      <c r="B457" t="s">
        <v>32</v>
      </c>
      <c r="C457" t="s">
        <v>63</v>
      </c>
      <c r="D457" t="s">
        <v>69</v>
      </c>
      <c r="E457">
        <v>11436</v>
      </c>
      <c r="G457" t="s">
        <v>82</v>
      </c>
      <c r="J457" t="s">
        <v>101</v>
      </c>
      <c r="L457">
        <v>8664</v>
      </c>
      <c r="N457" t="s">
        <v>177</v>
      </c>
      <c r="Q457" t="s">
        <v>217</v>
      </c>
      <c r="R457" t="s">
        <v>222</v>
      </c>
      <c r="W457">
        <v>0</v>
      </c>
      <c r="X457">
        <v>0</v>
      </c>
      <c r="Y457">
        <v>0</v>
      </c>
      <c r="AA457">
        <v>0</v>
      </c>
      <c r="AB457" t="s">
        <v>934</v>
      </c>
      <c r="AC457" t="s">
        <v>1511</v>
      </c>
    </row>
    <row r="458" spans="1:30">
      <c r="A458" s="1">
        <f>HYPERLINK("https://lsnyc.legalserver.org/matter/dynamic-profile/view/1894089","19-1894089")</f>
        <v>0</v>
      </c>
      <c r="B458" t="s">
        <v>41</v>
      </c>
      <c r="C458" t="s">
        <v>63</v>
      </c>
      <c r="D458" t="s">
        <v>70</v>
      </c>
      <c r="E458">
        <v>11207</v>
      </c>
      <c r="G458" t="s">
        <v>93</v>
      </c>
      <c r="J458" t="s">
        <v>119</v>
      </c>
      <c r="L458">
        <v>65400</v>
      </c>
      <c r="N458" t="s">
        <v>176</v>
      </c>
      <c r="P458" t="s">
        <v>177</v>
      </c>
      <c r="Q458" t="s">
        <v>213</v>
      </c>
      <c r="T458" t="s">
        <v>387</v>
      </c>
      <c r="U458" t="s">
        <v>497</v>
      </c>
      <c r="W458">
        <v>0</v>
      </c>
      <c r="X458">
        <v>0</v>
      </c>
      <c r="Y458">
        <v>0</v>
      </c>
      <c r="AA458">
        <v>0</v>
      </c>
      <c r="AB458" t="s">
        <v>760</v>
      </c>
      <c r="AC458" t="s">
        <v>1512</v>
      </c>
    </row>
    <row r="459" spans="1:30">
      <c r="A459" s="1">
        <f>HYPERLINK("https://lsnyc.legalserver.org/matter/dynamic-profile/view/0826509","17-0826509")</f>
        <v>0</v>
      </c>
      <c r="B459" t="s">
        <v>37</v>
      </c>
      <c r="C459" t="s">
        <v>63</v>
      </c>
      <c r="D459" t="s">
        <v>69</v>
      </c>
      <c r="E459">
        <v>11355</v>
      </c>
      <c r="J459" t="s">
        <v>97</v>
      </c>
      <c r="L459">
        <v>7872</v>
      </c>
      <c r="Q459" t="s">
        <v>216</v>
      </c>
      <c r="R459" t="s">
        <v>215</v>
      </c>
      <c r="W459">
        <v>0</v>
      </c>
      <c r="X459">
        <v>0</v>
      </c>
      <c r="Y459">
        <v>0</v>
      </c>
      <c r="AA459">
        <v>0</v>
      </c>
      <c r="AB459" t="s">
        <v>864</v>
      </c>
      <c r="AC459" t="s">
        <v>1490</v>
      </c>
    </row>
    <row r="460" spans="1:30">
      <c r="A460" s="1">
        <f>HYPERLINK("https://lsnyc.legalserver.org/matter/dynamic-profile/view/1906205","19-1906205")</f>
        <v>0</v>
      </c>
      <c r="B460" t="s">
        <v>32</v>
      </c>
      <c r="C460" t="s">
        <v>63</v>
      </c>
      <c r="D460" t="s">
        <v>69</v>
      </c>
      <c r="E460">
        <v>11412</v>
      </c>
      <c r="G460" t="s">
        <v>81</v>
      </c>
      <c r="J460" t="s">
        <v>96</v>
      </c>
      <c r="L460">
        <v>14400</v>
      </c>
      <c r="T460" t="s">
        <v>248</v>
      </c>
      <c r="W460">
        <v>0</v>
      </c>
      <c r="X460">
        <v>0</v>
      </c>
      <c r="Y460">
        <v>0</v>
      </c>
      <c r="AA460">
        <v>0</v>
      </c>
      <c r="AB460" t="s">
        <v>635</v>
      </c>
      <c r="AC460" t="s">
        <v>1382</v>
      </c>
    </row>
    <row r="461" spans="1:30">
      <c r="A461" s="1">
        <f>HYPERLINK("https://lsnyc.legalserver.org/matter/dynamic-profile/view/1906117","19-1906117")</f>
        <v>0</v>
      </c>
      <c r="B461" t="s">
        <v>48</v>
      </c>
      <c r="C461" t="s">
        <v>63</v>
      </c>
      <c r="D461" t="s">
        <v>69</v>
      </c>
      <c r="E461">
        <v>11365</v>
      </c>
      <c r="J461" t="s">
        <v>96</v>
      </c>
      <c r="L461">
        <v>20400</v>
      </c>
      <c r="N461" t="s">
        <v>199</v>
      </c>
      <c r="Q461" t="s">
        <v>217</v>
      </c>
      <c r="W461">
        <v>0</v>
      </c>
      <c r="X461">
        <v>0</v>
      </c>
      <c r="Y461">
        <v>0</v>
      </c>
      <c r="AA461">
        <v>0</v>
      </c>
      <c r="AB461" t="s">
        <v>935</v>
      </c>
      <c r="AC461" t="s">
        <v>1513</v>
      </c>
    </row>
    <row r="462" spans="1:30">
      <c r="A462" s="1">
        <f>HYPERLINK("https://lsnyc.legalserver.org/matter/dynamic-profile/view/1866356","18-1866356")</f>
        <v>0</v>
      </c>
      <c r="B462" t="s">
        <v>44</v>
      </c>
      <c r="C462" t="s">
        <v>63</v>
      </c>
      <c r="D462" t="s">
        <v>69</v>
      </c>
      <c r="E462">
        <v>11429</v>
      </c>
      <c r="G462" t="s">
        <v>82</v>
      </c>
      <c r="J462" t="s">
        <v>121</v>
      </c>
      <c r="L462">
        <v>18360</v>
      </c>
      <c r="Q462" t="s">
        <v>215</v>
      </c>
      <c r="U462" t="s">
        <v>363</v>
      </c>
      <c r="W462">
        <v>0</v>
      </c>
      <c r="X462">
        <v>0</v>
      </c>
      <c r="Y462">
        <v>0</v>
      </c>
      <c r="AA462">
        <v>0</v>
      </c>
      <c r="AB462" t="s">
        <v>936</v>
      </c>
      <c r="AC462" t="s">
        <v>1514</v>
      </c>
    </row>
    <row r="463" spans="1:30">
      <c r="A463" s="1">
        <f>HYPERLINK("https://lsnyc.legalserver.org/matter/dynamic-profile/view/1906011","19-1906011")</f>
        <v>0</v>
      </c>
      <c r="B463" t="s">
        <v>48</v>
      </c>
      <c r="C463" t="s">
        <v>63</v>
      </c>
      <c r="D463" t="s">
        <v>69</v>
      </c>
      <c r="E463">
        <v>11429</v>
      </c>
      <c r="J463" t="s">
        <v>96</v>
      </c>
      <c r="L463">
        <v>6000</v>
      </c>
      <c r="W463">
        <v>0</v>
      </c>
      <c r="X463">
        <v>0</v>
      </c>
      <c r="Y463">
        <v>0</v>
      </c>
      <c r="AA463">
        <v>0</v>
      </c>
      <c r="AB463" t="s">
        <v>937</v>
      </c>
      <c r="AC463" t="s">
        <v>1515</v>
      </c>
    </row>
    <row r="464" spans="1:30">
      <c r="A464" s="1">
        <f>HYPERLINK("https://lsnyc.legalserver.org/matter/dynamic-profile/view/1872093","18-1872093")</f>
        <v>0</v>
      </c>
      <c r="B464" t="s">
        <v>30</v>
      </c>
      <c r="C464" t="s">
        <v>63</v>
      </c>
      <c r="D464" t="s">
        <v>69</v>
      </c>
      <c r="E464">
        <v>11691</v>
      </c>
      <c r="G464" t="s">
        <v>89</v>
      </c>
      <c r="J464" t="s">
        <v>122</v>
      </c>
      <c r="L464">
        <v>96228</v>
      </c>
      <c r="N464" t="s">
        <v>177</v>
      </c>
      <c r="Q464" t="s">
        <v>217</v>
      </c>
      <c r="W464">
        <v>0</v>
      </c>
      <c r="X464">
        <v>0</v>
      </c>
      <c r="Y464">
        <v>0</v>
      </c>
      <c r="AA464">
        <v>0</v>
      </c>
      <c r="AB464" t="s">
        <v>750</v>
      </c>
      <c r="AC464" t="s">
        <v>1516</v>
      </c>
    </row>
    <row r="465" spans="1:30">
      <c r="A465" s="1">
        <f>HYPERLINK("https://lsnyc.legalserver.org/matter/dynamic-profile/view/1874846","18-1874846")</f>
        <v>0</v>
      </c>
      <c r="B465" t="s">
        <v>30</v>
      </c>
      <c r="C465" t="s">
        <v>63</v>
      </c>
      <c r="D465" t="s">
        <v>69</v>
      </c>
      <c r="E465">
        <v>11412</v>
      </c>
      <c r="G465" t="s">
        <v>83</v>
      </c>
      <c r="J465" t="s">
        <v>165</v>
      </c>
      <c r="L465">
        <v>39650</v>
      </c>
      <c r="N465" t="s">
        <v>176</v>
      </c>
      <c r="Q465" t="s">
        <v>214</v>
      </c>
      <c r="W465">
        <v>0</v>
      </c>
      <c r="X465">
        <v>0</v>
      </c>
      <c r="Y465">
        <v>0</v>
      </c>
      <c r="AA465">
        <v>0</v>
      </c>
      <c r="AB465" t="s">
        <v>650</v>
      </c>
      <c r="AC465" t="s">
        <v>1517</v>
      </c>
    </row>
    <row r="466" spans="1:30">
      <c r="A466" s="1">
        <f>HYPERLINK("https://lsnyc.legalserver.org/matter/dynamic-profile/view/0794914","15-0794914")</f>
        <v>0</v>
      </c>
      <c r="B466" t="s">
        <v>30</v>
      </c>
      <c r="C466" t="s">
        <v>63</v>
      </c>
      <c r="D466" t="s">
        <v>69</v>
      </c>
      <c r="E466">
        <v>11412</v>
      </c>
      <c r="G466" t="s">
        <v>85</v>
      </c>
      <c r="H466" t="s">
        <v>76</v>
      </c>
      <c r="J466" t="s">
        <v>122</v>
      </c>
      <c r="L466">
        <v>45384.72</v>
      </c>
      <c r="N466" t="s">
        <v>176</v>
      </c>
      <c r="P466" t="s">
        <v>177</v>
      </c>
      <c r="Q466" t="s">
        <v>214</v>
      </c>
      <c r="R466" t="s">
        <v>218</v>
      </c>
      <c r="T466" t="s">
        <v>405</v>
      </c>
      <c r="U466" t="s">
        <v>273</v>
      </c>
      <c r="W466">
        <v>0</v>
      </c>
      <c r="X466">
        <v>0</v>
      </c>
      <c r="Y466">
        <v>0</v>
      </c>
      <c r="AA466">
        <v>0</v>
      </c>
      <c r="AB466" t="s">
        <v>938</v>
      </c>
      <c r="AC466" t="s">
        <v>1307</v>
      </c>
      <c r="AD466" t="s">
        <v>1757</v>
      </c>
    </row>
    <row r="467" spans="1:30">
      <c r="A467" s="1">
        <f>HYPERLINK("https://lsnyc.legalserver.org/matter/dynamic-profile/view/1878883","18-1878883")</f>
        <v>0</v>
      </c>
      <c r="B467" t="s">
        <v>47</v>
      </c>
      <c r="C467" t="s">
        <v>63</v>
      </c>
      <c r="D467" t="s">
        <v>71</v>
      </c>
      <c r="E467">
        <v>10466</v>
      </c>
      <c r="G467" t="s">
        <v>76</v>
      </c>
      <c r="J467" t="s">
        <v>97</v>
      </c>
      <c r="L467">
        <v>56000</v>
      </c>
      <c r="N467" t="s">
        <v>180</v>
      </c>
      <c r="P467" t="s">
        <v>183</v>
      </c>
      <c r="Q467" t="s">
        <v>216</v>
      </c>
      <c r="R467" t="s">
        <v>215</v>
      </c>
      <c r="T467" t="s">
        <v>364</v>
      </c>
      <c r="U467" t="s">
        <v>503</v>
      </c>
      <c r="W467">
        <v>0</v>
      </c>
      <c r="X467">
        <v>0</v>
      </c>
      <c r="Y467">
        <v>0</v>
      </c>
      <c r="Z467">
        <v>45842.81</v>
      </c>
      <c r="AA467">
        <v>0</v>
      </c>
      <c r="AB467" t="s">
        <v>939</v>
      </c>
      <c r="AC467" t="s">
        <v>1344</v>
      </c>
    </row>
    <row r="468" spans="1:30">
      <c r="A468" s="1">
        <f>HYPERLINK("https://lsnyc.legalserver.org/matter/dynamic-profile/view/1900536","19-1900536")</f>
        <v>0</v>
      </c>
      <c r="B468" t="s">
        <v>44</v>
      </c>
      <c r="C468" t="s">
        <v>63</v>
      </c>
      <c r="D468" t="s">
        <v>69</v>
      </c>
      <c r="E468">
        <v>11372</v>
      </c>
      <c r="G468" t="s">
        <v>84</v>
      </c>
      <c r="J468" t="s">
        <v>111</v>
      </c>
      <c r="L468">
        <v>38160</v>
      </c>
      <c r="N468" t="s">
        <v>177</v>
      </c>
      <c r="P468" t="s">
        <v>188</v>
      </c>
      <c r="Q468" t="s">
        <v>217</v>
      </c>
      <c r="R468" t="s">
        <v>221</v>
      </c>
      <c r="W468">
        <v>0</v>
      </c>
      <c r="X468">
        <v>0</v>
      </c>
      <c r="Y468">
        <v>0</v>
      </c>
      <c r="AA468">
        <v>0</v>
      </c>
      <c r="AB468" t="s">
        <v>940</v>
      </c>
      <c r="AC468" t="s">
        <v>1518</v>
      </c>
    </row>
    <row r="469" spans="1:30">
      <c r="A469" s="1">
        <f>HYPERLINK("https://lsnyc.legalserver.org/matter/dynamic-profile/view/1901064","19-1901064")</f>
        <v>0</v>
      </c>
      <c r="B469" t="s">
        <v>30</v>
      </c>
      <c r="C469" t="s">
        <v>63</v>
      </c>
      <c r="D469" t="s">
        <v>69</v>
      </c>
      <c r="E469">
        <v>11434</v>
      </c>
      <c r="G469" t="s">
        <v>80</v>
      </c>
      <c r="J469" t="s">
        <v>102</v>
      </c>
      <c r="L469">
        <v>8496</v>
      </c>
      <c r="Q469" t="s">
        <v>217</v>
      </c>
      <c r="T469" t="s">
        <v>406</v>
      </c>
      <c r="U469" t="s">
        <v>419</v>
      </c>
      <c r="W469">
        <v>0</v>
      </c>
      <c r="X469">
        <v>0</v>
      </c>
      <c r="Y469">
        <v>0</v>
      </c>
      <c r="AA469">
        <v>0</v>
      </c>
      <c r="AB469" t="s">
        <v>941</v>
      </c>
      <c r="AC469" t="s">
        <v>1519</v>
      </c>
    </row>
    <row r="470" spans="1:30">
      <c r="A470" s="1">
        <f>HYPERLINK("https://lsnyc.legalserver.org/matter/dynamic-profile/view/1877454","18-1877454")</f>
        <v>0</v>
      </c>
      <c r="B470" t="s">
        <v>47</v>
      </c>
      <c r="C470" t="s">
        <v>63</v>
      </c>
      <c r="D470" t="s">
        <v>71</v>
      </c>
      <c r="E470">
        <v>10470</v>
      </c>
      <c r="G470" t="s">
        <v>76</v>
      </c>
      <c r="J470" t="s">
        <v>120</v>
      </c>
      <c r="L470">
        <v>30000</v>
      </c>
      <c r="N470" t="s">
        <v>178</v>
      </c>
      <c r="Q470" t="s">
        <v>213</v>
      </c>
      <c r="T470" t="s">
        <v>407</v>
      </c>
      <c r="U470" t="s">
        <v>407</v>
      </c>
      <c r="W470">
        <v>0</v>
      </c>
      <c r="X470">
        <v>0</v>
      </c>
      <c r="Y470">
        <v>0</v>
      </c>
      <c r="AA470">
        <v>0</v>
      </c>
      <c r="AB470" t="s">
        <v>942</v>
      </c>
      <c r="AC470" t="s">
        <v>1520</v>
      </c>
    </row>
    <row r="471" spans="1:30">
      <c r="A471" s="1">
        <f>HYPERLINK("https://lsnyc.legalserver.org/matter/dynamic-profile/view/1871382","18-1871382")</f>
        <v>0</v>
      </c>
      <c r="B471" t="s">
        <v>34</v>
      </c>
      <c r="C471" t="s">
        <v>63</v>
      </c>
      <c r="D471" t="s">
        <v>70</v>
      </c>
      <c r="E471">
        <v>11203</v>
      </c>
      <c r="G471" t="s">
        <v>93</v>
      </c>
      <c r="J471" t="s">
        <v>102</v>
      </c>
      <c r="L471">
        <v>141880</v>
      </c>
      <c r="Q471" t="s">
        <v>213</v>
      </c>
      <c r="W471">
        <v>0</v>
      </c>
      <c r="X471">
        <v>0</v>
      </c>
      <c r="Y471">
        <v>0</v>
      </c>
      <c r="AA471">
        <v>0</v>
      </c>
      <c r="AB471" t="s">
        <v>699</v>
      </c>
      <c r="AC471" t="s">
        <v>1521</v>
      </c>
    </row>
    <row r="472" spans="1:30">
      <c r="A472" s="1">
        <f>HYPERLINK("https://lsnyc.legalserver.org/matter/dynamic-profile/view/1908557","19-1908557")</f>
        <v>0</v>
      </c>
      <c r="B472" t="s">
        <v>36</v>
      </c>
      <c r="C472" t="s">
        <v>63</v>
      </c>
      <c r="D472" t="s">
        <v>71</v>
      </c>
      <c r="E472">
        <v>10466</v>
      </c>
      <c r="G472" t="s">
        <v>90</v>
      </c>
      <c r="J472" t="s">
        <v>155</v>
      </c>
      <c r="L472">
        <v>72120</v>
      </c>
      <c r="T472" t="s">
        <v>327</v>
      </c>
      <c r="U472" t="s">
        <v>417</v>
      </c>
      <c r="W472">
        <v>0</v>
      </c>
      <c r="X472">
        <v>0</v>
      </c>
      <c r="Y472">
        <v>0</v>
      </c>
      <c r="AA472">
        <v>0</v>
      </c>
      <c r="AB472" t="s">
        <v>943</v>
      </c>
      <c r="AC472" t="s">
        <v>1522</v>
      </c>
    </row>
    <row r="473" spans="1:30">
      <c r="A473" s="1">
        <f>HYPERLINK("https://lsnyc.legalserver.org/matter/dynamic-profile/view/1904653","19-1904653")</f>
        <v>0</v>
      </c>
      <c r="B473" t="s">
        <v>42</v>
      </c>
      <c r="C473" t="s">
        <v>63</v>
      </c>
      <c r="D473" t="s">
        <v>69</v>
      </c>
      <c r="E473">
        <v>11103</v>
      </c>
      <c r="J473" t="s">
        <v>101</v>
      </c>
      <c r="L473">
        <v>6600</v>
      </c>
      <c r="W473">
        <v>0</v>
      </c>
      <c r="X473">
        <v>0</v>
      </c>
      <c r="Y473">
        <v>0</v>
      </c>
      <c r="AA473">
        <v>0</v>
      </c>
      <c r="AB473" t="s">
        <v>944</v>
      </c>
      <c r="AC473" t="s">
        <v>1523</v>
      </c>
    </row>
    <row r="474" spans="1:30">
      <c r="A474" s="1">
        <f>HYPERLINK("https://lsnyc.legalserver.org/matter/dynamic-profile/view/1890841","19-1890841")</f>
        <v>0</v>
      </c>
      <c r="B474" t="s">
        <v>36</v>
      </c>
      <c r="C474" t="s">
        <v>63</v>
      </c>
      <c r="D474" t="s">
        <v>71</v>
      </c>
      <c r="E474">
        <v>10469</v>
      </c>
      <c r="G474" t="s">
        <v>85</v>
      </c>
      <c r="J474" t="s">
        <v>144</v>
      </c>
      <c r="L474">
        <v>51000</v>
      </c>
      <c r="N474" t="s">
        <v>177</v>
      </c>
      <c r="Q474" t="s">
        <v>216</v>
      </c>
      <c r="T474" t="s">
        <v>251</v>
      </c>
      <c r="U474" t="s">
        <v>503</v>
      </c>
      <c r="W474">
        <v>0</v>
      </c>
      <c r="X474">
        <v>0</v>
      </c>
      <c r="Y474">
        <v>0</v>
      </c>
      <c r="AA474">
        <v>0</v>
      </c>
      <c r="AB474" t="s">
        <v>827</v>
      </c>
      <c r="AC474" t="s">
        <v>1400</v>
      </c>
    </row>
    <row r="475" spans="1:30">
      <c r="A475" s="1">
        <f>HYPERLINK("https://lsnyc.legalserver.org/matter/dynamic-profile/view/1902716","19-1902716")</f>
        <v>0</v>
      </c>
      <c r="B475" t="s">
        <v>31</v>
      </c>
      <c r="C475" t="s">
        <v>63</v>
      </c>
      <c r="D475" t="s">
        <v>70</v>
      </c>
      <c r="E475">
        <v>11234</v>
      </c>
      <c r="J475" t="s">
        <v>97</v>
      </c>
      <c r="L475">
        <v>123189</v>
      </c>
      <c r="W475">
        <v>0</v>
      </c>
      <c r="X475">
        <v>0</v>
      </c>
      <c r="Y475">
        <v>0</v>
      </c>
      <c r="AA475">
        <v>0</v>
      </c>
      <c r="AB475" t="s">
        <v>945</v>
      </c>
      <c r="AC475" t="s">
        <v>1524</v>
      </c>
    </row>
    <row r="476" spans="1:30">
      <c r="A476" s="1">
        <f>HYPERLINK("https://lsnyc.legalserver.org/matter/dynamic-profile/view/1904586","19-1904586")</f>
        <v>0</v>
      </c>
      <c r="B476" t="s">
        <v>48</v>
      </c>
      <c r="C476" t="s">
        <v>63</v>
      </c>
      <c r="D476" t="s">
        <v>69</v>
      </c>
      <c r="E476">
        <v>11413</v>
      </c>
      <c r="G476" t="s">
        <v>76</v>
      </c>
      <c r="H476" t="s">
        <v>88</v>
      </c>
      <c r="J476" t="s">
        <v>96</v>
      </c>
      <c r="L476">
        <v>81600</v>
      </c>
      <c r="N476" t="s">
        <v>177</v>
      </c>
      <c r="Q476" t="s">
        <v>217</v>
      </c>
      <c r="T476" t="s">
        <v>244</v>
      </c>
      <c r="U476" t="s">
        <v>293</v>
      </c>
      <c r="W476">
        <v>0</v>
      </c>
      <c r="X476">
        <v>0</v>
      </c>
      <c r="Y476">
        <v>0</v>
      </c>
      <c r="AA476">
        <v>0</v>
      </c>
      <c r="AB476" t="s">
        <v>946</v>
      </c>
      <c r="AC476" t="s">
        <v>1159</v>
      </c>
    </row>
    <row r="477" spans="1:30">
      <c r="A477" s="1">
        <f>HYPERLINK("https://lsnyc.legalserver.org/matter/dynamic-profile/view/1895005","19-1895005")</f>
        <v>0</v>
      </c>
      <c r="B477" t="s">
        <v>45</v>
      </c>
      <c r="C477" t="s">
        <v>63</v>
      </c>
      <c r="D477" t="s">
        <v>70</v>
      </c>
      <c r="E477">
        <v>11212</v>
      </c>
      <c r="G477" t="s">
        <v>78</v>
      </c>
      <c r="J477" t="s">
        <v>100</v>
      </c>
      <c r="L477">
        <v>163400</v>
      </c>
      <c r="N477" t="s">
        <v>188</v>
      </c>
      <c r="Q477" t="s">
        <v>223</v>
      </c>
      <c r="W477">
        <v>0</v>
      </c>
      <c r="X477">
        <v>0</v>
      </c>
      <c r="Y477">
        <v>0</v>
      </c>
      <c r="AA477">
        <v>0</v>
      </c>
      <c r="AB477" t="s">
        <v>947</v>
      </c>
      <c r="AC477" t="s">
        <v>1525</v>
      </c>
    </row>
    <row r="478" spans="1:30">
      <c r="A478" s="1">
        <f>HYPERLINK("https://lsnyc.legalserver.org/matter/dynamic-profile/view/0805519","16-0805519")</f>
        <v>0</v>
      </c>
      <c r="B478" t="s">
        <v>31</v>
      </c>
      <c r="C478" t="s">
        <v>63</v>
      </c>
      <c r="D478" t="s">
        <v>70</v>
      </c>
      <c r="E478">
        <v>11203</v>
      </c>
      <c r="G478" t="s">
        <v>82</v>
      </c>
      <c r="H478" t="s">
        <v>89</v>
      </c>
      <c r="J478" t="s">
        <v>111</v>
      </c>
      <c r="L478">
        <v>45000</v>
      </c>
      <c r="N478" t="s">
        <v>193</v>
      </c>
      <c r="P478" t="s">
        <v>177</v>
      </c>
      <c r="Q478" t="s">
        <v>213</v>
      </c>
      <c r="R478" t="s">
        <v>222</v>
      </c>
      <c r="W478">
        <v>0</v>
      </c>
      <c r="X478">
        <v>0</v>
      </c>
      <c r="Y478">
        <v>0</v>
      </c>
      <c r="AA478">
        <v>0</v>
      </c>
      <c r="AB478" t="s">
        <v>743</v>
      </c>
      <c r="AC478" t="s">
        <v>1526</v>
      </c>
    </row>
    <row r="479" spans="1:30">
      <c r="A479" s="1">
        <f>HYPERLINK("https://lsnyc.legalserver.org/matter/dynamic-profile/view/1904548","19-1904548")</f>
        <v>0</v>
      </c>
      <c r="B479" t="s">
        <v>36</v>
      </c>
      <c r="C479" t="s">
        <v>63</v>
      </c>
      <c r="D479" t="s">
        <v>71</v>
      </c>
      <c r="E479">
        <v>10467</v>
      </c>
      <c r="L479">
        <v>1000</v>
      </c>
      <c r="W479">
        <v>0</v>
      </c>
      <c r="X479">
        <v>0</v>
      </c>
      <c r="Y479">
        <v>0</v>
      </c>
      <c r="AA479">
        <v>0</v>
      </c>
      <c r="AB479" t="s">
        <v>948</v>
      </c>
      <c r="AC479" t="s">
        <v>1527</v>
      </c>
    </row>
    <row r="480" spans="1:30">
      <c r="A480" s="1">
        <f>HYPERLINK("https://lsnyc.legalserver.org/matter/dynamic-profile/view/1868357","18-1868357")</f>
        <v>0</v>
      </c>
      <c r="B480" t="s">
        <v>49</v>
      </c>
      <c r="C480" t="s">
        <v>63</v>
      </c>
      <c r="D480" t="s">
        <v>69</v>
      </c>
      <c r="E480">
        <v>11413</v>
      </c>
      <c r="G480" t="s">
        <v>76</v>
      </c>
      <c r="H480" t="s">
        <v>85</v>
      </c>
      <c r="J480" t="s">
        <v>111</v>
      </c>
      <c r="L480">
        <v>64800</v>
      </c>
      <c r="N480" t="s">
        <v>184</v>
      </c>
      <c r="Q480" t="s">
        <v>211</v>
      </c>
      <c r="R480" t="s">
        <v>214</v>
      </c>
      <c r="U480" t="s">
        <v>320</v>
      </c>
      <c r="W480">
        <v>0</v>
      </c>
      <c r="X480">
        <v>37570</v>
      </c>
      <c r="Y480">
        <v>0</v>
      </c>
      <c r="AA480">
        <v>0</v>
      </c>
      <c r="AB480" t="s">
        <v>949</v>
      </c>
      <c r="AC480" t="s">
        <v>1528</v>
      </c>
      <c r="AD480" t="s">
        <v>1756</v>
      </c>
    </row>
    <row r="481" spans="1:30">
      <c r="A481" s="1">
        <f>HYPERLINK("https://lsnyc.legalserver.org/matter/dynamic-profile/view/1863352","18-1863352")</f>
        <v>0</v>
      </c>
      <c r="B481" t="s">
        <v>49</v>
      </c>
      <c r="C481" t="s">
        <v>63</v>
      </c>
      <c r="D481" t="s">
        <v>69</v>
      </c>
      <c r="E481">
        <v>11412</v>
      </c>
      <c r="G481" t="s">
        <v>83</v>
      </c>
      <c r="J481" t="s">
        <v>162</v>
      </c>
      <c r="L481">
        <v>71100</v>
      </c>
      <c r="N481" t="s">
        <v>177</v>
      </c>
      <c r="Q481" t="s">
        <v>214</v>
      </c>
      <c r="U481" t="s">
        <v>365</v>
      </c>
      <c r="W481">
        <v>0</v>
      </c>
      <c r="X481">
        <v>0</v>
      </c>
      <c r="Y481">
        <v>0</v>
      </c>
      <c r="AA481">
        <v>0</v>
      </c>
      <c r="AB481" t="s">
        <v>634</v>
      </c>
      <c r="AC481" t="s">
        <v>1201</v>
      </c>
    </row>
    <row r="482" spans="1:30">
      <c r="A482" s="1">
        <f>HYPERLINK("https://lsnyc.legalserver.org/matter/dynamic-profile/view/1902790","19-1902790")</f>
        <v>0</v>
      </c>
      <c r="B482" t="s">
        <v>31</v>
      </c>
      <c r="C482" t="s">
        <v>63</v>
      </c>
      <c r="D482" t="s">
        <v>70</v>
      </c>
      <c r="E482">
        <v>11236</v>
      </c>
      <c r="G482" t="s">
        <v>84</v>
      </c>
      <c r="H482" t="s">
        <v>88</v>
      </c>
      <c r="J482" t="s">
        <v>97</v>
      </c>
      <c r="L482">
        <v>20800</v>
      </c>
      <c r="Q482" t="s">
        <v>216</v>
      </c>
      <c r="T482" t="s">
        <v>252</v>
      </c>
      <c r="U482" t="s">
        <v>365</v>
      </c>
      <c r="W482">
        <v>0</v>
      </c>
      <c r="X482">
        <v>0</v>
      </c>
      <c r="Y482">
        <v>0</v>
      </c>
      <c r="AA482">
        <v>0</v>
      </c>
      <c r="AB482" t="s">
        <v>950</v>
      </c>
      <c r="AC482" t="s">
        <v>1529</v>
      </c>
    </row>
    <row r="483" spans="1:30">
      <c r="A483" s="1">
        <f>HYPERLINK("https://lsnyc.legalserver.org/matter/dynamic-profile/view/1864549","18-1864549")</f>
        <v>0</v>
      </c>
      <c r="B483" t="s">
        <v>34</v>
      </c>
      <c r="C483" t="s">
        <v>63</v>
      </c>
      <c r="D483" t="s">
        <v>69</v>
      </c>
      <c r="E483">
        <v>11420</v>
      </c>
      <c r="G483" t="s">
        <v>89</v>
      </c>
      <c r="H483" t="s">
        <v>82</v>
      </c>
      <c r="J483" t="s">
        <v>115</v>
      </c>
      <c r="L483">
        <v>100000</v>
      </c>
      <c r="N483" t="s">
        <v>177</v>
      </c>
      <c r="Q483" t="s">
        <v>216</v>
      </c>
      <c r="W483">
        <v>0</v>
      </c>
      <c r="X483">
        <v>0</v>
      </c>
      <c r="Y483">
        <v>0</v>
      </c>
      <c r="AA483">
        <v>0</v>
      </c>
      <c r="AB483" t="s">
        <v>579</v>
      </c>
      <c r="AC483" t="s">
        <v>1318</v>
      </c>
    </row>
    <row r="484" spans="1:30">
      <c r="A484" s="1">
        <f>HYPERLINK("https://lsnyc.legalserver.org/matter/dynamic-profile/view/1862402","18-1862402")</f>
        <v>0</v>
      </c>
      <c r="B484" t="s">
        <v>49</v>
      </c>
      <c r="C484" t="s">
        <v>63</v>
      </c>
      <c r="D484" t="s">
        <v>69</v>
      </c>
      <c r="E484">
        <v>11365</v>
      </c>
      <c r="G484" t="s">
        <v>83</v>
      </c>
      <c r="J484" t="s">
        <v>111</v>
      </c>
      <c r="L484">
        <v>27000</v>
      </c>
      <c r="N484" t="s">
        <v>200</v>
      </c>
      <c r="P484" t="s">
        <v>186</v>
      </c>
      <c r="Q484" t="s">
        <v>211</v>
      </c>
      <c r="U484" t="s">
        <v>361</v>
      </c>
      <c r="W484">
        <v>0</v>
      </c>
      <c r="X484">
        <v>0</v>
      </c>
      <c r="Y484">
        <v>0</v>
      </c>
      <c r="AA484">
        <v>0</v>
      </c>
      <c r="AB484" t="s">
        <v>951</v>
      </c>
      <c r="AC484" t="s">
        <v>1530</v>
      </c>
    </row>
    <row r="485" spans="1:30">
      <c r="A485" s="1">
        <f>HYPERLINK("https://lsnyc.legalserver.org/matter/dynamic-profile/view/1839897","17-1839897")</f>
        <v>0</v>
      </c>
      <c r="B485" t="s">
        <v>49</v>
      </c>
      <c r="C485" t="s">
        <v>63</v>
      </c>
      <c r="D485" t="s">
        <v>69</v>
      </c>
      <c r="E485">
        <v>11411</v>
      </c>
      <c r="G485" t="s">
        <v>83</v>
      </c>
      <c r="J485" t="s">
        <v>166</v>
      </c>
      <c r="L485">
        <v>68400</v>
      </c>
      <c r="N485" t="s">
        <v>184</v>
      </c>
      <c r="P485" t="s">
        <v>176</v>
      </c>
      <c r="Q485" t="s">
        <v>211</v>
      </c>
      <c r="R485" t="s">
        <v>214</v>
      </c>
      <c r="U485" t="s">
        <v>273</v>
      </c>
      <c r="W485">
        <v>0</v>
      </c>
      <c r="X485">
        <v>0</v>
      </c>
      <c r="Y485">
        <v>0</v>
      </c>
      <c r="AA485">
        <v>0</v>
      </c>
      <c r="AB485" t="s">
        <v>842</v>
      </c>
      <c r="AC485" t="s">
        <v>1434</v>
      </c>
    </row>
    <row r="486" spans="1:30">
      <c r="A486" s="1">
        <f>HYPERLINK("https://lsnyc.legalserver.org/matter/dynamic-profile/view/0760597","14-0760597")</f>
        <v>0</v>
      </c>
      <c r="B486" t="s">
        <v>49</v>
      </c>
      <c r="C486" t="s">
        <v>63</v>
      </c>
      <c r="D486" t="s">
        <v>69</v>
      </c>
      <c r="E486">
        <v>11433</v>
      </c>
      <c r="G486" t="s">
        <v>88</v>
      </c>
      <c r="J486" t="s">
        <v>103</v>
      </c>
      <c r="L486">
        <v>63180</v>
      </c>
      <c r="N486" t="s">
        <v>196</v>
      </c>
      <c r="Q486" t="s">
        <v>213</v>
      </c>
      <c r="T486" t="s">
        <v>408</v>
      </c>
      <c r="U486" t="s">
        <v>464</v>
      </c>
      <c r="W486">
        <v>387411</v>
      </c>
      <c r="X486">
        <v>0</v>
      </c>
      <c r="Y486">
        <v>0</v>
      </c>
      <c r="AA486">
        <v>0</v>
      </c>
      <c r="AB486" t="s">
        <v>952</v>
      </c>
      <c r="AC486" t="s">
        <v>1531</v>
      </c>
    </row>
    <row r="487" spans="1:30">
      <c r="A487" s="1">
        <f>HYPERLINK("https://lsnyc.legalserver.org/matter/dynamic-profile/view/1873692","18-1873692")</f>
        <v>0</v>
      </c>
      <c r="B487" t="s">
        <v>31</v>
      </c>
      <c r="C487" t="s">
        <v>63</v>
      </c>
      <c r="D487" t="s">
        <v>70</v>
      </c>
      <c r="E487">
        <v>11214</v>
      </c>
      <c r="G487" t="s">
        <v>85</v>
      </c>
      <c r="J487" t="s">
        <v>106</v>
      </c>
      <c r="L487">
        <v>122600</v>
      </c>
      <c r="N487" t="s">
        <v>180</v>
      </c>
      <c r="Q487" t="s">
        <v>215</v>
      </c>
      <c r="U487" t="s">
        <v>466</v>
      </c>
      <c r="W487">
        <v>0</v>
      </c>
      <c r="X487">
        <v>0</v>
      </c>
      <c r="Y487">
        <v>0</v>
      </c>
      <c r="Z487" t="s">
        <v>560</v>
      </c>
      <c r="AA487">
        <v>0</v>
      </c>
      <c r="AB487" t="s">
        <v>953</v>
      </c>
      <c r="AC487" t="s">
        <v>1532</v>
      </c>
    </row>
    <row r="488" spans="1:30">
      <c r="A488" s="1">
        <f>HYPERLINK("https://lsnyc.legalserver.org/matter/dynamic-profile/view/1894882","19-1894882")</f>
        <v>0</v>
      </c>
      <c r="B488" t="s">
        <v>54</v>
      </c>
      <c r="C488" t="s">
        <v>64</v>
      </c>
      <c r="D488" t="s">
        <v>75</v>
      </c>
      <c r="E488">
        <v>10310</v>
      </c>
      <c r="G488" t="s">
        <v>89</v>
      </c>
      <c r="H488" t="s">
        <v>85</v>
      </c>
      <c r="J488" t="s">
        <v>96</v>
      </c>
      <c r="L488">
        <v>51996</v>
      </c>
      <c r="N488" t="s">
        <v>176</v>
      </c>
      <c r="Q488" t="s">
        <v>214</v>
      </c>
      <c r="R488" t="s">
        <v>217</v>
      </c>
      <c r="T488" t="s">
        <v>314</v>
      </c>
      <c r="U488" t="s">
        <v>314</v>
      </c>
      <c r="V488" t="s">
        <v>547</v>
      </c>
      <c r="W488">
        <v>0</v>
      </c>
      <c r="X488">
        <v>0</v>
      </c>
      <c r="Y488">
        <v>0</v>
      </c>
      <c r="AA488">
        <v>0</v>
      </c>
      <c r="AB488" t="s">
        <v>954</v>
      </c>
      <c r="AC488" t="s">
        <v>1533</v>
      </c>
    </row>
    <row r="489" spans="1:30">
      <c r="A489" s="1">
        <f>HYPERLINK("https://lsnyc.legalserver.org/matter/dynamic-profile/view/1880440","18-1880440")</f>
        <v>0</v>
      </c>
      <c r="B489" t="s">
        <v>55</v>
      </c>
      <c r="C489" t="s">
        <v>64</v>
      </c>
      <c r="D489" t="s">
        <v>75</v>
      </c>
      <c r="E489">
        <v>10308</v>
      </c>
      <c r="G489" t="s">
        <v>83</v>
      </c>
      <c r="H489" t="s">
        <v>89</v>
      </c>
      <c r="J489" t="s">
        <v>109</v>
      </c>
      <c r="L489">
        <v>13000</v>
      </c>
      <c r="N489" t="s">
        <v>177</v>
      </c>
      <c r="Q489" t="s">
        <v>215</v>
      </c>
      <c r="R489" t="s">
        <v>217</v>
      </c>
      <c r="T489" t="s">
        <v>240</v>
      </c>
      <c r="U489" t="s">
        <v>240</v>
      </c>
      <c r="V489" t="s">
        <v>240</v>
      </c>
      <c r="W489">
        <v>0</v>
      </c>
      <c r="X489">
        <v>0</v>
      </c>
      <c r="Y489">
        <v>0</v>
      </c>
      <c r="AA489">
        <v>0</v>
      </c>
      <c r="AB489" t="s">
        <v>955</v>
      </c>
      <c r="AC489" t="s">
        <v>1534</v>
      </c>
    </row>
    <row r="490" spans="1:30">
      <c r="A490" s="1">
        <f>HYPERLINK("https://lsnyc.legalserver.org/matter/dynamic-profile/view/1898253","19-1898253")</f>
        <v>0</v>
      </c>
      <c r="B490" t="s">
        <v>56</v>
      </c>
      <c r="C490" t="s">
        <v>64</v>
      </c>
      <c r="D490" t="s">
        <v>75</v>
      </c>
      <c r="E490">
        <v>10305</v>
      </c>
      <c r="G490" t="s">
        <v>82</v>
      </c>
      <c r="J490" t="s">
        <v>96</v>
      </c>
      <c r="L490">
        <v>124800</v>
      </c>
      <c r="N490" t="s">
        <v>177</v>
      </c>
      <c r="Q490" t="s">
        <v>217</v>
      </c>
      <c r="T490" t="s">
        <v>240</v>
      </c>
      <c r="U490" t="s">
        <v>257</v>
      </c>
      <c r="V490" t="s">
        <v>240</v>
      </c>
      <c r="W490">
        <v>0</v>
      </c>
      <c r="X490">
        <v>0</v>
      </c>
      <c r="Y490">
        <v>0</v>
      </c>
      <c r="AA490">
        <v>0</v>
      </c>
      <c r="AB490" t="s">
        <v>956</v>
      </c>
      <c r="AC490" t="s">
        <v>1535</v>
      </c>
    </row>
    <row r="491" spans="1:30">
      <c r="A491" s="1">
        <f>HYPERLINK("https://lsnyc.legalserver.org/matter/dynamic-profile/view/1902174","19-1902174")</f>
        <v>0</v>
      </c>
      <c r="B491" t="s">
        <v>57</v>
      </c>
      <c r="C491" t="s">
        <v>64</v>
      </c>
      <c r="D491" t="s">
        <v>75</v>
      </c>
      <c r="E491">
        <v>10305</v>
      </c>
      <c r="G491" t="s">
        <v>83</v>
      </c>
      <c r="J491" t="s">
        <v>102</v>
      </c>
      <c r="L491">
        <v>15000</v>
      </c>
      <c r="N491" t="s">
        <v>176</v>
      </c>
      <c r="P491" t="s">
        <v>177</v>
      </c>
      <c r="Q491" t="s">
        <v>214</v>
      </c>
      <c r="T491" t="s">
        <v>393</v>
      </c>
      <c r="U491" t="s">
        <v>240</v>
      </c>
      <c r="V491" t="s">
        <v>240</v>
      </c>
      <c r="W491">
        <v>0</v>
      </c>
      <c r="X491">
        <v>0</v>
      </c>
      <c r="Y491">
        <v>0</v>
      </c>
      <c r="AA491">
        <v>0</v>
      </c>
      <c r="AB491" t="s">
        <v>957</v>
      </c>
      <c r="AC491" t="s">
        <v>1536</v>
      </c>
    </row>
    <row r="492" spans="1:30">
      <c r="A492" s="1">
        <f>HYPERLINK("https://lsnyc.legalserver.org/matter/dynamic-profile/view/1886613","18-1886613")</f>
        <v>0</v>
      </c>
      <c r="B492" t="s">
        <v>55</v>
      </c>
      <c r="C492" t="s">
        <v>64</v>
      </c>
      <c r="D492" t="s">
        <v>75</v>
      </c>
      <c r="E492">
        <v>10306</v>
      </c>
      <c r="G492" t="s">
        <v>76</v>
      </c>
      <c r="J492" t="s">
        <v>126</v>
      </c>
      <c r="L492">
        <v>76291.02</v>
      </c>
      <c r="Q492" t="s">
        <v>215</v>
      </c>
      <c r="R492" t="s">
        <v>211</v>
      </c>
      <c r="T492" t="s">
        <v>246</v>
      </c>
      <c r="U492" t="s">
        <v>240</v>
      </c>
      <c r="V492" t="s">
        <v>240</v>
      </c>
      <c r="W492">
        <v>0</v>
      </c>
      <c r="X492">
        <v>0</v>
      </c>
      <c r="Y492">
        <v>0</v>
      </c>
      <c r="AA492">
        <v>0</v>
      </c>
      <c r="AB492" t="s">
        <v>958</v>
      </c>
      <c r="AC492" t="s">
        <v>1537</v>
      </c>
    </row>
    <row r="493" spans="1:30">
      <c r="A493" s="1">
        <f>HYPERLINK("https://lsnyc.legalserver.org/matter/dynamic-profile/view/1887421","19-1887421")</f>
        <v>0</v>
      </c>
      <c r="B493" t="s">
        <v>58</v>
      </c>
      <c r="C493" t="s">
        <v>64</v>
      </c>
      <c r="D493" t="s">
        <v>75</v>
      </c>
      <c r="E493">
        <v>10301</v>
      </c>
      <c r="G493" t="s">
        <v>87</v>
      </c>
      <c r="J493" t="s">
        <v>119</v>
      </c>
      <c r="L493">
        <v>102800</v>
      </c>
      <c r="Q493" t="s">
        <v>215</v>
      </c>
      <c r="T493" t="s">
        <v>246</v>
      </c>
      <c r="U493" t="s">
        <v>240</v>
      </c>
      <c r="V493" t="s">
        <v>240</v>
      </c>
      <c r="W493">
        <v>0</v>
      </c>
      <c r="X493">
        <v>0</v>
      </c>
      <c r="Y493">
        <v>0</v>
      </c>
      <c r="AA493">
        <v>0</v>
      </c>
      <c r="AB493" t="s">
        <v>863</v>
      </c>
      <c r="AC493" t="s">
        <v>1538</v>
      </c>
    </row>
    <row r="494" spans="1:30">
      <c r="A494" s="1">
        <f>HYPERLINK("https://lsnyc.legalserver.org/matter/dynamic-profile/view/1884398","18-1884398")</f>
        <v>0</v>
      </c>
      <c r="B494" t="s">
        <v>55</v>
      </c>
      <c r="C494" t="s">
        <v>64</v>
      </c>
      <c r="D494" t="s">
        <v>75</v>
      </c>
      <c r="E494">
        <v>10307</v>
      </c>
      <c r="G494" t="s">
        <v>76</v>
      </c>
      <c r="J494" t="s">
        <v>124</v>
      </c>
      <c r="L494">
        <v>100000</v>
      </c>
      <c r="Q494" t="s">
        <v>215</v>
      </c>
      <c r="T494" t="s">
        <v>252</v>
      </c>
      <c r="U494" t="s">
        <v>469</v>
      </c>
      <c r="V494" t="s">
        <v>520</v>
      </c>
      <c r="W494">
        <v>0</v>
      </c>
      <c r="X494">
        <v>0</v>
      </c>
      <c r="Y494">
        <v>0</v>
      </c>
      <c r="AA494">
        <v>0</v>
      </c>
      <c r="AB494" t="s">
        <v>959</v>
      </c>
      <c r="AC494" t="s">
        <v>1539</v>
      </c>
      <c r="AD494" t="s">
        <v>1759</v>
      </c>
    </row>
    <row r="495" spans="1:30">
      <c r="A495" s="1">
        <f>HYPERLINK("https://lsnyc.legalserver.org/matter/dynamic-profile/view/1862041","18-1862041")</f>
        <v>0</v>
      </c>
      <c r="B495" t="s">
        <v>56</v>
      </c>
      <c r="C495" t="s">
        <v>64</v>
      </c>
      <c r="D495" t="s">
        <v>75</v>
      </c>
      <c r="E495">
        <v>10309</v>
      </c>
      <c r="G495" t="s">
        <v>76</v>
      </c>
      <c r="J495" t="s">
        <v>117</v>
      </c>
      <c r="L495">
        <v>41000</v>
      </c>
      <c r="N495" t="s">
        <v>177</v>
      </c>
      <c r="Q495" t="s">
        <v>218</v>
      </c>
      <c r="T495" t="s">
        <v>252</v>
      </c>
      <c r="U495" t="s">
        <v>469</v>
      </c>
      <c r="V495" t="s">
        <v>433</v>
      </c>
      <c r="W495">
        <v>0</v>
      </c>
      <c r="X495">
        <v>0</v>
      </c>
      <c r="Y495">
        <v>0</v>
      </c>
      <c r="AA495">
        <v>0</v>
      </c>
      <c r="AB495" t="s">
        <v>960</v>
      </c>
      <c r="AC495" t="s">
        <v>1540</v>
      </c>
    </row>
    <row r="496" spans="1:30">
      <c r="A496" s="1">
        <f>HYPERLINK("https://lsnyc.legalserver.org/matter/dynamic-profile/view/1878825","18-1878825")</f>
        <v>0</v>
      </c>
      <c r="B496" t="s">
        <v>57</v>
      </c>
      <c r="C496" t="s">
        <v>64</v>
      </c>
      <c r="D496" t="s">
        <v>75</v>
      </c>
      <c r="E496">
        <v>10312</v>
      </c>
      <c r="G496" t="s">
        <v>76</v>
      </c>
      <c r="H496" t="s">
        <v>85</v>
      </c>
      <c r="J496" t="s">
        <v>124</v>
      </c>
      <c r="L496">
        <v>10400</v>
      </c>
      <c r="N496" t="s">
        <v>177</v>
      </c>
      <c r="Q496" t="s">
        <v>216</v>
      </c>
      <c r="T496" t="s">
        <v>409</v>
      </c>
      <c r="U496" t="s">
        <v>337</v>
      </c>
      <c r="V496" t="s">
        <v>433</v>
      </c>
      <c r="W496">
        <v>0</v>
      </c>
      <c r="X496">
        <v>0</v>
      </c>
      <c r="Y496">
        <v>0</v>
      </c>
      <c r="AA496">
        <v>0</v>
      </c>
      <c r="AB496" t="s">
        <v>750</v>
      </c>
      <c r="AC496" t="s">
        <v>1541</v>
      </c>
    </row>
    <row r="497" spans="1:30">
      <c r="A497" s="1">
        <f>HYPERLINK("https://lsnyc.legalserver.org/matter/dynamic-profile/view/1842869","17-1842869")</f>
        <v>0</v>
      </c>
      <c r="B497" t="s">
        <v>59</v>
      </c>
      <c r="C497" t="s">
        <v>64</v>
      </c>
      <c r="D497" t="s">
        <v>75</v>
      </c>
      <c r="E497">
        <v>10303</v>
      </c>
      <c r="G497" t="s">
        <v>85</v>
      </c>
      <c r="H497" t="s">
        <v>76</v>
      </c>
      <c r="J497" t="s">
        <v>167</v>
      </c>
      <c r="L497">
        <v>34284</v>
      </c>
      <c r="N497" t="s">
        <v>177</v>
      </c>
      <c r="Q497" t="s">
        <v>218</v>
      </c>
      <c r="R497" t="s">
        <v>215</v>
      </c>
      <c r="T497" t="s">
        <v>320</v>
      </c>
      <c r="U497" t="s">
        <v>320</v>
      </c>
      <c r="V497" t="s">
        <v>521</v>
      </c>
      <c r="W497">
        <v>0</v>
      </c>
      <c r="X497">
        <v>0</v>
      </c>
      <c r="Y497">
        <v>0</v>
      </c>
      <c r="AA497">
        <v>0</v>
      </c>
      <c r="AB497" t="s">
        <v>605</v>
      </c>
      <c r="AC497" t="s">
        <v>1542</v>
      </c>
      <c r="AD497" t="s">
        <v>1757</v>
      </c>
    </row>
    <row r="498" spans="1:30">
      <c r="A498" s="1">
        <f>HYPERLINK("https://lsnyc.legalserver.org/matter/dynamic-profile/view/1900777","19-1900777")</f>
        <v>0</v>
      </c>
      <c r="B498" t="s">
        <v>55</v>
      </c>
      <c r="C498" t="s">
        <v>64</v>
      </c>
      <c r="D498" t="s">
        <v>75</v>
      </c>
      <c r="E498">
        <v>10303</v>
      </c>
      <c r="G498" t="s">
        <v>76</v>
      </c>
      <c r="J498" t="s">
        <v>99</v>
      </c>
      <c r="L498">
        <v>28144</v>
      </c>
      <c r="Q498" t="s">
        <v>216</v>
      </c>
      <c r="T498" t="s">
        <v>364</v>
      </c>
      <c r="U498" t="s">
        <v>440</v>
      </c>
      <c r="V498" t="s">
        <v>440</v>
      </c>
      <c r="W498">
        <v>0</v>
      </c>
      <c r="X498">
        <v>0</v>
      </c>
      <c r="Y498">
        <v>0</v>
      </c>
      <c r="AA498">
        <v>0</v>
      </c>
      <c r="AB498" t="s">
        <v>961</v>
      </c>
      <c r="AC498" t="s">
        <v>1543</v>
      </c>
    </row>
    <row r="499" spans="1:30">
      <c r="A499" s="1">
        <f>HYPERLINK("https://lsnyc.legalserver.org/matter/dynamic-profile/view/1875883","18-1875883")</f>
        <v>0</v>
      </c>
      <c r="B499" t="s">
        <v>55</v>
      </c>
      <c r="C499" t="s">
        <v>64</v>
      </c>
      <c r="D499" t="s">
        <v>75</v>
      </c>
      <c r="E499">
        <v>10303</v>
      </c>
      <c r="G499" t="s">
        <v>82</v>
      </c>
      <c r="H499" t="s">
        <v>81</v>
      </c>
      <c r="J499" t="s">
        <v>108</v>
      </c>
      <c r="L499">
        <v>21600</v>
      </c>
      <c r="N499" t="s">
        <v>177</v>
      </c>
      <c r="Q499" t="s">
        <v>216</v>
      </c>
      <c r="T499" t="s">
        <v>240</v>
      </c>
      <c r="U499" t="s">
        <v>376</v>
      </c>
      <c r="V499" t="s">
        <v>376</v>
      </c>
      <c r="W499">
        <v>0</v>
      </c>
      <c r="X499">
        <v>0</v>
      </c>
      <c r="Y499">
        <v>0</v>
      </c>
      <c r="AA499">
        <v>0</v>
      </c>
      <c r="AB499" t="s">
        <v>962</v>
      </c>
      <c r="AC499" t="s">
        <v>1544</v>
      </c>
    </row>
    <row r="500" spans="1:30">
      <c r="A500" s="1">
        <f>HYPERLINK("https://lsnyc.legalserver.org/matter/dynamic-profile/view/1864947","18-1864947")</f>
        <v>0</v>
      </c>
      <c r="B500" t="s">
        <v>57</v>
      </c>
      <c r="C500" t="s">
        <v>64</v>
      </c>
      <c r="D500" t="s">
        <v>75</v>
      </c>
      <c r="E500">
        <v>10302</v>
      </c>
      <c r="G500" t="s">
        <v>78</v>
      </c>
      <c r="J500" t="s">
        <v>119</v>
      </c>
      <c r="L500">
        <v>84980</v>
      </c>
      <c r="N500" t="s">
        <v>176</v>
      </c>
      <c r="P500" t="s">
        <v>177</v>
      </c>
      <c r="Q500" t="s">
        <v>211</v>
      </c>
      <c r="R500" t="s">
        <v>214</v>
      </c>
      <c r="T500" t="s">
        <v>241</v>
      </c>
      <c r="U500" t="s">
        <v>267</v>
      </c>
      <c r="V500" t="s">
        <v>267</v>
      </c>
      <c r="W500">
        <v>0</v>
      </c>
      <c r="X500">
        <v>0</v>
      </c>
      <c r="Y500">
        <v>0</v>
      </c>
      <c r="AA500">
        <v>0</v>
      </c>
      <c r="AB500" t="s">
        <v>963</v>
      </c>
      <c r="AC500" t="s">
        <v>1545</v>
      </c>
    </row>
    <row r="501" spans="1:30">
      <c r="A501" s="1">
        <f>HYPERLINK("https://lsnyc.legalserver.org/matter/dynamic-profile/view/1904515","19-1904515")</f>
        <v>0</v>
      </c>
      <c r="B501" t="s">
        <v>54</v>
      </c>
      <c r="C501" t="s">
        <v>64</v>
      </c>
      <c r="D501" t="s">
        <v>75</v>
      </c>
      <c r="E501">
        <v>10303</v>
      </c>
      <c r="G501" t="s">
        <v>76</v>
      </c>
      <c r="H501" t="s">
        <v>88</v>
      </c>
      <c r="J501" t="s">
        <v>168</v>
      </c>
      <c r="L501">
        <v>41400</v>
      </c>
      <c r="N501" t="s">
        <v>177</v>
      </c>
      <c r="Q501" t="s">
        <v>217</v>
      </c>
      <c r="T501" t="s">
        <v>291</v>
      </c>
      <c r="U501" t="s">
        <v>440</v>
      </c>
      <c r="V501" t="s">
        <v>270</v>
      </c>
      <c r="W501">
        <v>0</v>
      </c>
      <c r="X501">
        <v>0</v>
      </c>
      <c r="Y501">
        <v>0</v>
      </c>
      <c r="AA501">
        <v>0</v>
      </c>
      <c r="AB501" t="s">
        <v>583</v>
      </c>
      <c r="AC501" t="s">
        <v>1546</v>
      </c>
    </row>
    <row r="502" spans="1:30">
      <c r="A502" s="1">
        <f>HYPERLINK("https://lsnyc.legalserver.org/matter/dynamic-profile/view/1900170","19-1900170")</f>
        <v>0</v>
      </c>
      <c r="B502" t="s">
        <v>57</v>
      </c>
      <c r="C502" t="s">
        <v>64</v>
      </c>
      <c r="D502" t="s">
        <v>75</v>
      </c>
      <c r="E502">
        <v>10303</v>
      </c>
      <c r="G502" t="s">
        <v>76</v>
      </c>
      <c r="H502" t="s">
        <v>84</v>
      </c>
      <c r="J502" t="s">
        <v>101</v>
      </c>
      <c r="L502">
        <v>24000</v>
      </c>
      <c r="N502" t="s">
        <v>176</v>
      </c>
      <c r="Q502" t="s">
        <v>214</v>
      </c>
      <c r="R502" t="s">
        <v>217</v>
      </c>
      <c r="T502" t="s">
        <v>365</v>
      </c>
      <c r="U502" t="s">
        <v>475</v>
      </c>
      <c r="V502" t="s">
        <v>365</v>
      </c>
      <c r="W502">
        <v>0</v>
      </c>
      <c r="X502">
        <v>0</v>
      </c>
      <c r="Y502">
        <v>0</v>
      </c>
      <c r="AA502">
        <v>0</v>
      </c>
      <c r="AB502" t="s">
        <v>964</v>
      </c>
      <c r="AC502" t="s">
        <v>1157</v>
      </c>
    </row>
    <row r="503" spans="1:30">
      <c r="A503" s="1">
        <f>HYPERLINK("https://lsnyc.legalserver.org/matter/dynamic-profile/view/1849364","17-1849364")</f>
        <v>0</v>
      </c>
      <c r="B503" t="s">
        <v>54</v>
      </c>
      <c r="C503" t="s">
        <v>64</v>
      </c>
      <c r="D503" t="s">
        <v>75</v>
      </c>
      <c r="E503">
        <v>10308</v>
      </c>
      <c r="G503" t="s">
        <v>80</v>
      </c>
      <c r="H503" t="s">
        <v>78</v>
      </c>
      <c r="J503" t="s">
        <v>102</v>
      </c>
      <c r="L503">
        <v>41844</v>
      </c>
      <c r="N503" t="s">
        <v>194</v>
      </c>
      <c r="P503" t="s">
        <v>177</v>
      </c>
      <c r="Q503" t="s">
        <v>215</v>
      </c>
      <c r="R503" t="s">
        <v>216</v>
      </c>
      <c r="T503" t="s">
        <v>286</v>
      </c>
      <c r="U503" t="s">
        <v>468</v>
      </c>
      <c r="V503" t="s">
        <v>365</v>
      </c>
      <c r="W503">
        <v>0</v>
      </c>
      <c r="X503">
        <v>0</v>
      </c>
      <c r="Y503">
        <v>0</v>
      </c>
      <c r="AA503">
        <v>0</v>
      </c>
      <c r="AB503" t="s">
        <v>965</v>
      </c>
      <c r="AC503" t="s">
        <v>1547</v>
      </c>
    </row>
    <row r="504" spans="1:30">
      <c r="A504" s="1">
        <f>HYPERLINK("https://lsnyc.legalserver.org/matter/dynamic-profile/view/0803546","16-0803546")</f>
        <v>0</v>
      </c>
      <c r="B504" t="s">
        <v>58</v>
      </c>
      <c r="C504" t="s">
        <v>64</v>
      </c>
      <c r="D504" t="s">
        <v>75</v>
      </c>
      <c r="E504">
        <v>10309</v>
      </c>
      <c r="G504" t="s">
        <v>83</v>
      </c>
      <c r="J504" t="s">
        <v>109</v>
      </c>
      <c r="L504">
        <v>46000</v>
      </c>
      <c r="N504" t="s">
        <v>183</v>
      </c>
      <c r="P504" t="s">
        <v>184</v>
      </c>
      <c r="Q504" t="s">
        <v>211</v>
      </c>
      <c r="R504" t="s">
        <v>218</v>
      </c>
      <c r="T504" t="s">
        <v>291</v>
      </c>
      <c r="U504" t="s">
        <v>465</v>
      </c>
      <c r="V504" t="s">
        <v>285</v>
      </c>
      <c r="W504">
        <v>0</v>
      </c>
      <c r="X504">
        <v>0</v>
      </c>
      <c r="Y504">
        <v>71097</v>
      </c>
      <c r="AA504">
        <v>0</v>
      </c>
      <c r="AB504" t="s">
        <v>966</v>
      </c>
      <c r="AC504" t="s">
        <v>1548</v>
      </c>
      <c r="AD504" t="s">
        <v>1756</v>
      </c>
    </row>
    <row r="505" spans="1:30">
      <c r="A505" s="1">
        <f>HYPERLINK("https://lsnyc.legalserver.org/matter/dynamic-profile/view/1890516","19-1890516")</f>
        <v>0</v>
      </c>
      <c r="B505" t="s">
        <v>56</v>
      </c>
      <c r="C505" t="s">
        <v>64</v>
      </c>
      <c r="D505" t="s">
        <v>75</v>
      </c>
      <c r="E505">
        <v>10312</v>
      </c>
      <c r="G505" t="s">
        <v>83</v>
      </c>
      <c r="J505" t="s">
        <v>96</v>
      </c>
      <c r="L505">
        <v>50000</v>
      </c>
      <c r="N505" t="s">
        <v>177</v>
      </c>
      <c r="Q505" t="s">
        <v>217</v>
      </c>
      <c r="T505" t="s">
        <v>235</v>
      </c>
      <c r="U505" t="s">
        <v>470</v>
      </c>
      <c r="V505" t="s">
        <v>285</v>
      </c>
      <c r="W505">
        <v>0</v>
      </c>
      <c r="X505">
        <v>0</v>
      </c>
      <c r="Y505">
        <v>0</v>
      </c>
      <c r="AA505">
        <v>0</v>
      </c>
      <c r="AB505" t="s">
        <v>967</v>
      </c>
      <c r="AC505" t="s">
        <v>1549</v>
      </c>
    </row>
    <row r="506" spans="1:30">
      <c r="A506" s="1">
        <f>HYPERLINK("https://lsnyc.legalserver.org/matter/dynamic-profile/view/1887585","19-1887585")</f>
        <v>0</v>
      </c>
      <c r="B506" t="s">
        <v>54</v>
      </c>
      <c r="C506" t="s">
        <v>64</v>
      </c>
      <c r="D506" t="s">
        <v>75</v>
      </c>
      <c r="E506">
        <v>10307</v>
      </c>
      <c r="G506" t="s">
        <v>85</v>
      </c>
      <c r="J506" t="s">
        <v>167</v>
      </c>
      <c r="L506">
        <v>27976</v>
      </c>
      <c r="Q506" t="s">
        <v>216</v>
      </c>
      <c r="T506" t="s">
        <v>290</v>
      </c>
      <c r="U506" t="s">
        <v>466</v>
      </c>
      <c r="V506" t="s">
        <v>518</v>
      </c>
      <c r="W506">
        <v>0</v>
      </c>
      <c r="X506">
        <v>0</v>
      </c>
      <c r="Y506">
        <v>0</v>
      </c>
      <c r="AA506">
        <v>0</v>
      </c>
      <c r="AB506" t="s">
        <v>750</v>
      </c>
      <c r="AC506" t="s">
        <v>1550</v>
      </c>
    </row>
    <row r="507" spans="1:30">
      <c r="A507" s="1">
        <f>HYPERLINK("https://lsnyc.legalserver.org/matter/dynamic-profile/view/1867163","18-1867163")</f>
        <v>0</v>
      </c>
      <c r="B507" t="s">
        <v>56</v>
      </c>
      <c r="C507" t="s">
        <v>64</v>
      </c>
      <c r="D507" t="s">
        <v>75</v>
      </c>
      <c r="E507">
        <v>10303</v>
      </c>
      <c r="G507" t="s">
        <v>84</v>
      </c>
      <c r="J507" t="s">
        <v>102</v>
      </c>
      <c r="L507">
        <v>100000</v>
      </c>
      <c r="N507" t="s">
        <v>184</v>
      </c>
      <c r="Q507" t="s">
        <v>211</v>
      </c>
      <c r="T507" t="s">
        <v>259</v>
      </c>
      <c r="U507" t="s">
        <v>467</v>
      </c>
      <c r="V507" t="s">
        <v>518</v>
      </c>
      <c r="W507">
        <v>0</v>
      </c>
      <c r="X507">
        <v>148300</v>
      </c>
      <c r="Y507">
        <v>0</v>
      </c>
      <c r="Z507">
        <v>0</v>
      </c>
      <c r="AA507">
        <v>0</v>
      </c>
      <c r="AB507" t="s">
        <v>968</v>
      </c>
      <c r="AC507" t="s">
        <v>1551</v>
      </c>
      <c r="AD507" t="s">
        <v>1760</v>
      </c>
    </row>
    <row r="508" spans="1:30">
      <c r="A508" s="1">
        <f>HYPERLINK("https://lsnyc.legalserver.org/matter/dynamic-profile/view/1865302","18-1865302")</f>
        <v>0</v>
      </c>
      <c r="B508" t="s">
        <v>58</v>
      </c>
      <c r="C508" t="s">
        <v>64</v>
      </c>
      <c r="D508" t="s">
        <v>75</v>
      </c>
      <c r="E508">
        <v>10314</v>
      </c>
      <c r="G508" t="s">
        <v>76</v>
      </c>
      <c r="J508" t="s">
        <v>100</v>
      </c>
      <c r="L508">
        <v>79000</v>
      </c>
      <c r="N508" t="s">
        <v>177</v>
      </c>
      <c r="Q508" t="s">
        <v>217</v>
      </c>
      <c r="R508" t="s">
        <v>218</v>
      </c>
      <c r="T508" t="s">
        <v>290</v>
      </c>
      <c r="U508" t="s">
        <v>466</v>
      </c>
      <c r="V508" t="s">
        <v>518</v>
      </c>
      <c r="W508">
        <v>0</v>
      </c>
      <c r="X508">
        <v>0</v>
      </c>
      <c r="Y508">
        <v>0</v>
      </c>
      <c r="AA508">
        <v>0</v>
      </c>
      <c r="AB508" t="s">
        <v>873</v>
      </c>
      <c r="AC508" t="s">
        <v>1552</v>
      </c>
      <c r="AD508" t="s">
        <v>1759</v>
      </c>
    </row>
    <row r="509" spans="1:30">
      <c r="A509" s="1">
        <f>HYPERLINK("https://lsnyc.legalserver.org/matter/dynamic-profile/view/1874921","18-1874921")</f>
        <v>0</v>
      </c>
      <c r="B509" t="s">
        <v>58</v>
      </c>
      <c r="C509" t="s">
        <v>64</v>
      </c>
      <c r="D509" t="s">
        <v>75</v>
      </c>
      <c r="E509">
        <v>10314</v>
      </c>
      <c r="G509" t="s">
        <v>76</v>
      </c>
      <c r="H509" t="s">
        <v>85</v>
      </c>
      <c r="J509" t="s">
        <v>101</v>
      </c>
      <c r="L509">
        <v>18000</v>
      </c>
      <c r="N509" t="s">
        <v>176</v>
      </c>
      <c r="Q509" t="s">
        <v>216</v>
      </c>
      <c r="R509" t="s">
        <v>213</v>
      </c>
      <c r="T509" t="s">
        <v>281</v>
      </c>
      <c r="U509" t="s">
        <v>465</v>
      </c>
      <c r="V509" t="s">
        <v>518</v>
      </c>
      <c r="W509">
        <v>0</v>
      </c>
      <c r="X509">
        <v>0</v>
      </c>
      <c r="Y509">
        <v>0</v>
      </c>
      <c r="AA509">
        <v>0</v>
      </c>
      <c r="AB509" t="s">
        <v>969</v>
      </c>
      <c r="AC509" t="s">
        <v>1553</v>
      </c>
      <c r="AD509" t="s">
        <v>1757</v>
      </c>
    </row>
    <row r="510" spans="1:30">
      <c r="A510" s="1">
        <f>HYPERLINK("https://lsnyc.legalserver.org/matter/dynamic-profile/view/0819440","16-0819440")</f>
        <v>0</v>
      </c>
      <c r="B510" t="s">
        <v>54</v>
      </c>
      <c r="C510" t="s">
        <v>64</v>
      </c>
      <c r="D510" t="s">
        <v>75</v>
      </c>
      <c r="E510">
        <v>10309</v>
      </c>
      <c r="G510" t="s">
        <v>90</v>
      </c>
      <c r="J510" t="s">
        <v>124</v>
      </c>
      <c r="L510">
        <v>10608</v>
      </c>
      <c r="N510" t="s">
        <v>177</v>
      </c>
      <c r="Q510" t="s">
        <v>217</v>
      </c>
      <c r="T510" t="s">
        <v>327</v>
      </c>
      <c r="U510" t="s">
        <v>465</v>
      </c>
      <c r="V510" t="s">
        <v>441</v>
      </c>
      <c r="W510">
        <v>0</v>
      </c>
      <c r="X510">
        <v>0</v>
      </c>
      <c r="Y510">
        <v>0</v>
      </c>
      <c r="AA510">
        <v>0</v>
      </c>
      <c r="AB510" t="s">
        <v>970</v>
      </c>
      <c r="AC510" t="s">
        <v>1554</v>
      </c>
    </row>
    <row r="511" spans="1:30">
      <c r="A511" s="1">
        <f>HYPERLINK("https://lsnyc.legalserver.org/matter/dynamic-profile/view/1872291","18-1872291")</f>
        <v>0</v>
      </c>
      <c r="B511" t="s">
        <v>56</v>
      </c>
      <c r="C511" t="s">
        <v>64</v>
      </c>
      <c r="D511" t="s">
        <v>75</v>
      </c>
      <c r="E511">
        <v>10306</v>
      </c>
      <c r="G511" t="s">
        <v>89</v>
      </c>
      <c r="J511" t="s">
        <v>169</v>
      </c>
      <c r="L511">
        <v>15600</v>
      </c>
      <c r="N511" t="s">
        <v>180</v>
      </c>
      <c r="Q511" t="s">
        <v>211</v>
      </c>
      <c r="R511" t="s">
        <v>215</v>
      </c>
      <c r="T511" t="s">
        <v>251</v>
      </c>
      <c r="U511" t="s">
        <v>479</v>
      </c>
      <c r="V511" t="s">
        <v>479</v>
      </c>
      <c r="W511">
        <v>0</v>
      </c>
      <c r="X511">
        <v>0</v>
      </c>
      <c r="Y511">
        <v>0</v>
      </c>
      <c r="Z511">
        <v>53704.34</v>
      </c>
      <c r="AA511">
        <v>0</v>
      </c>
      <c r="AB511" t="s">
        <v>737</v>
      </c>
      <c r="AC511" t="s">
        <v>1555</v>
      </c>
    </row>
    <row r="512" spans="1:30">
      <c r="A512" s="1">
        <f>HYPERLINK("https://lsnyc.legalserver.org/matter/dynamic-profile/view/1850627","17-1850627")</f>
        <v>0</v>
      </c>
      <c r="B512" t="s">
        <v>54</v>
      </c>
      <c r="C512" t="s">
        <v>64</v>
      </c>
      <c r="D512" t="s">
        <v>75</v>
      </c>
      <c r="E512">
        <v>10303</v>
      </c>
      <c r="G512" t="s">
        <v>76</v>
      </c>
      <c r="J512" t="s">
        <v>107</v>
      </c>
      <c r="L512">
        <v>65000</v>
      </c>
      <c r="N512" t="s">
        <v>180</v>
      </c>
      <c r="P512" t="s">
        <v>176</v>
      </c>
      <c r="Q512" t="s">
        <v>211</v>
      </c>
      <c r="R512" t="s">
        <v>215</v>
      </c>
      <c r="T512" t="s">
        <v>246</v>
      </c>
      <c r="U512" t="s">
        <v>479</v>
      </c>
      <c r="V512" t="s">
        <v>479</v>
      </c>
      <c r="W512">
        <v>0</v>
      </c>
      <c r="X512">
        <v>0</v>
      </c>
      <c r="Y512">
        <v>0</v>
      </c>
      <c r="Z512" t="s">
        <v>561</v>
      </c>
      <c r="AA512">
        <v>0</v>
      </c>
      <c r="AB512" t="s">
        <v>944</v>
      </c>
      <c r="AC512" t="s">
        <v>1556</v>
      </c>
    </row>
    <row r="513" spans="1:30">
      <c r="A513" s="1">
        <f>HYPERLINK("https://lsnyc.legalserver.org/matter/dynamic-profile/view/1891150","19-1891150")</f>
        <v>0</v>
      </c>
      <c r="B513" t="s">
        <v>54</v>
      </c>
      <c r="C513" t="s">
        <v>64</v>
      </c>
      <c r="D513" t="s">
        <v>75</v>
      </c>
      <c r="E513">
        <v>10312</v>
      </c>
      <c r="G513" t="s">
        <v>89</v>
      </c>
      <c r="J513" t="s">
        <v>126</v>
      </c>
      <c r="L513">
        <v>36300</v>
      </c>
      <c r="N513" t="s">
        <v>177</v>
      </c>
      <c r="Q513" t="s">
        <v>217</v>
      </c>
      <c r="T513" t="s">
        <v>297</v>
      </c>
      <c r="U513" t="s">
        <v>479</v>
      </c>
      <c r="V513" t="s">
        <v>479</v>
      </c>
      <c r="W513">
        <v>0</v>
      </c>
      <c r="X513">
        <v>0</v>
      </c>
      <c r="Y513">
        <v>0</v>
      </c>
      <c r="AA513">
        <v>0</v>
      </c>
      <c r="AB513" t="s">
        <v>971</v>
      </c>
      <c r="AC513" t="s">
        <v>1557</v>
      </c>
    </row>
    <row r="514" spans="1:30">
      <c r="A514" s="1">
        <f>HYPERLINK("https://lsnyc.legalserver.org/matter/dynamic-profile/view/1838670","17-1838670")</f>
        <v>0</v>
      </c>
      <c r="B514" t="s">
        <v>55</v>
      </c>
      <c r="C514" t="s">
        <v>64</v>
      </c>
      <c r="D514" t="s">
        <v>75</v>
      </c>
      <c r="E514">
        <v>10306</v>
      </c>
      <c r="G514" t="s">
        <v>86</v>
      </c>
      <c r="J514" t="s">
        <v>99</v>
      </c>
      <c r="L514">
        <v>50000</v>
      </c>
      <c r="N514" t="s">
        <v>190</v>
      </c>
      <c r="P514" t="s">
        <v>177</v>
      </c>
      <c r="Q514" t="s">
        <v>211</v>
      </c>
      <c r="R514" t="s">
        <v>215</v>
      </c>
      <c r="T514" t="s">
        <v>240</v>
      </c>
      <c r="U514" t="s">
        <v>479</v>
      </c>
      <c r="V514" t="s">
        <v>479</v>
      </c>
      <c r="W514">
        <v>0</v>
      </c>
      <c r="X514">
        <v>0</v>
      </c>
      <c r="Y514">
        <v>0</v>
      </c>
      <c r="AA514">
        <v>0</v>
      </c>
      <c r="AB514" t="s">
        <v>972</v>
      </c>
      <c r="AC514" t="s">
        <v>1234</v>
      </c>
    </row>
    <row r="515" spans="1:30">
      <c r="A515" s="1">
        <f>HYPERLINK("https://lsnyc.legalserver.org/matter/dynamic-profile/view/1849825","17-1849825")</f>
        <v>0</v>
      </c>
      <c r="B515" t="s">
        <v>56</v>
      </c>
      <c r="C515" t="s">
        <v>64</v>
      </c>
      <c r="D515" t="s">
        <v>75</v>
      </c>
      <c r="E515">
        <v>10312</v>
      </c>
      <c r="G515" t="s">
        <v>83</v>
      </c>
      <c r="H515" t="s">
        <v>80</v>
      </c>
      <c r="J515" t="s">
        <v>102</v>
      </c>
      <c r="L515">
        <v>59800</v>
      </c>
      <c r="N515" t="s">
        <v>184</v>
      </c>
      <c r="P515" t="s">
        <v>194</v>
      </c>
      <c r="Q515" t="s">
        <v>211</v>
      </c>
      <c r="R515" t="s">
        <v>218</v>
      </c>
      <c r="T515" t="s">
        <v>348</v>
      </c>
      <c r="U515" t="s">
        <v>476</v>
      </c>
      <c r="V515" t="s">
        <v>305</v>
      </c>
      <c r="W515">
        <v>0</v>
      </c>
      <c r="X515">
        <v>67031.48</v>
      </c>
      <c r="Y515">
        <v>0</v>
      </c>
      <c r="Z515">
        <v>0</v>
      </c>
      <c r="AA515">
        <v>0</v>
      </c>
      <c r="AB515" t="s">
        <v>596</v>
      </c>
      <c r="AC515" t="s">
        <v>1455</v>
      </c>
      <c r="AD515" t="s">
        <v>1760</v>
      </c>
    </row>
    <row r="516" spans="1:30">
      <c r="A516" s="1">
        <f>HYPERLINK("https://lsnyc.legalserver.org/matter/dynamic-profile/view/1897826","19-1897826")</f>
        <v>0</v>
      </c>
      <c r="B516" t="s">
        <v>55</v>
      </c>
      <c r="C516" t="s">
        <v>64</v>
      </c>
      <c r="D516" t="s">
        <v>75</v>
      </c>
      <c r="E516">
        <v>10305</v>
      </c>
      <c r="G516" t="s">
        <v>80</v>
      </c>
      <c r="J516" t="s">
        <v>96</v>
      </c>
      <c r="L516">
        <v>35888.4</v>
      </c>
      <c r="N516" t="s">
        <v>177</v>
      </c>
      <c r="Q516" t="s">
        <v>215</v>
      </c>
      <c r="T516" t="s">
        <v>365</v>
      </c>
      <c r="U516" t="s">
        <v>337</v>
      </c>
      <c r="V516" t="s">
        <v>305</v>
      </c>
      <c r="W516">
        <v>0</v>
      </c>
      <c r="X516">
        <v>0</v>
      </c>
      <c r="Y516">
        <v>0</v>
      </c>
      <c r="AA516">
        <v>0</v>
      </c>
      <c r="AB516" t="s">
        <v>973</v>
      </c>
      <c r="AC516" t="s">
        <v>1558</v>
      </c>
    </row>
    <row r="517" spans="1:30">
      <c r="A517" s="1">
        <f>HYPERLINK("https://lsnyc.legalserver.org/matter/dynamic-profile/view/1891247","19-1891247")</f>
        <v>0</v>
      </c>
      <c r="B517" t="s">
        <v>54</v>
      </c>
      <c r="C517" t="s">
        <v>64</v>
      </c>
      <c r="D517" t="s">
        <v>75</v>
      </c>
      <c r="E517">
        <v>10303</v>
      </c>
      <c r="G517" t="s">
        <v>88</v>
      </c>
      <c r="H517" t="s">
        <v>84</v>
      </c>
      <c r="J517" t="s">
        <v>96</v>
      </c>
      <c r="L517">
        <v>50000</v>
      </c>
      <c r="N517" t="s">
        <v>177</v>
      </c>
      <c r="Q517" t="s">
        <v>217</v>
      </c>
      <c r="T517" t="s">
        <v>246</v>
      </c>
      <c r="U517" t="s">
        <v>481</v>
      </c>
      <c r="V517" t="s">
        <v>305</v>
      </c>
      <c r="W517">
        <v>0</v>
      </c>
      <c r="X517">
        <v>0</v>
      </c>
      <c r="Y517">
        <v>0</v>
      </c>
      <c r="AA517">
        <v>0</v>
      </c>
      <c r="AB517" t="s">
        <v>733</v>
      </c>
      <c r="AC517" t="s">
        <v>1363</v>
      </c>
    </row>
    <row r="518" spans="1:30">
      <c r="A518" s="1">
        <f>HYPERLINK("https://lsnyc.legalserver.org/matter/dynamic-profile/view/0814626","16-0814626")</f>
        <v>0</v>
      </c>
      <c r="B518" t="s">
        <v>57</v>
      </c>
      <c r="C518" t="s">
        <v>64</v>
      </c>
      <c r="D518" t="s">
        <v>75</v>
      </c>
      <c r="E518">
        <v>10309</v>
      </c>
      <c r="G518" t="s">
        <v>83</v>
      </c>
      <c r="J518" t="s">
        <v>100</v>
      </c>
      <c r="L518">
        <v>14100</v>
      </c>
      <c r="N518" t="s">
        <v>176</v>
      </c>
      <c r="P518" t="s">
        <v>201</v>
      </c>
      <c r="Q518" t="s">
        <v>211</v>
      </c>
      <c r="R518" t="s">
        <v>214</v>
      </c>
      <c r="T518" t="s">
        <v>384</v>
      </c>
      <c r="U518" t="s">
        <v>476</v>
      </c>
      <c r="V518" t="s">
        <v>305</v>
      </c>
      <c r="W518">
        <v>0</v>
      </c>
      <c r="X518">
        <v>0</v>
      </c>
      <c r="Y518">
        <v>0</v>
      </c>
      <c r="Z518" t="s">
        <v>562</v>
      </c>
      <c r="AA518">
        <v>0</v>
      </c>
      <c r="AB518" t="s">
        <v>974</v>
      </c>
      <c r="AC518" t="s">
        <v>1559</v>
      </c>
    </row>
    <row r="519" spans="1:30">
      <c r="A519" s="1">
        <f>HYPERLINK("https://lsnyc.legalserver.org/matter/dynamic-profile/view/0827318","17-0827318")</f>
        <v>0</v>
      </c>
      <c r="B519" t="s">
        <v>58</v>
      </c>
      <c r="C519" t="s">
        <v>64</v>
      </c>
      <c r="D519" t="s">
        <v>75</v>
      </c>
      <c r="E519">
        <v>10306</v>
      </c>
      <c r="G519" t="s">
        <v>76</v>
      </c>
      <c r="J519" t="s">
        <v>124</v>
      </c>
      <c r="L519">
        <v>25000</v>
      </c>
      <c r="N519" t="s">
        <v>178</v>
      </c>
      <c r="P519" t="s">
        <v>186</v>
      </c>
      <c r="Q519" t="s">
        <v>213</v>
      </c>
      <c r="R519" t="s">
        <v>214</v>
      </c>
      <c r="T519" t="s">
        <v>365</v>
      </c>
      <c r="U519" t="s">
        <v>476</v>
      </c>
      <c r="V519" t="s">
        <v>528</v>
      </c>
      <c r="W519">
        <v>0</v>
      </c>
      <c r="X519">
        <v>0</v>
      </c>
      <c r="Y519">
        <v>0</v>
      </c>
      <c r="AA519">
        <v>0</v>
      </c>
      <c r="AB519" t="s">
        <v>975</v>
      </c>
      <c r="AC519" t="s">
        <v>1560</v>
      </c>
      <c r="AD519" t="s">
        <v>1758</v>
      </c>
    </row>
    <row r="520" spans="1:30">
      <c r="A520" s="1">
        <f>HYPERLINK("https://lsnyc.legalserver.org/matter/dynamic-profile/view/1833992","17-1833992")</f>
        <v>0</v>
      </c>
      <c r="B520" t="s">
        <v>54</v>
      </c>
      <c r="C520" t="s">
        <v>64</v>
      </c>
      <c r="D520" t="s">
        <v>75</v>
      </c>
      <c r="E520">
        <v>10305</v>
      </c>
      <c r="G520" t="s">
        <v>89</v>
      </c>
      <c r="J520" t="s">
        <v>135</v>
      </c>
      <c r="L520">
        <v>67600</v>
      </c>
      <c r="N520" t="s">
        <v>194</v>
      </c>
      <c r="P520" t="s">
        <v>177</v>
      </c>
      <c r="Q520" t="s">
        <v>215</v>
      </c>
      <c r="R520" t="s">
        <v>216</v>
      </c>
      <c r="T520" t="s">
        <v>410</v>
      </c>
      <c r="U520" t="s">
        <v>240</v>
      </c>
      <c r="V520" t="s">
        <v>529</v>
      </c>
      <c r="W520">
        <v>0</v>
      </c>
      <c r="X520">
        <v>0</v>
      </c>
      <c r="Y520">
        <v>0</v>
      </c>
      <c r="AA520">
        <v>0</v>
      </c>
      <c r="AB520" t="s">
        <v>976</v>
      </c>
      <c r="AC520" t="s">
        <v>1326</v>
      </c>
    </row>
    <row r="521" spans="1:30">
      <c r="A521" s="1">
        <f>HYPERLINK("https://lsnyc.legalserver.org/matter/dynamic-profile/view/1833196","17-1833196")</f>
        <v>0</v>
      </c>
      <c r="B521" t="s">
        <v>58</v>
      </c>
      <c r="C521" t="s">
        <v>64</v>
      </c>
      <c r="D521" t="s">
        <v>75</v>
      </c>
      <c r="E521">
        <v>10312</v>
      </c>
      <c r="G521" t="s">
        <v>85</v>
      </c>
      <c r="J521" t="s">
        <v>108</v>
      </c>
      <c r="L521">
        <v>37200</v>
      </c>
      <c r="N521" t="s">
        <v>176</v>
      </c>
      <c r="O521" t="s">
        <v>199</v>
      </c>
      <c r="P521" t="s">
        <v>177</v>
      </c>
      <c r="Q521" t="s">
        <v>217</v>
      </c>
      <c r="R521" t="s">
        <v>214</v>
      </c>
      <c r="T521" t="s">
        <v>306</v>
      </c>
      <c r="U521" t="s">
        <v>482</v>
      </c>
      <c r="V521" t="s">
        <v>482</v>
      </c>
      <c r="W521">
        <v>0</v>
      </c>
      <c r="X521">
        <v>0</v>
      </c>
      <c r="Y521">
        <v>0</v>
      </c>
      <c r="AA521">
        <v>0</v>
      </c>
      <c r="AB521" t="s">
        <v>647</v>
      </c>
      <c r="AC521" t="s">
        <v>1561</v>
      </c>
    </row>
    <row r="522" spans="1:30">
      <c r="A522" s="1">
        <f>HYPERLINK("https://lsnyc.legalserver.org/matter/dynamic-profile/view/0754437","14-0754437")</f>
        <v>0</v>
      </c>
      <c r="B522" t="s">
        <v>55</v>
      </c>
      <c r="C522" t="s">
        <v>64</v>
      </c>
      <c r="D522" t="s">
        <v>75</v>
      </c>
      <c r="E522">
        <v>10314</v>
      </c>
      <c r="G522" t="s">
        <v>76</v>
      </c>
      <c r="H522" t="s">
        <v>85</v>
      </c>
      <c r="J522" t="s">
        <v>126</v>
      </c>
      <c r="L522">
        <v>34800</v>
      </c>
      <c r="N522" t="s">
        <v>177</v>
      </c>
      <c r="P522" t="s">
        <v>181</v>
      </c>
      <c r="Q522" t="s">
        <v>213</v>
      </c>
      <c r="R522" t="s">
        <v>211</v>
      </c>
      <c r="U522" t="s">
        <v>273</v>
      </c>
      <c r="V522" t="s">
        <v>403</v>
      </c>
      <c r="W522">
        <v>0</v>
      </c>
      <c r="X522">
        <v>0</v>
      </c>
      <c r="Y522">
        <v>0</v>
      </c>
      <c r="AA522">
        <v>0</v>
      </c>
      <c r="AB522" t="s">
        <v>709</v>
      </c>
      <c r="AC522" t="s">
        <v>1562</v>
      </c>
      <c r="AD522" t="s">
        <v>1757</v>
      </c>
    </row>
    <row r="523" spans="1:30">
      <c r="A523" s="1">
        <f>HYPERLINK("https://lsnyc.legalserver.org/matter/dynamic-profile/view/1884483","18-1884483")</f>
        <v>0</v>
      </c>
      <c r="B523" t="s">
        <v>54</v>
      </c>
      <c r="C523" t="s">
        <v>64</v>
      </c>
      <c r="D523" t="s">
        <v>75</v>
      </c>
      <c r="E523">
        <v>10314</v>
      </c>
      <c r="G523" t="s">
        <v>76</v>
      </c>
      <c r="J523" t="s">
        <v>167</v>
      </c>
      <c r="L523">
        <v>54000</v>
      </c>
      <c r="Q523" t="s">
        <v>216</v>
      </c>
      <c r="T523" t="s">
        <v>314</v>
      </c>
      <c r="U523" t="s">
        <v>314</v>
      </c>
      <c r="V523" t="s">
        <v>314</v>
      </c>
      <c r="W523">
        <v>0</v>
      </c>
      <c r="X523">
        <v>0</v>
      </c>
      <c r="Y523">
        <v>0</v>
      </c>
      <c r="AA523">
        <v>0</v>
      </c>
      <c r="AB523" t="s">
        <v>764</v>
      </c>
      <c r="AC523" t="s">
        <v>1563</v>
      </c>
    </row>
    <row r="524" spans="1:30">
      <c r="A524" s="1">
        <f>HYPERLINK("https://lsnyc.legalserver.org/matter/dynamic-profile/view/1864698","18-1864698")</f>
        <v>0</v>
      </c>
      <c r="B524" t="s">
        <v>54</v>
      </c>
      <c r="C524" t="s">
        <v>64</v>
      </c>
      <c r="D524" t="s">
        <v>75</v>
      </c>
      <c r="E524">
        <v>10306</v>
      </c>
      <c r="G524" t="s">
        <v>85</v>
      </c>
      <c r="J524" t="s">
        <v>108</v>
      </c>
      <c r="L524">
        <v>11640</v>
      </c>
      <c r="N524" t="s">
        <v>177</v>
      </c>
      <c r="Q524" t="s">
        <v>215</v>
      </c>
      <c r="T524" t="s">
        <v>362</v>
      </c>
      <c r="U524" t="s">
        <v>362</v>
      </c>
      <c r="V524" t="s">
        <v>362</v>
      </c>
      <c r="W524">
        <v>0</v>
      </c>
      <c r="X524">
        <v>0</v>
      </c>
      <c r="Y524">
        <v>0</v>
      </c>
      <c r="AA524">
        <v>0</v>
      </c>
      <c r="AB524" t="s">
        <v>699</v>
      </c>
      <c r="AC524" t="s">
        <v>1564</v>
      </c>
    </row>
    <row r="525" spans="1:30">
      <c r="A525" s="1">
        <f>HYPERLINK("https://lsnyc.legalserver.org/matter/dynamic-profile/view/1873487","18-1873487")</f>
        <v>0</v>
      </c>
      <c r="B525" t="s">
        <v>56</v>
      </c>
      <c r="C525" t="s">
        <v>64</v>
      </c>
      <c r="D525" t="s">
        <v>75</v>
      </c>
      <c r="E525">
        <v>10302</v>
      </c>
      <c r="G525" t="s">
        <v>85</v>
      </c>
      <c r="J525" t="s">
        <v>100</v>
      </c>
      <c r="L525">
        <v>50744.88</v>
      </c>
      <c r="N525" t="s">
        <v>188</v>
      </c>
      <c r="P525" t="s">
        <v>177</v>
      </c>
      <c r="Q525" t="s">
        <v>225</v>
      </c>
      <c r="R525" t="s">
        <v>217</v>
      </c>
      <c r="T525" t="s">
        <v>411</v>
      </c>
      <c r="U525" t="s">
        <v>273</v>
      </c>
      <c r="V525" t="s">
        <v>429</v>
      </c>
      <c r="W525">
        <v>0</v>
      </c>
      <c r="X525">
        <v>0</v>
      </c>
      <c r="Y525">
        <v>0</v>
      </c>
      <c r="AA525">
        <v>0</v>
      </c>
      <c r="AB525" t="s">
        <v>977</v>
      </c>
      <c r="AC525" t="s">
        <v>1565</v>
      </c>
    </row>
    <row r="526" spans="1:30">
      <c r="A526" s="1">
        <f>HYPERLINK("https://lsnyc.legalserver.org/matter/dynamic-profile/view/1885627","18-1885627")</f>
        <v>0</v>
      </c>
      <c r="B526" t="s">
        <v>55</v>
      </c>
      <c r="C526" t="s">
        <v>64</v>
      </c>
      <c r="D526" t="s">
        <v>75</v>
      </c>
      <c r="E526">
        <v>10312</v>
      </c>
      <c r="G526" t="s">
        <v>90</v>
      </c>
      <c r="H526" t="s">
        <v>80</v>
      </c>
      <c r="J526" t="s">
        <v>119</v>
      </c>
      <c r="L526">
        <v>19200</v>
      </c>
      <c r="Q526" t="s">
        <v>214</v>
      </c>
      <c r="R526" t="s">
        <v>215</v>
      </c>
      <c r="T526" t="s">
        <v>263</v>
      </c>
      <c r="U526" t="s">
        <v>337</v>
      </c>
      <c r="V526" t="s">
        <v>355</v>
      </c>
      <c r="W526">
        <v>0</v>
      </c>
      <c r="X526">
        <v>0</v>
      </c>
      <c r="Y526">
        <v>0</v>
      </c>
      <c r="AA526">
        <v>0</v>
      </c>
      <c r="AB526" t="s">
        <v>978</v>
      </c>
      <c r="AC526" t="s">
        <v>1566</v>
      </c>
    </row>
    <row r="527" spans="1:30">
      <c r="A527" s="1">
        <f>HYPERLINK("https://lsnyc.legalserver.org/matter/dynamic-profile/view/1846512","17-1846512")</f>
        <v>0</v>
      </c>
      <c r="B527" t="s">
        <v>56</v>
      </c>
      <c r="C527" t="s">
        <v>64</v>
      </c>
      <c r="D527" t="s">
        <v>75</v>
      </c>
      <c r="E527">
        <v>10312</v>
      </c>
      <c r="G527" t="s">
        <v>85</v>
      </c>
      <c r="H527" t="s">
        <v>76</v>
      </c>
      <c r="J527" t="s">
        <v>96</v>
      </c>
      <c r="L527">
        <v>111000</v>
      </c>
      <c r="N527" t="s">
        <v>184</v>
      </c>
      <c r="Q527" t="s">
        <v>211</v>
      </c>
      <c r="R527" t="s">
        <v>218</v>
      </c>
      <c r="T527" t="s">
        <v>412</v>
      </c>
      <c r="U527" t="s">
        <v>317</v>
      </c>
      <c r="V527" t="s">
        <v>317</v>
      </c>
      <c r="W527">
        <v>0</v>
      </c>
      <c r="X527">
        <v>0</v>
      </c>
      <c r="Y527">
        <v>0</v>
      </c>
      <c r="Z527" t="s">
        <v>563</v>
      </c>
      <c r="AA527">
        <v>0</v>
      </c>
      <c r="AB527" t="s">
        <v>979</v>
      </c>
      <c r="AC527" t="s">
        <v>1567</v>
      </c>
      <c r="AD527" t="s">
        <v>1760</v>
      </c>
    </row>
    <row r="528" spans="1:30">
      <c r="A528" s="1">
        <f>HYPERLINK("https://lsnyc.legalserver.org/matter/dynamic-profile/view/1884981","18-1884981")</f>
        <v>0</v>
      </c>
      <c r="B528" t="s">
        <v>54</v>
      </c>
      <c r="C528" t="s">
        <v>64</v>
      </c>
      <c r="D528" t="s">
        <v>75</v>
      </c>
      <c r="E528">
        <v>10303</v>
      </c>
      <c r="G528" t="s">
        <v>82</v>
      </c>
      <c r="J528" t="s">
        <v>134</v>
      </c>
      <c r="L528">
        <v>46864</v>
      </c>
      <c r="N528" t="s">
        <v>177</v>
      </c>
      <c r="Q528" t="s">
        <v>217</v>
      </c>
      <c r="T528" t="s">
        <v>343</v>
      </c>
      <c r="U528" t="s">
        <v>343</v>
      </c>
      <c r="V528" t="s">
        <v>343</v>
      </c>
      <c r="W528">
        <v>0</v>
      </c>
      <c r="X528">
        <v>0</v>
      </c>
      <c r="Y528">
        <v>0</v>
      </c>
      <c r="AA528">
        <v>0</v>
      </c>
      <c r="AB528" t="s">
        <v>980</v>
      </c>
      <c r="AC528" t="s">
        <v>1568</v>
      </c>
    </row>
    <row r="529" spans="1:30">
      <c r="A529" s="1">
        <f>HYPERLINK("https://lsnyc.legalserver.org/matter/dynamic-profile/view/0826606","17-0826606")</f>
        <v>0</v>
      </c>
      <c r="B529" t="s">
        <v>57</v>
      </c>
      <c r="C529" t="s">
        <v>64</v>
      </c>
      <c r="D529" t="s">
        <v>75</v>
      </c>
      <c r="E529">
        <v>10303</v>
      </c>
      <c r="G529" t="s">
        <v>76</v>
      </c>
      <c r="J529" t="s">
        <v>102</v>
      </c>
      <c r="L529">
        <v>72000</v>
      </c>
      <c r="N529" t="s">
        <v>184</v>
      </c>
      <c r="P529" t="s">
        <v>190</v>
      </c>
      <c r="Q529" t="s">
        <v>211</v>
      </c>
      <c r="R529" t="s">
        <v>215</v>
      </c>
      <c r="T529" t="s">
        <v>367</v>
      </c>
      <c r="U529" t="s">
        <v>472</v>
      </c>
      <c r="V529" t="s">
        <v>367</v>
      </c>
      <c r="W529">
        <v>0</v>
      </c>
      <c r="X529">
        <v>0</v>
      </c>
      <c r="Y529">
        <v>0</v>
      </c>
      <c r="AA529">
        <v>0</v>
      </c>
      <c r="AB529" t="s">
        <v>981</v>
      </c>
      <c r="AC529" t="s">
        <v>1569</v>
      </c>
      <c r="AD529" t="s">
        <v>1760</v>
      </c>
    </row>
    <row r="530" spans="1:30">
      <c r="A530" s="1">
        <f>HYPERLINK("https://lsnyc.legalserver.org/matter/dynamic-profile/view/1850337","17-1850337")</f>
        <v>0</v>
      </c>
      <c r="B530" t="s">
        <v>54</v>
      </c>
      <c r="C530" t="s">
        <v>64</v>
      </c>
      <c r="D530" t="s">
        <v>75</v>
      </c>
      <c r="E530">
        <v>10306</v>
      </c>
      <c r="G530" t="s">
        <v>85</v>
      </c>
      <c r="H530" t="s">
        <v>90</v>
      </c>
      <c r="J530" t="s">
        <v>102</v>
      </c>
      <c r="L530">
        <v>66000</v>
      </c>
      <c r="N530" t="s">
        <v>177</v>
      </c>
      <c r="Q530" t="s">
        <v>216</v>
      </c>
      <c r="T530" t="s">
        <v>297</v>
      </c>
      <c r="U530" t="s">
        <v>465</v>
      </c>
      <c r="V530" t="s">
        <v>307</v>
      </c>
      <c r="W530">
        <v>0</v>
      </c>
      <c r="X530">
        <v>0</v>
      </c>
      <c r="Y530">
        <v>0</v>
      </c>
      <c r="AA530">
        <v>0</v>
      </c>
      <c r="AB530" t="s">
        <v>982</v>
      </c>
      <c r="AC530" t="s">
        <v>1570</v>
      </c>
    </row>
    <row r="531" spans="1:30">
      <c r="A531" s="1">
        <f>HYPERLINK("https://lsnyc.legalserver.org/matter/dynamic-profile/view/1840185","17-1840185")</f>
        <v>0</v>
      </c>
      <c r="B531" t="s">
        <v>56</v>
      </c>
      <c r="C531" t="s">
        <v>64</v>
      </c>
      <c r="D531" t="s">
        <v>75</v>
      </c>
      <c r="E531">
        <v>10310</v>
      </c>
      <c r="G531" t="s">
        <v>76</v>
      </c>
      <c r="J531" t="s">
        <v>102</v>
      </c>
      <c r="L531">
        <v>94200</v>
      </c>
      <c r="N531" t="s">
        <v>184</v>
      </c>
      <c r="Q531" t="s">
        <v>211</v>
      </c>
      <c r="R531" t="s">
        <v>218</v>
      </c>
      <c r="T531" t="s">
        <v>307</v>
      </c>
      <c r="U531" t="s">
        <v>307</v>
      </c>
      <c r="V531" t="s">
        <v>307</v>
      </c>
      <c r="W531">
        <v>0</v>
      </c>
      <c r="X531">
        <v>64967.81</v>
      </c>
      <c r="Y531">
        <v>0</v>
      </c>
      <c r="Z531" t="s">
        <v>563</v>
      </c>
      <c r="AA531">
        <v>0</v>
      </c>
      <c r="AB531" t="s">
        <v>983</v>
      </c>
      <c r="AC531" t="s">
        <v>1571</v>
      </c>
      <c r="AD531" t="s">
        <v>1760</v>
      </c>
    </row>
    <row r="532" spans="1:30">
      <c r="A532" s="1">
        <f>HYPERLINK("https://lsnyc.legalserver.org/matter/dynamic-profile/view/1889367","19-1889367")</f>
        <v>0</v>
      </c>
      <c r="B532" t="s">
        <v>56</v>
      </c>
      <c r="C532" t="s">
        <v>64</v>
      </c>
      <c r="D532" t="s">
        <v>75</v>
      </c>
      <c r="E532">
        <v>10305</v>
      </c>
      <c r="G532" t="s">
        <v>80</v>
      </c>
      <c r="J532" t="s">
        <v>100</v>
      </c>
      <c r="L532">
        <v>60000</v>
      </c>
      <c r="N532" t="s">
        <v>177</v>
      </c>
      <c r="Q532" t="s">
        <v>216</v>
      </c>
      <c r="T532" t="s">
        <v>241</v>
      </c>
      <c r="U532" t="s">
        <v>267</v>
      </c>
      <c r="V532" t="s">
        <v>263</v>
      </c>
      <c r="W532">
        <v>0</v>
      </c>
      <c r="X532">
        <v>0</v>
      </c>
      <c r="Y532">
        <v>0</v>
      </c>
      <c r="AA532">
        <v>0</v>
      </c>
      <c r="AB532" t="s">
        <v>719</v>
      </c>
      <c r="AC532" t="s">
        <v>1572</v>
      </c>
    </row>
    <row r="533" spans="1:30">
      <c r="A533" s="1">
        <f>HYPERLINK("https://lsnyc.legalserver.org/matter/dynamic-profile/view/1889345","19-1889345")</f>
        <v>0</v>
      </c>
      <c r="B533" t="s">
        <v>57</v>
      </c>
      <c r="C533" t="s">
        <v>64</v>
      </c>
      <c r="D533" t="s">
        <v>75</v>
      </c>
      <c r="E533">
        <v>10314</v>
      </c>
      <c r="G533" t="s">
        <v>83</v>
      </c>
      <c r="J533" t="s">
        <v>108</v>
      </c>
      <c r="L533">
        <v>61200</v>
      </c>
      <c r="N533" t="s">
        <v>177</v>
      </c>
      <c r="Q533" t="s">
        <v>216</v>
      </c>
      <c r="T533" t="s">
        <v>263</v>
      </c>
      <c r="U533" t="s">
        <v>472</v>
      </c>
      <c r="V533" t="s">
        <v>263</v>
      </c>
      <c r="W533">
        <v>0</v>
      </c>
      <c r="X533">
        <v>0</v>
      </c>
      <c r="Y533">
        <v>0</v>
      </c>
      <c r="AA533">
        <v>0</v>
      </c>
      <c r="AB533" t="s">
        <v>984</v>
      </c>
      <c r="AC533" t="s">
        <v>1573</v>
      </c>
    </row>
    <row r="534" spans="1:30">
      <c r="A534" s="1">
        <f>HYPERLINK("https://lsnyc.legalserver.org/matter/dynamic-profile/view/0805921","16-0805921")</f>
        <v>0</v>
      </c>
      <c r="B534" t="s">
        <v>57</v>
      </c>
      <c r="C534" t="s">
        <v>64</v>
      </c>
      <c r="D534" t="s">
        <v>75</v>
      </c>
      <c r="E534">
        <v>10314</v>
      </c>
      <c r="G534" t="s">
        <v>76</v>
      </c>
      <c r="H534" t="s">
        <v>84</v>
      </c>
      <c r="J534" t="s">
        <v>102</v>
      </c>
      <c r="L534">
        <v>32064</v>
      </c>
      <c r="N534" t="s">
        <v>184</v>
      </c>
      <c r="P534" t="s">
        <v>194</v>
      </c>
      <c r="Q534" t="s">
        <v>211</v>
      </c>
      <c r="R534" t="s">
        <v>215</v>
      </c>
      <c r="T534" t="s">
        <v>413</v>
      </c>
      <c r="U534" t="s">
        <v>484</v>
      </c>
      <c r="V534" t="s">
        <v>263</v>
      </c>
      <c r="W534">
        <v>0</v>
      </c>
      <c r="X534">
        <v>0</v>
      </c>
      <c r="Y534">
        <v>0</v>
      </c>
      <c r="Z534" t="s">
        <v>564</v>
      </c>
      <c r="AA534">
        <v>0</v>
      </c>
      <c r="AB534" t="s">
        <v>944</v>
      </c>
      <c r="AC534" t="s">
        <v>1574</v>
      </c>
      <c r="AD534" t="s">
        <v>1760</v>
      </c>
    </row>
    <row r="535" spans="1:30">
      <c r="A535" s="1">
        <f>HYPERLINK("https://lsnyc.legalserver.org/matter/dynamic-profile/view/1880624","18-1880624")</f>
        <v>0</v>
      </c>
      <c r="B535" t="s">
        <v>54</v>
      </c>
      <c r="C535" t="s">
        <v>64</v>
      </c>
      <c r="D535" t="s">
        <v>75</v>
      </c>
      <c r="E535">
        <v>10310</v>
      </c>
      <c r="G535" t="s">
        <v>76</v>
      </c>
      <c r="J535" t="s">
        <v>119</v>
      </c>
      <c r="L535">
        <v>22164</v>
      </c>
      <c r="Q535" t="s">
        <v>211</v>
      </c>
      <c r="R535" t="s">
        <v>215</v>
      </c>
      <c r="T535" t="s">
        <v>300</v>
      </c>
      <c r="U535" t="s">
        <v>267</v>
      </c>
      <c r="V535" t="s">
        <v>263</v>
      </c>
      <c r="W535">
        <v>0</v>
      </c>
      <c r="X535">
        <v>0</v>
      </c>
      <c r="Y535">
        <v>0</v>
      </c>
      <c r="AA535">
        <v>0</v>
      </c>
      <c r="AB535" t="s">
        <v>985</v>
      </c>
      <c r="AC535" t="s">
        <v>1575</v>
      </c>
    </row>
    <row r="536" spans="1:30">
      <c r="A536" s="1">
        <f>HYPERLINK("https://lsnyc.legalserver.org/matter/dynamic-profile/view/1856286","18-1856286")</f>
        <v>0</v>
      </c>
      <c r="B536" t="s">
        <v>58</v>
      </c>
      <c r="C536" t="s">
        <v>64</v>
      </c>
      <c r="D536" t="s">
        <v>75</v>
      </c>
      <c r="E536">
        <v>10301</v>
      </c>
      <c r="G536" t="s">
        <v>82</v>
      </c>
      <c r="J536" t="s">
        <v>109</v>
      </c>
      <c r="L536">
        <v>14976</v>
      </c>
      <c r="N536" t="s">
        <v>183</v>
      </c>
      <c r="P536" t="s">
        <v>202</v>
      </c>
      <c r="Q536" t="s">
        <v>211</v>
      </c>
      <c r="R536" t="s">
        <v>215</v>
      </c>
      <c r="T536" t="s">
        <v>414</v>
      </c>
      <c r="U536" t="s">
        <v>512</v>
      </c>
      <c r="V536" t="s">
        <v>512</v>
      </c>
      <c r="W536">
        <v>0</v>
      </c>
      <c r="X536">
        <v>0</v>
      </c>
      <c r="Y536">
        <v>0</v>
      </c>
      <c r="Z536" t="s">
        <v>565</v>
      </c>
      <c r="AA536">
        <v>0</v>
      </c>
      <c r="AB536" t="s">
        <v>986</v>
      </c>
      <c r="AC536" t="s">
        <v>1576</v>
      </c>
    </row>
    <row r="537" spans="1:30">
      <c r="A537" s="1">
        <f>HYPERLINK("https://lsnyc.legalserver.org/matter/dynamic-profile/view/1839777","17-1839777")</f>
        <v>0</v>
      </c>
      <c r="B537" t="s">
        <v>55</v>
      </c>
      <c r="C537" t="s">
        <v>64</v>
      </c>
      <c r="D537" t="s">
        <v>75</v>
      </c>
      <c r="E537">
        <v>10301</v>
      </c>
      <c r="G537" t="s">
        <v>76</v>
      </c>
      <c r="H537" t="s">
        <v>81</v>
      </c>
      <c r="J537" t="s">
        <v>96</v>
      </c>
      <c r="L537">
        <v>38264</v>
      </c>
      <c r="N537" t="s">
        <v>176</v>
      </c>
      <c r="P537" t="s">
        <v>177</v>
      </c>
      <c r="Q537" t="s">
        <v>211</v>
      </c>
      <c r="R537" t="s">
        <v>214</v>
      </c>
      <c r="T537" t="s">
        <v>359</v>
      </c>
      <c r="U537" t="s">
        <v>481</v>
      </c>
      <c r="V537" t="s">
        <v>462</v>
      </c>
      <c r="W537">
        <v>0</v>
      </c>
      <c r="X537">
        <v>0</v>
      </c>
      <c r="Y537">
        <v>0</v>
      </c>
      <c r="AA537">
        <v>0</v>
      </c>
      <c r="AB537" t="s">
        <v>812</v>
      </c>
      <c r="AC537" t="s">
        <v>1577</v>
      </c>
      <c r="AD537" t="s">
        <v>1762</v>
      </c>
    </row>
    <row r="538" spans="1:30">
      <c r="A538" s="1">
        <f>HYPERLINK("https://lsnyc.legalserver.org/matter/dynamic-profile/view/1899255","19-1899255")</f>
        <v>0</v>
      </c>
      <c r="B538" t="s">
        <v>54</v>
      </c>
      <c r="C538" t="s">
        <v>64</v>
      </c>
      <c r="D538" t="s">
        <v>75</v>
      </c>
      <c r="E538">
        <v>10314</v>
      </c>
      <c r="G538" t="s">
        <v>85</v>
      </c>
      <c r="J538" t="s">
        <v>102</v>
      </c>
      <c r="L538">
        <v>14400</v>
      </c>
      <c r="N538" t="s">
        <v>177</v>
      </c>
      <c r="Q538" t="s">
        <v>217</v>
      </c>
      <c r="T538" t="s">
        <v>352</v>
      </c>
      <c r="V538" t="s">
        <v>548</v>
      </c>
      <c r="W538">
        <v>0</v>
      </c>
      <c r="X538">
        <v>0</v>
      </c>
      <c r="Y538">
        <v>0</v>
      </c>
      <c r="AA538">
        <v>0</v>
      </c>
      <c r="AB538" t="s">
        <v>987</v>
      </c>
      <c r="AC538" t="s">
        <v>1578</v>
      </c>
    </row>
    <row r="539" spans="1:30">
      <c r="A539" s="1">
        <f>HYPERLINK("https://lsnyc.legalserver.org/matter/dynamic-profile/view/1897077","19-1897077")</f>
        <v>0</v>
      </c>
      <c r="B539" t="s">
        <v>58</v>
      </c>
      <c r="C539" t="s">
        <v>64</v>
      </c>
      <c r="D539" t="s">
        <v>75</v>
      </c>
      <c r="E539">
        <v>10303</v>
      </c>
      <c r="G539" t="s">
        <v>82</v>
      </c>
      <c r="J539" t="s">
        <v>124</v>
      </c>
      <c r="L539">
        <v>172400</v>
      </c>
      <c r="N539" t="s">
        <v>176</v>
      </c>
      <c r="P539" t="s">
        <v>177</v>
      </c>
      <c r="Q539" t="s">
        <v>215</v>
      </c>
      <c r="R539" t="s">
        <v>220</v>
      </c>
      <c r="T539" t="s">
        <v>409</v>
      </c>
      <c r="U539" t="s">
        <v>491</v>
      </c>
      <c r="V539" t="s">
        <v>491</v>
      </c>
      <c r="W539">
        <v>0</v>
      </c>
      <c r="X539">
        <v>0</v>
      </c>
      <c r="Y539">
        <v>0</v>
      </c>
      <c r="AA539">
        <v>0</v>
      </c>
      <c r="AB539" t="s">
        <v>988</v>
      </c>
      <c r="AC539" t="s">
        <v>1579</v>
      </c>
    </row>
    <row r="540" spans="1:30">
      <c r="A540" s="1">
        <f>HYPERLINK("https://lsnyc.legalserver.org/matter/dynamic-profile/view/1889887","19-1889887")</f>
        <v>0</v>
      </c>
      <c r="B540" t="s">
        <v>54</v>
      </c>
      <c r="C540" t="s">
        <v>64</v>
      </c>
      <c r="D540" t="s">
        <v>75</v>
      </c>
      <c r="E540">
        <v>10314</v>
      </c>
      <c r="G540" t="s">
        <v>84</v>
      </c>
      <c r="H540" t="s">
        <v>85</v>
      </c>
      <c r="J540" t="s">
        <v>170</v>
      </c>
      <c r="L540">
        <v>56000</v>
      </c>
      <c r="N540" t="s">
        <v>177</v>
      </c>
      <c r="Q540" t="s">
        <v>215</v>
      </c>
      <c r="R540" t="s">
        <v>217</v>
      </c>
      <c r="T540" t="s">
        <v>338</v>
      </c>
      <c r="U540" t="s">
        <v>337</v>
      </c>
      <c r="V540" t="s">
        <v>337</v>
      </c>
      <c r="W540">
        <v>0</v>
      </c>
      <c r="X540">
        <v>0</v>
      </c>
      <c r="Y540">
        <v>0</v>
      </c>
      <c r="AA540">
        <v>0</v>
      </c>
      <c r="AB540" t="s">
        <v>578</v>
      </c>
      <c r="AC540" t="s">
        <v>1580</v>
      </c>
    </row>
    <row r="541" spans="1:30">
      <c r="A541" s="1">
        <f>HYPERLINK("https://lsnyc.legalserver.org/matter/dynamic-profile/view/1897851","19-1897851")</f>
        <v>0</v>
      </c>
      <c r="B541" t="s">
        <v>54</v>
      </c>
      <c r="C541" t="s">
        <v>64</v>
      </c>
      <c r="D541" t="s">
        <v>75</v>
      </c>
      <c r="E541">
        <v>10306</v>
      </c>
      <c r="G541" t="s">
        <v>84</v>
      </c>
      <c r="H541" t="s">
        <v>83</v>
      </c>
      <c r="J541" t="s">
        <v>102</v>
      </c>
      <c r="L541">
        <v>46800</v>
      </c>
      <c r="N541" t="s">
        <v>176</v>
      </c>
      <c r="Q541" t="s">
        <v>214</v>
      </c>
      <c r="T541" t="s">
        <v>296</v>
      </c>
      <c r="U541" t="s">
        <v>337</v>
      </c>
      <c r="V541" t="s">
        <v>337</v>
      </c>
      <c r="W541">
        <v>0</v>
      </c>
      <c r="X541">
        <v>0</v>
      </c>
      <c r="Y541">
        <v>0</v>
      </c>
      <c r="AA541">
        <v>0</v>
      </c>
      <c r="AB541" t="s">
        <v>666</v>
      </c>
      <c r="AC541" t="s">
        <v>1581</v>
      </c>
    </row>
    <row r="542" spans="1:30">
      <c r="A542" s="1">
        <f>HYPERLINK("https://lsnyc.legalserver.org/matter/dynamic-profile/view/1888711","19-1888711")</f>
        <v>0</v>
      </c>
      <c r="B542" t="s">
        <v>56</v>
      </c>
      <c r="C542" t="s">
        <v>64</v>
      </c>
      <c r="D542" t="s">
        <v>75</v>
      </c>
      <c r="E542">
        <v>10304</v>
      </c>
      <c r="G542" t="s">
        <v>76</v>
      </c>
      <c r="J542" t="s">
        <v>100</v>
      </c>
      <c r="L542">
        <v>0</v>
      </c>
      <c r="N542" t="s">
        <v>176</v>
      </c>
      <c r="P542" t="s">
        <v>177</v>
      </c>
      <c r="Q542" t="s">
        <v>214</v>
      </c>
      <c r="T542" t="s">
        <v>297</v>
      </c>
      <c r="U542" t="s">
        <v>337</v>
      </c>
      <c r="V542" t="s">
        <v>337</v>
      </c>
      <c r="W542">
        <v>0</v>
      </c>
      <c r="X542">
        <v>0</v>
      </c>
      <c r="Y542">
        <v>0</v>
      </c>
      <c r="AA542">
        <v>0</v>
      </c>
      <c r="AB542" t="s">
        <v>989</v>
      </c>
      <c r="AC542" t="s">
        <v>1582</v>
      </c>
    </row>
    <row r="543" spans="1:30">
      <c r="A543" s="1">
        <f>HYPERLINK("https://lsnyc.legalserver.org/matter/dynamic-profile/view/1846426","17-1846426")</f>
        <v>0</v>
      </c>
      <c r="B543" t="s">
        <v>58</v>
      </c>
      <c r="C543" t="s">
        <v>64</v>
      </c>
      <c r="D543" t="s">
        <v>75</v>
      </c>
      <c r="E543">
        <v>10304</v>
      </c>
      <c r="G543" t="s">
        <v>78</v>
      </c>
      <c r="H543" t="s">
        <v>77</v>
      </c>
      <c r="J543" t="s">
        <v>169</v>
      </c>
      <c r="L543">
        <v>92600</v>
      </c>
      <c r="N543" t="s">
        <v>184</v>
      </c>
      <c r="Q543" t="s">
        <v>217</v>
      </c>
      <c r="R543" t="s">
        <v>218</v>
      </c>
      <c r="T543" t="s">
        <v>339</v>
      </c>
      <c r="U543" t="s">
        <v>339</v>
      </c>
      <c r="V543" t="s">
        <v>339</v>
      </c>
      <c r="W543">
        <v>0</v>
      </c>
      <c r="X543">
        <v>0</v>
      </c>
      <c r="Y543">
        <v>0</v>
      </c>
      <c r="Z543">
        <v>40000</v>
      </c>
      <c r="AA543">
        <v>0</v>
      </c>
      <c r="AB543" t="s">
        <v>990</v>
      </c>
      <c r="AC543" t="s">
        <v>1583</v>
      </c>
    </row>
    <row r="544" spans="1:30">
      <c r="A544" s="1">
        <f>HYPERLINK("https://lsnyc.legalserver.org/matter/dynamic-profile/view/1897270","19-1897270")</f>
        <v>0</v>
      </c>
      <c r="B544" t="s">
        <v>54</v>
      </c>
      <c r="C544" t="s">
        <v>64</v>
      </c>
      <c r="D544" t="s">
        <v>75</v>
      </c>
      <c r="E544">
        <v>10305</v>
      </c>
      <c r="G544" t="s">
        <v>80</v>
      </c>
      <c r="J544" t="s">
        <v>155</v>
      </c>
      <c r="L544">
        <v>58992</v>
      </c>
      <c r="Q544" t="s">
        <v>216</v>
      </c>
      <c r="T544" t="s">
        <v>348</v>
      </c>
      <c r="U544" t="s">
        <v>481</v>
      </c>
      <c r="V544" t="s">
        <v>536</v>
      </c>
      <c r="W544">
        <v>0</v>
      </c>
      <c r="X544">
        <v>0</v>
      </c>
      <c r="Y544">
        <v>0</v>
      </c>
      <c r="AA544">
        <v>0</v>
      </c>
      <c r="AB544" t="s">
        <v>991</v>
      </c>
      <c r="AC544" t="s">
        <v>1584</v>
      </c>
    </row>
    <row r="545" spans="1:30">
      <c r="A545" s="1">
        <f>HYPERLINK("https://lsnyc.legalserver.org/matter/dynamic-profile/view/0827887","17-0827887")</f>
        <v>0</v>
      </c>
      <c r="B545" t="s">
        <v>55</v>
      </c>
      <c r="C545" t="s">
        <v>64</v>
      </c>
      <c r="D545" t="s">
        <v>75</v>
      </c>
      <c r="E545">
        <v>10314</v>
      </c>
      <c r="G545" t="s">
        <v>87</v>
      </c>
      <c r="J545" t="s">
        <v>126</v>
      </c>
      <c r="L545">
        <v>28200</v>
      </c>
      <c r="N545" t="s">
        <v>176</v>
      </c>
      <c r="Q545" t="s">
        <v>214</v>
      </c>
      <c r="T545" t="s">
        <v>241</v>
      </c>
      <c r="U545" t="s">
        <v>320</v>
      </c>
      <c r="W545">
        <v>0</v>
      </c>
      <c r="X545">
        <v>0</v>
      </c>
      <c r="Y545">
        <v>0</v>
      </c>
      <c r="AA545">
        <v>0</v>
      </c>
      <c r="AB545" t="s">
        <v>975</v>
      </c>
      <c r="AC545" t="s">
        <v>1585</v>
      </c>
    </row>
    <row r="546" spans="1:30">
      <c r="A546" s="1">
        <f>HYPERLINK("https://lsnyc.legalserver.org/matter/dynamic-profile/view/1839704","17-1839704")</f>
        <v>0</v>
      </c>
      <c r="B546" t="s">
        <v>54</v>
      </c>
      <c r="C546" t="s">
        <v>64</v>
      </c>
      <c r="D546" t="s">
        <v>75</v>
      </c>
      <c r="E546">
        <v>10302</v>
      </c>
      <c r="G546" t="s">
        <v>84</v>
      </c>
      <c r="H546" t="s">
        <v>80</v>
      </c>
      <c r="J546" t="s">
        <v>131</v>
      </c>
      <c r="L546">
        <v>83000</v>
      </c>
      <c r="N546" t="s">
        <v>185</v>
      </c>
      <c r="P546" t="s">
        <v>177</v>
      </c>
      <c r="Q546" t="s">
        <v>226</v>
      </c>
      <c r="R546" t="s">
        <v>218</v>
      </c>
      <c r="T546" t="s">
        <v>241</v>
      </c>
      <c r="U546" t="s">
        <v>484</v>
      </c>
      <c r="W546">
        <v>0</v>
      </c>
      <c r="X546">
        <v>0</v>
      </c>
      <c r="Y546">
        <v>0</v>
      </c>
      <c r="AA546">
        <v>0</v>
      </c>
      <c r="AB546" t="s">
        <v>592</v>
      </c>
      <c r="AC546" t="s">
        <v>1586</v>
      </c>
      <c r="AD546" t="s">
        <v>1762</v>
      </c>
    </row>
    <row r="547" spans="1:30">
      <c r="A547" s="1">
        <f>HYPERLINK("https://lsnyc.legalserver.org/matter/dynamic-profile/view/1888788","19-1888788")</f>
        <v>0</v>
      </c>
      <c r="B547" t="s">
        <v>54</v>
      </c>
      <c r="C547" t="s">
        <v>64</v>
      </c>
      <c r="D547" t="s">
        <v>75</v>
      </c>
      <c r="E547">
        <v>10304</v>
      </c>
      <c r="G547" t="s">
        <v>76</v>
      </c>
      <c r="J547" t="s">
        <v>134</v>
      </c>
      <c r="L547">
        <v>45000</v>
      </c>
      <c r="N547" t="s">
        <v>177</v>
      </c>
      <c r="Q547" t="s">
        <v>215</v>
      </c>
      <c r="R547" t="s">
        <v>217</v>
      </c>
      <c r="T547" t="s">
        <v>291</v>
      </c>
      <c r="U547" t="s">
        <v>337</v>
      </c>
      <c r="V547" t="s">
        <v>361</v>
      </c>
      <c r="W547">
        <v>0</v>
      </c>
      <c r="X547">
        <v>0</v>
      </c>
      <c r="Y547">
        <v>0</v>
      </c>
      <c r="AA547">
        <v>0</v>
      </c>
      <c r="AB547" t="s">
        <v>992</v>
      </c>
      <c r="AC547" t="s">
        <v>1587</v>
      </c>
    </row>
    <row r="548" spans="1:30">
      <c r="A548" s="1">
        <f>HYPERLINK("https://lsnyc.legalserver.org/matter/dynamic-profile/view/0723237","12-0723237")</f>
        <v>0</v>
      </c>
      <c r="B548" t="s">
        <v>54</v>
      </c>
      <c r="C548" t="s">
        <v>64</v>
      </c>
      <c r="D548" t="s">
        <v>75</v>
      </c>
      <c r="E548">
        <v>10305</v>
      </c>
      <c r="G548" t="s">
        <v>85</v>
      </c>
      <c r="J548" t="s">
        <v>108</v>
      </c>
      <c r="L548">
        <v>45132</v>
      </c>
      <c r="N548" t="s">
        <v>194</v>
      </c>
      <c r="P548" t="s">
        <v>202</v>
      </c>
      <c r="Q548" t="s">
        <v>211</v>
      </c>
      <c r="R548" t="s">
        <v>218</v>
      </c>
      <c r="T548" t="s">
        <v>415</v>
      </c>
      <c r="U548" t="s">
        <v>283</v>
      </c>
      <c r="V548" t="s">
        <v>549</v>
      </c>
      <c r="W548">
        <v>0</v>
      </c>
      <c r="X548">
        <v>0</v>
      </c>
      <c r="Y548">
        <v>0</v>
      </c>
      <c r="AA548">
        <v>0</v>
      </c>
      <c r="AB548" t="s">
        <v>812</v>
      </c>
      <c r="AC548" t="s">
        <v>1588</v>
      </c>
    </row>
    <row r="549" spans="1:30">
      <c r="A549" s="1">
        <f>HYPERLINK("https://lsnyc.legalserver.org/matter/dynamic-profile/view/1887034","19-1887034")</f>
        <v>0</v>
      </c>
      <c r="B549" t="s">
        <v>54</v>
      </c>
      <c r="C549" t="s">
        <v>64</v>
      </c>
      <c r="D549" t="s">
        <v>75</v>
      </c>
      <c r="E549">
        <v>10306</v>
      </c>
      <c r="G549" t="s">
        <v>89</v>
      </c>
      <c r="J549" t="s">
        <v>96</v>
      </c>
      <c r="L549">
        <v>9000</v>
      </c>
      <c r="N549" t="s">
        <v>177</v>
      </c>
      <c r="Q549" t="s">
        <v>217</v>
      </c>
      <c r="T549" t="s">
        <v>363</v>
      </c>
      <c r="U549" t="s">
        <v>363</v>
      </c>
      <c r="V549" t="s">
        <v>363</v>
      </c>
      <c r="W549">
        <v>0</v>
      </c>
      <c r="X549">
        <v>0</v>
      </c>
      <c r="Y549">
        <v>0</v>
      </c>
      <c r="AA549">
        <v>0</v>
      </c>
      <c r="AB549" t="s">
        <v>993</v>
      </c>
      <c r="AC549" t="s">
        <v>1589</v>
      </c>
    </row>
    <row r="550" spans="1:30">
      <c r="A550" s="1">
        <f>HYPERLINK("https://lsnyc.legalserver.org/matter/dynamic-profile/view/1886187","18-1886187")</f>
        <v>0</v>
      </c>
      <c r="B550" t="s">
        <v>55</v>
      </c>
      <c r="C550" t="s">
        <v>64</v>
      </c>
      <c r="D550" t="s">
        <v>75</v>
      </c>
      <c r="E550">
        <v>10302</v>
      </c>
      <c r="G550" t="s">
        <v>82</v>
      </c>
      <c r="J550" t="s">
        <v>134</v>
      </c>
      <c r="L550">
        <v>21480</v>
      </c>
      <c r="Q550" t="s">
        <v>216</v>
      </c>
      <c r="T550" t="s">
        <v>414</v>
      </c>
      <c r="U550" t="s">
        <v>465</v>
      </c>
      <c r="V550" t="s">
        <v>465</v>
      </c>
      <c r="W550">
        <v>0</v>
      </c>
      <c r="X550">
        <v>0</v>
      </c>
      <c r="Y550">
        <v>0</v>
      </c>
      <c r="AA550">
        <v>0</v>
      </c>
      <c r="AB550" t="s">
        <v>890</v>
      </c>
      <c r="AC550" t="s">
        <v>605</v>
      </c>
    </row>
    <row r="551" spans="1:30">
      <c r="A551" s="1">
        <f>HYPERLINK("https://lsnyc.legalserver.org/matter/dynamic-profile/view/1886072","18-1886072")</f>
        <v>0</v>
      </c>
      <c r="B551" t="s">
        <v>54</v>
      </c>
      <c r="C551" t="s">
        <v>64</v>
      </c>
      <c r="D551" t="s">
        <v>75</v>
      </c>
      <c r="E551">
        <v>10314</v>
      </c>
      <c r="G551" t="s">
        <v>76</v>
      </c>
      <c r="H551" t="s">
        <v>85</v>
      </c>
      <c r="J551" t="s">
        <v>96</v>
      </c>
      <c r="L551">
        <v>82680</v>
      </c>
      <c r="N551" t="s">
        <v>177</v>
      </c>
      <c r="Q551" t="s">
        <v>217</v>
      </c>
      <c r="T551" t="s">
        <v>416</v>
      </c>
      <c r="U551" t="s">
        <v>466</v>
      </c>
      <c r="V551" t="s">
        <v>465</v>
      </c>
      <c r="W551">
        <v>0</v>
      </c>
      <c r="X551">
        <v>0</v>
      </c>
      <c r="Y551">
        <v>0</v>
      </c>
      <c r="AA551">
        <v>0</v>
      </c>
      <c r="AB551" t="s">
        <v>864</v>
      </c>
      <c r="AC551" t="s">
        <v>1590</v>
      </c>
    </row>
    <row r="552" spans="1:30">
      <c r="A552" s="1">
        <f>HYPERLINK("https://lsnyc.legalserver.org/matter/dynamic-profile/view/1887552","19-1887552")</f>
        <v>0</v>
      </c>
      <c r="B552" t="s">
        <v>56</v>
      </c>
      <c r="C552" t="s">
        <v>64</v>
      </c>
      <c r="D552" t="s">
        <v>75</v>
      </c>
      <c r="E552">
        <v>10312</v>
      </c>
      <c r="G552" t="s">
        <v>76</v>
      </c>
      <c r="J552" t="s">
        <v>169</v>
      </c>
      <c r="L552">
        <v>29316</v>
      </c>
      <c r="N552" t="s">
        <v>177</v>
      </c>
      <c r="Q552" t="s">
        <v>216</v>
      </c>
      <c r="T552" t="s">
        <v>417</v>
      </c>
      <c r="U552" t="s">
        <v>417</v>
      </c>
      <c r="V552" t="s">
        <v>417</v>
      </c>
      <c r="W552">
        <v>0</v>
      </c>
      <c r="X552">
        <v>0</v>
      </c>
      <c r="Y552">
        <v>0</v>
      </c>
      <c r="AA552">
        <v>0</v>
      </c>
      <c r="AB552" t="s">
        <v>709</v>
      </c>
      <c r="AC552" t="s">
        <v>1591</v>
      </c>
    </row>
    <row r="553" spans="1:30">
      <c r="A553" s="1">
        <f>HYPERLINK("https://lsnyc.legalserver.org/matter/dynamic-profile/view/1853892","17-1853892")</f>
        <v>0</v>
      </c>
      <c r="B553" t="s">
        <v>58</v>
      </c>
      <c r="C553" t="s">
        <v>64</v>
      </c>
      <c r="D553" t="s">
        <v>75</v>
      </c>
      <c r="E553">
        <v>10312</v>
      </c>
      <c r="G553" t="s">
        <v>83</v>
      </c>
      <c r="J553" t="s">
        <v>169</v>
      </c>
      <c r="L553">
        <v>80000</v>
      </c>
      <c r="N553" t="s">
        <v>177</v>
      </c>
      <c r="Q553" t="s">
        <v>215</v>
      </c>
      <c r="R553" t="s">
        <v>218</v>
      </c>
      <c r="T553" t="s">
        <v>413</v>
      </c>
      <c r="U553" t="s">
        <v>417</v>
      </c>
      <c r="V553" t="s">
        <v>417</v>
      </c>
      <c r="W553">
        <v>0</v>
      </c>
      <c r="X553">
        <v>0</v>
      </c>
      <c r="Y553">
        <v>0</v>
      </c>
      <c r="Z553">
        <v>80000</v>
      </c>
      <c r="AA553">
        <v>0</v>
      </c>
      <c r="AB553" t="s">
        <v>979</v>
      </c>
      <c r="AC553" t="s">
        <v>1592</v>
      </c>
      <c r="AD553" t="s">
        <v>1759</v>
      </c>
    </row>
    <row r="554" spans="1:30">
      <c r="A554" s="1">
        <f>HYPERLINK("https://lsnyc.legalserver.org/matter/dynamic-profile/view/1886371","18-1886371")</f>
        <v>0</v>
      </c>
      <c r="B554" t="s">
        <v>55</v>
      </c>
      <c r="C554" t="s">
        <v>64</v>
      </c>
      <c r="D554" t="s">
        <v>75</v>
      </c>
      <c r="E554">
        <v>10312</v>
      </c>
      <c r="G554" t="s">
        <v>90</v>
      </c>
      <c r="J554" t="s">
        <v>102</v>
      </c>
      <c r="L554">
        <v>16000</v>
      </c>
      <c r="Q554" t="s">
        <v>214</v>
      </c>
      <c r="T554" t="s">
        <v>418</v>
      </c>
      <c r="U554" t="s">
        <v>417</v>
      </c>
      <c r="V554" t="s">
        <v>417</v>
      </c>
      <c r="W554">
        <v>0</v>
      </c>
      <c r="X554">
        <v>0</v>
      </c>
      <c r="Y554">
        <v>0</v>
      </c>
      <c r="AA554">
        <v>0</v>
      </c>
      <c r="AB554" t="s">
        <v>994</v>
      </c>
      <c r="AC554" t="s">
        <v>1230</v>
      </c>
    </row>
    <row r="555" spans="1:30">
      <c r="A555" s="1">
        <f>HYPERLINK("https://lsnyc.legalserver.org/matter/dynamic-profile/view/1900076","19-1900076")</f>
        <v>0</v>
      </c>
      <c r="B555" t="s">
        <v>58</v>
      </c>
      <c r="C555" t="s">
        <v>64</v>
      </c>
      <c r="D555" t="s">
        <v>75</v>
      </c>
      <c r="E555">
        <v>10312</v>
      </c>
      <c r="G555" t="s">
        <v>77</v>
      </c>
      <c r="J555" t="s">
        <v>124</v>
      </c>
      <c r="L555">
        <v>51200</v>
      </c>
      <c r="Q555" t="s">
        <v>213</v>
      </c>
      <c r="T555" t="s">
        <v>246</v>
      </c>
      <c r="U555" t="s">
        <v>417</v>
      </c>
      <c r="V555" t="s">
        <v>417</v>
      </c>
      <c r="W555">
        <v>0</v>
      </c>
      <c r="X555">
        <v>0</v>
      </c>
      <c r="Y555">
        <v>0</v>
      </c>
      <c r="AA555">
        <v>0</v>
      </c>
      <c r="AB555" t="s">
        <v>995</v>
      </c>
      <c r="AC555" t="s">
        <v>1593</v>
      </c>
    </row>
    <row r="556" spans="1:30">
      <c r="A556" s="1">
        <f>HYPERLINK("https://lsnyc.legalserver.org/matter/dynamic-profile/view/1859296","18-1859296")</f>
        <v>0</v>
      </c>
      <c r="B556" t="s">
        <v>55</v>
      </c>
      <c r="C556" t="s">
        <v>64</v>
      </c>
      <c r="D556" t="s">
        <v>75</v>
      </c>
      <c r="E556">
        <v>10314</v>
      </c>
      <c r="G556" t="s">
        <v>80</v>
      </c>
      <c r="J556" t="s">
        <v>96</v>
      </c>
      <c r="L556">
        <v>48600</v>
      </c>
      <c r="N556" t="s">
        <v>176</v>
      </c>
      <c r="Q556" t="s">
        <v>214</v>
      </c>
      <c r="R556" t="s">
        <v>211</v>
      </c>
      <c r="T556" t="s">
        <v>419</v>
      </c>
      <c r="U556" t="s">
        <v>419</v>
      </c>
      <c r="V556" t="s">
        <v>419</v>
      </c>
      <c r="W556">
        <v>0</v>
      </c>
      <c r="X556">
        <v>0</v>
      </c>
      <c r="Y556">
        <v>0</v>
      </c>
      <c r="AA556">
        <v>0</v>
      </c>
      <c r="AB556" t="s">
        <v>996</v>
      </c>
      <c r="AC556" t="s">
        <v>1594</v>
      </c>
    </row>
    <row r="557" spans="1:30">
      <c r="A557" s="1">
        <f>HYPERLINK("https://lsnyc.legalserver.org/matter/dynamic-profile/view/0803424","16-0803424")</f>
        <v>0</v>
      </c>
      <c r="B557" t="s">
        <v>55</v>
      </c>
      <c r="C557" t="s">
        <v>64</v>
      </c>
      <c r="D557" t="s">
        <v>75</v>
      </c>
      <c r="E557">
        <v>10308</v>
      </c>
      <c r="G557" t="s">
        <v>82</v>
      </c>
      <c r="J557" t="s">
        <v>111</v>
      </c>
      <c r="L557">
        <v>21288</v>
      </c>
      <c r="N557" t="s">
        <v>180</v>
      </c>
      <c r="P557" t="s">
        <v>176</v>
      </c>
      <c r="Q557" t="s">
        <v>211</v>
      </c>
      <c r="R557" t="s">
        <v>214</v>
      </c>
      <c r="T557" t="s">
        <v>371</v>
      </c>
      <c r="U557" t="s">
        <v>419</v>
      </c>
      <c r="V557" t="s">
        <v>419</v>
      </c>
      <c r="W557">
        <v>0</v>
      </c>
      <c r="X557">
        <v>0</v>
      </c>
      <c r="Y557">
        <v>0</v>
      </c>
      <c r="Z557">
        <v>0</v>
      </c>
      <c r="AA557">
        <v>0</v>
      </c>
      <c r="AB557" t="s">
        <v>765</v>
      </c>
      <c r="AC557" t="s">
        <v>1186</v>
      </c>
    </row>
    <row r="558" spans="1:30">
      <c r="A558" s="1">
        <f>HYPERLINK("https://lsnyc.legalserver.org/matter/dynamic-profile/view/1855874","18-1855874")</f>
        <v>0</v>
      </c>
      <c r="B558" t="s">
        <v>58</v>
      </c>
      <c r="C558" t="s">
        <v>64</v>
      </c>
      <c r="D558" t="s">
        <v>75</v>
      </c>
      <c r="E558">
        <v>10314</v>
      </c>
      <c r="G558" t="s">
        <v>85</v>
      </c>
      <c r="J558" t="s">
        <v>124</v>
      </c>
      <c r="L558">
        <v>23832</v>
      </c>
      <c r="N558" t="s">
        <v>176</v>
      </c>
      <c r="Q558" t="s">
        <v>215</v>
      </c>
      <c r="T558" t="s">
        <v>420</v>
      </c>
      <c r="U558" t="s">
        <v>420</v>
      </c>
      <c r="V558" t="s">
        <v>420</v>
      </c>
      <c r="W558">
        <v>0</v>
      </c>
      <c r="X558">
        <v>0</v>
      </c>
      <c r="Y558">
        <v>0</v>
      </c>
      <c r="AA558">
        <v>0</v>
      </c>
      <c r="AB558" t="s">
        <v>997</v>
      </c>
      <c r="AC558" t="s">
        <v>1595</v>
      </c>
      <c r="AD558" t="s">
        <v>1759</v>
      </c>
    </row>
    <row r="559" spans="1:30">
      <c r="A559" s="1">
        <f>HYPERLINK("https://lsnyc.legalserver.org/matter/dynamic-profile/view/1856116","18-1856116")</f>
        <v>0</v>
      </c>
      <c r="B559" t="s">
        <v>56</v>
      </c>
      <c r="C559" t="s">
        <v>64</v>
      </c>
      <c r="D559" t="s">
        <v>75</v>
      </c>
      <c r="E559">
        <v>10301</v>
      </c>
      <c r="G559" t="s">
        <v>89</v>
      </c>
      <c r="J559" t="s">
        <v>96</v>
      </c>
      <c r="L559">
        <v>40000</v>
      </c>
      <c r="N559" t="s">
        <v>177</v>
      </c>
      <c r="Q559" t="s">
        <v>216</v>
      </c>
      <c r="T559" t="s">
        <v>421</v>
      </c>
      <c r="U559" t="s">
        <v>420</v>
      </c>
      <c r="V559" t="s">
        <v>420</v>
      </c>
      <c r="W559">
        <v>0</v>
      </c>
      <c r="X559">
        <v>0</v>
      </c>
      <c r="Y559">
        <v>0</v>
      </c>
      <c r="AA559">
        <v>0</v>
      </c>
      <c r="AB559" t="s">
        <v>998</v>
      </c>
      <c r="AC559" t="s">
        <v>1596</v>
      </c>
    </row>
    <row r="560" spans="1:30">
      <c r="A560" s="1">
        <f>HYPERLINK("https://lsnyc.legalserver.org/matter/dynamic-profile/view/1888431","19-1888431")</f>
        <v>0</v>
      </c>
      <c r="B560" t="s">
        <v>58</v>
      </c>
      <c r="C560" t="s">
        <v>64</v>
      </c>
      <c r="D560" t="s">
        <v>75</v>
      </c>
      <c r="E560">
        <v>10314</v>
      </c>
      <c r="G560" t="s">
        <v>76</v>
      </c>
      <c r="J560" t="s">
        <v>124</v>
      </c>
      <c r="L560">
        <v>61900</v>
      </c>
      <c r="Q560" t="s">
        <v>215</v>
      </c>
      <c r="T560" t="s">
        <v>421</v>
      </c>
      <c r="U560" t="s">
        <v>420</v>
      </c>
      <c r="V560" t="s">
        <v>420</v>
      </c>
      <c r="W560">
        <v>0</v>
      </c>
      <c r="X560">
        <v>0</v>
      </c>
      <c r="Y560">
        <v>0</v>
      </c>
      <c r="AA560">
        <v>0</v>
      </c>
      <c r="AB560" t="s">
        <v>999</v>
      </c>
      <c r="AC560" t="s">
        <v>1597</v>
      </c>
    </row>
    <row r="561" spans="1:30">
      <c r="A561" s="1">
        <f>HYPERLINK("https://lsnyc.legalserver.org/matter/dynamic-profile/view/1880974","18-1880974")</f>
        <v>0</v>
      </c>
      <c r="B561" t="s">
        <v>55</v>
      </c>
      <c r="C561" t="s">
        <v>64</v>
      </c>
      <c r="D561" t="s">
        <v>75</v>
      </c>
      <c r="E561">
        <v>10314</v>
      </c>
      <c r="G561" t="s">
        <v>90</v>
      </c>
      <c r="H561" t="s">
        <v>80</v>
      </c>
      <c r="J561" t="s">
        <v>126</v>
      </c>
      <c r="L561">
        <v>69492</v>
      </c>
      <c r="N561" t="s">
        <v>177</v>
      </c>
      <c r="Q561" t="s">
        <v>216</v>
      </c>
      <c r="R561" t="s">
        <v>216</v>
      </c>
      <c r="T561" t="s">
        <v>422</v>
      </c>
      <c r="U561" t="s">
        <v>337</v>
      </c>
      <c r="V561" t="s">
        <v>360</v>
      </c>
      <c r="W561">
        <v>0</v>
      </c>
      <c r="X561">
        <v>0</v>
      </c>
      <c r="Y561">
        <v>0</v>
      </c>
      <c r="AA561">
        <v>0</v>
      </c>
      <c r="AB561" t="s">
        <v>1000</v>
      </c>
      <c r="AC561" t="s">
        <v>1598</v>
      </c>
    </row>
    <row r="562" spans="1:30">
      <c r="A562" s="1">
        <f>HYPERLINK("https://lsnyc.legalserver.org/matter/dynamic-profile/view/1842723","17-1842723")</f>
        <v>0</v>
      </c>
      <c r="B562" t="s">
        <v>56</v>
      </c>
      <c r="C562" t="s">
        <v>64</v>
      </c>
      <c r="D562" t="s">
        <v>75</v>
      </c>
      <c r="E562">
        <v>10310</v>
      </c>
      <c r="G562" t="s">
        <v>82</v>
      </c>
      <c r="J562" t="s">
        <v>169</v>
      </c>
      <c r="L562">
        <v>51960</v>
      </c>
      <c r="N562" t="s">
        <v>181</v>
      </c>
      <c r="P562" t="s">
        <v>177</v>
      </c>
      <c r="Q562" t="s">
        <v>215</v>
      </c>
      <c r="R562" t="s">
        <v>220</v>
      </c>
      <c r="T562" t="s">
        <v>264</v>
      </c>
      <c r="U562" t="s">
        <v>360</v>
      </c>
      <c r="V562" t="s">
        <v>360</v>
      </c>
      <c r="W562">
        <v>0</v>
      </c>
      <c r="X562">
        <v>0</v>
      </c>
      <c r="Y562">
        <v>0</v>
      </c>
      <c r="Z562" t="s">
        <v>566</v>
      </c>
      <c r="AA562">
        <v>0</v>
      </c>
      <c r="AB562" t="s">
        <v>873</v>
      </c>
      <c r="AC562" t="s">
        <v>1599</v>
      </c>
    </row>
    <row r="563" spans="1:30">
      <c r="A563" s="1">
        <f>HYPERLINK("https://lsnyc.legalserver.org/matter/dynamic-profile/view/1859550","18-1859550")</f>
        <v>0</v>
      </c>
      <c r="B563" t="s">
        <v>54</v>
      </c>
      <c r="C563" t="s">
        <v>64</v>
      </c>
      <c r="D563" t="s">
        <v>75</v>
      </c>
      <c r="E563">
        <v>10302</v>
      </c>
      <c r="G563" t="s">
        <v>78</v>
      </c>
      <c r="J563" t="s">
        <v>155</v>
      </c>
      <c r="L563">
        <v>75000</v>
      </c>
      <c r="N563" t="s">
        <v>177</v>
      </c>
      <c r="Q563" t="s">
        <v>216</v>
      </c>
      <c r="T563" t="s">
        <v>357</v>
      </c>
      <c r="U563" t="s">
        <v>504</v>
      </c>
      <c r="V563" t="s">
        <v>504</v>
      </c>
      <c r="W563">
        <v>0</v>
      </c>
      <c r="X563">
        <v>0</v>
      </c>
      <c r="Y563">
        <v>0</v>
      </c>
      <c r="AA563">
        <v>0</v>
      </c>
      <c r="AB563" t="s">
        <v>1001</v>
      </c>
      <c r="AC563" t="s">
        <v>1486</v>
      </c>
    </row>
    <row r="564" spans="1:30">
      <c r="A564" s="1">
        <f>HYPERLINK("https://lsnyc.legalserver.org/matter/dynamic-profile/view/1864809","18-1864809")</f>
        <v>0</v>
      </c>
      <c r="B564" t="s">
        <v>58</v>
      </c>
      <c r="C564" t="s">
        <v>64</v>
      </c>
      <c r="D564" t="s">
        <v>75</v>
      </c>
      <c r="E564">
        <v>10304</v>
      </c>
      <c r="G564" t="s">
        <v>76</v>
      </c>
      <c r="J564" t="s">
        <v>167</v>
      </c>
      <c r="L564">
        <v>52000</v>
      </c>
      <c r="N564" t="s">
        <v>177</v>
      </c>
      <c r="Q564" t="s">
        <v>213</v>
      </c>
      <c r="R564" t="s">
        <v>217</v>
      </c>
      <c r="T564" t="s">
        <v>327</v>
      </c>
      <c r="U564" t="s">
        <v>473</v>
      </c>
      <c r="V564" t="s">
        <v>473</v>
      </c>
      <c r="W564">
        <v>0</v>
      </c>
      <c r="X564">
        <v>0</v>
      </c>
      <c r="Y564">
        <v>0</v>
      </c>
      <c r="AA564">
        <v>0</v>
      </c>
      <c r="AB564" t="s">
        <v>1002</v>
      </c>
      <c r="AC564" t="s">
        <v>1600</v>
      </c>
    </row>
    <row r="565" spans="1:30">
      <c r="A565" s="1">
        <f>HYPERLINK("https://lsnyc.legalserver.org/matter/dynamic-profile/view/1888731","19-1888731")</f>
        <v>0</v>
      </c>
      <c r="B565" t="s">
        <v>58</v>
      </c>
      <c r="C565" t="s">
        <v>64</v>
      </c>
      <c r="D565" t="s">
        <v>75</v>
      </c>
      <c r="E565">
        <v>10303</v>
      </c>
      <c r="G565" t="s">
        <v>80</v>
      </c>
      <c r="H565" t="s">
        <v>78</v>
      </c>
      <c r="J565" t="s">
        <v>150</v>
      </c>
      <c r="L565">
        <v>43420</v>
      </c>
      <c r="Q565" t="s">
        <v>216</v>
      </c>
      <c r="T565" t="s">
        <v>365</v>
      </c>
      <c r="U565" t="s">
        <v>365</v>
      </c>
      <c r="V565" t="s">
        <v>378</v>
      </c>
      <c r="W565">
        <v>0</v>
      </c>
      <c r="X565">
        <v>0</v>
      </c>
      <c r="Y565">
        <v>0</v>
      </c>
      <c r="AA565">
        <v>0</v>
      </c>
      <c r="AB565" t="s">
        <v>1003</v>
      </c>
      <c r="AC565" t="s">
        <v>1258</v>
      </c>
    </row>
    <row r="566" spans="1:30">
      <c r="A566" s="1">
        <f>HYPERLINK("https://lsnyc.legalserver.org/matter/dynamic-profile/view/1894970","19-1894970")</f>
        <v>0</v>
      </c>
      <c r="B566" t="s">
        <v>57</v>
      </c>
      <c r="C566" t="s">
        <v>64</v>
      </c>
      <c r="D566" t="s">
        <v>75</v>
      </c>
      <c r="E566">
        <v>10304</v>
      </c>
      <c r="G566" t="s">
        <v>76</v>
      </c>
      <c r="J566" t="s">
        <v>114</v>
      </c>
      <c r="L566">
        <v>96000</v>
      </c>
      <c r="N566" t="s">
        <v>176</v>
      </c>
      <c r="Q566" t="s">
        <v>211</v>
      </c>
      <c r="R566" t="s">
        <v>214</v>
      </c>
      <c r="T566" t="s">
        <v>423</v>
      </c>
      <c r="U566" t="s">
        <v>337</v>
      </c>
      <c r="V566" t="s">
        <v>378</v>
      </c>
      <c r="W566">
        <v>0</v>
      </c>
      <c r="X566">
        <v>0</v>
      </c>
      <c r="Y566">
        <v>0</v>
      </c>
      <c r="AA566">
        <v>0</v>
      </c>
      <c r="AB566" t="s">
        <v>1004</v>
      </c>
      <c r="AC566" t="s">
        <v>1601</v>
      </c>
    </row>
    <row r="567" spans="1:30">
      <c r="A567" s="1">
        <f>HYPERLINK("https://lsnyc.legalserver.org/matter/dynamic-profile/view/1889335","19-1889335")</f>
        <v>0</v>
      </c>
      <c r="B567" t="s">
        <v>54</v>
      </c>
      <c r="C567" t="s">
        <v>64</v>
      </c>
      <c r="D567" t="s">
        <v>75</v>
      </c>
      <c r="E567">
        <v>10305</v>
      </c>
      <c r="G567" t="s">
        <v>89</v>
      </c>
      <c r="J567" t="s">
        <v>96</v>
      </c>
      <c r="L567">
        <v>32000</v>
      </c>
      <c r="N567" t="s">
        <v>177</v>
      </c>
      <c r="P567" t="s">
        <v>182</v>
      </c>
      <c r="Q567" t="s">
        <v>216</v>
      </c>
      <c r="T567" t="s">
        <v>424</v>
      </c>
      <c r="U567" t="s">
        <v>484</v>
      </c>
      <c r="V567" t="s">
        <v>378</v>
      </c>
      <c r="W567">
        <v>0</v>
      </c>
      <c r="X567">
        <v>0</v>
      </c>
      <c r="Y567">
        <v>0</v>
      </c>
      <c r="AA567">
        <v>0</v>
      </c>
      <c r="AB567" t="s">
        <v>958</v>
      </c>
      <c r="AC567" t="s">
        <v>1602</v>
      </c>
    </row>
    <row r="568" spans="1:30">
      <c r="A568" s="1">
        <f>HYPERLINK("https://lsnyc.legalserver.org/matter/dynamic-profile/view/1885660","18-1885660")</f>
        <v>0</v>
      </c>
      <c r="B568" t="s">
        <v>58</v>
      </c>
      <c r="C568" t="s">
        <v>64</v>
      </c>
      <c r="D568" t="s">
        <v>75</v>
      </c>
      <c r="E568">
        <v>10314</v>
      </c>
      <c r="G568" t="s">
        <v>83</v>
      </c>
      <c r="J568" t="s">
        <v>100</v>
      </c>
      <c r="L568">
        <v>0</v>
      </c>
      <c r="N568" t="s">
        <v>177</v>
      </c>
      <c r="P568" t="s">
        <v>188</v>
      </c>
      <c r="Q568" t="s">
        <v>216</v>
      </c>
      <c r="R568" t="s">
        <v>223</v>
      </c>
      <c r="T568" t="s">
        <v>425</v>
      </c>
      <c r="U568" t="s">
        <v>365</v>
      </c>
      <c r="V568" t="s">
        <v>517</v>
      </c>
      <c r="W568">
        <v>0</v>
      </c>
      <c r="X568">
        <v>0</v>
      </c>
      <c r="Y568">
        <v>0</v>
      </c>
      <c r="AA568">
        <v>0</v>
      </c>
      <c r="AB568" t="s">
        <v>605</v>
      </c>
      <c r="AC568" t="s">
        <v>1603</v>
      </c>
    </row>
    <row r="569" spans="1:30">
      <c r="A569" s="1">
        <f>HYPERLINK("https://lsnyc.legalserver.org/matter/dynamic-profile/view/1836574","17-1836574")</f>
        <v>0</v>
      </c>
      <c r="B569" t="s">
        <v>56</v>
      </c>
      <c r="C569" t="s">
        <v>64</v>
      </c>
      <c r="D569" t="s">
        <v>75</v>
      </c>
      <c r="E569">
        <v>10306</v>
      </c>
      <c r="G569" t="s">
        <v>85</v>
      </c>
      <c r="H569" t="s">
        <v>76</v>
      </c>
      <c r="J569" t="s">
        <v>102</v>
      </c>
      <c r="L569">
        <v>57000</v>
      </c>
      <c r="N569" t="s">
        <v>201</v>
      </c>
      <c r="P569" t="s">
        <v>177</v>
      </c>
      <c r="Q569" t="s">
        <v>215</v>
      </c>
      <c r="R569" t="s">
        <v>217</v>
      </c>
      <c r="T569" t="s">
        <v>298</v>
      </c>
      <c r="U569" t="s">
        <v>273</v>
      </c>
      <c r="V569" t="s">
        <v>386</v>
      </c>
      <c r="W569">
        <v>0</v>
      </c>
      <c r="X569">
        <v>0</v>
      </c>
      <c r="Y569">
        <v>0</v>
      </c>
      <c r="Z569">
        <v>0</v>
      </c>
      <c r="AA569">
        <v>0</v>
      </c>
      <c r="AB569" t="s">
        <v>1005</v>
      </c>
      <c r="AC569" t="s">
        <v>1604</v>
      </c>
      <c r="AD569" t="s">
        <v>1757</v>
      </c>
    </row>
    <row r="570" spans="1:30">
      <c r="A570" s="1">
        <f>HYPERLINK("https://lsnyc.legalserver.org/matter/dynamic-profile/view/1838437","17-1838437")</f>
        <v>0</v>
      </c>
      <c r="B570" t="s">
        <v>58</v>
      </c>
      <c r="C570" t="s">
        <v>64</v>
      </c>
      <c r="D570" t="s">
        <v>75</v>
      </c>
      <c r="E570">
        <v>10304</v>
      </c>
      <c r="G570" t="s">
        <v>76</v>
      </c>
      <c r="H570" t="s">
        <v>77</v>
      </c>
      <c r="J570" t="s">
        <v>167</v>
      </c>
      <c r="L570">
        <v>98500</v>
      </c>
      <c r="N570" t="s">
        <v>177</v>
      </c>
      <c r="Q570" t="s">
        <v>217</v>
      </c>
      <c r="R570" t="s">
        <v>218</v>
      </c>
      <c r="T570" t="s">
        <v>426</v>
      </c>
      <c r="U570" t="s">
        <v>273</v>
      </c>
      <c r="V570" t="s">
        <v>550</v>
      </c>
      <c r="W570">
        <v>0</v>
      </c>
      <c r="X570">
        <v>0</v>
      </c>
      <c r="Y570">
        <v>0</v>
      </c>
      <c r="AA570">
        <v>0</v>
      </c>
      <c r="AB570" t="s">
        <v>1006</v>
      </c>
      <c r="AC570" t="s">
        <v>1605</v>
      </c>
    </row>
    <row r="571" spans="1:30">
      <c r="A571" s="1">
        <f>HYPERLINK("https://lsnyc.legalserver.org/matter/dynamic-profile/view/1872301","18-1872301")</f>
        <v>0</v>
      </c>
      <c r="B571" t="s">
        <v>57</v>
      </c>
      <c r="C571" t="s">
        <v>64</v>
      </c>
      <c r="D571" t="s">
        <v>75</v>
      </c>
      <c r="E571">
        <v>10309</v>
      </c>
      <c r="G571" t="s">
        <v>80</v>
      </c>
      <c r="J571" t="s">
        <v>148</v>
      </c>
      <c r="L571">
        <v>36000</v>
      </c>
      <c r="N571" t="s">
        <v>177</v>
      </c>
      <c r="Q571" t="s">
        <v>216</v>
      </c>
      <c r="U571" t="s">
        <v>273</v>
      </c>
      <c r="V571" t="s">
        <v>273</v>
      </c>
      <c r="W571">
        <v>0</v>
      </c>
      <c r="X571">
        <v>0</v>
      </c>
      <c r="Y571">
        <v>0</v>
      </c>
      <c r="AA571">
        <v>0</v>
      </c>
      <c r="AB571" t="s">
        <v>699</v>
      </c>
      <c r="AC571" t="s">
        <v>1606</v>
      </c>
    </row>
    <row r="572" spans="1:30">
      <c r="A572" s="1">
        <f>HYPERLINK("https://lsnyc.legalserver.org/matter/dynamic-profile/view/1835550","17-1835550")</f>
        <v>0</v>
      </c>
      <c r="B572" t="s">
        <v>56</v>
      </c>
      <c r="C572" t="s">
        <v>64</v>
      </c>
      <c r="D572" t="s">
        <v>75</v>
      </c>
      <c r="E572">
        <v>10304</v>
      </c>
      <c r="G572" t="s">
        <v>76</v>
      </c>
      <c r="J572" t="s">
        <v>169</v>
      </c>
      <c r="L572">
        <v>75828</v>
      </c>
      <c r="N572" t="s">
        <v>177</v>
      </c>
      <c r="Q572" t="s">
        <v>211</v>
      </c>
      <c r="R572" t="s">
        <v>218</v>
      </c>
      <c r="T572" t="s">
        <v>261</v>
      </c>
      <c r="U572" t="s">
        <v>465</v>
      </c>
      <c r="V572" t="s">
        <v>273</v>
      </c>
      <c r="W572">
        <v>0</v>
      </c>
      <c r="X572">
        <v>309015.72</v>
      </c>
      <c r="Y572">
        <v>0</v>
      </c>
      <c r="AA572">
        <v>0</v>
      </c>
      <c r="AB572" t="s">
        <v>1007</v>
      </c>
      <c r="AC572" t="s">
        <v>1607</v>
      </c>
      <c r="AD572" t="s">
        <v>1760</v>
      </c>
    </row>
    <row r="573" spans="1:30">
      <c r="A573" s="1">
        <f>HYPERLINK("https://lsnyc.legalserver.org/matter/dynamic-profile/view/1892674","19-1892674")</f>
        <v>0</v>
      </c>
      <c r="B573" t="s">
        <v>55</v>
      </c>
      <c r="C573" t="s">
        <v>64</v>
      </c>
      <c r="D573" t="s">
        <v>75</v>
      </c>
      <c r="E573">
        <v>10314</v>
      </c>
      <c r="G573" t="s">
        <v>90</v>
      </c>
      <c r="J573" t="s">
        <v>126</v>
      </c>
      <c r="L573">
        <v>52020</v>
      </c>
      <c r="N573" t="s">
        <v>177</v>
      </c>
      <c r="Q573" t="s">
        <v>217</v>
      </c>
      <c r="T573" t="s">
        <v>427</v>
      </c>
      <c r="U573" t="s">
        <v>273</v>
      </c>
      <c r="V573" t="s">
        <v>273</v>
      </c>
      <c r="W573">
        <v>0</v>
      </c>
      <c r="X573">
        <v>0</v>
      </c>
      <c r="Y573">
        <v>0</v>
      </c>
      <c r="AA573">
        <v>0</v>
      </c>
      <c r="AB573" t="s">
        <v>1008</v>
      </c>
      <c r="AC573" t="s">
        <v>1608</v>
      </c>
    </row>
    <row r="574" spans="1:30">
      <c r="A574" s="1">
        <f>HYPERLINK("https://lsnyc.legalserver.org/matter/dynamic-profile/view/1903887","19-1903887")</f>
        <v>0</v>
      </c>
      <c r="B574" t="s">
        <v>54</v>
      </c>
      <c r="C574" t="s">
        <v>64</v>
      </c>
      <c r="D574" t="s">
        <v>75</v>
      </c>
      <c r="E574">
        <v>10308</v>
      </c>
      <c r="G574" t="s">
        <v>76</v>
      </c>
      <c r="J574" t="s">
        <v>111</v>
      </c>
      <c r="L574">
        <v>195000</v>
      </c>
      <c r="N574" t="s">
        <v>177</v>
      </c>
      <c r="Q574" t="s">
        <v>217</v>
      </c>
      <c r="T574" t="s">
        <v>273</v>
      </c>
      <c r="U574" t="s">
        <v>273</v>
      </c>
      <c r="V574" t="s">
        <v>273</v>
      </c>
      <c r="W574">
        <v>0</v>
      </c>
      <c r="X574">
        <v>0</v>
      </c>
      <c r="Y574">
        <v>0</v>
      </c>
      <c r="AA574">
        <v>0</v>
      </c>
      <c r="AB574" t="s">
        <v>640</v>
      </c>
      <c r="AC574" t="s">
        <v>1609</v>
      </c>
    </row>
    <row r="575" spans="1:30">
      <c r="A575" s="1">
        <f>HYPERLINK("https://lsnyc.legalserver.org/matter/dynamic-profile/view/1891383","19-1891383")</f>
        <v>0</v>
      </c>
      <c r="B575" t="s">
        <v>58</v>
      </c>
      <c r="C575" t="s">
        <v>64</v>
      </c>
      <c r="D575" t="s">
        <v>75</v>
      </c>
      <c r="E575">
        <v>10304</v>
      </c>
      <c r="G575" t="s">
        <v>82</v>
      </c>
      <c r="J575" t="s">
        <v>99</v>
      </c>
      <c r="L575">
        <v>50900</v>
      </c>
      <c r="N575" t="s">
        <v>177</v>
      </c>
      <c r="Q575" t="s">
        <v>217</v>
      </c>
      <c r="T575" t="s">
        <v>297</v>
      </c>
      <c r="U575" t="s">
        <v>479</v>
      </c>
      <c r="V575" t="s">
        <v>273</v>
      </c>
      <c r="W575">
        <v>0</v>
      </c>
      <c r="X575">
        <v>0</v>
      </c>
      <c r="Y575">
        <v>0</v>
      </c>
      <c r="AA575">
        <v>0</v>
      </c>
      <c r="AB575" t="s">
        <v>1009</v>
      </c>
      <c r="AC575" t="s">
        <v>1545</v>
      </c>
    </row>
    <row r="576" spans="1:30">
      <c r="A576" s="1">
        <f>HYPERLINK("https://lsnyc.legalserver.org/matter/dynamic-profile/view/0830622","17-0830622")</f>
        <v>0</v>
      </c>
      <c r="B576" t="s">
        <v>58</v>
      </c>
      <c r="C576" t="s">
        <v>64</v>
      </c>
      <c r="D576" t="s">
        <v>75</v>
      </c>
      <c r="E576">
        <v>10310</v>
      </c>
      <c r="G576" t="s">
        <v>76</v>
      </c>
      <c r="H576" t="s">
        <v>85</v>
      </c>
      <c r="J576" t="s">
        <v>108</v>
      </c>
      <c r="L576">
        <v>62800</v>
      </c>
      <c r="N576" t="s">
        <v>202</v>
      </c>
      <c r="P576" t="s">
        <v>184</v>
      </c>
      <c r="Q576" t="s">
        <v>215</v>
      </c>
      <c r="R576" t="s">
        <v>218</v>
      </c>
      <c r="T576" t="s">
        <v>273</v>
      </c>
      <c r="U576" t="s">
        <v>273</v>
      </c>
      <c r="V576" t="s">
        <v>273</v>
      </c>
      <c r="W576">
        <v>0</v>
      </c>
      <c r="X576">
        <v>0</v>
      </c>
      <c r="Y576">
        <v>0</v>
      </c>
      <c r="Z576">
        <v>46981.92</v>
      </c>
      <c r="AA576">
        <v>0</v>
      </c>
      <c r="AB576" t="s">
        <v>698</v>
      </c>
      <c r="AC576" t="s">
        <v>1610</v>
      </c>
      <c r="AD576" t="s">
        <v>1760</v>
      </c>
    </row>
    <row r="577" spans="1:30">
      <c r="A577" s="1">
        <f>HYPERLINK("https://lsnyc.legalserver.org/matter/dynamic-profile/view/1885044","18-1885044")</f>
        <v>0</v>
      </c>
      <c r="B577" t="s">
        <v>55</v>
      </c>
      <c r="C577" t="s">
        <v>64</v>
      </c>
      <c r="D577" t="s">
        <v>75</v>
      </c>
      <c r="E577">
        <v>10310</v>
      </c>
      <c r="G577" t="s">
        <v>85</v>
      </c>
      <c r="J577" t="s">
        <v>96</v>
      </c>
      <c r="L577">
        <v>90000</v>
      </c>
      <c r="Q577" t="s">
        <v>214</v>
      </c>
      <c r="R577" t="s">
        <v>217</v>
      </c>
      <c r="T577" t="s">
        <v>370</v>
      </c>
      <c r="U577" t="s">
        <v>320</v>
      </c>
      <c r="V577" t="s">
        <v>320</v>
      </c>
      <c r="W577">
        <v>0</v>
      </c>
      <c r="X577">
        <v>0</v>
      </c>
      <c r="Y577">
        <v>0</v>
      </c>
      <c r="AA577">
        <v>0</v>
      </c>
      <c r="AB577" t="s">
        <v>1010</v>
      </c>
      <c r="AC577" t="s">
        <v>1291</v>
      </c>
    </row>
    <row r="578" spans="1:30">
      <c r="A578" s="1">
        <f>HYPERLINK("https://lsnyc.legalserver.org/matter/dynamic-profile/view/1877305","18-1877305")</f>
        <v>0</v>
      </c>
      <c r="B578" t="s">
        <v>57</v>
      </c>
      <c r="C578" t="s">
        <v>64</v>
      </c>
      <c r="D578" t="s">
        <v>75</v>
      </c>
      <c r="E578">
        <v>10301</v>
      </c>
      <c r="G578" t="s">
        <v>84</v>
      </c>
      <c r="H578" t="s">
        <v>85</v>
      </c>
      <c r="J578" t="s">
        <v>108</v>
      </c>
      <c r="L578">
        <v>136600</v>
      </c>
      <c r="N578" t="s">
        <v>180</v>
      </c>
      <c r="P578" t="s">
        <v>176</v>
      </c>
      <c r="Q578" t="s">
        <v>211</v>
      </c>
      <c r="R578" t="s">
        <v>214</v>
      </c>
      <c r="T578" t="s">
        <v>359</v>
      </c>
      <c r="U578" t="s">
        <v>320</v>
      </c>
      <c r="V578" t="s">
        <v>320</v>
      </c>
      <c r="W578">
        <v>0</v>
      </c>
      <c r="X578">
        <v>0</v>
      </c>
      <c r="Y578">
        <v>0</v>
      </c>
      <c r="Z578">
        <v>27309.64</v>
      </c>
      <c r="AA578">
        <v>0</v>
      </c>
      <c r="AB578" t="s">
        <v>592</v>
      </c>
      <c r="AC578" t="s">
        <v>1611</v>
      </c>
    </row>
    <row r="579" spans="1:30">
      <c r="A579" s="1">
        <f>HYPERLINK("https://lsnyc.legalserver.org/matter/dynamic-profile/view/1840194","17-1840194")</f>
        <v>0</v>
      </c>
      <c r="B579" t="s">
        <v>55</v>
      </c>
      <c r="C579" t="s">
        <v>64</v>
      </c>
      <c r="D579" t="s">
        <v>75</v>
      </c>
      <c r="E579">
        <v>10306</v>
      </c>
      <c r="G579" t="s">
        <v>83</v>
      </c>
      <c r="H579" t="s">
        <v>76</v>
      </c>
      <c r="J579" t="s">
        <v>126</v>
      </c>
      <c r="L579">
        <v>48452</v>
      </c>
      <c r="N579" t="s">
        <v>177</v>
      </c>
      <c r="Q579" t="s">
        <v>211</v>
      </c>
      <c r="R579" t="s">
        <v>218</v>
      </c>
      <c r="T579" t="s">
        <v>327</v>
      </c>
      <c r="U579" t="s">
        <v>257</v>
      </c>
      <c r="V579" t="s">
        <v>320</v>
      </c>
      <c r="W579">
        <v>0</v>
      </c>
      <c r="X579">
        <v>0</v>
      </c>
      <c r="Y579">
        <v>0</v>
      </c>
      <c r="AA579">
        <v>0</v>
      </c>
      <c r="AB579" t="s">
        <v>1003</v>
      </c>
      <c r="AC579" t="s">
        <v>1612</v>
      </c>
      <c r="AD579" t="s">
        <v>1762</v>
      </c>
    </row>
    <row r="580" spans="1:30">
      <c r="A580" s="1">
        <f>HYPERLINK("https://lsnyc.legalserver.org/matter/dynamic-profile/view/1873668","18-1873668")</f>
        <v>0</v>
      </c>
      <c r="B580" t="s">
        <v>58</v>
      </c>
      <c r="C580" t="s">
        <v>64</v>
      </c>
      <c r="D580" t="s">
        <v>75</v>
      </c>
      <c r="E580">
        <v>10312</v>
      </c>
      <c r="G580" t="s">
        <v>84</v>
      </c>
      <c r="J580" t="s">
        <v>101</v>
      </c>
      <c r="L580">
        <v>56399</v>
      </c>
      <c r="Q580" t="s">
        <v>215</v>
      </c>
      <c r="T580" t="s">
        <v>428</v>
      </c>
      <c r="U580" t="s">
        <v>273</v>
      </c>
      <c r="V580" t="s">
        <v>320</v>
      </c>
      <c r="W580">
        <v>0</v>
      </c>
      <c r="X580">
        <v>0</v>
      </c>
      <c r="Y580">
        <v>0</v>
      </c>
      <c r="AA580">
        <v>0</v>
      </c>
      <c r="AB580" t="s">
        <v>1011</v>
      </c>
      <c r="AC580" t="s">
        <v>1613</v>
      </c>
    </row>
    <row r="581" spans="1:30">
      <c r="A581" s="1">
        <f>HYPERLINK("https://lsnyc.legalserver.org/matter/dynamic-profile/view/1906038","19-1906038")</f>
        <v>0</v>
      </c>
      <c r="B581" t="s">
        <v>54</v>
      </c>
      <c r="C581" t="s">
        <v>64</v>
      </c>
      <c r="D581" t="s">
        <v>75</v>
      </c>
      <c r="E581">
        <v>10310</v>
      </c>
      <c r="G581" t="s">
        <v>88</v>
      </c>
      <c r="J581" t="s">
        <v>107</v>
      </c>
      <c r="L581">
        <v>90000</v>
      </c>
      <c r="Q581" t="s">
        <v>217</v>
      </c>
      <c r="T581" t="s">
        <v>429</v>
      </c>
      <c r="U581" t="s">
        <v>417</v>
      </c>
      <c r="V581" t="s">
        <v>320</v>
      </c>
      <c r="W581">
        <v>0</v>
      </c>
      <c r="X581">
        <v>0</v>
      </c>
      <c r="Y581">
        <v>0</v>
      </c>
      <c r="AA581">
        <v>0</v>
      </c>
      <c r="AB581" t="s">
        <v>1012</v>
      </c>
      <c r="AC581" t="s">
        <v>1614</v>
      </c>
    </row>
    <row r="582" spans="1:30">
      <c r="A582" s="1">
        <f>HYPERLINK("https://lsnyc.legalserver.org/matter/dynamic-profile/view/1858786","18-1858786")</f>
        <v>0</v>
      </c>
      <c r="B582" t="s">
        <v>57</v>
      </c>
      <c r="C582" t="s">
        <v>64</v>
      </c>
      <c r="D582" t="s">
        <v>75</v>
      </c>
      <c r="E582">
        <v>10310</v>
      </c>
      <c r="G582" t="s">
        <v>83</v>
      </c>
      <c r="J582" t="s">
        <v>102</v>
      </c>
      <c r="L582">
        <v>49900</v>
      </c>
      <c r="N582" t="s">
        <v>184</v>
      </c>
      <c r="Q582" t="s">
        <v>211</v>
      </c>
      <c r="R582" t="s">
        <v>215</v>
      </c>
      <c r="T582" t="s">
        <v>320</v>
      </c>
      <c r="U582" t="s">
        <v>273</v>
      </c>
      <c r="V582" t="s">
        <v>320</v>
      </c>
      <c r="W582">
        <v>0</v>
      </c>
      <c r="X582">
        <v>0</v>
      </c>
      <c r="Y582">
        <v>0</v>
      </c>
      <c r="AA582">
        <v>0</v>
      </c>
      <c r="AB582" t="s">
        <v>1013</v>
      </c>
      <c r="AC582" t="s">
        <v>1615</v>
      </c>
      <c r="AD582" t="s">
        <v>1760</v>
      </c>
    </row>
    <row r="583" spans="1:30">
      <c r="A583" s="1">
        <f>HYPERLINK("https://lsnyc.legalserver.org/matter/dynamic-profile/view/1873885","18-1873885")</f>
        <v>0</v>
      </c>
      <c r="B583" t="s">
        <v>55</v>
      </c>
      <c r="C583" t="s">
        <v>64</v>
      </c>
      <c r="D583" t="s">
        <v>75</v>
      </c>
      <c r="E583">
        <v>10306</v>
      </c>
      <c r="G583" t="s">
        <v>85</v>
      </c>
      <c r="H583" t="s">
        <v>76</v>
      </c>
      <c r="J583" t="s">
        <v>99</v>
      </c>
      <c r="L583">
        <v>90232</v>
      </c>
      <c r="Q583" t="s">
        <v>217</v>
      </c>
      <c r="R583" t="s">
        <v>215</v>
      </c>
      <c r="T583" t="s">
        <v>430</v>
      </c>
      <c r="U583" t="s">
        <v>273</v>
      </c>
      <c r="V583" t="s">
        <v>320</v>
      </c>
      <c r="W583">
        <v>0</v>
      </c>
      <c r="X583">
        <v>0</v>
      </c>
      <c r="Y583">
        <v>0</v>
      </c>
      <c r="AA583">
        <v>0</v>
      </c>
      <c r="AB583" t="s">
        <v>650</v>
      </c>
      <c r="AC583" t="s">
        <v>1616</v>
      </c>
    </row>
    <row r="584" spans="1:30">
      <c r="A584" s="1">
        <f>HYPERLINK("https://lsnyc.legalserver.org/matter/dynamic-profile/view/1877663","18-1877663")</f>
        <v>0</v>
      </c>
      <c r="B584" t="s">
        <v>54</v>
      </c>
      <c r="C584" t="s">
        <v>64</v>
      </c>
      <c r="D584" t="s">
        <v>75</v>
      </c>
      <c r="E584">
        <v>10312</v>
      </c>
      <c r="G584" t="s">
        <v>76</v>
      </c>
      <c r="J584" t="s">
        <v>124</v>
      </c>
      <c r="L584">
        <v>64400</v>
      </c>
      <c r="Q584" t="s">
        <v>211</v>
      </c>
      <c r="R584" t="s">
        <v>215</v>
      </c>
      <c r="T584" t="s">
        <v>431</v>
      </c>
      <c r="U584" t="s">
        <v>484</v>
      </c>
      <c r="V584" t="s">
        <v>545</v>
      </c>
      <c r="W584">
        <v>0</v>
      </c>
      <c r="X584">
        <v>0</v>
      </c>
      <c r="Y584">
        <v>0</v>
      </c>
      <c r="AA584">
        <v>0</v>
      </c>
      <c r="AB584" t="s">
        <v>967</v>
      </c>
      <c r="AC584" t="s">
        <v>1617</v>
      </c>
    </row>
    <row r="585" spans="1:30">
      <c r="A585" s="1">
        <f>HYPERLINK("https://lsnyc.legalserver.org/matter/dynamic-profile/view/1907364","19-1907364")</f>
        <v>0</v>
      </c>
      <c r="B585" t="s">
        <v>54</v>
      </c>
      <c r="C585" t="s">
        <v>64</v>
      </c>
      <c r="D585" t="s">
        <v>75</v>
      </c>
      <c r="E585">
        <v>10303</v>
      </c>
      <c r="G585" t="s">
        <v>85</v>
      </c>
      <c r="H585" t="s">
        <v>76</v>
      </c>
      <c r="J585" t="s">
        <v>170</v>
      </c>
      <c r="L585">
        <v>24312</v>
      </c>
      <c r="N585" t="s">
        <v>177</v>
      </c>
      <c r="Q585" t="s">
        <v>216</v>
      </c>
      <c r="T585" t="s">
        <v>241</v>
      </c>
      <c r="U585" t="s">
        <v>472</v>
      </c>
      <c r="V585" t="s">
        <v>471</v>
      </c>
      <c r="W585">
        <v>0</v>
      </c>
      <c r="X585">
        <v>0</v>
      </c>
      <c r="Y585">
        <v>0</v>
      </c>
      <c r="AA585">
        <v>0</v>
      </c>
      <c r="AB585" t="s">
        <v>1014</v>
      </c>
      <c r="AC585" t="s">
        <v>1618</v>
      </c>
    </row>
    <row r="586" spans="1:30">
      <c r="A586" s="1">
        <f>HYPERLINK("https://lsnyc.legalserver.org/matter/dynamic-profile/view/1842131","17-1842131")</f>
        <v>0</v>
      </c>
      <c r="B586" t="s">
        <v>56</v>
      </c>
      <c r="C586" t="s">
        <v>64</v>
      </c>
      <c r="D586" t="s">
        <v>75</v>
      </c>
      <c r="E586">
        <v>10314</v>
      </c>
      <c r="G586" t="s">
        <v>85</v>
      </c>
      <c r="J586" t="s">
        <v>120</v>
      </c>
      <c r="L586">
        <v>41940</v>
      </c>
      <c r="N586" t="s">
        <v>177</v>
      </c>
      <c r="Q586" t="s">
        <v>215</v>
      </c>
      <c r="R586" t="s">
        <v>225</v>
      </c>
      <c r="U586" t="s">
        <v>337</v>
      </c>
      <c r="W586">
        <v>0</v>
      </c>
      <c r="X586">
        <v>0</v>
      </c>
      <c r="Y586">
        <v>0</v>
      </c>
      <c r="AA586">
        <v>0</v>
      </c>
      <c r="AB586" t="s">
        <v>822</v>
      </c>
      <c r="AC586" t="s">
        <v>1619</v>
      </c>
    </row>
    <row r="587" spans="1:30">
      <c r="A587" s="1">
        <f>HYPERLINK("https://lsnyc.legalserver.org/matter/dynamic-profile/view/0831117","17-0831117")</f>
        <v>0</v>
      </c>
      <c r="B587" t="s">
        <v>54</v>
      </c>
      <c r="C587" t="s">
        <v>64</v>
      </c>
      <c r="D587" t="s">
        <v>75</v>
      </c>
      <c r="E587">
        <v>10306</v>
      </c>
      <c r="G587" t="s">
        <v>76</v>
      </c>
      <c r="J587" t="s">
        <v>139</v>
      </c>
      <c r="L587">
        <v>37200</v>
      </c>
      <c r="Q587" t="s">
        <v>218</v>
      </c>
      <c r="W587">
        <v>0</v>
      </c>
      <c r="X587">
        <v>0</v>
      </c>
      <c r="Y587">
        <v>0</v>
      </c>
      <c r="AA587">
        <v>0</v>
      </c>
      <c r="AB587" t="s">
        <v>601</v>
      </c>
      <c r="AC587" t="s">
        <v>1620</v>
      </c>
    </row>
    <row r="588" spans="1:30">
      <c r="A588" s="1">
        <f>HYPERLINK("https://lsnyc.legalserver.org/matter/dynamic-profile/view/1862217","18-1862217")</f>
        <v>0</v>
      </c>
      <c r="B588" t="s">
        <v>57</v>
      </c>
      <c r="C588" t="s">
        <v>64</v>
      </c>
      <c r="D588" t="s">
        <v>75</v>
      </c>
      <c r="E588">
        <v>10312</v>
      </c>
      <c r="G588" t="s">
        <v>89</v>
      </c>
      <c r="J588" t="s">
        <v>127</v>
      </c>
      <c r="L588">
        <v>34724</v>
      </c>
      <c r="N588" t="s">
        <v>181</v>
      </c>
      <c r="Q588" t="s">
        <v>213</v>
      </c>
      <c r="U588" t="s">
        <v>513</v>
      </c>
      <c r="W588">
        <v>0</v>
      </c>
      <c r="X588">
        <v>0</v>
      </c>
      <c r="Y588">
        <v>0</v>
      </c>
      <c r="AA588">
        <v>0</v>
      </c>
      <c r="AB588" t="s">
        <v>1015</v>
      </c>
      <c r="AC588" t="s">
        <v>1621</v>
      </c>
    </row>
    <row r="589" spans="1:30">
      <c r="A589" s="1">
        <f>HYPERLINK("https://lsnyc.legalserver.org/matter/dynamic-profile/view/1889744","19-1889744")</f>
        <v>0</v>
      </c>
      <c r="B589" t="s">
        <v>57</v>
      </c>
      <c r="C589" t="s">
        <v>64</v>
      </c>
      <c r="D589" t="s">
        <v>75</v>
      </c>
      <c r="E589">
        <v>10312</v>
      </c>
      <c r="G589" t="s">
        <v>76</v>
      </c>
      <c r="J589" t="s">
        <v>119</v>
      </c>
      <c r="L589">
        <v>68400</v>
      </c>
      <c r="N589" t="s">
        <v>177</v>
      </c>
      <c r="Q589" t="s">
        <v>216</v>
      </c>
      <c r="U589" t="s">
        <v>337</v>
      </c>
      <c r="W589">
        <v>0</v>
      </c>
      <c r="X589">
        <v>0</v>
      </c>
      <c r="Y589">
        <v>0</v>
      </c>
      <c r="AA589">
        <v>0</v>
      </c>
      <c r="AB589" t="s">
        <v>698</v>
      </c>
      <c r="AC589" t="s">
        <v>1483</v>
      </c>
    </row>
    <row r="590" spans="1:30">
      <c r="A590" s="1">
        <f>HYPERLINK("https://lsnyc.legalserver.org/matter/dynamic-profile/view/1876532","18-1876532")</f>
        <v>0</v>
      </c>
      <c r="B590" t="s">
        <v>55</v>
      </c>
      <c r="C590" t="s">
        <v>64</v>
      </c>
      <c r="D590" t="s">
        <v>75</v>
      </c>
      <c r="E590">
        <v>10314</v>
      </c>
      <c r="G590" t="s">
        <v>89</v>
      </c>
      <c r="J590" t="s">
        <v>99</v>
      </c>
      <c r="L590">
        <v>71256</v>
      </c>
      <c r="Q590" t="s">
        <v>215</v>
      </c>
      <c r="W590">
        <v>0</v>
      </c>
      <c r="X590">
        <v>0</v>
      </c>
      <c r="Y590">
        <v>0</v>
      </c>
      <c r="AA590">
        <v>0</v>
      </c>
      <c r="AB590" t="s">
        <v>1016</v>
      </c>
      <c r="AC590" t="s">
        <v>1622</v>
      </c>
    </row>
    <row r="591" spans="1:30">
      <c r="A591" s="1">
        <f>HYPERLINK("https://lsnyc.legalserver.org/matter/dynamic-profile/view/1885161","18-1885161")</f>
        <v>0</v>
      </c>
      <c r="B591" t="s">
        <v>58</v>
      </c>
      <c r="C591" t="s">
        <v>64</v>
      </c>
      <c r="D591" t="s">
        <v>75</v>
      </c>
      <c r="E591">
        <v>10305</v>
      </c>
      <c r="G591" t="s">
        <v>76</v>
      </c>
      <c r="J591" t="s">
        <v>100</v>
      </c>
      <c r="L591">
        <v>40000</v>
      </c>
      <c r="N591" t="s">
        <v>177</v>
      </c>
      <c r="Q591" t="s">
        <v>217</v>
      </c>
      <c r="T591" t="s">
        <v>273</v>
      </c>
      <c r="U591" t="s">
        <v>273</v>
      </c>
      <c r="W591">
        <v>0</v>
      </c>
      <c r="X591">
        <v>0</v>
      </c>
      <c r="Y591">
        <v>0</v>
      </c>
      <c r="AA591">
        <v>0</v>
      </c>
      <c r="AB591" t="s">
        <v>1017</v>
      </c>
      <c r="AC591" t="s">
        <v>1213</v>
      </c>
    </row>
    <row r="592" spans="1:30">
      <c r="A592" s="1">
        <f>HYPERLINK("https://lsnyc.legalserver.org/matter/dynamic-profile/view/1881302","18-1881302")</f>
        <v>0</v>
      </c>
      <c r="B592" t="s">
        <v>57</v>
      </c>
      <c r="C592" t="s">
        <v>64</v>
      </c>
      <c r="D592" t="s">
        <v>75</v>
      </c>
      <c r="E592">
        <v>10304</v>
      </c>
      <c r="G592" t="s">
        <v>76</v>
      </c>
      <c r="J592" t="s">
        <v>100</v>
      </c>
      <c r="L592">
        <v>9568</v>
      </c>
      <c r="N592" t="s">
        <v>177</v>
      </c>
      <c r="P592" t="s">
        <v>188</v>
      </c>
      <c r="Q592" t="s">
        <v>216</v>
      </c>
      <c r="U592" t="s">
        <v>468</v>
      </c>
      <c r="W592">
        <v>0</v>
      </c>
      <c r="X592">
        <v>0</v>
      </c>
      <c r="Y592">
        <v>0</v>
      </c>
      <c r="AA592">
        <v>0</v>
      </c>
      <c r="AB592" t="s">
        <v>1018</v>
      </c>
      <c r="AC592" t="s">
        <v>1623</v>
      </c>
    </row>
    <row r="593" spans="1:29">
      <c r="A593" s="1">
        <f>HYPERLINK("https://lsnyc.legalserver.org/matter/dynamic-profile/view/1876770","18-1876770")</f>
        <v>0</v>
      </c>
      <c r="B593" t="s">
        <v>55</v>
      </c>
      <c r="C593" t="s">
        <v>64</v>
      </c>
      <c r="D593" t="s">
        <v>75</v>
      </c>
      <c r="E593">
        <v>10314</v>
      </c>
      <c r="G593" t="s">
        <v>83</v>
      </c>
      <c r="H593" t="s">
        <v>77</v>
      </c>
      <c r="J593" t="s">
        <v>126</v>
      </c>
      <c r="L593">
        <v>21600</v>
      </c>
      <c r="N593" t="s">
        <v>177</v>
      </c>
      <c r="Q593" t="s">
        <v>217</v>
      </c>
      <c r="T593" t="s">
        <v>389</v>
      </c>
      <c r="U593" t="s">
        <v>320</v>
      </c>
      <c r="W593">
        <v>0</v>
      </c>
      <c r="X593">
        <v>0</v>
      </c>
      <c r="Y593">
        <v>0</v>
      </c>
      <c r="AA593">
        <v>0</v>
      </c>
      <c r="AB593" t="s">
        <v>1019</v>
      </c>
      <c r="AC593" t="s">
        <v>1624</v>
      </c>
    </row>
    <row r="594" spans="1:29">
      <c r="A594" s="1">
        <f>HYPERLINK("https://lsnyc.legalserver.org/matter/dynamic-profile/view/1888621","19-1888621")</f>
        <v>0</v>
      </c>
      <c r="B594" t="s">
        <v>54</v>
      </c>
      <c r="C594" t="s">
        <v>64</v>
      </c>
      <c r="D594" t="s">
        <v>75</v>
      </c>
      <c r="E594">
        <v>10303</v>
      </c>
      <c r="G594" t="s">
        <v>88</v>
      </c>
      <c r="J594" t="s">
        <v>102</v>
      </c>
      <c r="L594">
        <v>67600</v>
      </c>
      <c r="Q594" t="s">
        <v>215</v>
      </c>
      <c r="W594">
        <v>0</v>
      </c>
      <c r="X594">
        <v>0</v>
      </c>
      <c r="Y594">
        <v>0</v>
      </c>
      <c r="AA594">
        <v>0</v>
      </c>
      <c r="AB594" t="s">
        <v>688</v>
      </c>
      <c r="AC594" t="s">
        <v>1625</v>
      </c>
    </row>
    <row r="595" spans="1:29">
      <c r="A595" s="1">
        <f>HYPERLINK("https://lsnyc.legalserver.org/matter/dynamic-profile/view/1882678","18-1882678")</f>
        <v>0</v>
      </c>
      <c r="B595" t="s">
        <v>55</v>
      </c>
      <c r="C595" t="s">
        <v>64</v>
      </c>
      <c r="D595" t="s">
        <v>75</v>
      </c>
      <c r="E595">
        <v>10314</v>
      </c>
      <c r="G595" t="s">
        <v>89</v>
      </c>
      <c r="J595" t="s">
        <v>111</v>
      </c>
      <c r="L595">
        <v>23400</v>
      </c>
      <c r="Q595" t="s">
        <v>217</v>
      </c>
      <c r="W595">
        <v>0</v>
      </c>
      <c r="X595">
        <v>0</v>
      </c>
      <c r="Y595">
        <v>0</v>
      </c>
      <c r="AA595">
        <v>0</v>
      </c>
      <c r="AB595" t="s">
        <v>1020</v>
      </c>
      <c r="AC595" t="s">
        <v>1626</v>
      </c>
    </row>
    <row r="596" spans="1:29">
      <c r="A596" s="1">
        <f>HYPERLINK("https://lsnyc.legalserver.org/matter/dynamic-profile/view/0821480","16-0821480")</f>
        <v>0</v>
      </c>
      <c r="B596" t="s">
        <v>55</v>
      </c>
      <c r="C596" t="s">
        <v>64</v>
      </c>
      <c r="D596" t="s">
        <v>75</v>
      </c>
      <c r="E596">
        <v>10302</v>
      </c>
      <c r="G596" t="s">
        <v>78</v>
      </c>
      <c r="J596" t="s">
        <v>126</v>
      </c>
      <c r="L596">
        <v>18256</v>
      </c>
      <c r="N596" t="s">
        <v>177</v>
      </c>
      <c r="Q596" t="s">
        <v>217</v>
      </c>
      <c r="T596" t="s">
        <v>388</v>
      </c>
      <c r="U596" t="s">
        <v>464</v>
      </c>
      <c r="W596">
        <v>0</v>
      </c>
      <c r="X596">
        <v>0</v>
      </c>
      <c r="Y596">
        <v>0</v>
      </c>
      <c r="AA596">
        <v>0</v>
      </c>
      <c r="AB596" t="s">
        <v>1021</v>
      </c>
      <c r="AC596" t="s">
        <v>1627</v>
      </c>
    </row>
    <row r="597" spans="1:29">
      <c r="A597" s="1">
        <f>HYPERLINK("https://lsnyc.legalserver.org/matter/dynamic-profile/view/1885264","18-1885264")</f>
        <v>0</v>
      </c>
      <c r="B597" t="s">
        <v>57</v>
      </c>
      <c r="C597" t="s">
        <v>64</v>
      </c>
      <c r="D597" t="s">
        <v>75</v>
      </c>
      <c r="E597">
        <v>10314</v>
      </c>
      <c r="G597" t="s">
        <v>84</v>
      </c>
      <c r="J597" t="s">
        <v>102</v>
      </c>
      <c r="L597">
        <v>52000</v>
      </c>
      <c r="N597" t="s">
        <v>177</v>
      </c>
      <c r="Q597" t="s">
        <v>215</v>
      </c>
      <c r="U597" t="s">
        <v>469</v>
      </c>
      <c r="W597">
        <v>0</v>
      </c>
      <c r="X597">
        <v>0</v>
      </c>
      <c r="Y597">
        <v>0</v>
      </c>
      <c r="AA597">
        <v>0</v>
      </c>
      <c r="AB597" t="s">
        <v>1022</v>
      </c>
      <c r="AC597" t="s">
        <v>1628</v>
      </c>
    </row>
    <row r="598" spans="1:29">
      <c r="A598" s="1">
        <f>HYPERLINK("https://lsnyc.legalserver.org/matter/dynamic-profile/view/1864685","18-1864685")</f>
        <v>0</v>
      </c>
      <c r="B598" t="s">
        <v>54</v>
      </c>
      <c r="C598" t="s">
        <v>64</v>
      </c>
      <c r="D598" t="s">
        <v>75</v>
      </c>
      <c r="E598">
        <v>10304</v>
      </c>
      <c r="J598" t="s">
        <v>143</v>
      </c>
      <c r="L598">
        <v>22100</v>
      </c>
      <c r="Q598" t="s">
        <v>217</v>
      </c>
      <c r="W598">
        <v>0</v>
      </c>
      <c r="X598">
        <v>0</v>
      </c>
      <c r="Y598">
        <v>0</v>
      </c>
      <c r="AA598">
        <v>0</v>
      </c>
      <c r="AB598" t="s">
        <v>752</v>
      </c>
      <c r="AC598" t="s">
        <v>1629</v>
      </c>
    </row>
    <row r="599" spans="1:29">
      <c r="A599" s="1">
        <f>HYPERLINK("https://lsnyc.legalserver.org/matter/dynamic-profile/view/1878333","18-1878333")</f>
        <v>0</v>
      </c>
      <c r="B599" t="s">
        <v>57</v>
      </c>
      <c r="C599" t="s">
        <v>64</v>
      </c>
      <c r="D599" t="s">
        <v>75</v>
      </c>
      <c r="E599">
        <v>10310</v>
      </c>
      <c r="G599" t="s">
        <v>85</v>
      </c>
      <c r="J599" t="s">
        <v>114</v>
      </c>
      <c r="L599">
        <v>84958</v>
      </c>
      <c r="N599" t="s">
        <v>177</v>
      </c>
      <c r="Q599" t="s">
        <v>211</v>
      </c>
      <c r="R599" t="s">
        <v>217</v>
      </c>
      <c r="U599" t="s">
        <v>472</v>
      </c>
      <c r="W599">
        <v>0</v>
      </c>
      <c r="X599">
        <v>0</v>
      </c>
      <c r="Y599">
        <v>0</v>
      </c>
      <c r="AA599">
        <v>0</v>
      </c>
      <c r="AB599" t="s">
        <v>1023</v>
      </c>
      <c r="AC599" t="s">
        <v>1630</v>
      </c>
    </row>
    <row r="600" spans="1:29">
      <c r="A600" s="1">
        <f>HYPERLINK("https://lsnyc.legalserver.org/matter/dynamic-profile/view/1881085","18-1881085")</f>
        <v>0</v>
      </c>
      <c r="B600" t="s">
        <v>54</v>
      </c>
      <c r="C600" t="s">
        <v>64</v>
      </c>
      <c r="D600" t="s">
        <v>75</v>
      </c>
      <c r="E600">
        <v>10310</v>
      </c>
      <c r="G600" t="s">
        <v>76</v>
      </c>
      <c r="J600" t="s">
        <v>124</v>
      </c>
      <c r="L600">
        <v>34400</v>
      </c>
      <c r="Q600" t="s">
        <v>211</v>
      </c>
      <c r="R600" t="s">
        <v>215</v>
      </c>
      <c r="W600">
        <v>0</v>
      </c>
      <c r="X600">
        <v>0</v>
      </c>
      <c r="Y600">
        <v>0</v>
      </c>
      <c r="AA600">
        <v>0</v>
      </c>
      <c r="AB600" t="s">
        <v>1024</v>
      </c>
      <c r="AC600" t="s">
        <v>1631</v>
      </c>
    </row>
    <row r="601" spans="1:29">
      <c r="A601" s="1">
        <f>HYPERLINK("https://lsnyc.legalserver.org/matter/dynamic-profile/view/0795713","16-0795713")</f>
        <v>0</v>
      </c>
      <c r="B601" t="s">
        <v>54</v>
      </c>
      <c r="C601" t="s">
        <v>64</v>
      </c>
      <c r="D601" t="s">
        <v>75</v>
      </c>
      <c r="E601">
        <v>10301</v>
      </c>
      <c r="G601" t="s">
        <v>77</v>
      </c>
      <c r="J601" t="s">
        <v>116</v>
      </c>
      <c r="L601">
        <v>9858.42</v>
      </c>
      <c r="N601" t="s">
        <v>177</v>
      </c>
      <c r="P601" t="s">
        <v>188</v>
      </c>
      <c r="Q601" t="s">
        <v>213</v>
      </c>
      <c r="R601" t="s">
        <v>217</v>
      </c>
      <c r="U601" t="s">
        <v>514</v>
      </c>
      <c r="W601">
        <v>0</v>
      </c>
      <c r="X601">
        <v>0</v>
      </c>
      <c r="Y601">
        <v>0</v>
      </c>
      <c r="AA601">
        <v>0</v>
      </c>
      <c r="AB601" t="s">
        <v>898</v>
      </c>
      <c r="AC601" t="s">
        <v>1632</v>
      </c>
    </row>
    <row r="602" spans="1:29">
      <c r="A602" s="1">
        <f>HYPERLINK("https://lsnyc.legalserver.org/matter/dynamic-profile/view/1883201","18-1883201")</f>
        <v>0</v>
      </c>
      <c r="B602" t="s">
        <v>57</v>
      </c>
      <c r="C602" t="s">
        <v>64</v>
      </c>
      <c r="D602" t="s">
        <v>75</v>
      </c>
      <c r="E602">
        <v>10312</v>
      </c>
      <c r="G602" t="s">
        <v>88</v>
      </c>
      <c r="J602" t="s">
        <v>124</v>
      </c>
      <c r="L602">
        <v>88300</v>
      </c>
      <c r="N602" t="s">
        <v>177</v>
      </c>
      <c r="Q602" t="s">
        <v>216</v>
      </c>
      <c r="U602" t="s">
        <v>481</v>
      </c>
      <c r="W602">
        <v>0</v>
      </c>
      <c r="X602">
        <v>0</v>
      </c>
      <c r="Y602">
        <v>0</v>
      </c>
      <c r="AA602">
        <v>0</v>
      </c>
      <c r="AB602" t="s">
        <v>974</v>
      </c>
      <c r="AC602" t="s">
        <v>1633</v>
      </c>
    </row>
    <row r="603" spans="1:29">
      <c r="A603" s="1">
        <f>HYPERLINK("https://lsnyc.legalserver.org/matter/dynamic-profile/view/1860674","18-1860674")</f>
        <v>0</v>
      </c>
      <c r="B603" t="s">
        <v>57</v>
      </c>
      <c r="C603" t="s">
        <v>64</v>
      </c>
      <c r="D603" t="s">
        <v>75</v>
      </c>
      <c r="E603">
        <v>10310</v>
      </c>
      <c r="G603" t="s">
        <v>76</v>
      </c>
      <c r="J603" t="s">
        <v>169</v>
      </c>
      <c r="L603">
        <v>40488</v>
      </c>
      <c r="N603" t="s">
        <v>177</v>
      </c>
      <c r="Q603" t="s">
        <v>217</v>
      </c>
      <c r="T603" t="s">
        <v>252</v>
      </c>
      <c r="U603" t="s">
        <v>337</v>
      </c>
      <c r="W603">
        <v>0</v>
      </c>
      <c r="X603">
        <v>0</v>
      </c>
      <c r="Y603">
        <v>0</v>
      </c>
      <c r="AA603">
        <v>0</v>
      </c>
      <c r="AB603" t="s">
        <v>929</v>
      </c>
      <c r="AC603" t="s">
        <v>1634</v>
      </c>
    </row>
    <row r="604" spans="1:29">
      <c r="A604" s="1">
        <f>HYPERLINK("https://lsnyc.legalserver.org/matter/dynamic-profile/view/1903505","19-1903505")</f>
        <v>0</v>
      </c>
      <c r="B604" t="s">
        <v>54</v>
      </c>
      <c r="C604" t="s">
        <v>64</v>
      </c>
      <c r="D604" t="s">
        <v>75</v>
      </c>
      <c r="E604">
        <v>10312</v>
      </c>
      <c r="J604" t="s">
        <v>124</v>
      </c>
      <c r="L604">
        <v>96000</v>
      </c>
      <c r="Q604" t="s">
        <v>216</v>
      </c>
      <c r="W604">
        <v>0</v>
      </c>
      <c r="X604">
        <v>0</v>
      </c>
      <c r="Y604">
        <v>0</v>
      </c>
      <c r="AA604">
        <v>0</v>
      </c>
      <c r="AB604" t="s">
        <v>1025</v>
      </c>
      <c r="AC604" t="s">
        <v>1605</v>
      </c>
    </row>
    <row r="605" spans="1:29">
      <c r="A605" s="1">
        <f>HYPERLINK("https://lsnyc.legalserver.org/matter/dynamic-profile/view/1900314","19-1900314")</f>
        <v>0</v>
      </c>
      <c r="B605" t="s">
        <v>54</v>
      </c>
      <c r="C605" t="s">
        <v>64</v>
      </c>
      <c r="D605" t="s">
        <v>75</v>
      </c>
      <c r="E605">
        <v>10304</v>
      </c>
      <c r="G605" t="s">
        <v>88</v>
      </c>
      <c r="J605" t="s">
        <v>96</v>
      </c>
      <c r="L605">
        <v>74000</v>
      </c>
      <c r="W605">
        <v>0</v>
      </c>
      <c r="X605">
        <v>0</v>
      </c>
      <c r="Y605">
        <v>0</v>
      </c>
      <c r="AA605">
        <v>0</v>
      </c>
      <c r="AB605" t="s">
        <v>1026</v>
      </c>
      <c r="AC605" t="s">
        <v>1635</v>
      </c>
    </row>
    <row r="606" spans="1:29">
      <c r="A606" s="1">
        <f>HYPERLINK("https://lsnyc.legalserver.org/matter/dynamic-profile/view/1858795","18-1858795")</f>
        <v>0</v>
      </c>
      <c r="B606" t="s">
        <v>58</v>
      </c>
      <c r="C606" t="s">
        <v>64</v>
      </c>
      <c r="D606" t="s">
        <v>75</v>
      </c>
      <c r="E606">
        <v>10312</v>
      </c>
      <c r="G606" t="s">
        <v>84</v>
      </c>
      <c r="H606" t="s">
        <v>76</v>
      </c>
      <c r="J606" t="s">
        <v>117</v>
      </c>
      <c r="L606">
        <v>93600</v>
      </c>
      <c r="N606" t="s">
        <v>177</v>
      </c>
      <c r="Q606" t="s">
        <v>216</v>
      </c>
      <c r="T606" t="s">
        <v>290</v>
      </c>
      <c r="U606" t="s">
        <v>465</v>
      </c>
      <c r="W606">
        <v>0</v>
      </c>
      <c r="X606">
        <v>0</v>
      </c>
      <c r="Y606">
        <v>0</v>
      </c>
      <c r="AA606">
        <v>0</v>
      </c>
      <c r="AB606" t="s">
        <v>878</v>
      </c>
      <c r="AC606" t="s">
        <v>1636</v>
      </c>
    </row>
    <row r="607" spans="1:29">
      <c r="A607" s="1">
        <f>HYPERLINK("https://lsnyc.legalserver.org/matter/dynamic-profile/view/1868632","18-1868632")</f>
        <v>0</v>
      </c>
      <c r="B607" t="s">
        <v>54</v>
      </c>
      <c r="C607" t="s">
        <v>64</v>
      </c>
      <c r="D607" t="s">
        <v>75</v>
      </c>
      <c r="E607">
        <v>10310</v>
      </c>
      <c r="G607" t="s">
        <v>85</v>
      </c>
      <c r="J607" t="s">
        <v>155</v>
      </c>
      <c r="L607">
        <v>103600</v>
      </c>
      <c r="Q607" t="s">
        <v>211</v>
      </c>
      <c r="W607">
        <v>0</v>
      </c>
      <c r="X607">
        <v>0</v>
      </c>
      <c r="Y607">
        <v>0</v>
      </c>
      <c r="AA607">
        <v>0</v>
      </c>
      <c r="AB607" t="s">
        <v>1027</v>
      </c>
      <c r="AC607" t="s">
        <v>1637</v>
      </c>
    </row>
    <row r="608" spans="1:29">
      <c r="A608" s="1">
        <f>HYPERLINK("https://lsnyc.legalserver.org/matter/dynamic-profile/view/1864211","18-1864211")</f>
        <v>0</v>
      </c>
      <c r="B608" t="s">
        <v>57</v>
      </c>
      <c r="C608" t="s">
        <v>64</v>
      </c>
      <c r="D608" t="s">
        <v>75</v>
      </c>
      <c r="E608">
        <v>10305</v>
      </c>
      <c r="G608" t="s">
        <v>89</v>
      </c>
      <c r="J608" t="s">
        <v>102</v>
      </c>
      <c r="L608">
        <v>25812</v>
      </c>
      <c r="N608" t="s">
        <v>177</v>
      </c>
      <c r="Q608" t="s">
        <v>215</v>
      </c>
      <c r="R608" t="s">
        <v>216</v>
      </c>
      <c r="U608" t="s">
        <v>470</v>
      </c>
      <c r="W608">
        <v>0</v>
      </c>
      <c r="X608">
        <v>0</v>
      </c>
      <c r="Y608">
        <v>0</v>
      </c>
      <c r="AA608">
        <v>0</v>
      </c>
      <c r="AB608" t="s">
        <v>1028</v>
      </c>
      <c r="AC608" t="s">
        <v>1638</v>
      </c>
    </row>
    <row r="609" spans="1:29">
      <c r="A609" s="1">
        <f>HYPERLINK("https://lsnyc.legalserver.org/matter/dynamic-profile/view/1842225","17-1842225")</f>
        <v>0</v>
      </c>
      <c r="B609" t="s">
        <v>54</v>
      </c>
      <c r="C609" t="s">
        <v>64</v>
      </c>
      <c r="D609" t="s">
        <v>75</v>
      </c>
      <c r="E609">
        <v>10304</v>
      </c>
      <c r="G609" t="s">
        <v>85</v>
      </c>
      <c r="J609" t="s">
        <v>129</v>
      </c>
      <c r="L609">
        <v>55920</v>
      </c>
      <c r="N609" t="s">
        <v>177</v>
      </c>
      <c r="Q609" t="s">
        <v>211</v>
      </c>
      <c r="R609" t="s">
        <v>215</v>
      </c>
      <c r="T609" t="s">
        <v>269</v>
      </c>
      <c r="U609" t="s">
        <v>255</v>
      </c>
      <c r="W609">
        <v>0</v>
      </c>
      <c r="X609">
        <v>0</v>
      </c>
      <c r="Y609">
        <v>0</v>
      </c>
      <c r="AA609">
        <v>0</v>
      </c>
      <c r="AB609" t="s">
        <v>674</v>
      </c>
      <c r="AC609" t="s">
        <v>890</v>
      </c>
    </row>
    <row r="610" spans="1:29">
      <c r="A610" s="1">
        <f>HYPERLINK("https://lsnyc.legalserver.org/matter/dynamic-profile/view/1850018","17-1850018")</f>
        <v>0</v>
      </c>
      <c r="B610" t="s">
        <v>58</v>
      </c>
      <c r="C610" t="s">
        <v>64</v>
      </c>
      <c r="D610" t="s">
        <v>75</v>
      </c>
      <c r="E610">
        <v>10303</v>
      </c>
      <c r="G610" t="s">
        <v>84</v>
      </c>
      <c r="J610" t="s">
        <v>99</v>
      </c>
      <c r="L610">
        <v>48984</v>
      </c>
      <c r="N610" t="s">
        <v>193</v>
      </c>
      <c r="P610" t="s">
        <v>190</v>
      </c>
      <c r="Q610" t="s">
        <v>215</v>
      </c>
      <c r="R610" t="s">
        <v>217</v>
      </c>
      <c r="T610" t="s">
        <v>432</v>
      </c>
      <c r="U610" t="s">
        <v>469</v>
      </c>
      <c r="W610">
        <v>0</v>
      </c>
      <c r="X610">
        <v>0</v>
      </c>
      <c r="Y610">
        <v>0</v>
      </c>
      <c r="Z610" t="s">
        <v>567</v>
      </c>
      <c r="AA610">
        <v>0</v>
      </c>
      <c r="AB610" t="s">
        <v>1029</v>
      </c>
      <c r="AC610" t="s">
        <v>1639</v>
      </c>
    </row>
    <row r="611" spans="1:29">
      <c r="A611" s="1">
        <f>HYPERLINK("https://lsnyc.legalserver.org/matter/dynamic-profile/view/1901225","19-1901225")</f>
        <v>0</v>
      </c>
      <c r="B611" t="s">
        <v>59</v>
      </c>
      <c r="C611" t="s">
        <v>64</v>
      </c>
      <c r="D611" t="s">
        <v>75</v>
      </c>
      <c r="E611">
        <v>10309</v>
      </c>
      <c r="G611" t="s">
        <v>76</v>
      </c>
      <c r="J611" t="s">
        <v>142</v>
      </c>
      <c r="L611">
        <v>107000</v>
      </c>
      <c r="Q611" t="s">
        <v>216</v>
      </c>
      <c r="W611">
        <v>0</v>
      </c>
      <c r="X611">
        <v>0</v>
      </c>
      <c r="Y611">
        <v>0</v>
      </c>
      <c r="AA611">
        <v>0</v>
      </c>
      <c r="AB611" t="s">
        <v>1003</v>
      </c>
      <c r="AC611" t="s">
        <v>1234</v>
      </c>
    </row>
    <row r="612" spans="1:29">
      <c r="A612" s="1">
        <f>HYPERLINK("https://lsnyc.legalserver.org/matter/dynamic-profile/view/1886634","18-1886634")</f>
        <v>0</v>
      </c>
      <c r="B612" t="s">
        <v>57</v>
      </c>
      <c r="C612" t="s">
        <v>64</v>
      </c>
      <c r="D612" t="s">
        <v>69</v>
      </c>
      <c r="E612">
        <v>10312</v>
      </c>
      <c r="G612" t="s">
        <v>80</v>
      </c>
      <c r="J612" t="s">
        <v>102</v>
      </c>
      <c r="L612">
        <v>106028</v>
      </c>
      <c r="N612" t="s">
        <v>190</v>
      </c>
      <c r="Q612" t="s">
        <v>215</v>
      </c>
      <c r="U612" t="s">
        <v>481</v>
      </c>
      <c r="W612">
        <v>655.85</v>
      </c>
      <c r="X612">
        <v>0</v>
      </c>
      <c r="Y612">
        <v>0</v>
      </c>
      <c r="Z612">
        <v>655.95</v>
      </c>
      <c r="AA612">
        <v>0</v>
      </c>
      <c r="AB612" t="s">
        <v>1030</v>
      </c>
      <c r="AC612" t="s">
        <v>1640</v>
      </c>
    </row>
    <row r="613" spans="1:29">
      <c r="A613" s="1">
        <f>HYPERLINK("https://lsnyc.legalserver.org/matter/dynamic-profile/view/1870156","18-1870156")</f>
        <v>0</v>
      </c>
      <c r="B613" t="s">
        <v>58</v>
      </c>
      <c r="C613" t="s">
        <v>64</v>
      </c>
      <c r="D613" t="s">
        <v>75</v>
      </c>
      <c r="E613">
        <v>10312</v>
      </c>
      <c r="G613" t="s">
        <v>83</v>
      </c>
      <c r="J613" t="s">
        <v>167</v>
      </c>
      <c r="L613">
        <v>11940</v>
      </c>
      <c r="Q613" t="s">
        <v>213</v>
      </c>
      <c r="W613">
        <v>0</v>
      </c>
      <c r="X613">
        <v>0</v>
      </c>
      <c r="Y613">
        <v>0</v>
      </c>
      <c r="AA613">
        <v>0</v>
      </c>
      <c r="AB613" t="s">
        <v>616</v>
      </c>
      <c r="AC613" t="s">
        <v>1458</v>
      </c>
    </row>
    <row r="614" spans="1:29">
      <c r="A614" s="1">
        <f>HYPERLINK("https://lsnyc.legalserver.org/matter/dynamic-profile/view/1899513","19-1899513")</f>
        <v>0</v>
      </c>
      <c r="B614" t="s">
        <v>58</v>
      </c>
      <c r="C614" t="s">
        <v>64</v>
      </c>
      <c r="D614" t="s">
        <v>75</v>
      </c>
      <c r="E614">
        <v>10309</v>
      </c>
      <c r="G614" t="s">
        <v>84</v>
      </c>
      <c r="J614" t="s">
        <v>99</v>
      </c>
      <c r="L614">
        <v>22746</v>
      </c>
      <c r="Q614" t="s">
        <v>215</v>
      </c>
      <c r="R614" t="s">
        <v>225</v>
      </c>
      <c r="T614" t="s">
        <v>286</v>
      </c>
      <c r="U614" t="s">
        <v>417</v>
      </c>
      <c r="W614">
        <v>0</v>
      </c>
      <c r="X614">
        <v>0</v>
      </c>
      <c r="Y614">
        <v>0</v>
      </c>
      <c r="AA614">
        <v>0</v>
      </c>
      <c r="AB614" t="s">
        <v>944</v>
      </c>
      <c r="AC614" t="s">
        <v>1641</v>
      </c>
    </row>
    <row r="615" spans="1:29">
      <c r="A615" s="1">
        <f>HYPERLINK("https://lsnyc.legalserver.org/matter/dynamic-profile/view/1841325","17-1841325")</f>
        <v>0</v>
      </c>
      <c r="B615" t="s">
        <v>56</v>
      </c>
      <c r="C615" t="s">
        <v>64</v>
      </c>
      <c r="D615" t="s">
        <v>75</v>
      </c>
      <c r="E615">
        <v>10305</v>
      </c>
      <c r="G615" t="s">
        <v>89</v>
      </c>
      <c r="J615" t="s">
        <v>96</v>
      </c>
      <c r="L615">
        <v>67600</v>
      </c>
      <c r="N615" t="s">
        <v>177</v>
      </c>
      <c r="Q615" t="s">
        <v>216</v>
      </c>
      <c r="T615" t="s">
        <v>270</v>
      </c>
      <c r="U615" t="s">
        <v>488</v>
      </c>
      <c r="W615">
        <v>0</v>
      </c>
      <c r="X615">
        <v>0</v>
      </c>
      <c r="Y615">
        <v>0</v>
      </c>
      <c r="AA615">
        <v>0</v>
      </c>
      <c r="AB615" t="s">
        <v>976</v>
      </c>
      <c r="AC615" t="s">
        <v>1326</v>
      </c>
    </row>
    <row r="616" spans="1:29">
      <c r="A616" s="1">
        <f>HYPERLINK("https://lsnyc.legalserver.org/matter/dynamic-profile/view/1899316","19-1899316")</f>
        <v>0</v>
      </c>
      <c r="B616" t="s">
        <v>58</v>
      </c>
      <c r="C616" t="s">
        <v>64</v>
      </c>
      <c r="D616" t="s">
        <v>75</v>
      </c>
      <c r="E616">
        <v>10310</v>
      </c>
      <c r="G616" t="s">
        <v>87</v>
      </c>
      <c r="J616" t="s">
        <v>167</v>
      </c>
      <c r="L616">
        <v>0</v>
      </c>
      <c r="Q616" t="s">
        <v>215</v>
      </c>
      <c r="W616">
        <v>0</v>
      </c>
      <c r="X616">
        <v>0</v>
      </c>
      <c r="Y616">
        <v>0</v>
      </c>
      <c r="AA616">
        <v>0</v>
      </c>
      <c r="AB616" t="s">
        <v>1031</v>
      </c>
      <c r="AC616" t="s">
        <v>1642</v>
      </c>
    </row>
    <row r="617" spans="1:29">
      <c r="A617" s="1">
        <f>HYPERLINK("https://lsnyc.legalserver.org/matter/dynamic-profile/view/1872803","18-1872803")</f>
        <v>0</v>
      </c>
      <c r="B617" t="s">
        <v>57</v>
      </c>
      <c r="C617" t="s">
        <v>64</v>
      </c>
      <c r="D617" t="s">
        <v>75</v>
      </c>
      <c r="E617">
        <v>10312</v>
      </c>
      <c r="G617" t="s">
        <v>79</v>
      </c>
      <c r="J617" t="s">
        <v>119</v>
      </c>
      <c r="L617">
        <v>34724</v>
      </c>
      <c r="Q617" t="s">
        <v>221</v>
      </c>
      <c r="W617">
        <v>0</v>
      </c>
      <c r="X617">
        <v>0</v>
      </c>
      <c r="Y617">
        <v>0</v>
      </c>
      <c r="AA617">
        <v>0</v>
      </c>
      <c r="AB617" t="s">
        <v>1015</v>
      </c>
      <c r="AC617" t="s">
        <v>1621</v>
      </c>
    </row>
    <row r="618" spans="1:29">
      <c r="A618" s="1">
        <f>HYPERLINK("https://lsnyc.legalserver.org/matter/dynamic-profile/view/1897553","19-1897553")</f>
        <v>0</v>
      </c>
      <c r="B618" t="s">
        <v>57</v>
      </c>
      <c r="C618" t="s">
        <v>64</v>
      </c>
      <c r="D618" t="s">
        <v>75</v>
      </c>
      <c r="E618">
        <v>10312</v>
      </c>
      <c r="G618" t="s">
        <v>77</v>
      </c>
      <c r="J618" t="s">
        <v>150</v>
      </c>
      <c r="L618">
        <v>75000</v>
      </c>
      <c r="N618" t="s">
        <v>177</v>
      </c>
      <c r="Q618" t="s">
        <v>213</v>
      </c>
      <c r="T618" t="s">
        <v>289</v>
      </c>
      <c r="W618">
        <v>0</v>
      </c>
      <c r="X618">
        <v>0</v>
      </c>
      <c r="Y618">
        <v>0</v>
      </c>
      <c r="AA618">
        <v>0</v>
      </c>
      <c r="AB618" t="s">
        <v>1032</v>
      </c>
      <c r="AC618" t="s">
        <v>1643</v>
      </c>
    </row>
    <row r="619" spans="1:29">
      <c r="A619" s="1">
        <f>HYPERLINK("https://lsnyc.legalserver.org/matter/dynamic-profile/view/1904877","19-1904877")</f>
        <v>0</v>
      </c>
      <c r="B619" t="s">
        <v>54</v>
      </c>
      <c r="C619" t="s">
        <v>64</v>
      </c>
      <c r="D619" t="s">
        <v>75</v>
      </c>
      <c r="E619">
        <v>10306</v>
      </c>
      <c r="J619" t="s">
        <v>124</v>
      </c>
      <c r="L619">
        <v>38448</v>
      </c>
      <c r="W619">
        <v>0</v>
      </c>
      <c r="X619">
        <v>0</v>
      </c>
      <c r="Y619">
        <v>0</v>
      </c>
      <c r="AA619">
        <v>0</v>
      </c>
      <c r="AB619" t="s">
        <v>572</v>
      </c>
      <c r="AC619" t="s">
        <v>1644</v>
      </c>
    </row>
    <row r="620" spans="1:29">
      <c r="A620" s="1">
        <f>HYPERLINK("https://lsnyc.legalserver.org/matter/dynamic-profile/view/1894989","19-1894989")</f>
        <v>0</v>
      </c>
      <c r="B620" t="s">
        <v>54</v>
      </c>
      <c r="C620" t="s">
        <v>64</v>
      </c>
      <c r="D620" t="s">
        <v>75</v>
      </c>
      <c r="E620">
        <v>10312</v>
      </c>
      <c r="G620" t="s">
        <v>83</v>
      </c>
      <c r="H620" t="s">
        <v>80</v>
      </c>
      <c r="J620" t="s">
        <v>102</v>
      </c>
      <c r="L620">
        <v>91200</v>
      </c>
      <c r="Q620" t="s">
        <v>216</v>
      </c>
      <c r="T620" t="s">
        <v>389</v>
      </c>
      <c r="W620">
        <v>0</v>
      </c>
      <c r="X620">
        <v>0</v>
      </c>
      <c r="Y620">
        <v>0</v>
      </c>
      <c r="AA620">
        <v>0</v>
      </c>
      <c r="AB620" t="s">
        <v>1033</v>
      </c>
      <c r="AC620" t="s">
        <v>1645</v>
      </c>
    </row>
    <row r="621" spans="1:29">
      <c r="A621" s="1">
        <f>HYPERLINK("https://lsnyc.legalserver.org/matter/dynamic-profile/view/1894997","19-1894997")</f>
        <v>0</v>
      </c>
      <c r="B621" t="s">
        <v>55</v>
      </c>
      <c r="C621" t="s">
        <v>64</v>
      </c>
      <c r="D621" t="s">
        <v>75</v>
      </c>
      <c r="E621">
        <v>10301</v>
      </c>
      <c r="G621" t="s">
        <v>81</v>
      </c>
      <c r="J621" t="s">
        <v>119</v>
      </c>
      <c r="L621">
        <v>38264</v>
      </c>
      <c r="Q621" t="s">
        <v>215</v>
      </c>
      <c r="R621" t="s">
        <v>220</v>
      </c>
      <c r="W621">
        <v>0</v>
      </c>
      <c r="X621">
        <v>0</v>
      </c>
      <c r="Y621">
        <v>0</v>
      </c>
      <c r="AA621">
        <v>0</v>
      </c>
      <c r="AB621" t="s">
        <v>812</v>
      </c>
      <c r="AC621" t="s">
        <v>1577</v>
      </c>
    </row>
    <row r="622" spans="1:29">
      <c r="A622" s="1">
        <f>HYPERLINK("https://lsnyc.legalserver.org/matter/dynamic-profile/view/1905935","19-1905935")</f>
        <v>0</v>
      </c>
      <c r="B622" t="s">
        <v>57</v>
      </c>
      <c r="C622" t="s">
        <v>64</v>
      </c>
      <c r="D622" t="s">
        <v>75</v>
      </c>
      <c r="E622">
        <v>10312</v>
      </c>
      <c r="J622" t="s">
        <v>96</v>
      </c>
      <c r="L622">
        <v>79400</v>
      </c>
      <c r="W622">
        <v>0</v>
      </c>
      <c r="X622">
        <v>0</v>
      </c>
      <c r="Y622">
        <v>0</v>
      </c>
      <c r="AA622">
        <v>0</v>
      </c>
      <c r="AB622" t="s">
        <v>1034</v>
      </c>
      <c r="AC622" t="s">
        <v>946</v>
      </c>
    </row>
    <row r="623" spans="1:29">
      <c r="A623" s="1">
        <f>HYPERLINK("https://lsnyc.legalserver.org/matter/dynamic-profile/view/1872382","18-1872382")</f>
        <v>0</v>
      </c>
      <c r="B623" t="s">
        <v>57</v>
      </c>
      <c r="C623" t="s">
        <v>64</v>
      </c>
      <c r="D623" t="s">
        <v>75</v>
      </c>
      <c r="E623">
        <v>10310</v>
      </c>
      <c r="G623" t="s">
        <v>80</v>
      </c>
      <c r="J623" t="s">
        <v>169</v>
      </c>
      <c r="L623">
        <v>46800</v>
      </c>
      <c r="N623" t="s">
        <v>177</v>
      </c>
      <c r="Q623" t="s">
        <v>211</v>
      </c>
      <c r="R623" t="s">
        <v>216</v>
      </c>
      <c r="U623" t="s">
        <v>484</v>
      </c>
      <c r="W623">
        <v>0</v>
      </c>
      <c r="X623">
        <v>0</v>
      </c>
      <c r="Y623">
        <v>0</v>
      </c>
      <c r="AA623">
        <v>0</v>
      </c>
      <c r="AB623" t="s">
        <v>1035</v>
      </c>
      <c r="AC623" t="s">
        <v>1646</v>
      </c>
    </row>
    <row r="624" spans="1:29">
      <c r="A624" s="1">
        <f>HYPERLINK("https://lsnyc.legalserver.org/matter/dynamic-profile/view/1833328","17-1833328")</f>
        <v>0</v>
      </c>
      <c r="B624" t="s">
        <v>58</v>
      </c>
      <c r="C624" t="s">
        <v>64</v>
      </c>
      <c r="D624" t="s">
        <v>75</v>
      </c>
      <c r="E624">
        <v>10314</v>
      </c>
      <c r="G624" t="s">
        <v>76</v>
      </c>
      <c r="J624" t="s">
        <v>104</v>
      </c>
      <c r="L624">
        <v>49400</v>
      </c>
      <c r="N624" t="s">
        <v>177</v>
      </c>
      <c r="Q624" t="s">
        <v>211</v>
      </c>
      <c r="R624" t="s">
        <v>215</v>
      </c>
      <c r="U624" t="s">
        <v>481</v>
      </c>
      <c r="W624">
        <v>0</v>
      </c>
      <c r="X624">
        <v>0</v>
      </c>
      <c r="Y624">
        <v>0</v>
      </c>
      <c r="AA624">
        <v>0</v>
      </c>
      <c r="AB624" t="s">
        <v>1036</v>
      </c>
      <c r="AC624" t="s">
        <v>1647</v>
      </c>
    </row>
    <row r="625" spans="1:30">
      <c r="A625" s="1">
        <f>HYPERLINK("https://lsnyc.legalserver.org/matter/dynamic-profile/view/1906262","19-1906262")</f>
        <v>0</v>
      </c>
      <c r="B625" t="s">
        <v>57</v>
      </c>
      <c r="C625" t="s">
        <v>64</v>
      </c>
      <c r="D625" t="s">
        <v>75</v>
      </c>
      <c r="E625">
        <v>10306</v>
      </c>
      <c r="J625" t="s">
        <v>96</v>
      </c>
      <c r="L625">
        <v>78000</v>
      </c>
      <c r="W625">
        <v>0</v>
      </c>
      <c r="X625">
        <v>0</v>
      </c>
      <c r="Y625">
        <v>0</v>
      </c>
      <c r="AA625">
        <v>0</v>
      </c>
      <c r="AB625" t="s">
        <v>1037</v>
      </c>
      <c r="AC625" t="s">
        <v>1648</v>
      </c>
    </row>
    <row r="626" spans="1:30">
      <c r="A626" s="1">
        <f>HYPERLINK("https://lsnyc.legalserver.org/matter/dynamic-profile/view/1905943","19-1905943")</f>
        <v>0</v>
      </c>
      <c r="B626" t="s">
        <v>59</v>
      </c>
      <c r="C626" t="s">
        <v>64</v>
      </c>
      <c r="D626" t="s">
        <v>75</v>
      </c>
      <c r="E626">
        <v>10312</v>
      </c>
      <c r="J626" t="s">
        <v>126</v>
      </c>
      <c r="L626">
        <v>40608</v>
      </c>
      <c r="W626">
        <v>0</v>
      </c>
      <c r="X626">
        <v>0</v>
      </c>
      <c r="Y626">
        <v>0</v>
      </c>
      <c r="AA626">
        <v>0</v>
      </c>
      <c r="AB626" t="s">
        <v>750</v>
      </c>
      <c r="AC626" t="s">
        <v>1298</v>
      </c>
    </row>
    <row r="627" spans="1:30">
      <c r="A627" s="1">
        <f>HYPERLINK("https://lsnyc.legalserver.org/matter/dynamic-profile/view/1873688","18-1873688")</f>
        <v>0</v>
      </c>
      <c r="B627" t="s">
        <v>55</v>
      </c>
      <c r="C627" t="s">
        <v>64</v>
      </c>
      <c r="D627" t="s">
        <v>75</v>
      </c>
      <c r="E627">
        <v>10314</v>
      </c>
      <c r="J627" t="s">
        <v>126</v>
      </c>
      <c r="L627">
        <v>9600</v>
      </c>
      <c r="Q627" t="s">
        <v>214</v>
      </c>
      <c r="R627" t="s">
        <v>215</v>
      </c>
      <c r="W627">
        <v>0</v>
      </c>
      <c r="X627">
        <v>0</v>
      </c>
      <c r="Y627">
        <v>0</v>
      </c>
      <c r="AA627">
        <v>0</v>
      </c>
      <c r="AB627" t="s">
        <v>1038</v>
      </c>
      <c r="AC627" t="s">
        <v>1466</v>
      </c>
    </row>
    <row r="628" spans="1:30">
      <c r="A628" s="1">
        <f>HYPERLINK("https://lsnyc.legalserver.org/matter/dynamic-profile/view/1866058","18-1866058")</f>
        <v>0</v>
      </c>
      <c r="B628" t="s">
        <v>58</v>
      </c>
      <c r="C628" t="s">
        <v>64</v>
      </c>
      <c r="D628" t="s">
        <v>75</v>
      </c>
      <c r="E628">
        <v>10303</v>
      </c>
      <c r="G628" t="s">
        <v>84</v>
      </c>
      <c r="H628" t="s">
        <v>87</v>
      </c>
      <c r="J628" t="s">
        <v>167</v>
      </c>
      <c r="L628">
        <v>36400</v>
      </c>
      <c r="Q628" t="s">
        <v>216</v>
      </c>
      <c r="R628" t="s">
        <v>230</v>
      </c>
      <c r="W628">
        <v>0</v>
      </c>
      <c r="X628">
        <v>0</v>
      </c>
      <c r="Y628">
        <v>0</v>
      </c>
      <c r="AA628">
        <v>0</v>
      </c>
      <c r="AB628" t="s">
        <v>998</v>
      </c>
      <c r="AC628" t="s">
        <v>73</v>
      </c>
    </row>
    <row r="629" spans="1:30">
      <c r="A629" s="1">
        <f>HYPERLINK("https://lsnyc.legalserver.org/matter/dynamic-profile/view/1874237","18-1874237")</f>
        <v>0</v>
      </c>
      <c r="B629" t="s">
        <v>58</v>
      </c>
      <c r="C629" t="s">
        <v>64</v>
      </c>
      <c r="D629" t="s">
        <v>75</v>
      </c>
      <c r="E629">
        <v>10305</v>
      </c>
      <c r="G629" t="s">
        <v>89</v>
      </c>
      <c r="J629" t="s">
        <v>99</v>
      </c>
      <c r="L629">
        <v>75000</v>
      </c>
      <c r="Q629" t="s">
        <v>213</v>
      </c>
      <c r="W629">
        <v>0</v>
      </c>
      <c r="X629">
        <v>0</v>
      </c>
      <c r="Y629">
        <v>0</v>
      </c>
      <c r="AA629">
        <v>0</v>
      </c>
      <c r="AB629" t="s">
        <v>796</v>
      </c>
      <c r="AC629" t="s">
        <v>1649</v>
      </c>
    </row>
    <row r="630" spans="1:30">
      <c r="A630" s="1">
        <f>HYPERLINK("https://lsnyc.legalserver.org/matter/dynamic-profile/view/1869559","18-1869559")</f>
        <v>0</v>
      </c>
      <c r="B630" t="s">
        <v>57</v>
      </c>
      <c r="C630" t="s">
        <v>64</v>
      </c>
      <c r="D630" t="s">
        <v>75</v>
      </c>
      <c r="E630">
        <v>10312</v>
      </c>
      <c r="G630" t="s">
        <v>76</v>
      </c>
      <c r="J630" t="s">
        <v>108</v>
      </c>
      <c r="L630">
        <v>52000</v>
      </c>
      <c r="N630" t="s">
        <v>187</v>
      </c>
      <c r="Q630" t="s">
        <v>211</v>
      </c>
      <c r="R630" t="s">
        <v>218</v>
      </c>
      <c r="U630" t="s">
        <v>366</v>
      </c>
      <c r="W630">
        <v>0</v>
      </c>
      <c r="X630">
        <v>0</v>
      </c>
      <c r="Y630">
        <v>0</v>
      </c>
      <c r="AA630">
        <v>0</v>
      </c>
      <c r="AB630" t="s">
        <v>944</v>
      </c>
      <c r="AC630" t="s">
        <v>1650</v>
      </c>
      <c r="AD630" t="s">
        <v>1760</v>
      </c>
    </row>
    <row r="631" spans="1:30">
      <c r="A631" s="1">
        <f>HYPERLINK("https://lsnyc.legalserver.org/matter/dynamic-profile/view/1878130","18-1878130")</f>
        <v>0</v>
      </c>
      <c r="B631" t="s">
        <v>55</v>
      </c>
      <c r="C631" t="s">
        <v>64</v>
      </c>
      <c r="D631" t="s">
        <v>75</v>
      </c>
      <c r="E631">
        <v>10304</v>
      </c>
      <c r="G631" t="s">
        <v>82</v>
      </c>
      <c r="H631" t="s">
        <v>89</v>
      </c>
      <c r="J631" t="s">
        <v>108</v>
      </c>
      <c r="L631">
        <v>7200</v>
      </c>
      <c r="N631" t="s">
        <v>177</v>
      </c>
      <c r="Q631" t="s">
        <v>215</v>
      </c>
      <c r="R631" t="s">
        <v>216</v>
      </c>
      <c r="W631">
        <v>0</v>
      </c>
      <c r="X631">
        <v>0</v>
      </c>
      <c r="Y631">
        <v>0</v>
      </c>
      <c r="AA631">
        <v>0</v>
      </c>
      <c r="AB631" t="s">
        <v>1039</v>
      </c>
      <c r="AC631" t="s">
        <v>1651</v>
      </c>
    </row>
    <row r="632" spans="1:30">
      <c r="A632" s="1">
        <f>HYPERLINK("https://lsnyc.legalserver.org/matter/dynamic-profile/view/1856718","18-1856718")</f>
        <v>0</v>
      </c>
      <c r="B632" t="s">
        <v>54</v>
      </c>
      <c r="C632" t="s">
        <v>64</v>
      </c>
      <c r="D632" t="s">
        <v>75</v>
      </c>
      <c r="E632">
        <v>10304</v>
      </c>
      <c r="G632" t="s">
        <v>76</v>
      </c>
      <c r="J632" t="s">
        <v>102</v>
      </c>
      <c r="L632">
        <v>98500</v>
      </c>
      <c r="Q632" t="s">
        <v>215</v>
      </c>
      <c r="W632">
        <v>0</v>
      </c>
      <c r="X632">
        <v>0</v>
      </c>
      <c r="Y632">
        <v>0</v>
      </c>
      <c r="AA632">
        <v>0</v>
      </c>
      <c r="AB632" t="s">
        <v>1006</v>
      </c>
      <c r="AC632" t="s">
        <v>1605</v>
      </c>
    </row>
    <row r="633" spans="1:30">
      <c r="A633" s="1">
        <f>HYPERLINK("https://lsnyc.legalserver.org/matter/dynamic-profile/view/1885917","18-1885917")</f>
        <v>0</v>
      </c>
      <c r="B633" t="s">
        <v>58</v>
      </c>
      <c r="C633" t="s">
        <v>64</v>
      </c>
      <c r="D633" t="s">
        <v>75</v>
      </c>
      <c r="E633">
        <v>10309</v>
      </c>
      <c r="G633" t="s">
        <v>90</v>
      </c>
      <c r="J633" t="s">
        <v>108</v>
      </c>
      <c r="L633">
        <v>23076</v>
      </c>
      <c r="N633" t="s">
        <v>193</v>
      </c>
      <c r="Q633" t="s">
        <v>215</v>
      </c>
      <c r="T633" t="s">
        <v>433</v>
      </c>
      <c r="W633">
        <v>0</v>
      </c>
      <c r="X633">
        <v>0</v>
      </c>
      <c r="Y633">
        <v>0</v>
      </c>
      <c r="Z633">
        <v>6000</v>
      </c>
      <c r="AA633">
        <v>0</v>
      </c>
      <c r="AB633" t="s">
        <v>1040</v>
      </c>
      <c r="AC633" t="s">
        <v>1652</v>
      </c>
    </row>
    <row r="634" spans="1:30">
      <c r="A634" s="1">
        <f>HYPERLINK("https://lsnyc.legalserver.org/matter/dynamic-profile/view/1889844","19-1889844")</f>
        <v>0</v>
      </c>
      <c r="B634" t="s">
        <v>55</v>
      </c>
      <c r="C634" t="s">
        <v>64</v>
      </c>
      <c r="D634" t="s">
        <v>75</v>
      </c>
      <c r="E634">
        <v>10310</v>
      </c>
      <c r="G634" t="s">
        <v>83</v>
      </c>
      <c r="H634" t="s">
        <v>77</v>
      </c>
      <c r="J634" t="s">
        <v>134</v>
      </c>
      <c r="L634">
        <v>72000</v>
      </c>
      <c r="Q634" t="s">
        <v>217</v>
      </c>
      <c r="U634" t="s">
        <v>417</v>
      </c>
      <c r="W634">
        <v>0</v>
      </c>
      <c r="X634">
        <v>0</v>
      </c>
      <c r="Y634">
        <v>0</v>
      </c>
      <c r="AA634">
        <v>0</v>
      </c>
      <c r="AB634" t="s">
        <v>1041</v>
      </c>
      <c r="AC634" t="s">
        <v>1594</v>
      </c>
    </row>
    <row r="635" spans="1:30">
      <c r="A635" s="1">
        <f>HYPERLINK("https://lsnyc.legalserver.org/matter/dynamic-profile/view/1860467","18-1860467")</f>
        <v>0</v>
      </c>
      <c r="B635" t="s">
        <v>57</v>
      </c>
      <c r="C635" t="s">
        <v>64</v>
      </c>
      <c r="D635" t="s">
        <v>75</v>
      </c>
      <c r="E635">
        <v>10306</v>
      </c>
      <c r="G635" t="s">
        <v>76</v>
      </c>
      <c r="J635" t="s">
        <v>109</v>
      </c>
      <c r="L635">
        <v>29880</v>
      </c>
      <c r="N635" t="s">
        <v>176</v>
      </c>
      <c r="Q635" t="s">
        <v>214</v>
      </c>
      <c r="U635" t="s">
        <v>515</v>
      </c>
      <c r="W635">
        <v>0</v>
      </c>
      <c r="X635">
        <v>0</v>
      </c>
      <c r="Y635">
        <v>0</v>
      </c>
      <c r="AA635">
        <v>0</v>
      </c>
      <c r="AB635" t="s">
        <v>746</v>
      </c>
      <c r="AC635" t="s">
        <v>1653</v>
      </c>
    </row>
    <row r="636" spans="1:30">
      <c r="A636" s="1">
        <f>HYPERLINK("https://lsnyc.legalserver.org/matter/dynamic-profile/view/1907004","19-1907004")</f>
        <v>0</v>
      </c>
      <c r="B636" t="s">
        <v>55</v>
      </c>
      <c r="C636" t="s">
        <v>64</v>
      </c>
      <c r="D636" t="s">
        <v>75</v>
      </c>
      <c r="E636">
        <v>10306</v>
      </c>
      <c r="J636" t="s">
        <v>114</v>
      </c>
      <c r="L636">
        <v>14500</v>
      </c>
      <c r="W636">
        <v>0</v>
      </c>
      <c r="X636">
        <v>0</v>
      </c>
      <c r="Y636">
        <v>0</v>
      </c>
      <c r="AA636">
        <v>0</v>
      </c>
      <c r="AB636" t="s">
        <v>1042</v>
      </c>
      <c r="AC636" t="s">
        <v>1654</v>
      </c>
    </row>
    <row r="637" spans="1:30">
      <c r="A637" s="1">
        <f>HYPERLINK("https://lsnyc.legalserver.org/matter/dynamic-profile/view/1906824","19-1906824")</f>
        <v>0</v>
      </c>
      <c r="B637" t="s">
        <v>55</v>
      </c>
      <c r="C637" t="s">
        <v>64</v>
      </c>
      <c r="D637" t="s">
        <v>75</v>
      </c>
      <c r="E637">
        <v>10305</v>
      </c>
      <c r="J637" t="s">
        <v>107</v>
      </c>
      <c r="L637">
        <v>67320</v>
      </c>
      <c r="W637">
        <v>0</v>
      </c>
      <c r="X637">
        <v>0</v>
      </c>
      <c r="Y637">
        <v>0</v>
      </c>
      <c r="AA637">
        <v>0</v>
      </c>
      <c r="AB637" t="s">
        <v>754</v>
      </c>
      <c r="AC637" t="s">
        <v>1655</v>
      </c>
    </row>
    <row r="638" spans="1:30">
      <c r="A638" s="1">
        <f>HYPERLINK("https://lsnyc.legalserver.org/matter/dynamic-profile/view/0810879","16-0810879")</f>
        <v>0</v>
      </c>
      <c r="B638" t="s">
        <v>58</v>
      </c>
      <c r="C638" t="s">
        <v>64</v>
      </c>
      <c r="D638" t="s">
        <v>75</v>
      </c>
      <c r="E638">
        <v>10309</v>
      </c>
      <c r="G638" t="s">
        <v>78</v>
      </c>
      <c r="J638" t="s">
        <v>169</v>
      </c>
      <c r="L638">
        <v>120200</v>
      </c>
      <c r="N638" t="s">
        <v>177</v>
      </c>
      <c r="Q638" t="s">
        <v>211</v>
      </c>
      <c r="R638" t="s">
        <v>218</v>
      </c>
      <c r="T638" t="s">
        <v>233</v>
      </c>
      <c r="U638" t="s">
        <v>361</v>
      </c>
      <c r="W638">
        <v>0</v>
      </c>
      <c r="X638">
        <v>0</v>
      </c>
      <c r="Y638">
        <v>0</v>
      </c>
      <c r="Z638">
        <v>700</v>
      </c>
      <c r="AA638">
        <v>0</v>
      </c>
      <c r="AB638" t="s">
        <v>1043</v>
      </c>
      <c r="AC638" t="s">
        <v>1656</v>
      </c>
      <c r="AD638" t="s">
        <v>1756</v>
      </c>
    </row>
    <row r="639" spans="1:30">
      <c r="A639" s="1">
        <f>HYPERLINK("https://lsnyc.legalserver.org/matter/dynamic-profile/view/1878756","18-1878756")</f>
        <v>0</v>
      </c>
      <c r="B639" t="s">
        <v>32</v>
      </c>
      <c r="C639" t="s">
        <v>65</v>
      </c>
      <c r="D639" t="s">
        <v>69</v>
      </c>
      <c r="E639">
        <v>11416</v>
      </c>
      <c r="G639" t="s">
        <v>77</v>
      </c>
      <c r="J639" t="s">
        <v>108</v>
      </c>
      <c r="L639">
        <v>37200</v>
      </c>
      <c r="Q639" t="s">
        <v>214</v>
      </c>
      <c r="R639" t="s">
        <v>211</v>
      </c>
      <c r="T639" t="s">
        <v>244</v>
      </c>
      <c r="U639" t="s">
        <v>465</v>
      </c>
      <c r="V639" t="s">
        <v>286</v>
      </c>
      <c r="W639">
        <v>0</v>
      </c>
      <c r="X639">
        <v>0</v>
      </c>
      <c r="Y639">
        <v>0</v>
      </c>
      <c r="AA639">
        <v>0</v>
      </c>
      <c r="AB639" t="s">
        <v>1044</v>
      </c>
      <c r="AC639" t="s">
        <v>1657</v>
      </c>
    </row>
    <row r="640" spans="1:30">
      <c r="A640" s="1">
        <f>HYPERLINK("https://lsnyc.legalserver.org/matter/dynamic-profile/view/1891297","19-1891297")</f>
        <v>0</v>
      </c>
      <c r="B640" t="s">
        <v>32</v>
      </c>
      <c r="C640" t="s">
        <v>65</v>
      </c>
      <c r="D640" t="s">
        <v>69</v>
      </c>
      <c r="E640">
        <v>11434</v>
      </c>
      <c r="G640" t="s">
        <v>76</v>
      </c>
      <c r="J640" t="s">
        <v>97</v>
      </c>
      <c r="L640">
        <v>103000</v>
      </c>
      <c r="N640" t="s">
        <v>176</v>
      </c>
      <c r="P640" t="s">
        <v>177</v>
      </c>
      <c r="Q640" t="s">
        <v>214</v>
      </c>
      <c r="R640" t="s">
        <v>217</v>
      </c>
      <c r="T640" t="s">
        <v>252</v>
      </c>
      <c r="U640" t="s">
        <v>257</v>
      </c>
      <c r="V640" t="s">
        <v>433</v>
      </c>
      <c r="W640">
        <v>0</v>
      </c>
      <c r="X640">
        <v>0</v>
      </c>
      <c r="Y640">
        <v>0</v>
      </c>
      <c r="AA640">
        <v>0</v>
      </c>
      <c r="AB640" t="s">
        <v>951</v>
      </c>
      <c r="AC640" t="s">
        <v>1363</v>
      </c>
    </row>
    <row r="641" spans="1:30">
      <c r="A641" s="1">
        <f>HYPERLINK("https://lsnyc.legalserver.org/matter/dynamic-profile/view/0810719","16-0810719")</f>
        <v>0</v>
      </c>
      <c r="B641" t="s">
        <v>30</v>
      </c>
      <c r="C641" t="s">
        <v>65</v>
      </c>
      <c r="D641" t="s">
        <v>69</v>
      </c>
      <c r="E641">
        <v>11433</v>
      </c>
      <c r="G641" t="s">
        <v>83</v>
      </c>
      <c r="J641" t="s">
        <v>134</v>
      </c>
      <c r="L641">
        <v>76800</v>
      </c>
      <c r="Q641" t="s">
        <v>211</v>
      </c>
      <c r="R641" t="s">
        <v>218</v>
      </c>
      <c r="T641" t="s">
        <v>257</v>
      </c>
      <c r="U641" t="s">
        <v>257</v>
      </c>
      <c r="V641" t="s">
        <v>257</v>
      </c>
      <c r="W641">
        <v>0</v>
      </c>
      <c r="X641">
        <v>0</v>
      </c>
      <c r="Y641">
        <v>0</v>
      </c>
      <c r="AA641">
        <v>0</v>
      </c>
      <c r="AB641" t="s">
        <v>1045</v>
      </c>
      <c r="AC641" t="s">
        <v>1658</v>
      </c>
    </row>
    <row r="642" spans="1:30">
      <c r="A642" s="1">
        <f>HYPERLINK("https://lsnyc.legalserver.org/matter/dynamic-profile/view/0786203","15-0786203")</f>
        <v>0</v>
      </c>
      <c r="B642" t="s">
        <v>30</v>
      </c>
      <c r="C642" t="s">
        <v>65</v>
      </c>
      <c r="D642" t="s">
        <v>69</v>
      </c>
      <c r="E642">
        <v>11370</v>
      </c>
      <c r="G642" t="s">
        <v>85</v>
      </c>
      <c r="H642" t="s">
        <v>76</v>
      </c>
      <c r="J642" t="s">
        <v>105</v>
      </c>
      <c r="L642">
        <v>48360</v>
      </c>
      <c r="N642" t="s">
        <v>183</v>
      </c>
      <c r="Q642" t="s">
        <v>220</v>
      </c>
      <c r="R642" t="s">
        <v>213</v>
      </c>
      <c r="T642" t="s">
        <v>434</v>
      </c>
      <c r="U642" t="s">
        <v>267</v>
      </c>
      <c r="V642" t="s">
        <v>267</v>
      </c>
      <c r="W642">
        <v>0</v>
      </c>
      <c r="X642">
        <v>0</v>
      </c>
      <c r="Y642">
        <v>0</v>
      </c>
      <c r="AA642">
        <v>0</v>
      </c>
      <c r="AB642" t="s">
        <v>1046</v>
      </c>
      <c r="AC642" t="s">
        <v>1659</v>
      </c>
    </row>
    <row r="643" spans="1:30">
      <c r="A643" s="1">
        <f>HYPERLINK("https://lsnyc.legalserver.org/matter/dynamic-profile/view/1858539","18-1858539")</f>
        <v>0</v>
      </c>
      <c r="B643" t="s">
        <v>48</v>
      </c>
      <c r="C643" t="s">
        <v>65</v>
      </c>
      <c r="D643" t="s">
        <v>69</v>
      </c>
      <c r="E643">
        <v>11369</v>
      </c>
      <c r="G643" t="s">
        <v>82</v>
      </c>
      <c r="J643" t="s">
        <v>134</v>
      </c>
      <c r="L643">
        <v>43080</v>
      </c>
      <c r="N643" t="s">
        <v>197</v>
      </c>
      <c r="Q643" t="s">
        <v>220</v>
      </c>
      <c r="T643" t="s">
        <v>377</v>
      </c>
      <c r="U643" t="s">
        <v>365</v>
      </c>
      <c r="V643" t="s">
        <v>365</v>
      </c>
      <c r="W643">
        <v>0</v>
      </c>
      <c r="X643">
        <v>0</v>
      </c>
      <c r="Y643">
        <v>0</v>
      </c>
      <c r="AA643">
        <v>0</v>
      </c>
      <c r="AB643" t="s">
        <v>1047</v>
      </c>
      <c r="AC643" t="s">
        <v>1400</v>
      </c>
    </row>
    <row r="644" spans="1:30">
      <c r="A644" s="1">
        <f>HYPERLINK("https://lsnyc.legalserver.org/matter/dynamic-profile/view/1885742","18-1885742")</f>
        <v>0</v>
      </c>
      <c r="B644" t="s">
        <v>33</v>
      </c>
      <c r="C644" t="s">
        <v>65</v>
      </c>
      <c r="D644" t="s">
        <v>69</v>
      </c>
      <c r="E644">
        <v>11434</v>
      </c>
      <c r="G644" t="s">
        <v>76</v>
      </c>
      <c r="J644" t="s">
        <v>101</v>
      </c>
      <c r="L644">
        <v>36480</v>
      </c>
      <c r="Q644" t="s">
        <v>214</v>
      </c>
      <c r="R644" t="s">
        <v>216</v>
      </c>
      <c r="T644" t="s">
        <v>324</v>
      </c>
      <c r="U644" t="s">
        <v>465</v>
      </c>
      <c r="V644" t="s">
        <v>518</v>
      </c>
      <c r="W644">
        <v>0</v>
      </c>
      <c r="X644">
        <v>0</v>
      </c>
      <c r="Y644">
        <v>0</v>
      </c>
      <c r="AA644">
        <v>0</v>
      </c>
      <c r="AB644" t="s">
        <v>943</v>
      </c>
      <c r="AC644" t="s">
        <v>1180</v>
      </c>
    </row>
    <row r="645" spans="1:30">
      <c r="A645" s="1">
        <f>HYPERLINK("https://lsnyc.legalserver.org/matter/dynamic-profile/view/0815595","16-0815595")</f>
        <v>0</v>
      </c>
      <c r="B645" t="s">
        <v>60</v>
      </c>
      <c r="C645" t="s">
        <v>65</v>
      </c>
      <c r="D645" t="s">
        <v>69</v>
      </c>
      <c r="E645">
        <v>11691</v>
      </c>
      <c r="G645" t="s">
        <v>84</v>
      </c>
      <c r="J645" t="s">
        <v>129</v>
      </c>
      <c r="L645">
        <v>38112</v>
      </c>
      <c r="Q645" t="s">
        <v>217</v>
      </c>
      <c r="T645" t="s">
        <v>246</v>
      </c>
      <c r="U645" t="s">
        <v>437</v>
      </c>
      <c r="V645" t="s">
        <v>437</v>
      </c>
      <c r="W645">
        <v>0</v>
      </c>
      <c r="X645">
        <v>0</v>
      </c>
      <c r="Y645">
        <v>0</v>
      </c>
      <c r="AA645">
        <v>0</v>
      </c>
      <c r="AB645" t="s">
        <v>1048</v>
      </c>
      <c r="AC645" t="s">
        <v>1660</v>
      </c>
    </row>
    <row r="646" spans="1:30">
      <c r="A646" s="1">
        <f>HYPERLINK("https://lsnyc.legalserver.org/matter/dynamic-profile/view/0770699","15-0770699")</f>
        <v>0</v>
      </c>
      <c r="B646" t="s">
        <v>33</v>
      </c>
      <c r="C646" t="s">
        <v>65</v>
      </c>
      <c r="D646" t="s">
        <v>69</v>
      </c>
      <c r="E646">
        <v>11412</v>
      </c>
      <c r="G646" t="s">
        <v>76</v>
      </c>
      <c r="J646" t="s">
        <v>111</v>
      </c>
      <c r="L646">
        <v>40000</v>
      </c>
      <c r="Q646" t="s">
        <v>213</v>
      </c>
      <c r="R646" t="s">
        <v>211</v>
      </c>
      <c r="T646" t="s">
        <v>355</v>
      </c>
      <c r="U646" t="s">
        <v>355</v>
      </c>
      <c r="V646" t="s">
        <v>355</v>
      </c>
      <c r="W646">
        <v>0</v>
      </c>
      <c r="X646">
        <v>0</v>
      </c>
      <c r="Y646">
        <v>0</v>
      </c>
      <c r="AA646">
        <v>0</v>
      </c>
      <c r="AB646" t="s">
        <v>655</v>
      </c>
      <c r="AC646" t="s">
        <v>1661</v>
      </c>
      <c r="AD646" t="s">
        <v>1761</v>
      </c>
    </row>
    <row r="647" spans="1:30">
      <c r="A647" s="1">
        <f>HYPERLINK("https://lsnyc.legalserver.org/matter/dynamic-profile/view/0749486","14-0749486")</f>
        <v>0</v>
      </c>
      <c r="B647" t="s">
        <v>33</v>
      </c>
      <c r="C647" t="s">
        <v>65</v>
      </c>
      <c r="D647" t="s">
        <v>69</v>
      </c>
      <c r="E647">
        <v>11004</v>
      </c>
      <c r="G647" t="s">
        <v>85</v>
      </c>
      <c r="H647" t="s">
        <v>76</v>
      </c>
      <c r="J647" t="s">
        <v>108</v>
      </c>
      <c r="L647">
        <v>61000</v>
      </c>
      <c r="Q647" t="s">
        <v>213</v>
      </c>
      <c r="R647" t="s">
        <v>218</v>
      </c>
      <c r="T647" t="s">
        <v>297</v>
      </c>
      <c r="U647" t="s">
        <v>516</v>
      </c>
      <c r="V647" t="s">
        <v>450</v>
      </c>
      <c r="W647">
        <v>0</v>
      </c>
      <c r="X647">
        <v>0</v>
      </c>
      <c r="Y647">
        <v>0</v>
      </c>
      <c r="AA647">
        <v>0</v>
      </c>
      <c r="AB647" t="s">
        <v>1049</v>
      </c>
      <c r="AC647" t="s">
        <v>1662</v>
      </c>
      <c r="AD647" t="s">
        <v>1758</v>
      </c>
    </row>
    <row r="648" spans="1:30">
      <c r="A648" s="1">
        <f>HYPERLINK("https://lsnyc.legalserver.org/matter/dynamic-profile/view/1891706","19-1891706")</f>
        <v>0</v>
      </c>
      <c r="B648" t="s">
        <v>33</v>
      </c>
      <c r="C648" t="s">
        <v>65</v>
      </c>
      <c r="D648" t="s">
        <v>69</v>
      </c>
      <c r="E648">
        <v>11429</v>
      </c>
      <c r="G648" t="s">
        <v>85</v>
      </c>
      <c r="H648" t="s">
        <v>76</v>
      </c>
      <c r="J648" t="s">
        <v>124</v>
      </c>
      <c r="L648">
        <v>80744</v>
      </c>
      <c r="Q648" t="s">
        <v>211</v>
      </c>
      <c r="T648" t="s">
        <v>238</v>
      </c>
      <c r="U648" t="s">
        <v>314</v>
      </c>
      <c r="V648" t="s">
        <v>244</v>
      </c>
      <c r="W648">
        <v>0</v>
      </c>
      <c r="X648">
        <v>0</v>
      </c>
      <c r="Y648">
        <v>0</v>
      </c>
      <c r="AA648">
        <v>0</v>
      </c>
      <c r="AB648" t="s">
        <v>1050</v>
      </c>
      <c r="AC648" t="s">
        <v>1180</v>
      </c>
      <c r="AD648" t="s">
        <v>1761</v>
      </c>
    </row>
    <row r="649" spans="1:30">
      <c r="A649" s="1">
        <f>HYPERLINK("https://lsnyc.legalserver.org/matter/dynamic-profile/view/1902960","19-1902960")</f>
        <v>0</v>
      </c>
      <c r="B649" t="s">
        <v>40</v>
      </c>
      <c r="C649" t="s">
        <v>65</v>
      </c>
      <c r="D649" t="s">
        <v>69</v>
      </c>
      <c r="E649">
        <v>11040</v>
      </c>
      <c r="G649" t="s">
        <v>85</v>
      </c>
      <c r="H649" t="s">
        <v>77</v>
      </c>
      <c r="J649" t="s">
        <v>96</v>
      </c>
      <c r="L649">
        <v>26400</v>
      </c>
      <c r="T649" t="s">
        <v>263</v>
      </c>
      <c r="U649" t="s">
        <v>481</v>
      </c>
      <c r="V649" t="s">
        <v>536</v>
      </c>
      <c r="W649">
        <v>0</v>
      </c>
      <c r="X649">
        <v>0</v>
      </c>
      <c r="Y649">
        <v>0</v>
      </c>
      <c r="AA649">
        <v>0</v>
      </c>
      <c r="AB649" t="s">
        <v>733</v>
      </c>
      <c r="AC649" t="s">
        <v>1663</v>
      </c>
    </row>
    <row r="650" spans="1:30">
      <c r="A650" s="1">
        <f>HYPERLINK("https://lsnyc.legalserver.org/matter/dynamic-profile/view/1892471","19-1892471")</f>
        <v>0</v>
      </c>
      <c r="B650" t="s">
        <v>37</v>
      </c>
      <c r="C650" t="s">
        <v>65</v>
      </c>
      <c r="D650" t="s">
        <v>69</v>
      </c>
      <c r="E650">
        <v>11412</v>
      </c>
      <c r="G650" t="s">
        <v>82</v>
      </c>
      <c r="H650" t="s">
        <v>85</v>
      </c>
      <c r="J650" t="s">
        <v>99</v>
      </c>
      <c r="L650">
        <v>15000</v>
      </c>
      <c r="Q650" t="s">
        <v>214</v>
      </c>
      <c r="R650" t="s">
        <v>211</v>
      </c>
      <c r="T650" t="s">
        <v>435</v>
      </c>
      <c r="U650" t="s">
        <v>376</v>
      </c>
      <c r="V650" t="s">
        <v>361</v>
      </c>
      <c r="W650">
        <v>0</v>
      </c>
      <c r="X650">
        <v>0</v>
      </c>
      <c r="Y650">
        <v>0</v>
      </c>
      <c r="AA650">
        <v>0</v>
      </c>
      <c r="AB650" t="s">
        <v>715</v>
      </c>
      <c r="AC650" t="s">
        <v>1664</v>
      </c>
    </row>
    <row r="651" spans="1:30">
      <c r="A651" s="1">
        <f>HYPERLINK("https://lsnyc.legalserver.org/matter/dynamic-profile/view/1873930","18-1873930")</f>
        <v>0</v>
      </c>
      <c r="B651" t="s">
        <v>33</v>
      </c>
      <c r="C651" t="s">
        <v>65</v>
      </c>
      <c r="D651" t="s">
        <v>69</v>
      </c>
      <c r="E651">
        <v>11428</v>
      </c>
      <c r="G651" t="s">
        <v>76</v>
      </c>
      <c r="J651" t="s">
        <v>114</v>
      </c>
      <c r="L651">
        <v>20628</v>
      </c>
      <c r="N651" t="s">
        <v>176</v>
      </c>
      <c r="Q651" t="s">
        <v>214</v>
      </c>
      <c r="R651" t="s">
        <v>211</v>
      </c>
      <c r="T651" t="s">
        <v>436</v>
      </c>
      <c r="U651" t="s">
        <v>366</v>
      </c>
      <c r="V651" t="s">
        <v>366</v>
      </c>
      <c r="W651">
        <v>0</v>
      </c>
      <c r="X651">
        <v>0</v>
      </c>
      <c r="Y651">
        <v>0</v>
      </c>
      <c r="AA651">
        <v>0</v>
      </c>
      <c r="AB651" t="s">
        <v>1051</v>
      </c>
      <c r="AC651" t="s">
        <v>1433</v>
      </c>
    </row>
    <row r="652" spans="1:30">
      <c r="A652" s="1">
        <f>HYPERLINK("https://lsnyc.legalserver.org/matter/dynamic-profile/view/1841041","17-1841041")</f>
        <v>0</v>
      </c>
      <c r="B652" t="s">
        <v>38</v>
      </c>
      <c r="C652" t="s">
        <v>65</v>
      </c>
      <c r="D652" t="s">
        <v>69</v>
      </c>
      <c r="E652">
        <v>11694</v>
      </c>
      <c r="G652" t="s">
        <v>82</v>
      </c>
      <c r="J652" t="s">
        <v>131</v>
      </c>
      <c r="L652">
        <v>57360</v>
      </c>
      <c r="N652" t="s">
        <v>181</v>
      </c>
      <c r="O652" t="s">
        <v>176</v>
      </c>
      <c r="P652" t="s">
        <v>177</v>
      </c>
      <c r="Q652" t="s">
        <v>211</v>
      </c>
      <c r="R652" t="s">
        <v>214</v>
      </c>
      <c r="T652" t="s">
        <v>328</v>
      </c>
      <c r="U652" t="s">
        <v>435</v>
      </c>
      <c r="V652" t="s">
        <v>435</v>
      </c>
      <c r="W652">
        <v>0</v>
      </c>
      <c r="X652">
        <v>0</v>
      </c>
      <c r="Y652">
        <v>0</v>
      </c>
      <c r="AA652">
        <v>0</v>
      </c>
      <c r="AB652" t="s">
        <v>688</v>
      </c>
      <c r="AC652" t="s">
        <v>1389</v>
      </c>
    </row>
    <row r="653" spans="1:30">
      <c r="A653" s="1">
        <f>HYPERLINK("https://lsnyc.legalserver.org/matter/dynamic-profile/view/0810848","16-0810848")</f>
        <v>0</v>
      </c>
      <c r="B653" t="s">
        <v>42</v>
      </c>
      <c r="C653" t="s">
        <v>65</v>
      </c>
      <c r="D653" t="s">
        <v>69</v>
      </c>
      <c r="E653">
        <v>11434</v>
      </c>
      <c r="G653" t="s">
        <v>89</v>
      </c>
      <c r="J653" t="s">
        <v>109</v>
      </c>
      <c r="L653">
        <v>27492</v>
      </c>
      <c r="N653" t="s">
        <v>176</v>
      </c>
      <c r="P653" t="s">
        <v>177</v>
      </c>
      <c r="Q653" t="s">
        <v>213</v>
      </c>
      <c r="R653" t="s">
        <v>215</v>
      </c>
      <c r="T653" t="s">
        <v>371</v>
      </c>
      <c r="U653" t="s">
        <v>419</v>
      </c>
      <c r="V653" t="s">
        <v>419</v>
      </c>
      <c r="W653">
        <v>0</v>
      </c>
      <c r="X653">
        <v>0</v>
      </c>
      <c r="Y653">
        <v>0</v>
      </c>
      <c r="AA653">
        <v>0</v>
      </c>
      <c r="AB653" t="s">
        <v>1052</v>
      </c>
      <c r="AC653" t="s">
        <v>1259</v>
      </c>
    </row>
    <row r="654" spans="1:30">
      <c r="A654" s="1">
        <f>HYPERLINK("https://lsnyc.legalserver.org/matter/dynamic-profile/view/1871224","18-1871224")</f>
        <v>0</v>
      </c>
      <c r="B654" t="s">
        <v>30</v>
      </c>
      <c r="C654" t="s">
        <v>65</v>
      </c>
      <c r="D654" t="s">
        <v>69</v>
      </c>
      <c r="E654">
        <v>11692</v>
      </c>
      <c r="G654" t="s">
        <v>76</v>
      </c>
      <c r="J654" t="s">
        <v>113</v>
      </c>
      <c r="L654">
        <v>39000</v>
      </c>
      <c r="N654" t="s">
        <v>180</v>
      </c>
      <c r="Q654" t="s">
        <v>211</v>
      </c>
      <c r="T654" t="s">
        <v>263</v>
      </c>
      <c r="U654" t="s">
        <v>339</v>
      </c>
      <c r="V654" t="s">
        <v>485</v>
      </c>
      <c r="W654">
        <v>0</v>
      </c>
      <c r="X654">
        <v>0</v>
      </c>
      <c r="Y654">
        <v>0</v>
      </c>
      <c r="Z654">
        <v>36755</v>
      </c>
      <c r="AA654">
        <v>0</v>
      </c>
      <c r="AB654" t="s">
        <v>1053</v>
      </c>
      <c r="AC654" t="s">
        <v>1665</v>
      </c>
    </row>
    <row r="655" spans="1:30">
      <c r="A655" s="1">
        <f>HYPERLINK("https://lsnyc.legalserver.org/matter/dynamic-profile/view/1839126","17-1839126")</f>
        <v>0</v>
      </c>
      <c r="B655" t="s">
        <v>38</v>
      </c>
      <c r="C655" t="s">
        <v>65</v>
      </c>
      <c r="D655" t="s">
        <v>69</v>
      </c>
      <c r="E655">
        <v>11412</v>
      </c>
      <c r="G655" t="s">
        <v>89</v>
      </c>
      <c r="J655" t="s">
        <v>101</v>
      </c>
      <c r="L655">
        <v>68400</v>
      </c>
      <c r="N655" t="s">
        <v>181</v>
      </c>
      <c r="P655" t="s">
        <v>176</v>
      </c>
      <c r="Q655" t="s">
        <v>211</v>
      </c>
      <c r="R655" t="s">
        <v>214</v>
      </c>
      <c r="T655" t="s">
        <v>233</v>
      </c>
      <c r="U655" t="s">
        <v>479</v>
      </c>
      <c r="V655" t="s">
        <v>360</v>
      </c>
      <c r="W655">
        <v>0</v>
      </c>
      <c r="X655">
        <v>0</v>
      </c>
      <c r="Y655">
        <v>0</v>
      </c>
      <c r="AA655">
        <v>0</v>
      </c>
      <c r="AB655" t="s">
        <v>1054</v>
      </c>
      <c r="AC655" t="s">
        <v>1236</v>
      </c>
      <c r="AD655" t="s">
        <v>1757</v>
      </c>
    </row>
    <row r="656" spans="1:30">
      <c r="A656" s="1">
        <f>HYPERLINK("https://lsnyc.legalserver.org/matter/dynamic-profile/view/0760467","14-0760467")</f>
        <v>0</v>
      </c>
      <c r="B656" t="s">
        <v>30</v>
      </c>
      <c r="C656" t="s">
        <v>65</v>
      </c>
      <c r="D656" t="s">
        <v>69</v>
      </c>
      <c r="E656">
        <v>11421</v>
      </c>
      <c r="G656" t="s">
        <v>85</v>
      </c>
      <c r="J656" t="s">
        <v>111</v>
      </c>
      <c r="L656">
        <v>82332</v>
      </c>
      <c r="N656" t="s">
        <v>177</v>
      </c>
      <c r="Q656" t="s">
        <v>213</v>
      </c>
      <c r="U656" t="s">
        <v>406</v>
      </c>
      <c r="V656" t="s">
        <v>406</v>
      </c>
      <c r="W656">
        <v>0</v>
      </c>
      <c r="X656">
        <v>0</v>
      </c>
      <c r="Y656">
        <v>0</v>
      </c>
      <c r="AA656">
        <v>0</v>
      </c>
      <c r="AB656" t="s">
        <v>746</v>
      </c>
      <c r="AC656" t="s">
        <v>1666</v>
      </c>
    </row>
    <row r="657" spans="1:30">
      <c r="A657" s="1">
        <f>HYPERLINK("https://lsnyc.legalserver.org/matter/dynamic-profile/view/1858350","18-1858350")</f>
        <v>0</v>
      </c>
      <c r="B657" t="s">
        <v>44</v>
      </c>
      <c r="C657" t="s">
        <v>65</v>
      </c>
      <c r="D657" t="s">
        <v>69</v>
      </c>
      <c r="E657">
        <v>11434</v>
      </c>
      <c r="G657" t="s">
        <v>84</v>
      </c>
      <c r="H657" t="s">
        <v>85</v>
      </c>
      <c r="J657" t="s">
        <v>111</v>
      </c>
      <c r="L657">
        <v>19932</v>
      </c>
      <c r="N657" t="s">
        <v>181</v>
      </c>
      <c r="P657" t="s">
        <v>177</v>
      </c>
      <c r="Q657" t="s">
        <v>217</v>
      </c>
      <c r="R657" t="s">
        <v>220</v>
      </c>
      <c r="T657" t="s">
        <v>381</v>
      </c>
      <c r="U657" t="s">
        <v>464</v>
      </c>
      <c r="V657" t="s">
        <v>378</v>
      </c>
      <c r="W657">
        <v>0</v>
      </c>
      <c r="X657">
        <v>0</v>
      </c>
      <c r="Y657">
        <v>0</v>
      </c>
      <c r="AA657">
        <v>0</v>
      </c>
      <c r="AB657" t="s">
        <v>841</v>
      </c>
      <c r="AC657" t="s">
        <v>1414</v>
      </c>
    </row>
    <row r="658" spans="1:30">
      <c r="A658" s="1">
        <f>HYPERLINK("https://lsnyc.legalserver.org/matter/dynamic-profile/view/1834264","17-1834264")</f>
        <v>0</v>
      </c>
      <c r="B658" t="s">
        <v>37</v>
      </c>
      <c r="C658" t="s">
        <v>65</v>
      </c>
      <c r="D658" t="s">
        <v>69</v>
      </c>
      <c r="E658">
        <v>11434</v>
      </c>
      <c r="G658" t="s">
        <v>89</v>
      </c>
      <c r="J658" t="s">
        <v>114</v>
      </c>
      <c r="L658">
        <v>66876</v>
      </c>
      <c r="Q658" t="s">
        <v>215</v>
      </c>
      <c r="R658" t="s">
        <v>222</v>
      </c>
      <c r="T658" t="s">
        <v>299</v>
      </c>
      <c r="U658" t="s">
        <v>350</v>
      </c>
      <c r="V658" t="s">
        <v>378</v>
      </c>
      <c r="W658">
        <v>0</v>
      </c>
      <c r="X658">
        <v>0</v>
      </c>
      <c r="Y658">
        <v>0</v>
      </c>
      <c r="AA658">
        <v>0</v>
      </c>
      <c r="AB658" t="s">
        <v>836</v>
      </c>
      <c r="AC658" t="s">
        <v>1400</v>
      </c>
    </row>
    <row r="659" spans="1:30">
      <c r="A659" s="1">
        <f>HYPERLINK("https://lsnyc.legalserver.org/matter/dynamic-profile/view/0827554","17-0827554")</f>
        <v>0</v>
      </c>
      <c r="B659" t="s">
        <v>33</v>
      </c>
      <c r="C659" t="s">
        <v>65</v>
      </c>
      <c r="D659" t="s">
        <v>69</v>
      </c>
      <c r="E659">
        <v>11413</v>
      </c>
      <c r="G659" t="s">
        <v>77</v>
      </c>
      <c r="J659" t="s">
        <v>108</v>
      </c>
      <c r="L659">
        <v>37560</v>
      </c>
      <c r="N659" t="s">
        <v>189</v>
      </c>
      <c r="P659" t="s">
        <v>178</v>
      </c>
      <c r="Q659" t="s">
        <v>213</v>
      </c>
      <c r="T659" t="s">
        <v>298</v>
      </c>
      <c r="U659" t="s">
        <v>350</v>
      </c>
      <c r="V659" t="s">
        <v>517</v>
      </c>
      <c r="W659">
        <v>587176.71</v>
      </c>
      <c r="X659">
        <v>0</v>
      </c>
      <c r="Y659">
        <v>0</v>
      </c>
      <c r="AA659">
        <v>0</v>
      </c>
      <c r="AB659" t="s">
        <v>1055</v>
      </c>
      <c r="AC659" t="s">
        <v>1667</v>
      </c>
    </row>
    <row r="660" spans="1:30">
      <c r="A660" s="1">
        <f>HYPERLINK("https://lsnyc.legalserver.org/matter/dynamic-profile/view/0814512","16-0814512")</f>
        <v>0</v>
      </c>
      <c r="B660" t="s">
        <v>44</v>
      </c>
      <c r="C660" t="s">
        <v>65</v>
      </c>
      <c r="D660" t="s">
        <v>69</v>
      </c>
      <c r="E660">
        <v>11692</v>
      </c>
      <c r="G660" t="s">
        <v>88</v>
      </c>
      <c r="J660" t="s">
        <v>97</v>
      </c>
      <c r="L660">
        <v>33527</v>
      </c>
      <c r="N660" t="s">
        <v>184</v>
      </c>
      <c r="Q660" t="s">
        <v>214</v>
      </c>
      <c r="R660" t="s">
        <v>211</v>
      </c>
      <c r="T660" t="s">
        <v>256</v>
      </c>
      <c r="U660" t="s">
        <v>508</v>
      </c>
      <c r="V660" t="s">
        <v>517</v>
      </c>
      <c r="W660">
        <v>0</v>
      </c>
      <c r="X660">
        <v>0</v>
      </c>
      <c r="Y660">
        <v>0</v>
      </c>
      <c r="AA660">
        <v>0</v>
      </c>
      <c r="AB660" t="s">
        <v>1056</v>
      </c>
      <c r="AC660" t="s">
        <v>1668</v>
      </c>
      <c r="AD660" t="s">
        <v>1756</v>
      </c>
    </row>
    <row r="661" spans="1:30">
      <c r="A661" s="1">
        <f>HYPERLINK("https://lsnyc.legalserver.org/matter/dynamic-profile/view/0814898","16-0814898")</f>
        <v>0</v>
      </c>
      <c r="B661" t="s">
        <v>53</v>
      </c>
      <c r="C661" t="s">
        <v>65</v>
      </c>
      <c r="D661" t="s">
        <v>69</v>
      </c>
      <c r="E661">
        <v>11419</v>
      </c>
      <c r="G661" t="s">
        <v>78</v>
      </c>
      <c r="J661" t="s">
        <v>124</v>
      </c>
      <c r="L661">
        <v>31200</v>
      </c>
      <c r="N661" t="s">
        <v>178</v>
      </c>
      <c r="Q661" t="s">
        <v>213</v>
      </c>
      <c r="T661" t="s">
        <v>327</v>
      </c>
      <c r="U661" t="s">
        <v>466</v>
      </c>
      <c r="V661" t="s">
        <v>517</v>
      </c>
      <c r="W661">
        <v>0</v>
      </c>
      <c r="X661">
        <v>0</v>
      </c>
      <c r="Y661">
        <v>0</v>
      </c>
      <c r="AA661">
        <v>0</v>
      </c>
      <c r="AB661" t="s">
        <v>1057</v>
      </c>
      <c r="AC661" t="s">
        <v>1669</v>
      </c>
      <c r="AD661" t="s">
        <v>1758</v>
      </c>
    </row>
    <row r="662" spans="1:30">
      <c r="A662" s="1">
        <f>HYPERLINK("https://lsnyc.legalserver.org/matter/dynamic-profile/view/1867820","18-1867820")</f>
        <v>0</v>
      </c>
      <c r="B662" t="s">
        <v>33</v>
      </c>
      <c r="C662" t="s">
        <v>65</v>
      </c>
      <c r="D662" t="s">
        <v>69</v>
      </c>
      <c r="E662">
        <v>11422</v>
      </c>
      <c r="G662" t="s">
        <v>76</v>
      </c>
      <c r="J662" t="s">
        <v>134</v>
      </c>
      <c r="L662">
        <v>75400</v>
      </c>
      <c r="N662" t="s">
        <v>184</v>
      </c>
      <c r="P662" t="s">
        <v>176</v>
      </c>
      <c r="Q662" t="s">
        <v>211</v>
      </c>
      <c r="R662" t="s">
        <v>214</v>
      </c>
      <c r="T662" t="s">
        <v>282</v>
      </c>
      <c r="U662" t="s">
        <v>440</v>
      </c>
      <c r="V662" t="s">
        <v>444</v>
      </c>
      <c r="W662">
        <v>0</v>
      </c>
      <c r="X662">
        <v>121301.78</v>
      </c>
      <c r="Y662">
        <v>0</v>
      </c>
      <c r="AA662">
        <v>0</v>
      </c>
      <c r="AB662" t="s">
        <v>1058</v>
      </c>
      <c r="AC662" t="s">
        <v>1486</v>
      </c>
      <c r="AD662" t="s">
        <v>1760</v>
      </c>
    </row>
    <row r="663" spans="1:30">
      <c r="A663" s="1">
        <f>HYPERLINK("https://lsnyc.legalserver.org/matter/dynamic-profile/view/1863653","18-1863653")</f>
        <v>0</v>
      </c>
      <c r="B663" t="s">
        <v>30</v>
      </c>
      <c r="C663" t="s">
        <v>65</v>
      </c>
      <c r="D663" t="s">
        <v>69</v>
      </c>
      <c r="E663">
        <v>11412</v>
      </c>
      <c r="G663" t="s">
        <v>83</v>
      </c>
      <c r="J663" t="s">
        <v>111</v>
      </c>
      <c r="L663">
        <v>91234</v>
      </c>
      <c r="N663" t="s">
        <v>180</v>
      </c>
      <c r="Q663" t="s">
        <v>216</v>
      </c>
      <c r="T663" t="s">
        <v>273</v>
      </c>
      <c r="U663" t="s">
        <v>273</v>
      </c>
      <c r="V663" t="s">
        <v>273</v>
      </c>
      <c r="W663">
        <v>0</v>
      </c>
      <c r="X663">
        <v>0</v>
      </c>
      <c r="Y663">
        <v>0</v>
      </c>
      <c r="Z663">
        <v>73000</v>
      </c>
      <c r="AA663">
        <v>0</v>
      </c>
      <c r="AB663" t="s">
        <v>1059</v>
      </c>
      <c r="AC663" t="s">
        <v>1670</v>
      </c>
    </row>
    <row r="664" spans="1:30">
      <c r="A664" s="1">
        <f>HYPERLINK("https://lsnyc.legalserver.org/matter/dynamic-profile/view/1864946","18-1864946")</f>
        <v>0</v>
      </c>
      <c r="B664" t="s">
        <v>53</v>
      </c>
      <c r="C664" t="s">
        <v>65</v>
      </c>
      <c r="D664" t="s">
        <v>69</v>
      </c>
      <c r="E664">
        <v>11423</v>
      </c>
      <c r="G664" t="s">
        <v>83</v>
      </c>
      <c r="J664" t="s">
        <v>96</v>
      </c>
      <c r="L664">
        <v>3996</v>
      </c>
      <c r="N664" t="s">
        <v>177</v>
      </c>
      <c r="Q664" t="s">
        <v>214</v>
      </c>
      <c r="T664" t="s">
        <v>355</v>
      </c>
      <c r="U664" t="s">
        <v>484</v>
      </c>
      <c r="V664" t="s">
        <v>471</v>
      </c>
      <c r="W664">
        <v>0</v>
      </c>
      <c r="X664">
        <v>0</v>
      </c>
      <c r="Y664">
        <v>0</v>
      </c>
      <c r="AA664">
        <v>0</v>
      </c>
      <c r="AB664" t="s">
        <v>796</v>
      </c>
      <c r="AC664" t="s">
        <v>1230</v>
      </c>
    </row>
    <row r="665" spans="1:30">
      <c r="A665" s="1">
        <f>HYPERLINK("https://lsnyc.legalserver.org/matter/dynamic-profile/view/0816716","16-0816716")</f>
        <v>0</v>
      </c>
      <c r="B665" t="s">
        <v>33</v>
      </c>
      <c r="C665" t="s">
        <v>65</v>
      </c>
      <c r="D665" t="s">
        <v>69</v>
      </c>
      <c r="E665">
        <v>11692</v>
      </c>
      <c r="G665" t="s">
        <v>89</v>
      </c>
      <c r="J665" t="s">
        <v>161</v>
      </c>
      <c r="L665">
        <v>13524</v>
      </c>
      <c r="N665" t="s">
        <v>176</v>
      </c>
      <c r="Q665" t="s">
        <v>214</v>
      </c>
      <c r="R665" t="s">
        <v>217</v>
      </c>
      <c r="T665" t="s">
        <v>291</v>
      </c>
      <c r="U665" t="s">
        <v>440</v>
      </c>
      <c r="W665">
        <v>0</v>
      </c>
      <c r="X665">
        <v>0</v>
      </c>
      <c r="Y665">
        <v>0</v>
      </c>
      <c r="AA665">
        <v>0</v>
      </c>
      <c r="AB665" t="s">
        <v>1060</v>
      </c>
      <c r="AC665" t="s">
        <v>1671</v>
      </c>
      <c r="AD665" t="s">
        <v>1757</v>
      </c>
    </row>
    <row r="666" spans="1:30">
      <c r="A666" s="1">
        <f>HYPERLINK("https://lsnyc.legalserver.org/matter/dynamic-profile/view/1887991","19-1887991")</f>
        <v>0</v>
      </c>
      <c r="B666" t="s">
        <v>33</v>
      </c>
      <c r="C666" t="s">
        <v>65</v>
      </c>
      <c r="D666" t="s">
        <v>69</v>
      </c>
      <c r="E666">
        <v>11375</v>
      </c>
      <c r="G666" t="s">
        <v>78</v>
      </c>
      <c r="J666" t="s">
        <v>101</v>
      </c>
      <c r="L666">
        <v>16932</v>
      </c>
      <c r="N666" t="s">
        <v>189</v>
      </c>
      <c r="Q666" t="s">
        <v>215</v>
      </c>
      <c r="W666">
        <v>0</v>
      </c>
      <c r="X666">
        <v>0</v>
      </c>
      <c r="Y666">
        <v>0</v>
      </c>
      <c r="Z666" t="s">
        <v>568</v>
      </c>
      <c r="AA666">
        <v>0</v>
      </c>
      <c r="AB666" t="s">
        <v>1061</v>
      </c>
      <c r="AC666" t="s">
        <v>1672</v>
      </c>
    </row>
    <row r="667" spans="1:30">
      <c r="A667" s="1">
        <f>HYPERLINK("https://lsnyc.legalserver.org/matter/dynamic-profile/view/1897610","19-1897610")</f>
        <v>0</v>
      </c>
      <c r="B667" t="s">
        <v>30</v>
      </c>
      <c r="C667" t="s">
        <v>65</v>
      </c>
      <c r="D667" t="s">
        <v>69</v>
      </c>
      <c r="E667">
        <v>11412</v>
      </c>
      <c r="J667" t="s">
        <v>99</v>
      </c>
      <c r="L667">
        <v>22668</v>
      </c>
      <c r="W667">
        <v>0</v>
      </c>
      <c r="X667">
        <v>0</v>
      </c>
      <c r="Y667">
        <v>0</v>
      </c>
      <c r="AA667">
        <v>0</v>
      </c>
      <c r="AB667" t="s">
        <v>819</v>
      </c>
      <c r="AC667" t="s">
        <v>1395</v>
      </c>
    </row>
    <row r="668" spans="1:30">
      <c r="A668" s="1">
        <f>HYPERLINK("https://lsnyc.legalserver.org/matter/dynamic-profile/view/1899660","19-1899660")</f>
        <v>0</v>
      </c>
      <c r="B668" t="s">
        <v>33</v>
      </c>
      <c r="C668" t="s">
        <v>65</v>
      </c>
      <c r="D668" t="s">
        <v>69</v>
      </c>
      <c r="E668">
        <v>11423</v>
      </c>
      <c r="G668" t="s">
        <v>82</v>
      </c>
      <c r="J668" t="s">
        <v>115</v>
      </c>
      <c r="L668">
        <v>18000</v>
      </c>
      <c r="N668" t="s">
        <v>183</v>
      </c>
      <c r="Q668" t="s">
        <v>222</v>
      </c>
      <c r="R668" t="s">
        <v>225</v>
      </c>
      <c r="W668">
        <v>0</v>
      </c>
      <c r="X668">
        <v>0</v>
      </c>
      <c r="Y668">
        <v>0</v>
      </c>
      <c r="Z668">
        <v>32047.49</v>
      </c>
      <c r="AA668">
        <v>0</v>
      </c>
      <c r="AB668" t="s">
        <v>1062</v>
      </c>
      <c r="AC668" t="s">
        <v>1673</v>
      </c>
    </row>
    <row r="669" spans="1:30">
      <c r="A669" s="1">
        <f>HYPERLINK("https://lsnyc.legalserver.org/matter/dynamic-profile/view/1904496","19-1904496")</f>
        <v>0</v>
      </c>
      <c r="B669" t="s">
        <v>42</v>
      </c>
      <c r="C669" t="s">
        <v>65</v>
      </c>
      <c r="D669" t="s">
        <v>69</v>
      </c>
      <c r="E669">
        <v>11420</v>
      </c>
      <c r="J669" t="s">
        <v>119</v>
      </c>
      <c r="L669">
        <v>55800</v>
      </c>
      <c r="W669">
        <v>0</v>
      </c>
      <c r="X669">
        <v>0</v>
      </c>
      <c r="Y669">
        <v>0</v>
      </c>
      <c r="AA669">
        <v>0</v>
      </c>
      <c r="AB669" t="s">
        <v>742</v>
      </c>
      <c r="AC669" t="s">
        <v>1313</v>
      </c>
    </row>
    <row r="670" spans="1:30">
      <c r="A670" s="1">
        <f>HYPERLINK("https://lsnyc.legalserver.org/matter/dynamic-profile/view/0811935","16-0811935")</f>
        <v>0</v>
      </c>
      <c r="B670" t="s">
        <v>40</v>
      </c>
      <c r="C670" t="s">
        <v>65</v>
      </c>
      <c r="D670" t="s">
        <v>69</v>
      </c>
      <c r="E670">
        <v>11419</v>
      </c>
      <c r="G670" t="s">
        <v>80</v>
      </c>
      <c r="J670" t="s">
        <v>127</v>
      </c>
      <c r="L670">
        <v>27168</v>
      </c>
      <c r="N670" t="s">
        <v>176</v>
      </c>
      <c r="P670" t="s">
        <v>177</v>
      </c>
      <c r="Q670" t="s">
        <v>213</v>
      </c>
      <c r="R670" t="s">
        <v>214</v>
      </c>
      <c r="U670" t="s">
        <v>496</v>
      </c>
      <c r="W670">
        <v>0</v>
      </c>
      <c r="X670">
        <v>0</v>
      </c>
      <c r="Y670">
        <v>0</v>
      </c>
      <c r="AA670">
        <v>0</v>
      </c>
      <c r="AB670" t="s">
        <v>1063</v>
      </c>
      <c r="AC670" t="s">
        <v>1674</v>
      </c>
    </row>
    <row r="671" spans="1:30">
      <c r="A671" s="1">
        <f>HYPERLINK("https://lsnyc.legalserver.org/matter/dynamic-profile/view/0814696","16-0814696")</f>
        <v>0</v>
      </c>
      <c r="B671" t="s">
        <v>40</v>
      </c>
      <c r="C671" t="s">
        <v>65</v>
      </c>
      <c r="D671" t="s">
        <v>69</v>
      </c>
      <c r="E671">
        <v>11420</v>
      </c>
      <c r="G671" t="s">
        <v>80</v>
      </c>
      <c r="J671" t="s">
        <v>96</v>
      </c>
      <c r="L671">
        <v>63543.96</v>
      </c>
      <c r="P671" t="s">
        <v>176</v>
      </c>
      <c r="Q671" t="s">
        <v>213</v>
      </c>
      <c r="R671" t="s">
        <v>214</v>
      </c>
      <c r="T671" t="s">
        <v>251</v>
      </c>
      <c r="U671" t="s">
        <v>458</v>
      </c>
      <c r="W671">
        <v>0</v>
      </c>
      <c r="X671">
        <v>0</v>
      </c>
      <c r="Y671">
        <v>0</v>
      </c>
      <c r="AA671">
        <v>0</v>
      </c>
      <c r="AB671" t="s">
        <v>1064</v>
      </c>
      <c r="AC671" t="s">
        <v>1675</v>
      </c>
    </row>
    <row r="672" spans="1:30">
      <c r="A672" s="1">
        <f>HYPERLINK("https://lsnyc.legalserver.org/matter/dynamic-profile/view/1895634","19-1895634")</f>
        <v>0</v>
      </c>
      <c r="B672" t="s">
        <v>48</v>
      </c>
      <c r="C672" t="s">
        <v>65</v>
      </c>
      <c r="D672" t="s">
        <v>69</v>
      </c>
      <c r="E672">
        <v>11434</v>
      </c>
      <c r="G672" t="s">
        <v>83</v>
      </c>
      <c r="J672" t="s">
        <v>101</v>
      </c>
      <c r="L672">
        <v>52000</v>
      </c>
      <c r="T672" t="s">
        <v>276</v>
      </c>
      <c r="W672">
        <v>0</v>
      </c>
      <c r="X672">
        <v>0</v>
      </c>
      <c r="Y672">
        <v>0</v>
      </c>
      <c r="AA672">
        <v>0</v>
      </c>
      <c r="AB672" t="s">
        <v>913</v>
      </c>
      <c r="AC672" t="s">
        <v>1676</v>
      </c>
    </row>
    <row r="673" spans="1:30">
      <c r="A673" s="1">
        <f>HYPERLINK("https://lsnyc.legalserver.org/matter/dynamic-profile/view/1836914","17-1836914")</f>
        <v>0</v>
      </c>
      <c r="B673" t="s">
        <v>40</v>
      </c>
      <c r="C673" t="s">
        <v>65</v>
      </c>
      <c r="D673" t="s">
        <v>69</v>
      </c>
      <c r="E673">
        <v>11372</v>
      </c>
      <c r="J673" t="s">
        <v>97</v>
      </c>
      <c r="L673">
        <v>26000</v>
      </c>
      <c r="W673">
        <v>0</v>
      </c>
      <c r="X673">
        <v>0</v>
      </c>
      <c r="Y673">
        <v>0</v>
      </c>
      <c r="AA673">
        <v>0</v>
      </c>
      <c r="AB673" t="s">
        <v>659</v>
      </c>
      <c r="AC673" t="s">
        <v>1199</v>
      </c>
    </row>
    <row r="674" spans="1:30">
      <c r="A674" s="1">
        <f>HYPERLINK("https://lsnyc.legalserver.org/matter/dynamic-profile/view/1871748","18-1871748")</f>
        <v>0</v>
      </c>
      <c r="B674" t="s">
        <v>44</v>
      </c>
      <c r="C674" t="s">
        <v>65</v>
      </c>
      <c r="D674" t="s">
        <v>69</v>
      </c>
      <c r="E674">
        <v>11692</v>
      </c>
      <c r="G674" t="s">
        <v>82</v>
      </c>
      <c r="J674" t="s">
        <v>171</v>
      </c>
      <c r="L674">
        <v>39156</v>
      </c>
      <c r="N674" t="s">
        <v>177</v>
      </c>
      <c r="P674" t="s">
        <v>190</v>
      </c>
      <c r="Q674" t="s">
        <v>217</v>
      </c>
      <c r="R674" t="s">
        <v>220</v>
      </c>
      <c r="U674" t="s">
        <v>419</v>
      </c>
      <c r="W674">
        <v>0</v>
      </c>
      <c r="X674">
        <v>0</v>
      </c>
      <c r="Y674">
        <v>0</v>
      </c>
      <c r="AA674">
        <v>0</v>
      </c>
      <c r="AB674" t="s">
        <v>691</v>
      </c>
      <c r="AC674" t="s">
        <v>1259</v>
      </c>
    </row>
    <row r="675" spans="1:30">
      <c r="A675" s="1">
        <f>HYPERLINK("https://lsnyc.legalserver.org/matter/dynamic-profile/view/1877519","18-1877519")</f>
        <v>0</v>
      </c>
      <c r="B675" t="s">
        <v>30</v>
      </c>
      <c r="C675" t="s">
        <v>65</v>
      </c>
      <c r="D675" t="s">
        <v>69</v>
      </c>
      <c r="E675">
        <v>11412</v>
      </c>
      <c r="G675" t="s">
        <v>85</v>
      </c>
      <c r="J675" t="s">
        <v>101</v>
      </c>
      <c r="L675">
        <v>32220</v>
      </c>
      <c r="Q675" t="s">
        <v>217</v>
      </c>
      <c r="W675">
        <v>0</v>
      </c>
      <c r="X675">
        <v>0</v>
      </c>
      <c r="Y675">
        <v>0</v>
      </c>
      <c r="AA675">
        <v>0</v>
      </c>
      <c r="AB675" t="s">
        <v>1065</v>
      </c>
      <c r="AC675" t="s">
        <v>1677</v>
      </c>
    </row>
    <row r="676" spans="1:30">
      <c r="A676" s="1">
        <f>HYPERLINK("https://lsnyc.legalserver.org/matter/dynamic-profile/view/1898831","19-1898831")</f>
        <v>0</v>
      </c>
      <c r="B676" t="s">
        <v>40</v>
      </c>
      <c r="C676" t="s">
        <v>65</v>
      </c>
      <c r="D676" t="s">
        <v>69</v>
      </c>
      <c r="E676">
        <v>11434</v>
      </c>
      <c r="G676" t="s">
        <v>89</v>
      </c>
      <c r="J676" t="s">
        <v>114</v>
      </c>
      <c r="L676">
        <v>13000</v>
      </c>
      <c r="Q676" t="s">
        <v>216</v>
      </c>
      <c r="W676">
        <v>0</v>
      </c>
      <c r="X676">
        <v>0</v>
      </c>
      <c r="Y676">
        <v>0</v>
      </c>
      <c r="AA676">
        <v>0</v>
      </c>
      <c r="AB676" t="s">
        <v>1066</v>
      </c>
      <c r="AC676" t="s">
        <v>1191</v>
      </c>
    </row>
    <row r="677" spans="1:30">
      <c r="A677" s="1">
        <f>HYPERLINK("https://lsnyc.legalserver.org/matter/dynamic-profile/view/1877879","18-1877879")</f>
        <v>0</v>
      </c>
      <c r="B677" t="s">
        <v>40</v>
      </c>
      <c r="C677" t="s">
        <v>65</v>
      </c>
      <c r="D677" t="s">
        <v>69</v>
      </c>
      <c r="E677">
        <v>11417</v>
      </c>
      <c r="G677" t="s">
        <v>82</v>
      </c>
      <c r="J677" t="s">
        <v>97</v>
      </c>
      <c r="L677">
        <v>60936</v>
      </c>
      <c r="N677" t="s">
        <v>177</v>
      </c>
      <c r="Q677" t="s">
        <v>222</v>
      </c>
      <c r="R677" t="s">
        <v>217</v>
      </c>
      <c r="U677" t="s">
        <v>365</v>
      </c>
      <c r="W677">
        <v>0</v>
      </c>
      <c r="X677">
        <v>0</v>
      </c>
      <c r="Y677">
        <v>0</v>
      </c>
      <c r="AA677">
        <v>0</v>
      </c>
      <c r="AB677" t="s">
        <v>1067</v>
      </c>
      <c r="AC677" t="s">
        <v>1255</v>
      </c>
    </row>
    <row r="678" spans="1:30">
      <c r="A678" s="1">
        <f>HYPERLINK("https://lsnyc.legalserver.org/matter/dynamic-profile/view/1886961","19-1886961")</f>
        <v>0</v>
      </c>
      <c r="B678" t="s">
        <v>35</v>
      </c>
      <c r="C678" t="s">
        <v>66</v>
      </c>
      <c r="D678" t="s">
        <v>71</v>
      </c>
      <c r="E678">
        <v>10462</v>
      </c>
      <c r="G678" t="s">
        <v>80</v>
      </c>
      <c r="J678" t="s">
        <v>100</v>
      </c>
      <c r="L678">
        <v>100080</v>
      </c>
      <c r="N678" t="s">
        <v>177</v>
      </c>
      <c r="Q678" t="s">
        <v>216</v>
      </c>
      <c r="T678" t="s">
        <v>437</v>
      </c>
      <c r="U678" t="s">
        <v>464</v>
      </c>
      <c r="V678" t="s">
        <v>520</v>
      </c>
      <c r="W678">
        <v>0</v>
      </c>
      <c r="X678">
        <v>0</v>
      </c>
      <c r="Y678">
        <v>0</v>
      </c>
      <c r="AA678">
        <v>0</v>
      </c>
      <c r="AB678" t="s">
        <v>615</v>
      </c>
      <c r="AC678" t="s">
        <v>1180</v>
      </c>
    </row>
    <row r="679" spans="1:30">
      <c r="A679" s="1">
        <f>HYPERLINK("https://lsnyc.legalserver.org/matter/dynamic-profile/view/0782440","15-0782440")</f>
        <v>0</v>
      </c>
      <c r="B679" t="s">
        <v>36</v>
      </c>
      <c r="C679" t="s">
        <v>66</v>
      </c>
      <c r="D679" t="s">
        <v>71</v>
      </c>
      <c r="E679">
        <v>10466</v>
      </c>
      <c r="G679" t="s">
        <v>84</v>
      </c>
      <c r="J679" t="s">
        <v>111</v>
      </c>
      <c r="L679">
        <v>16900</v>
      </c>
      <c r="N679" t="s">
        <v>177</v>
      </c>
      <c r="P679" t="s">
        <v>184</v>
      </c>
      <c r="Q679" t="s">
        <v>214</v>
      </c>
      <c r="R679" t="s">
        <v>218</v>
      </c>
      <c r="T679" t="s">
        <v>290</v>
      </c>
      <c r="U679" t="s">
        <v>489</v>
      </c>
      <c r="V679" t="s">
        <v>551</v>
      </c>
      <c r="W679">
        <v>0</v>
      </c>
      <c r="X679">
        <v>0</v>
      </c>
      <c r="Y679">
        <v>0</v>
      </c>
      <c r="AA679">
        <v>0</v>
      </c>
      <c r="AB679" t="s">
        <v>1068</v>
      </c>
      <c r="AC679" t="s">
        <v>583</v>
      </c>
      <c r="AD679" t="s">
        <v>1760</v>
      </c>
    </row>
    <row r="680" spans="1:30">
      <c r="A680" s="1">
        <f>HYPERLINK("https://lsnyc.legalserver.org/matter/dynamic-profile/view/1888871","19-1888871")</f>
        <v>0</v>
      </c>
      <c r="B680" t="s">
        <v>36</v>
      </c>
      <c r="C680" t="s">
        <v>66</v>
      </c>
      <c r="D680" t="s">
        <v>71</v>
      </c>
      <c r="E680">
        <v>10469</v>
      </c>
      <c r="G680" t="s">
        <v>89</v>
      </c>
      <c r="J680" t="s">
        <v>117</v>
      </c>
      <c r="L680">
        <v>9252</v>
      </c>
      <c r="N680" t="s">
        <v>177</v>
      </c>
      <c r="Q680" t="s">
        <v>215</v>
      </c>
      <c r="R680" t="s">
        <v>217</v>
      </c>
      <c r="T680" t="s">
        <v>356</v>
      </c>
      <c r="U680" t="s">
        <v>494</v>
      </c>
      <c r="V680" t="s">
        <v>494</v>
      </c>
      <c r="W680">
        <v>0</v>
      </c>
      <c r="X680">
        <v>0</v>
      </c>
      <c r="Y680">
        <v>0</v>
      </c>
      <c r="AA680">
        <v>0</v>
      </c>
      <c r="AB680" t="s">
        <v>1069</v>
      </c>
      <c r="AC680" t="s">
        <v>1345</v>
      </c>
    </row>
    <row r="681" spans="1:30">
      <c r="A681" s="1">
        <f>HYPERLINK("https://lsnyc.legalserver.org/matter/dynamic-profile/view/1863714","18-1863714")</f>
        <v>0</v>
      </c>
      <c r="B681" t="s">
        <v>43</v>
      </c>
      <c r="C681" t="s">
        <v>66</v>
      </c>
      <c r="D681" t="s">
        <v>71</v>
      </c>
      <c r="E681">
        <v>10469</v>
      </c>
      <c r="G681" t="s">
        <v>89</v>
      </c>
      <c r="J681" t="s">
        <v>119</v>
      </c>
      <c r="L681">
        <v>30000</v>
      </c>
      <c r="N681" t="s">
        <v>176</v>
      </c>
      <c r="P681" t="s">
        <v>181</v>
      </c>
      <c r="Q681" t="s">
        <v>214</v>
      </c>
      <c r="R681" t="s">
        <v>211</v>
      </c>
      <c r="T681" t="s">
        <v>438</v>
      </c>
      <c r="U681" t="s">
        <v>435</v>
      </c>
      <c r="V681" t="s">
        <v>438</v>
      </c>
      <c r="W681">
        <v>0</v>
      </c>
      <c r="X681">
        <v>0</v>
      </c>
      <c r="Y681">
        <v>0</v>
      </c>
      <c r="AA681">
        <v>0</v>
      </c>
      <c r="AB681" t="s">
        <v>1070</v>
      </c>
      <c r="AC681" t="s">
        <v>1678</v>
      </c>
    </row>
    <row r="682" spans="1:30">
      <c r="A682" s="1">
        <f>HYPERLINK("https://lsnyc.legalserver.org/matter/dynamic-profile/view/1882175","18-1882175")</f>
        <v>0</v>
      </c>
      <c r="B682" t="s">
        <v>43</v>
      </c>
      <c r="C682" t="s">
        <v>66</v>
      </c>
      <c r="D682" t="s">
        <v>72</v>
      </c>
      <c r="E682">
        <v>10026</v>
      </c>
      <c r="G682" t="s">
        <v>85</v>
      </c>
      <c r="J682" t="s">
        <v>124</v>
      </c>
      <c r="L682">
        <v>160800</v>
      </c>
      <c r="N682" t="s">
        <v>177</v>
      </c>
      <c r="Q682" t="s">
        <v>216</v>
      </c>
      <c r="R682" t="s">
        <v>226</v>
      </c>
      <c r="T682" t="s">
        <v>251</v>
      </c>
      <c r="U682" t="s">
        <v>320</v>
      </c>
      <c r="V682" t="s">
        <v>365</v>
      </c>
      <c r="W682">
        <v>0</v>
      </c>
      <c r="X682">
        <v>0</v>
      </c>
      <c r="Y682">
        <v>0</v>
      </c>
      <c r="AA682">
        <v>0</v>
      </c>
      <c r="AB682" t="s">
        <v>1071</v>
      </c>
      <c r="AC682" t="s">
        <v>995</v>
      </c>
    </row>
    <row r="683" spans="1:30">
      <c r="A683" s="1">
        <f>HYPERLINK("https://lsnyc.legalserver.org/matter/dynamic-profile/view/1857004","18-1857004")</f>
        <v>0</v>
      </c>
      <c r="B683" t="s">
        <v>43</v>
      </c>
      <c r="C683" t="s">
        <v>66</v>
      </c>
      <c r="D683" t="s">
        <v>71</v>
      </c>
      <c r="E683">
        <v>10473</v>
      </c>
      <c r="G683" t="s">
        <v>76</v>
      </c>
      <c r="J683" t="s">
        <v>96</v>
      </c>
      <c r="L683">
        <v>16584</v>
      </c>
      <c r="N683" t="s">
        <v>181</v>
      </c>
      <c r="P683" t="s">
        <v>209</v>
      </c>
      <c r="Q683" t="s">
        <v>218</v>
      </c>
      <c r="R683" t="s">
        <v>215</v>
      </c>
      <c r="T683" t="s">
        <v>233</v>
      </c>
      <c r="U683" t="s">
        <v>295</v>
      </c>
      <c r="V683" t="s">
        <v>479</v>
      </c>
      <c r="W683">
        <v>0</v>
      </c>
      <c r="X683">
        <v>0</v>
      </c>
      <c r="Y683">
        <v>0</v>
      </c>
      <c r="AA683">
        <v>0</v>
      </c>
      <c r="AB683" t="s">
        <v>1072</v>
      </c>
      <c r="AC683" t="s">
        <v>1679</v>
      </c>
      <c r="AD683" t="s">
        <v>1757</v>
      </c>
    </row>
    <row r="684" spans="1:30">
      <c r="A684" s="1">
        <f>HYPERLINK("https://lsnyc.legalserver.org/matter/dynamic-profile/view/1871182","18-1871182")</f>
        <v>0</v>
      </c>
      <c r="B684" t="s">
        <v>35</v>
      </c>
      <c r="C684" t="s">
        <v>66</v>
      </c>
      <c r="D684" t="s">
        <v>71</v>
      </c>
      <c r="E684">
        <v>10462</v>
      </c>
      <c r="G684" t="s">
        <v>87</v>
      </c>
      <c r="H684" t="s">
        <v>77</v>
      </c>
      <c r="J684" t="s">
        <v>124</v>
      </c>
      <c r="L684">
        <v>30000</v>
      </c>
      <c r="N684" t="s">
        <v>176</v>
      </c>
      <c r="P684" t="s">
        <v>181</v>
      </c>
      <c r="Q684" t="s">
        <v>214</v>
      </c>
      <c r="R684" t="s">
        <v>217</v>
      </c>
      <c r="T684" t="s">
        <v>276</v>
      </c>
      <c r="U684" t="s">
        <v>314</v>
      </c>
      <c r="V684" t="s">
        <v>314</v>
      </c>
      <c r="W684">
        <v>0</v>
      </c>
      <c r="X684">
        <v>0</v>
      </c>
      <c r="Y684">
        <v>0</v>
      </c>
      <c r="AA684">
        <v>0</v>
      </c>
      <c r="AB684" t="s">
        <v>977</v>
      </c>
      <c r="AC684" t="s">
        <v>1680</v>
      </c>
    </row>
    <row r="685" spans="1:30">
      <c r="A685" s="1">
        <f>HYPERLINK("https://lsnyc.legalserver.org/matter/dynamic-profile/view/1863022","18-1863022")</f>
        <v>0</v>
      </c>
      <c r="B685" t="s">
        <v>43</v>
      </c>
      <c r="C685" t="s">
        <v>66</v>
      </c>
      <c r="D685" t="s">
        <v>71</v>
      </c>
      <c r="E685">
        <v>10466</v>
      </c>
      <c r="G685" t="s">
        <v>76</v>
      </c>
      <c r="J685" t="s">
        <v>107</v>
      </c>
      <c r="L685">
        <v>34860</v>
      </c>
      <c r="N685" t="s">
        <v>177</v>
      </c>
      <c r="Q685" t="s">
        <v>216</v>
      </c>
      <c r="T685" t="s">
        <v>367</v>
      </c>
      <c r="U685" t="s">
        <v>517</v>
      </c>
      <c r="V685" t="s">
        <v>367</v>
      </c>
      <c r="W685">
        <v>0</v>
      </c>
      <c r="X685">
        <v>0</v>
      </c>
      <c r="Y685">
        <v>0</v>
      </c>
      <c r="AA685">
        <v>0</v>
      </c>
      <c r="AB685" t="s">
        <v>1073</v>
      </c>
      <c r="AC685" t="s">
        <v>1681</v>
      </c>
    </row>
    <row r="686" spans="1:30">
      <c r="A686" s="1">
        <f>HYPERLINK("https://lsnyc.legalserver.org/matter/dynamic-profile/view/1850786","17-1850786")</f>
        <v>0</v>
      </c>
      <c r="B686" t="s">
        <v>43</v>
      </c>
      <c r="C686" t="s">
        <v>66</v>
      </c>
      <c r="D686" t="s">
        <v>71</v>
      </c>
      <c r="E686">
        <v>10468</v>
      </c>
      <c r="G686" t="s">
        <v>84</v>
      </c>
      <c r="H686" t="s">
        <v>85</v>
      </c>
      <c r="J686" t="s">
        <v>124</v>
      </c>
      <c r="L686">
        <v>62400</v>
      </c>
      <c r="N686" t="s">
        <v>177</v>
      </c>
      <c r="P686" t="s">
        <v>180</v>
      </c>
      <c r="Q686" t="s">
        <v>218</v>
      </c>
      <c r="R686" t="s">
        <v>211</v>
      </c>
      <c r="T686" t="s">
        <v>359</v>
      </c>
      <c r="U686" t="s">
        <v>307</v>
      </c>
      <c r="V686" t="s">
        <v>307</v>
      </c>
      <c r="W686">
        <v>0</v>
      </c>
      <c r="X686">
        <v>0</v>
      </c>
      <c r="Y686">
        <v>0</v>
      </c>
      <c r="Z686">
        <v>42738.77</v>
      </c>
      <c r="AA686">
        <v>0</v>
      </c>
      <c r="AB686" t="s">
        <v>1074</v>
      </c>
      <c r="AC686" t="s">
        <v>1682</v>
      </c>
      <c r="AD686" t="s">
        <v>1757</v>
      </c>
    </row>
    <row r="687" spans="1:30">
      <c r="A687" s="1">
        <f>HYPERLINK("https://lsnyc.legalserver.org/matter/dynamic-profile/view/1856439","18-1856439")</f>
        <v>0</v>
      </c>
      <c r="B687" t="s">
        <v>43</v>
      </c>
      <c r="C687" t="s">
        <v>66</v>
      </c>
      <c r="D687" t="s">
        <v>71</v>
      </c>
      <c r="E687">
        <v>10473</v>
      </c>
      <c r="G687" t="s">
        <v>76</v>
      </c>
      <c r="J687" t="s">
        <v>141</v>
      </c>
      <c r="L687">
        <v>133800</v>
      </c>
      <c r="N687" t="s">
        <v>177</v>
      </c>
      <c r="P687" t="s">
        <v>176</v>
      </c>
      <c r="Q687" t="s">
        <v>216</v>
      </c>
      <c r="R687" t="s">
        <v>214</v>
      </c>
      <c r="T687" t="s">
        <v>307</v>
      </c>
      <c r="U687" t="s">
        <v>307</v>
      </c>
      <c r="V687" t="s">
        <v>307</v>
      </c>
      <c r="W687">
        <v>0</v>
      </c>
      <c r="X687">
        <v>0</v>
      </c>
      <c r="Y687">
        <v>0</v>
      </c>
      <c r="AA687">
        <v>0</v>
      </c>
      <c r="AB687" t="s">
        <v>1075</v>
      </c>
      <c r="AC687" t="s">
        <v>1285</v>
      </c>
    </row>
    <row r="688" spans="1:30">
      <c r="A688" s="1">
        <f>HYPERLINK("https://lsnyc.legalserver.org/matter/dynamic-profile/view/1886245","18-1886245")</f>
        <v>0</v>
      </c>
      <c r="B688" t="s">
        <v>36</v>
      </c>
      <c r="C688" t="s">
        <v>66</v>
      </c>
      <c r="D688" t="s">
        <v>71</v>
      </c>
      <c r="E688">
        <v>10462</v>
      </c>
      <c r="G688" t="s">
        <v>81</v>
      </c>
      <c r="J688" t="s">
        <v>172</v>
      </c>
      <c r="L688">
        <v>30000</v>
      </c>
      <c r="N688" t="s">
        <v>193</v>
      </c>
      <c r="P688" t="s">
        <v>207</v>
      </c>
      <c r="Q688" t="s">
        <v>220</v>
      </c>
      <c r="R688" t="s">
        <v>215</v>
      </c>
      <c r="T688" t="s">
        <v>439</v>
      </c>
      <c r="U688" t="s">
        <v>263</v>
      </c>
      <c r="V688" t="s">
        <v>263</v>
      </c>
      <c r="W688">
        <v>0</v>
      </c>
      <c r="X688">
        <v>0</v>
      </c>
      <c r="Y688">
        <v>0</v>
      </c>
      <c r="AA688">
        <v>0</v>
      </c>
      <c r="AB688" t="s">
        <v>1076</v>
      </c>
      <c r="AC688" t="s">
        <v>1683</v>
      </c>
    </row>
    <row r="689" spans="1:30">
      <c r="A689" s="1">
        <f>HYPERLINK("https://lsnyc.legalserver.org/matter/dynamic-profile/view/1853027","17-1853027")</f>
        <v>0</v>
      </c>
      <c r="B689" t="s">
        <v>47</v>
      </c>
      <c r="C689" t="s">
        <v>66</v>
      </c>
      <c r="D689" t="s">
        <v>71</v>
      </c>
      <c r="E689">
        <v>10460</v>
      </c>
      <c r="G689" t="s">
        <v>85</v>
      </c>
      <c r="H689" t="s">
        <v>76</v>
      </c>
      <c r="J689" t="s">
        <v>97</v>
      </c>
      <c r="L689">
        <v>65162.72</v>
      </c>
      <c r="N689" t="s">
        <v>185</v>
      </c>
      <c r="P689" t="s">
        <v>181</v>
      </c>
      <c r="Q689" t="s">
        <v>215</v>
      </c>
      <c r="R689" t="s">
        <v>218</v>
      </c>
      <c r="T689" t="s">
        <v>263</v>
      </c>
      <c r="U689" t="s">
        <v>476</v>
      </c>
      <c r="V689" t="s">
        <v>263</v>
      </c>
      <c r="W689">
        <v>0</v>
      </c>
      <c r="X689">
        <v>0</v>
      </c>
      <c r="Y689">
        <v>0</v>
      </c>
      <c r="AA689">
        <v>0</v>
      </c>
      <c r="AB689" t="s">
        <v>1077</v>
      </c>
      <c r="AC689" t="s">
        <v>1251</v>
      </c>
      <c r="AD689" t="s">
        <v>1756</v>
      </c>
    </row>
    <row r="690" spans="1:30">
      <c r="A690" s="1">
        <f>HYPERLINK("https://lsnyc.legalserver.org/matter/dynamic-profile/view/1867664","18-1867664")</f>
        <v>0</v>
      </c>
      <c r="B690" t="s">
        <v>43</v>
      </c>
      <c r="C690" t="s">
        <v>66</v>
      </c>
      <c r="D690" t="s">
        <v>71</v>
      </c>
      <c r="E690">
        <v>10469</v>
      </c>
      <c r="G690" t="s">
        <v>76</v>
      </c>
      <c r="H690" t="s">
        <v>91</v>
      </c>
      <c r="J690" t="s">
        <v>150</v>
      </c>
      <c r="L690">
        <v>38400</v>
      </c>
      <c r="N690" t="s">
        <v>203</v>
      </c>
      <c r="Q690" t="s">
        <v>214</v>
      </c>
      <c r="R690" t="s">
        <v>211</v>
      </c>
      <c r="T690" t="s">
        <v>440</v>
      </c>
      <c r="U690" t="s">
        <v>440</v>
      </c>
      <c r="V690" t="s">
        <v>244</v>
      </c>
      <c r="W690">
        <v>0</v>
      </c>
      <c r="X690">
        <v>0</v>
      </c>
      <c r="Y690">
        <v>0</v>
      </c>
      <c r="AA690">
        <v>0</v>
      </c>
      <c r="AB690" t="s">
        <v>1078</v>
      </c>
      <c r="AC690" t="s">
        <v>995</v>
      </c>
      <c r="AD690" t="s">
        <v>1759</v>
      </c>
    </row>
    <row r="691" spans="1:30">
      <c r="A691" s="1">
        <f>HYPERLINK("https://lsnyc.legalserver.org/matter/dynamic-profile/view/1874700","18-1874700")</f>
        <v>0</v>
      </c>
      <c r="B691" t="s">
        <v>47</v>
      </c>
      <c r="C691" t="s">
        <v>66</v>
      </c>
      <c r="D691" t="s">
        <v>71</v>
      </c>
      <c r="E691">
        <v>10473</v>
      </c>
      <c r="G691" t="s">
        <v>76</v>
      </c>
      <c r="J691" t="s">
        <v>102</v>
      </c>
      <c r="L691">
        <v>30000</v>
      </c>
      <c r="N691" t="s">
        <v>177</v>
      </c>
      <c r="Q691" t="s">
        <v>216</v>
      </c>
      <c r="T691" t="s">
        <v>240</v>
      </c>
      <c r="U691" t="s">
        <v>469</v>
      </c>
      <c r="V691" t="s">
        <v>536</v>
      </c>
      <c r="W691">
        <v>0</v>
      </c>
      <c r="X691">
        <v>0</v>
      </c>
      <c r="Y691">
        <v>0</v>
      </c>
      <c r="AA691">
        <v>0</v>
      </c>
      <c r="AB691" t="s">
        <v>863</v>
      </c>
      <c r="AC691" t="s">
        <v>1684</v>
      </c>
      <c r="AD691" t="s">
        <v>1756</v>
      </c>
    </row>
    <row r="692" spans="1:30">
      <c r="A692" s="1">
        <f>HYPERLINK("https://lsnyc.legalserver.org/matter/dynamic-profile/view/1872808","18-1872808")</f>
        <v>0</v>
      </c>
      <c r="B692" t="s">
        <v>43</v>
      </c>
      <c r="C692" t="s">
        <v>66</v>
      </c>
      <c r="D692" t="s">
        <v>71</v>
      </c>
      <c r="E692">
        <v>10469</v>
      </c>
      <c r="G692" t="s">
        <v>82</v>
      </c>
      <c r="J692" t="s">
        <v>124</v>
      </c>
      <c r="L692">
        <v>72000</v>
      </c>
      <c r="N692" t="s">
        <v>193</v>
      </c>
      <c r="Q692" t="s">
        <v>222</v>
      </c>
      <c r="R692" t="s">
        <v>216</v>
      </c>
      <c r="W692">
        <v>0</v>
      </c>
      <c r="X692">
        <v>0</v>
      </c>
      <c r="Y692">
        <v>0</v>
      </c>
      <c r="AA692">
        <v>0</v>
      </c>
      <c r="AB692" t="s">
        <v>1079</v>
      </c>
      <c r="AC692" t="s">
        <v>1685</v>
      </c>
    </row>
    <row r="693" spans="1:30">
      <c r="A693" s="1">
        <f>HYPERLINK("https://lsnyc.legalserver.org/matter/dynamic-profile/view/1884942","18-1884942")</f>
        <v>0</v>
      </c>
      <c r="B693" t="s">
        <v>43</v>
      </c>
      <c r="C693" t="s">
        <v>66</v>
      </c>
      <c r="D693" t="s">
        <v>71</v>
      </c>
      <c r="E693">
        <v>10462</v>
      </c>
      <c r="G693" t="s">
        <v>88</v>
      </c>
      <c r="J693" t="s">
        <v>124</v>
      </c>
      <c r="L693">
        <v>72000</v>
      </c>
      <c r="N693" t="s">
        <v>177</v>
      </c>
      <c r="Q693" t="s">
        <v>216</v>
      </c>
      <c r="T693" t="s">
        <v>263</v>
      </c>
      <c r="U693" t="s">
        <v>469</v>
      </c>
      <c r="V693" t="s">
        <v>361</v>
      </c>
      <c r="W693">
        <v>0</v>
      </c>
      <c r="X693">
        <v>0</v>
      </c>
      <c r="Y693">
        <v>0</v>
      </c>
      <c r="AA693">
        <v>0</v>
      </c>
      <c r="AB693" t="s">
        <v>1080</v>
      </c>
      <c r="AC693" t="s">
        <v>1686</v>
      </c>
    </row>
    <row r="694" spans="1:30">
      <c r="A694" s="1">
        <f>HYPERLINK("https://lsnyc.legalserver.org/matter/dynamic-profile/view/1861955","18-1861955")</f>
        <v>0</v>
      </c>
      <c r="B694" t="s">
        <v>36</v>
      </c>
      <c r="C694" t="s">
        <v>66</v>
      </c>
      <c r="D694" t="s">
        <v>71</v>
      </c>
      <c r="E694">
        <v>10456</v>
      </c>
      <c r="G694" t="s">
        <v>82</v>
      </c>
      <c r="J694" t="s">
        <v>173</v>
      </c>
      <c r="L694">
        <v>25848</v>
      </c>
      <c r="N694" t="s">
        <v>193</v>
      </c>
      <c r="P694" t="s">
        <v>183</v>
      </c>
      <c r="Q694" t="s">
        <v>222</v>
      </c>
      <c r="R694" t="s">
        <v>215</v>
      </c>
      <c r="T694" t="s">
        <v>363</v>
      </c>
      <c r="U694" t="s">
        <v>363</v>
      </c>
      <c r="V694" t="s">
        <v>363</v>
      </c>
      <c r="W694">
        <v>0</v>
      </c>
      <c r="X694">
        <v>0</v>
      </c>
      <c r="Y694">
        <v>0</v>
      </c>
      <c r="AA694">
        <v>0</v>
      </c>
      <c r="AB694" t="s">
        <v>718</v>
      </c>
      <c r="AC694" t="s">
        <v>1313</v>
      </c>
    </row>
    <row r="695" spans="1:30">
      <c r="A695" s="1">
        <f>HYPERLINK("https://lsnyc.legalserver.org/matter/dynamic-profile/view/1898110","19-1898110")</f>
        <v>0</v>
      </c>
      <c r="B695" t="s">
        <v>36</v>
      </c>
      <c r="C695" t="s">
        <v>66</v>
      </c>
      <c r="D695" t="s">
        <v>71</v>
      </c>
      <c r="E695">
        <v>10462</v>
      </c>
      <c r="G695" t="s">
        <v>85</v>
      </c>
      <c r="J695" t="s">
        <v>97</v>
      </c>
      <c r="L695">
        <v>53868</v>
      </c>
      <c r="N695" t="s">
        <v>177</v>
      </c>
      <c r="Q695" t="s">
        <v>217</v>
      </c>
      <c r="T695" t="s">
        <v>264</v>
      </c>
      <c r="U695" t="s">
        <v>363</v>
      </c>
      <c r="V695" t="s">
        <v>363</v>
      </c>
      <c r="W695">
        <v>0</v>
      </c>
      <c r="X695">
        <v>0</v>
      </c>
      <c r="Y695">
        <v>0</v>
      </c>
      <c r="AA695">
        <v>0</v>
      </c>
      <c r="AB695" t="s">
        <v>1081</v>
      </c>
      <c r="AC695" t="s">
        <v>1687</v>
      </c>
    </row>
    <row r="696" spans="1:30">
      <c r="A696" s="1">
        <f>HYPERLINK("https://lsnyc.legalserver.org/matter/dynamic-profile/view/1880228","18-1880228")</f>
        <v>0</v>
      </c>
      <c r="B696" t="s">
        <v>52</v>
      </c>
      <c r="C696" t="s">
        <v>66</v>
      </c>
      <c r="D696" t="s">
        <v>71</v>
      </c>
      <c r="E696">
        <v>10472</v>
      </c>
      <c r="G696" t="s">
        <v>88</v>
      </c>
      <c r="J696" t="s">
        <v>127</v>
      </c>
      <c r="L696">
        <v>40320</v>
      </c>
      <c r="N696" t="s">
        <v>176</v>
      </c>
      <c r="P696" t="s">
        <v>181</v>
      </c>
      <c r="Q696" t="s">
        <v>214</v>
      </c>
      <c r="R696" t="s">
        <v>217</v>
      </c>
      <c r="T696" t="s">
        <v>363</v>
      </c>
      <c r="U696" t="s">
        <v>363</v>
      </c>
      <c r="V696" t="s">
        <v>363</v>
      </c>
      <c r="W696">
        <v>0</v>
      </c>
      <c r="X696">
        <v>0</v>
      </c>
      <c r="Y696">
        <v>0</v>
      </c>
      <c r="AA696">
        <v>0</v>
      </c>
      <c r="AB696" t="s">
        <v>1082</v>
      </c>
      <c r="AC696" t="s">
        <v>1688</v>
      </c>
    </row>
    <row r="697" spans="1:30">
      <c r="A697" s="1">
        <f>HYPERLINK("https://lsnyc.legalserver.org/matter/dynamic-profile/view/1886231","18-1886231")</f>
        <v>0</v>
      </c>
      <c r="B697" t="s">
        <v>52</v>
      </c>
      <c r="C697" t="s">
        <v>66</v>
      </c>
      <c r="D697" t="s">
        <v>71</v>
      </c>
      <c r="E697">
        <v>10462</v>
      </c>
      <c r="G697" t="s">
        <v>85</v>
      </c>
      <c r="H697" t="s">
        <v>76</v>
      </c>
      <c r="J697" t="s">
        <v>172</v>
      </c>
      <c r="L697">
        <v>9600</v>
      </c>
      <c r="Q697" t="s">
        <v>216</v>
      </c>
      <c r="T697" t="s">
        <v>363</v>
      </c>
      <c r="U697" t="s">
        <v>363</v>
      </c>
      <c r="V697" t="s">
        <v>363</v>
      </c>
      <c r="W697">
        <v>0</v>
      </c>
      <c r="X697">
        <v>0</v>
      </c>
      <c r="Y697">
        <v>0</v>
      </c>
      <c r="AA697">
        <v>0</v>
      </c>
      <c r="AB697" t="s">
        <v>1083</v>
      </c>
      <c r="AC697" t="s">
        <v>1689</v>
      </c>
    </row>
    <row r="698" spans="1:30">
      <c r="A698" s="1">
        <f>HYPERLINK("https://lsnyc.legalserver.org/matter/dynamic-profile/view/1866391","18-1866391")</f>
        <v>0</v>
      </c>
      <c r="B698" t="s">
        <v>43</v>
      </c>
      <c r="C698" t="s">
        <v>66</v>
      </c>
      <c r="D698" t="s">
        <v>71</v>
      </c>
      <c r="E698">
        <v>10469</v>
      </c>
      <c r="G698" t="s">
        <v>76</v>
      </c>
      <c r="J698" t="s">
        <v>141</v>
      </c>
      <c r="L698">
        <v>26000</v>
      </c>
      <c r="N698" t="s">
        <v>180</v>
      </c>
      <c r="P698" t="s">
        <v>177</v>
      </c>
      <c r="Q698" t="s">
        <v>213</v>
      </c>
      <c r="R698" t="s">
        <v>216</v>
      </c>
      <c r="T698" t="s">
        <v>286</v>
      </c>
      <c r="U698" t="s">
        <v>466</v>
      </c>
      <c r="V698" t="s">
        <v>465</v>
      </c>
      <c r="W698">
        <v>0</v>
      </c>
      <c r="X698">
        <v>0</v>
      </c>
      <c r="Y698">
        <v>0</v>
      </c>
      <c r="Z698" t="s">
        <v>569</v>
      </c>
      <c r="AA698">
        <v>0</v>
      </c>
      <c r="AB698" t="s">
        <v>1084</v>
      </c>
      <c r="AC698" t="s">
        <v>1690</v>
      </c>
    </row>
    <row r="699" spans="1:30">
      <c r="A699" s="1">
        <f>HYPERLINK("https://lsnyc.legalserver.org/matter/dynamic-profile/view/1872776","18-1872776")</f>
        <v>0</v>
      </c>
      <c r="B699" t="s">
        <v>43</v>
      </c>
      <c r="C699" t="s">
        <v>66</v>
      </c>
      <c r="D699" t="s">
        <v>71</v>
      </c>
      <c r="E699">
        <v>10466</v>
      </c>
      <c r="G699" t="s">
        <v>89</v>
      </c>
      <c r="H699" t="s">
        <v>85</v>
      </c>
      <c r="J699" t="s">
        <v>99</v>
      </c>
      <c r="L699">
        <v>12000</v>
      </c>
      <c r="N699" t="s">
        <v>181</v>
      </c>
      <c r="P699" t="s">
        <v>178</v>
      </c>
      <c r="Q699" t="s">
        <v>215</v>
      </c>
      <c r="R699" t="s">
        <v>213</v>
      </c>
      <c r="T699" t="s">
        <v>441</v>
      </c>
      <c r="U699" t="s">
        <v>291</v>
      </c>
      <c r="V699" t="s">
        <v>466</v>
      </c>
      <c r="W699">
        <v>0</v>
      </c>
      <c r="X699">
        <v>0</v>
      </c>
      <c r="Y699">
        <v>0</v>
      </c>
      <c r="AA699">
        <v>0</v>
      </c>
      <c r="AB699" t="s">
        <v>1085</v>
      </c>
      <c r="AC699" t="s">
        <v>1691</v>
      </c>
    </row>
    <row r="700" spans="1:30">
      <c r="A700" s="1">
        <f>HYPERLINK("https://lsnyc.legalserver.org/matter/dynamic-profile/view/1881497","18-1881497")</f>
        <v>0</v>
      </c>
      <c r="B700" t="s">
        <v>36</v>
      </c>
      <c r="C700" t="s">
        <v>66</v>
      </c>
      <c r="D700" t="s">
        <v>71</v>
      </c>
      <c r="E700">
        <v>10456</v>
      </c>
      <c r="G700" t="s">
        <v>79</v>
      </c>
      <c r="J700" t="s">
        <v>174</v>
      </c>
      <c r="L700">
        <v>29328</v>
      </c>
      <c r="N700" t="s">
        <v>183</v>
      </c>
      <c r="Q700" t="s">
        <v>215</v>
      </c>
      <c r="T700" t="s">
        <v>442</v>
      </c>
      <c r="U700" t="s">
        <v>466</v>
      </c>
      <c r="V700" t="s">
        <v>466</v>
      </c>
      <c r="W700">
        <v>0</v>
      </c>
      <c r="X700">
        <v>0</v>
      </c>
      <c r="Y700">
        <v>0</v>
      </c>
      <c r="AA700">
        <v>0</v>
      </c>
      <c r="AB700" t="s">
        <v>1086</v>
      </c>
      <c r="AC700" t="s">
        <v>1692</v>
      </c>
    </row>
    <row r="701" spans="1:30">
      <c r="A701" s="1">
        <f>HYPERLINK("https://lsnyc.legalserver.org/matter/dynamic-profile/view/1870026","18-1870026")</f>
        <v>0</v>
      </c>
      <c r="B701" t="s">
        <v>43</v>
      </c>
      <c r="C701" t="s">
        <v>66</v>
      </c>
      <c r="D701" t="s">
        <v>71</v>
      </c>
      <c r="E701">
        <v>10462</v>
      </c>
      <c r="G701" t="s">
        <v>76</v>
      </c>
      <c r="J701" t="s">
        <v>150</v>
      </c>
      <c r="L701">
        <v>28080</v>
      </c>
      <c r="N701" t="s">
        <v>183</v>
      </c>
      <c r="Q701" t="s">
        <v>215</v>
      </c>
      <c r="R701" t="s">
        <v>215</v>
      </c>
      <c r="T701" t="s">
        <v>293</v>
      </c>
      <c r="U701" t="s">
        <v>365</v>
      </c>
      <c r="V701" t="s">
        <v>293</v>
      </c>
      <c r="W701">
        <v>0</v>
      </c>
      <c r="X701">
        <v>0</v>
      </c>
      <c r="Y701">
        <v>0</v>
      </c>
      <c r="AA701">
        <v>0</v>
      </c>
      <c r="AB701" t="s">
        <v>1087</v>
      </c>
      <c r="AC701" t="s">
        <v>1693</v>
      </c>
    </row>
    <row r="702" spans="1:30">
      <c r="A702" s="1">
        <f>HYPERLINK("https://lsnyc.legalserver.org/matter/dynamic-profile/view/1874029","18-1874029")</f>
        <v>0</v>
      </c>
      <c r="B702" t="s">
        <v>52</v>
      </c>
      <c r="C702" t="s">
        <v>66</v>
      </c>
      <c r="D702" t="s">
        <v>71</v>
      </c>
      <c r="E702">
        <v>10472</v>
      </c>
      <c r="G702" t="s">
        <v>85</v>
      </c>
      <c r="J702" t="s">
        <v>156</v>
      </c>
      <c r="L702">
        <v>56795.28</v>
      </c>
      <c r="N702" t="s">
        <v>177</v>
      </c>
      <c r="Q702" t="s">
        <v>216</v>
      </c>
      <c r="T702" t="s">
        <v>435</v>
      </c>
      <c r="U702" t="s">
        <v>435</v>
      </c>
      <c r="V702" t="s">
        <v>435</v>
      </c>
      <c r="W702">
        <v>0</v>
      </c>
      <c r="X702">
        <v>0</v>
      </c>
      <c r="Y702">
        <v>0</v>
      </c>
      <c r="AA702">
        <v>0</v>
      </c>
      <c r="AB702" t="s">
        <v>1088</v>
      </c>
      <c r="AC702" t="s">
        <v>1694</v>
      </c>
    </row>
    <row r="703" spans="1:30">
      <c r="A703" s="1">
        <f>HYPERLINK("https://lsnyc.legalserver.org/matter/dynamic-profile/view/1852987","17-1852987")</f>
        <v>0</v>
      </c>
      <c r="B703" t="s">
        <v>43</v>
      </c>
      <c r="C703" t="s">
        <v>66</v>
      </c>
      <c r="D703" t="s">
        <v>71</v>
      </c>
      <c r="E703">
        <v>10458</v>
      </c>
      <c r="G703" t="s">
        <v>80</v>
      </c>
      <c r="J703" t="s">
        <v>124</v>
      </c>
      <c r="L703">
        <v>12000</v>
      </c>
      <c r="N703" t="s">
        <v>176</v>
      </c>
      <c r="Q703" t="s">
        <v>214</v>
      </c>
      <c r="R703" t="s">
        <v>211</v>
      </c>
      <c r="U703" t="s">
        <v>435</v>
      </c>
      <c r="V703" t="s">
        <v>435</v>
      </c>
      <c r="W703">
        <v>0</v>
      </c>
      <c r="X703">
        <v>0</v>
      </c>
      <c r="Y703">
        <v>0</v>
      </c>
      <c r="AA703">
        <v>0</v>
      </c>
      <c r="AB703" t="s">
        <v>1089</v>
      </c>
      <c r="AC703" t="s">
        <v>1695</v>
      </c>
    </row>
    <row r="704" spans="1:30">
      <c r="A704" s="1">
        <f>HYPERLINK("https://lsnyc.legalserver.org/matter/dynamic-profile/view/1863694","18-1863694")</f>
        <v>0</v>
      </c>
      <c r="B704" t="s">
        <v>47</v>
      </c>
      <c r="C704" t="s">
        <v>66</v>
      </c>
      <c r="D704" t="s">
        <v>71</v>
      </c>
      <c r="E704">
        <v>10469</v>
      </c>
      <c r="G704" t="s">
        <v>82</v>
      </c>
      <c r="J704" t="s">
        <v>175</v>
      </c>
      <c r="L704">
        <v>52200</v>
      </c>
      <c r="N704" t="s">
        <v>193</v>
      </c>
      <c r="P704" t="s">
        <v>183</v>
      </c>
      <c r="Q704" t="s">
        <v>222</v>
      </c>
      <c r="R704" t="s">
        <v>215</v>
      </c>
      <c r="T704" t="s">
        <v>443</v>
      </c>
      <c r="U704" t="s">
        <v>468</v>
      </c>
      <c r="V704" t="s">
        <v>360</v>
      </c>
      <c r="W704">
        <v>0</v>
      </c>
      <c r="X704">
        <v>0</v>
      </c>
      <c r="Y704">
        <v>0</v>
      </c>
      <c r="AA704">
        <v>0</v>
      </c>
      <c r="AB704" t="s">
        <v>1090</v>
      </c>
      <c r="AC704" t="s">
        <v>1696</v>
      </c>
    </row>
    <row r="705" spans="1:30">
      <c r="A705" s="1">
        <f>HYPERLINK("https://lsnyc.legalserver.org/matter/dynamic-profile/view/1850846","17-1850846")</f>
        <v>0</v>
      </c>
      <c r="B705" t="s">
        <v>43</v>
      </c>
      <c r="C705" t="s">
        <v>66</v>
      </c>
      <c r="D705" t="s">
        <v>71</v>
      </c>
      <c r="E705">
        <v>10458</v>
      </c>
      <c r="G705" t="s">
        <v>84</v>
      </c>
      <c r="J705" t="s">
        <v>149</v>
      </c>
      <c r="L705">
        <v>83200</v>
      </c>
      <c r="N705" t="s">
        <v>176</v>
      </c>
      <c r="Q705" t="s">
        <v>214</v>
      </c>
      <c r="R705" t="s">
        <v>211</v>
      </c>
      <c r="T705" t="s">
        <v>324</v>
      </c>
      <c r="U705" t="s">
        <v>464</v>
      </c>
      <c r="V705" t="s">
        <v>386</v>
      </c>
      <c r="W705">
        <v>0</v>
      </c>
      <c r="X705">
        <v>0</v>
      </c>
      <c r="Y705">
        <v>0</v>
      </c>
      <c r="AA705">
        <v>0</v>
      </c>
      <c r="AB705" t="s">
        <v>1091</v>
      </c>
      <c r="AC705" t="s">
        <v>1697</v>
      </c>
      <c r="AD705" t="s">
        <v>1762</v>
      </c>
    </row>
    <row r="706" spans="1:30">
      <c r="A706" s="1">
        <f>HYPERLINK("https://lsnyc.legalserver.org/matter/dynamic-profile/view/1876194","18-1876194")</f>
        <v>0</v>
      </c>
      <c r="B706" t="s">
        <v>43</v>
      </c>
      <c r="C706" t="s">
        <v>66</v>
      </c>
      <c r="D706" t="s">
        <v>71</v>
      </c>
      <c r="E706">
        <v>10458</v>
      </c>
      <c r="G706" t="s">
        <v>84</v>
      </c>
      <c r="J706" t="s">
        <v>101</v>
      </c>
      <c r="L706">
        <v>83200</v>
      </c>
      <c r="N706" t="s">
        <v>181</v>
      </c>
      <c r="Q706" t="s">
        <v>213</v>
      </c>
      <c r="T706" t="s">
        <v>324</v>
      </c>
      <c r="U706" t="s">
        <v>464</v>
      </c>
      <c r="V706" t="s">
        <v>386</v>
      </c>
      <c r="W706">
        <v>0</v>
      </c>
      <c r="X706">
        <v>0</v>
      </c>
      <c r="Y706">
        <v>0</v>
      </c>
      <c r="AA706">
        <v>0</v>
      </c>
      <c r="AB706" t="s">
        <v>1091</v>
      </c>
      <c r="AC706" t="s">
        <v>1697</v>
      </c>
    </row>
    <row r="707" spans="1:30">
      <c r="A707" s="1">
        <f>HYPERLINK("https://lsnyc.legalserver.org/matter/dynamic-profile/view/1868175","18-1868175")</f>
        <v>0</v>
      </c>
      <c r="B707" t="s">
        <v>43</v>
      </c>
      <c r="C707" t="s">
        <v>66</v>
      </c>
      <c r="D707" t="s">
        <v>71</v>
      </c>
      <c r="E707">
        <v>10458</v>
      </c>
      <c r="G707" t="s">
        <v>76</v>
      </c>
      <c r="H707" t="s">
        <v>85</v>
      </c>
      <c r="J707" t="s">
        <v>148</v>
      </c>
      <c r="L707">
        <v>100000</v>
      </c>
      <c r="N707" t="s">
        <v>181</v>
      </c>
      <c r="P707" t="s">
        <v>210</v>
      </c>
      <c r="Q707" t="s">
        <v>213</v>
      </c>
      <c r="R707" t="s">
        <v>218</v>
      </c>
      <c r="T707" t="s">
        <v>444</v>
      </c>
      <c r="U707" t="s">
        <v>240</v>
      </c>
      <c r="V707" t="s">
        <v>444</v>
      </c>
      <c r="W707">
        <v>0</v>
      </c>
      <c r="X707">
        <v>0</v>
      </c>
      <c r="Y707">
        <v>0</v>
      </c>
      <c r="AA707">
        <v>0</v>
      </c>
      <c r="AB707" t="s">
        <v>1092</v>
      </c>
      <c r="AC707" t="s">
        <v>1698</v>
      </c>
      <c r="AD707" t="s">
        <v>1756</v>
      </c>
    </row>
    <row r="708" spans="1:30">
      <c r="A708" s="1">
        <f>HYPERLINK("https://lsnyc.legalserver.org/matter/dynamic-profile/view/1868241","18-1868241")</f>
        <v>0</v>
      </c>
      <c r="B708" t="s">
        <v>35</v>
      </c>
      <c r="C708" t="s">
        <v>66</v>
      </c>
      <c r="D708" t="s">
        <v>71</v>
      </c>
      <c r="E708">
        <v>10469</v>
      </c>
      <c r="G708" t="s">
        <v>76</v>
      </c>
      <c r="H708" t="s">
        <v>91</v>
      </c>
      <c r="J708" t="s">
        <v>107</v>
      </c>
      <c r="L708">
        <v>96120</v>
      </c>
      <c r="N708" t="s">
        <v>177</v>
      </c>
      <c r="Q708" t="s">
        <v>216</v>
      </c>
      <c r="T708" t="s">
        <v>320</v>
      </c>
      <c r="U708" t="s">
        <v>320</v>
      </c>
      <c r="V708" t="s">
        <v>320</v>
      </c>
      <c r="W708">
        <v>0</v>
      </c>
      <c r="X708">
        <v>0</v>
      </c>
      <c r="Y708">
        <v>0</v>
      </c>
      <c r="AA708">
        <v>0</v>
      </c>
      <c r="AB708" t="s">
        <v>1093</v>
      </c>
      <c r="AC708" t="s">
        <v>1699</v>
      </c>
    </row>
    <row r="709" spans="1:30">
      <c r="A709" s="1">
        <f>HYPERLINK("https://lsnyc.legalserver.org/matter/dynamic-profile/view/1880852","18-1880852")</f>
        <v>0</v>
      </c>
      <c r="B709" t="s">
        <v>43</v>
      </c>
      <c r="C709" t="s">
        <v>66</v>
      </c>
      <c r="D709" t="s">
        <v>71</v>
      </c>
      <c r="E709">
        <v>10460</v>
      </c>
      <c r="G709" t="s">
        <v>89</v>
      </c>
      <c r="H709" t="s">
        <v>85</v>
      </c>
      <c r="J709" t="s">
        <v>124</v>
      </c>
      <c r="L709">
        <v>115200</v>
      </c>
      <c r="N709" t="s">
        <v>177</v>
      </c>
      <c r="Q709" t="s">
        <v>216</v>
      </c>
      <c r="R709" t="s">
        <v>226</v>
      </c>
      <c r="T709" t="s">
        <v>287</v>
      </c>
      <c r="U709" t="s">
        <v>320</v>
      </c>
      <c r="V709" t="s">
        <v>320</v>
      </c>
      <c r="W709">
        <v>0</v>
      </c>
      <c r="X709">
        <v>0</v>
      </c>
      <c r="Y709">
        <v>0</v>
      </c>
      <c r="AA709">
        <v>0</v>
      </c>
      <c r="AB709" t="s">
        <v>1094</v>
      </c>
      <c r="AC709" t="s">
        <v>1228</v>
      </c>
    </row>
    <row r="710" spans="1:30">
      <c r="A710" s="1">
        <f>HYPERLINK("https://lsnyc.legalserver.org/matter/dynamic-profile/view/1886951","19-1886951")</f>
        <v>0</v>
      </c>
      <c r="B710" t="s">
        <v>35</v>
      </c>
      <c r="C710" t="s">
        <v>66</v>
      </c>
      <c r="D710" t="s">
        <v>71</v>
      </c>
      <c r="E710">
        <v>10467</v>
      </c>
      <c r="G710" t="s">
        <v>88</v>
      </c>
      <c r="H710" t="s">
        <v>84</v>
      </c>
      <c r="J710" t="s">
        <v>137</v>
      </c>
      <c r="L710">
        <v>119600</v>
      </c>
      <c r="N710" t="s">
        <v>177</v>
      </c>
      <c r="Q710" t="s">
        <v>216</v>
      </c>
      <c r="T710" t="s">
        <v>260</v>
      </c>
      <c r="U710" t="s">
        <v>273</v>
      </c>
      <c r="V710" t="s">
        <v>552</v>
      </c>
      <c r="W710">
        <v>0</v>
      </c>
      <c r="X710">
        <v>0</v>
      </c>
      <c r="Y710">
        <v>0</v>
      </c>
      <c r="AA710">
        <v>0</v>
      </c>
      <c r="AB710" t="s">
        <v>1095</v>
      </c>
      <c r="AC710" t="s">
        <v>737</v>
      </c>
    </row>
    <row r="711" spans="1:30">
      <c r="A711" s="1">
        <f>HYPERLINK("https://lsnyc.legalserver.org/matter/dynamic-profile/view/1886882","19-1886882")</f>
        <v>0</v>
      </c>
      <c r="B711" t="s">
        <v>55</v>
      </c>
      <c r="C711" t="s">
        <v>67</v>
      </c>
      <c r="D711" t="s">
        <v>75</v>
      </c>
      <c r="E711">
        <v>10304</v>
      </c>
      <c r="G711" t="s">
        <v>85</v>
      </c>
      <c r="H711" t="s">
        <v>80</v>
      </c>
      <c r="J711" t="s">
        <v>139</v>
      </c>
      <c r="L711">
        <v>37067.28</v>
      </c>
      <c r="Q711" t="s">
        <v>211</v>
      </c>
      <c r="T711" t="s">
        <v>445</v>
      </c>
      <c r="U711" t="s">
        <v>240</v>
      </c>
      <c r="V711" t="s">
        <v>240</v>
      </c>
      <c r="W711">
        <v>0</v>
      </c>
      <c r="X711">
        <v>0</v>
      </c>
      <c r="Y711">
        <v>0</v>
      </c>
      <c r="AA711">
        <v>0</v>
      </c>
      <c r="AB711" t="s">
        <v>639</v>
      </c>
      <c r="AC711" t="s">
        <v>1315</v>
      </c>
    </row>
    <row r="712" spans="1:30">
      <c r="A712" s="1">
        <f>HYPERLINK("https://lsnyc.legalserver.org/matter/dynamic-profile/view/1882588","18-1882588")</f>
        <v>0</v>
      </c>
      <c r="B712" t="s">
        <v>54</v>
      </c>
      <c r="C712" t="s">
        <v>67</v>
      </c>
      <c r="D712" t="s">
        <v>75</v>
      </c>
      <c r="E712">
        <v>10303</v>
      </c>
      <c r="G712" t="s">
        <v>89</v>
      </c>
      <c r="J712" t="s">
        <v>124</v>
      </c>
      <c r="L712">
        <v>96000</v>
      </c>
      <c r="Q712" t="s">
        <v>211</v>
      </c>
      <c r="R712" t="s">
        <v>215</v>
      </c>
      <c r="T712" t="s">
        <v>263</v>
      </c>
      <c r="U712" t="s">
        <v>468</v>
      </c>
      <c r="V712" t="s">
        <v>468</v>
      </c>
      <c r="W712">
        <v>0</v>
      </c>
      <c r="X712">
        <v>0</v>
      </c>
      <c r="Y712">
        <v>0</v>
      </c>
      <c r="AA712">
        <v>0</v>
      </c>
      <c r="AB712" t="s">
        <v>1096</v>
      </c>
      <c r="AC712" t="s">
        <v>1700</v>
      </c>
    </row>
    <row r="713" spans="1:30">
      <c r="A713" s="1">
        <f>HYPERLINK("https://lsnyc.legalserver.org/matter/dynamic-profile/view/1896254","19-1896254")</f>
        <v>0</v>
      </c>
      <c r="B713" t="s">
        <v>54</v>
      </c>
      <c r="C713" t="s">
        <v>67</v>
      </c>
      <c r="D713" t="s">
        <v>75</v>
      </c>
      <c r="E713">
        <v>10306</v>
      </c>
      <c r="G713" t="s">
        <v>89</v>
      </c>
      <c r="J713" t="s">
        <v>102</v>
      </c>
      <c r="L713">
        <v>18941.4</v>
      </c>
      <c r="N713" t="s">
        <v>177</v>
      </c>
      <c r="Q713" t="s">
        <v>217</v>
      </c>
      <c r="T713" t="s">
        <v>439</v>
      </c>
      <c r="U713" t="s">
        <v>468</v>
      </c>
      <c r="V713" t="s">
        <v>468</v>
      </c>
      <c r="W713">
        <v>0</v>
      </c>
      <c r="X713">
        <v>0</v>
      </c>
      <c r="Y713">
        <v>0</v>
      </c>
      <c r="AA713">
        <v>0</v>
      </c>
      <c r="AB713" t="s">
        <v>1097</v>
      </c>
      <c r="AC713" t="s">
        <v>1272</v>
      </c>
    </row>
    <row r="714" spans="1:30">
      <c r="A714" s="1">
        <f>HYPERLINK("https://lsnyc.legalserver.org/matter/dynamic-profile/view/1858106","18-1858106")</f>
        <v>0</v>
      </c>
      <c r="B714" t="s">
        <v>54</v>
      </c>
      <c r="C714" t="s">
        <v>67</v>
      </c>
      <c r="D714" t="s">
        <v>75</v>
      </c>
      <c r="E714">
        <v>10306</v>
      </c>
      <c r="G714" t="s">
        <v>82</v>
      </c>
      <c r="H714" t="s">
        <v>91</v>
      </c>
      <c r="J714" t="s">
        <v>134</v>
      </c>
      <c r="L714">
        <v>33600</v>
      </c>
      <c r="N714" t="s">
        <v>177</v>
      </c>
      <c r="Q714" t="s">
        <v>215</v>
      </c>
      <c r="R714" t="s">
        <v>217</v>
      </c>
      <c r="T714" t="s">
        <v>306</v>
      </c>
      <c r="U714" t="s">
        <v>361</v>
      </c>
      <c r="V714" t="s">
        <v>376</v>
      </c>
      <c r="W714">
        <v>0</v>
      </c>
      <c r="X714">
        <v>0</v>
      </c>
      <c r="Y714">
        <v>0</v>
      </c>
      <c r="AA714">
        <v>0</v>
      </c>
      <c r="AB714" t="s">
        <v>658</v>
      </c>
      <c r="AC714" t="s">
        <v>1593</v>
      </c>
    </row>
    <row r="715" spans="1:30">
      <c r="A715" s="1">
        <f>HYPERLINK("https://lsnyc.legalserver.org/matter/dynamic-profile/view/1894367","19-1894367")</f>
        <v>0</v>
      </c>
      <c r="B715" t="s">
        <v>58</v>
      </c>
      <c r="C715" t="s">
        <v>67</v>
      </c>
      <c r="D715" t="s">
        <v>75</v>
      </c>
      <c r="E715">
        <v>10309</v>
      </c>
      <c r="G715" t="s">
        <v>80</v>
      </c>
      <c r="J715" t="s">
        <v>124</v>
      </c>
      <c r="L715">
        <v>60000</v>
      </c>
      <c r="N715" t="s">
        <v>177</v>
      </c>
      <c r="Q715" t="s">
        <v>217</v>
      </c>
      <c r="T715" t="s">
        <v>365</v>
      </c>
      <c r="U715" t="s">
        <v>475</v>
      </c>
      <c r="V715" t="s">
        <v>365</v>
      </c>
      <c r="W715">
        <v>0</v>
      </c>
      <c r="X715">
        <v>0</v>
      </c>
      <c r="Y715">
        <v>0</v>
      </c>
      <c r="AA715">
        <v>0</v>
      </c>
      <c r="AB715" t="s">
        <v>979</v>
      </c>
      <c r="AC715" t="s">
        <v>1701</v>
      </c>
    </row>
    <row r="716" spans="1:30">
      <c r="A716" s="1">
        <f>HYPERLINK("https://lsnyc.legalserver.org/matter/dynamic-profile/view/1895595","19-1895595")</f>
        <v>0</v>
      </c>
      <c r="B716" t="s">
        <v>54</v>
      </c>
      <c r="C716" t="s">
        <v>67</v>
      </c>
      <c r="D716" t="s">
        <v>75</v>
      </c>
      <c r="E716">
        <v>10310</v>
      </c>
      <c r="G716" t="s">
        <v>83</v>
      </c>
      <c r="H716" t="s">
        <v>91</v>
      </c>
      <c r="J716" t="s">
        <v>124</v>
      </c>
      <c r="L716">
        <v>78416</v>
      </c>
      <c r="N716" t="s">
        <v>176</v>
      </c>
      <c r="Q716" t="s">
        <v>211</v>
      </c>
      <c r="R716" t="s">
        <v>217</v>
      </c>
      <c r="T716" t="s">
        <v>446</v>
      </c>
      <c r="U716" t="s">
        <v>464</v>
      </c>
      <c r="V716" t="s">
        <v>285</v>
      </c>
      <c r="W716">
        <v>0</v>
      </c>
      <c r="X716">
        <v>0</v>
      </c>
      <c r="Y716">
        <v>0</v>
      </c>
      <c r="AA716">
        <v>0</v>
      </c>
      <c r="AB716" t="s">
        <v>1098</v>
      </c>
      <c r="AC716" t="s">
        <v>1702</v>
      </c>
    </row>
    <row r="717" spans="1:30">
      <c r="A717" s="1">
        <f>HYPERLINK("https://lsnyc.legalserver.org/matter/dynamic-profile/view/1861960","18-1861960")</f>
        <v>0</v>
      </c>
      <c r="B717" t="s">
        <v>55</v>
      </c>
      <c r="C717" t="s">
        <v>67</v>
      </c>
      <c r="D717" t="s">
        <v>75</v>
      </c>
      <c r="E717">
        <v>10302</v>
      </c>
      <c r="G717" t="s">
        <v>89</v>
      </c>
      <c r="J717" t="s">
        <v>96</v>
      </c>
      <c r="L717">
        <v>27816</v>
      </c>
      <c r="N717" t="s">
        <v>177</v>
      </c>
      <c r="Q717" t="s">
        <v>211</v>
      </c>
      <c r="R717" t="s">
        <v>217</v>
      </c>
      <c r="T717" t="s">
        <v>447</v>
      </c>
      <c r="U717" t="s">
        <v>465</v>
      </c>
      <c r="V717" t="s">
        <v>518</v>
      </c>
      <c r="W717">
        <v>0</v>
      </c>
      <c r="X717">
        <v>0</v>
      </c>
      <c r="Y717">
        <v>0</v>
      </c>
      <c r="AA717">
        <v>0</v>
      </c>
      <c r="AB717" t="s">
        <v>873</v>
      </c>
      <c r="AC717" t="s">
        <v>1703</v>
      </c>
    </row>
    <row r="718" spans="1:30">
      <c r="A718" s="1">
        <f>HYPERLINK("https://lsnyc.legalserver.org/matter/dynamic-profile/view/1869194","18-1869194")</f>
        <v>0</v>
      </c>
      <c r="B718" t="s">
        <v>58</v>
      </c>
      <c r="C718" t="s">
        <v>67</v>
      </c>
      <c r="D718" t="s">
        <v>75</v>
      </c>
      <c r="E718">
        <v>10309</v>
      </c>
      <c r="G718" t="s">
        <v>83</v>
      </c>
      <c r="J718" t="s">
        <v>167</v>
      </c>
      <c r="L718">
        <v>54000</v>
      </c>
      <c r="N718" t="s">
        <v>176</v>
      </c>
      <c r="Q718" t="s">
        <v>214</v>
      </c>
      <c r="R718" t="s">
        <v>215</v>
      </c>
      <c r="T718" t="s">
        <v>448</v>
      </c>
      <c r="U718" t="s">
        <v>314</v>
      </c>
      <c r="V718" t="s">
        <v>314</v>
      </c>
      <c r="W718">
        <v>0</v>
      </c>
      <c r="X718">
        <v>0</v>
      </c>
      <c r="Y718">
        <v>0</v>
      </c>
      <c r="AA718">
        <v>0</v>
      </c>
      <c r="AB718" t="s">
        <v>860</v>
      </c>
      <c r="AC718" t="s">
        <v>1704</v>
      </c>
    </row>
    <row r="719" spans="1:30">
      <c r="A719" s="1">
        <f>HYPERLINK("https://lsnyc.legalserver.org/matter/dynamic-profile/view/1866055","18-1866055")</f>
        <v>0</v>
      </c>
      <c r="B719" t="s">
        <v>57</v>
      </c>
      <c r="C719" t="s">
        <v>67</v>
      </c>
      <c r="D719" t="s">
        <v>75</v>
      </c>
      <c r="E719">
        <v>10303</v>
      </c>
      <c r="G719" t="s">
        <v>83</v>
      </c>
      <c r="J719" t="s">
        <v>108</v>
      </c>
      <c r="L719">
        <v>36400</v>
      </c>
      <c r="N719" t="s">
        <v>177</v>
      </c>
      <c r="Q719" t="s">
        <v>214</v>
      </c>
      <c r="T719" t="s">
        <v>307</v>
      </c>
      <c r="U719" t="s">
        <v>270</v>
      </c>
      <c r="V719" t="s">
        <v>307</v>
      </c>
      <c r="W719">
        <v>0</v>
      </c>
      <c r="X719">
        <v>0</v>
      </c>
      <c r="Y719">
        <v>0</v>
      </c>
      <c r="AA719">
        <v>0</v>
      </c>
      <c r="AB719" t="s">
        <v>944</v>
      </c>
      <c r="AC719" t="s">
        <v>1705</v>
      </c>
    </row>
    <row r="720" spans="1:30">
      <c r="A720" s="1">
        <f>HYPERLINK("https://lsnyc.legalserver.org/matter/dynamic-profile/view/1892354","19-1892354")</f>
        <v>0</v>
      </c>
      <c r="B720" t="s">
        <v>58</v>
      </c>
      <c r="C720" t="s">
        <v>67</v>
      </c>
      <c r="D720" t="s">
        <v>75</v>
      </c>
      <c r="E720">
        <v>10310</v>
      </c>
      <c r="G720" t="s">
        <v>84</v>
      </c>
      <c r="J720" t="s">
        <v>167</v>
      </c>
      <c r="L720">
        <v>35820</v>
      </c>
      <c r="Q720" t="s">
        <v>217</v>
      </c>
      <c r="T720" t="s">
        <v>251</v>
      </c>
      <c r="U720" t="s">
        <v>465</v>
      </c>
      <c r="V720" t="s">
        <v>307</v>
      </c>
      <c r="W720">
        <v>0</v>
      </c>
      <c r="X720">
        <v>0</v>
      </c>
      <c r="Y720">
        <v>0</v>
      </c>
      <c r="AA720">
        <v>0</v>
      </c>
      <c r="AB720" t="s">
        <v>1099</v>
      </c>
      <c r="AC720" t="s">
        <v>1455</v>
      </c>
    </row>
    <row r="721" spans="1:30">
      <c r="A721" s="1">
        <f>HYPERLINK("https://lsnyc.legalserver.org/matter/dynamic-profile/view/1889862","19-1889862")</f>
        <v>0</v>
      </c>
      <c r="B721" t="s">
        <v>58</v>
      </c>
      <c r="C721" t="s">
        <v>67</v>
      </c>
      <c r="D721" t="s">
        <v>75</v>
      </c>
      <c r="E721">
        <v>10310</v>
      </c>
      <c r="G721" t="s">
        <v>77</v>
      </c>
      <c r="J721" t="s">
        <v>119</v>
      </c>
      <c r="L721">
        <v>60400</v>
      </c>
      <c r="Q721" t="s">
        <v>215</v>
      </c>
      <c r="T721" t="s">
        <v>307</v>
      </c>
      <c r="U721" t="s">
        <v>307</v>
      </c>
      <c r="V721" t="s">
        <v>307</v>
      </c>
      <c r="W721">
        <v>0</v>
      </c>
      <c r="X721">
        <v>0</v>
      </c>
      <c r="Y721">
        <v>0</v>
      </c>
      <c r="AA721">
        <v>0</v>
      </c>
      <c r="AB721" t="s">
        <v>983</v>
      </c>
      <c r="AC721" t="s">
        <v>1571</v>
      </c>
    </row>
    <row r="722" spans="1:30">
      <c r="A722" s="1">
        <f>HYPERLINK("https://lsnyc.legalserver.org/matter/dynamic-profile/view/1885430","18-1885430")</f>
        <v>0</v>
      </c>
      <c r="B722" t="s">
        <v>55</v>
      </c>
      <c r="C722" t="s">
        <v>67</v>
      </c>
      <c r="D722" t="s">
        <v>75</v>
      </c>
      <c r="E722">
        <v>10314</v>
      </c>
      <c r="G722" t="s">
        <v>80</v>
      </c>
      <c r="J722" t="s">
        <v>126</v>
      </c>
      <c r="L722">
        <v>56160</v>
      </c>
      <c r="Q722" t="s">
        <v>217</v>
      </c>
      <c r="T722" t="s">
        <v>307</v>
      </c>
      <c r="U722" t="s">
        <v>337</v>
      </c>
      <c r="V722" t="s">
        <v>307</v>
      </c>
      <c r="W722">
        <v>0</v>
      </c>
      <c r="X722">
        <v>0</v>
      </c>
      <c r="Y722">
        <v>0</v>
      </c>
      <c r="AA722">
        <v>0</v>
      </c>
      <c r="AB722" t="s">
        <v>1100</v>
      </c>
      <c r="AC722" t="s">
        <v>1706</v>
      </c>
    </row>
    <row r="723" spans="1:30">
      <c r="A723" s="1">
        <f>HYPERLINK("https://lsnyc.legalserver.org/matter/dynamic-profile/view/1885878","18-1885878")</f>
        <v>0</v>
      </c>
      <c r="B723" t="s">
        <v>55</v>
      </c>
      <c r="C723" t="s">
        <v>67</v>
      </c>
      <c r="D723" t="s">
        <v>75</v>
      </c>
      <c r="E723">
        <v>10312</v>
      </c>
      <c r="G723" t="s">
        <v>89</v>
      </c>
      <c r="J723" t="s">
        <v>108</v>
      </c>
      <c r="L723">
        <v>15600</v>
      </c>
      <c r="Q723" t="s">
        <v>217</v>
      </c>
      <c r="T723" t="s">
        <v>449</v>
      </c>
      <c r="U723" t="s">
        <v>263</v>
      </c>
      <c r="V723" t="s">
        <v>263</v>
      </c>
      <c r="W723">
        <v>0</v>
      </c>
      <c r="X723">
        <v>0</v>
      </c>
      <c r="Y723">
        <v>0</v>
      </c>
      <c r="AA723">
        <v>0</v>
      </c>
      <c r="AB723" t="s">
        <v>1101</v>
      </c>
      <c r="AC723" t="s">
        <v>1707</v>
      </c>
    </row>
    <row r="724" spans="1:30">
      <c r="A724" s="1">
        <f>HYPERLINK("https://lsnyc.legalserver.org/matter/dynamic-profile/view/1899119","19-1899119")</f>
        <v>0</v>
      </c>
      <c r="B724" t="s">
        <v>54</v>
      </c>
      <c r="C724" t="s">
        <v>67</v>
      </c>
      <c r="D724" t="s">
        <v>75</v>
      </c>
      <c r="E724">
        <v>10314</v>
      </c>
      <c r="G724" t="s">
        <v>85</v>
      </c>
      <c r="J724" t="s">
        <v>96</v>
      </c>
      <c r="L724">
        <v>39000</v>
      </c>
      <c r="N724" t="s">
        <v>176</v>
      </c>
      <c r="Q724" t="s">
        <v>214</v>
      </c>
      <c r="T724" t="s">
        <v>326</v>
      </c>
      <c r="U724" t="s">
        <v>267</v>
      </c>
      <c r="V724" t="s">
        <v>263</v>
      </c>
      <c r="W724">
        <v>0</v>
      </c>
      <c r="X724">
        <v>0</v>
      </c>
      <c r="Y724">
        <v>0</v>
      </c>
      <c r="AA724">
        <v>0</v>
      </c>
      <c r="AB724" t="s">
        <v>1102</v>
      </c>
      <c r="AC724" t="s">
        <v>1708</v>
      </c>
    </row>
    <row r="725" spans="1:30">
      <c r="A725" s="1">
        <f>HYPERLINK("https://lsnyc.legalserver.org/matter/dynamic-profile/view/1852713","17-1852713")</f>
        <v>0</v>
      </c>
      <c r="B725" t="s">
        <v>57</v>
      </c>
      <c r="C725" t="s">
        <v>67</v>
      </c>
      <c r="D725" t="s">
        <v>75</v>
      </c>
      <c r="E725">
        <v>10306</v>
      </c>
      <c r="G725" t="s">
        <v>86</v>
      </c>
      <c r="H725" t="s">
        <v>80</v>
      </c>
      <c r="J725" t="s">
        <v>119</v>
      </c>
      <c r="L725">
        <v>48000</v>
      </c>
      <c r="N725" t="s">
        <v>176</v>
      </c>
      <c r="P725" t="s">
        <v>177</v>
      </c>
      <c r="Q725" t="s">
        <v>211</v>
      </c>
      <c r="R725" t="s">
        <v>218</v>
      </c>
      <c r="T725" t="s">
        <v>450</v>
      </c>
      <c r="U725" t="s">
        <v>489</v>
      </c>
      <c r="V725" t="s">
        <v>553</v>
      </c>
      <c r="W725">
        <v>0</v>
      </c>
      <c r="X725">
        <v>0</v>
      </c>
      <c r="Y725">
        <v>0</v>
      </c>
      <c r="AA725">
        <v>0</v>
      </c>
      <c r="AB725" t="s">
        <v>1103</v>
      </c>
      <c r="AC725" t="s">
        <v>1709</v>
      </c>
    </row>
    <row r="726" spans="1:30">
      <c r="A726" s="1">
        <f>HYPERLINK("https://lsnyc.legalserver.org/matter/dynamic-profile/view/1860798","18-1860798")</f>
        <v>0</v>
      </c>
      <c r="B726" t="s">
        <v>58</v>
      </c>
      <c r="C726" t="s">
        <v>67</v>
      </c>
      <c r="D726" t="s">
        <v>75</v>
      </c>
      <c r="E726">
        <v>10303</v>
      </c>
      <c r="G726" t="s">
        <v>76</v>
      </c>
      <c r="J726" t="s">
        <v>101</v>
      </c>
      <c r="L726">
        <v>24756</v>
      </c>
      <c r="N726" t="s">
        <v>177</v>
      </c>
      <c r="Q726" t="s">
        <v>216</v>
      </c>
      <c r="T726" t="s">
        <v>451</v>
      </c>
      <c r="U726" t="s">
        <v>496</v>
      </c>
      <c r="V726" t="s">
        <v>337</v>
      </c>
      <c r="W726">
        <v>0</v>
      </c>
      <c r="X726">
        <v>0</v>
      </c>
      <c r="Y726">
        <v>0</v>
      </c>
      <c r="AA726">
        <v>0</v>
      </c>
      <c r="AB726" t="s">
        <v>944</v>
      </c>
      <c r="AC726" t="s">
        <v>1710</v>
      </c>
      <c r="AD726" t="s">
        <v>1759</v>
      </c>
    </row>
    <row r="727" spans="1:30">
      <c r="A727" s="1">
        <f>HYPERLINK("https://lsnyc.legalserver.org/matter/dynamic-profile/view/1893457","19-1893457")</f>
        <v>0</v>
      </c>
      <c r="B727" t="s">
        <v>56</v>
      </c>
      <c r="C727" t="s">
        <v>67</v>
      </c>
      <c r="D727" t="s">
        <v>75</v>
      </c>
      <c r="E727">
        <v>10314</v>
      </c>
      <c r="G727" t="s">
        <v>86</v>
      </c>
      <c r="H727" t="s">
        <v>84</v>
      </c>
      <c r="J727" t="s">
        <v>96</v>
      </c>
      <c r="L727">
        <v>60000</v>
      </c>
      <c r="N727" t="s">
        <v>177</v>
      </c>
      <c r="Q727" t="s">
        <v>217</v>
      </c>
      <c r="T727" t="s">
        <v>452</v>
      </c>
      <c r="U727" t="s">
        <v>337</v>
      </c>
      <c r="V727" t="s">
        <v>337</v>
      </c>
      <c r="W727">
        <v>0</v>
      </c>
      <c r="X727">
        <v>0</v>
      </c>
      <c r="Y727">
        <v>0</v>
      </c>
      <c r="AA727">
        <v>0</v>
      </c>
      <c r="AB727" t="s">
        <v>750</v>
      </c>
      <c r="AC727" t="s">
        <v>1711</v>
      </c>
    </row>
    <row r="728" spans="1:30">
      <c r="A728" s="1">
        <f>HYPERLINK("https://lsnyc.legalserver.org/matter/dynamic-profile/view/1882557","18-1882557")</f>
        <v>0</v>
      </c>
      <c r="B728" t="s">
        <v>54</v>
      </c>
      <c r="C728" t="s">
        <v>67</v>
      </c>
      <c r="D728" t="s">
        <v>75</v>
      </c>
      <c r="E728">
        <v>10309</v>
      </c>
      <c r="G728" t="s">
        <v>76</v>
      </c>
      <c r="J728" t="s">
        <v>170</v>
      </c>
      <c r="L728">
        <v>70000</v>
      </c>
      <c r="N728" t="s">
        <v>177</v>
      </c>
      <c r="Q728" t="s">
        <v>216</v>
      </c>
      <c r="T728" t="s">
        <v>448</v>
      </c>
      <c r="U728" t="s">
        <v>337</v>
      </c>
      <c r="V728" t="s">
        <v>337</v>
      </c>
      <c r="W728">
        <v>0</v>
      </c>
      <c r="X728">
        <v>0</v>
      </c>
      <c r="Y728">
        <v>0</v>
      </c>
      <c r="AA728">
        <v>0</v>
      </c>
      <c r="AB728" t="s">
        <v>1104</v>
      </c>
      <c r="AC728" t="s">
        <v>1712</v>
      </c>
    </row>
    <row r="729" spans="1:30">
      <c r="A729" s="1">
        <f>HYPERLINK("https://lsnyc.legalserver.org/matter/dynamic-profile/view/1887870","19-1887870")</f>
        <v>0</v>
      </c>
      <c r="B729" t="s">
        <v>55</v>
      </c>
      <c r="C729" t="s">
        <v>67</v>
      </c>
      <c r="D729" t="s">
        <v>75</v>
      </c>
      <c r="E729">
        <v>10314</v>
      </c>
      <c r="G729" t="s">
        <v>85</v>
      </c>
      <c r="H729" t="s">
        <v>76</v>
      </c>
      <c r="J729" t="s">
        <v>126</v>
      </c>
      <c r="L729">
        <v>55000</v>
      </c>
      <c r="Q729" t="s">
        <v>215</v>
      </c>
      <c r="T729" t="s">
        <v>332</v>
      </c>
      <c r="U729" t="s">
        <v>366</v>
      </c>
      <c r="V729" t="s">
        <v>366</v>
      </c>
      <c r="W729">
        <v>0</v>
      </c>
      <c r="X729">
        <v>0</v>
      </c>
      <c r="Y729">
        <v>0</v>
      </c>
      <c r="AA729">
        <v>0</v>
      </c>
      <c r="AB729" t="s">
        <v>1105</v>
      </c>
      <c r="AC729" t="s">
        <v>1713</v>
      </c>
    </row>
    <row r="730" spans="1:30">
      <c r="A730" s="1">
        <f>HYPERLINK("https://lsnyc.legalserver.org/matter/dynamic-profile/view/1887226","19-1887226")</f>
        <v>0</v>
      </c>
      <c r="B730" t="s">
        <v>54</v>
      </c>
      <c r="C730" t="s">
        <v>67</v>
      </c>
      <c r="D730" t="s">
        <v>75</v>
      </c>
      <c r="E730">
        <v>10310</v>
      </c>
      <c r="G730" t="s">
        <v>85</v>
      </c>
      <c r="H730" t="s">
        <v>76</v>
      </c>
      <c r="J730" t="s">
        <v>102</v>
      </c>
      <c r="L730">
        <v>34484</v>
      </c>
      <c r="N730" t="s">
        <v>177</v>
      </c>
      <c r="Q730" t="s">
        <v>216</v>
      </c>
      <c r="T730" t="s">
        <v>453</v>
      </c>
      <c r="U730" t="s">
        <v>274</v>
      </c>
      <c r="V730" t="s">
        <v>453</v>
      </c>
      <c r="W730">
        <v>0</v>
      </c>
      <c r="X730">
        <v>0</v>
      </c>
      <c r="Y730">
        <v>0</v>
      </c>
      <c r="AA730">
        <v>0</v>
      </c>
      <c r="AB730" t="s">
        <v>1106</v>
      </c>
      <c r="AC730" t="s">
        <v>1714</v>
      </c>
    </row>
    <row r="731" spans="1:30">
      <c r="A731" s="1">
        <f>HYPERLINK("https://lsnyc.legalserver.org/matter/dynamic-profile/view/1887290","19-1887290")</f>
        <v>0</v>
      </c>
      <c r="B731" t="s">
        <v>55</v>
      </c>
      <c r="C731" t="s">
        <v>67</v>
      </c>
      <c r="D731" t="s">
        <v>75</v>
      </c>
      <c r="E731">
        <v>10302</v>
      </c>
      <c r="G731" t="s">
        <v>89</v>
      </c>
      <c r="J731" t="s">
        <v>126</v>
      </c>
      <c r="L731">
        <v>89000</v>
      </c>
      <c r="N731" t="s">
        <v>179</v>
      </c>
      <c r="Q731" t="s">
        <v>215</v>
      </c>
      <c r="R731" t="s">
        <v>217</v>
      </c>
      <c r="T731" t="s">
        <v>454</v>
      </c>
      <c r="U731" t="s">
        <v>320</v>
      </c>
      <c r="V731" t="s">
        <v>360</v>
      </c>
      <c r="W731">
        <v>0</v>
      </c>
      <c r="X731">
        <v>0</v>
      </c>
      <c r="Y731">
        <v>0</v>
      </c>
      <c r="AA731">
        <v>0</v>
      </c>
      <c r="AB731" t="s">
        <v>1107</v>
      </c>
      <c r="AC731" t="s">
        <v>1715</v>
      </c>
    </row>
    <row r="732" spans="1:30">
      <c r="A732" s="1">
        <f>HYPERLINK("https://lsnyc.legalserver.org/matter/dynamic-profile/view/1890613","19-1890613")</f>
        <v>0</v>
      </c>
      <c r="B732" t="s">
        <v>58</v>
      </c>
      <c r="C732" t="s">
        <v>67</v>
      </c>
      <c r="D732" t="s">
        <v>75</v>
      </c>
      <c r="E732">
        <v>10312</v>
      </c>
      <c r="G732" t="s">
        <v>89</v>
      </c>
      <c r="H732" t="s">
        <v>76</v>
      </c>
      <c r="J732" t="s">
        <v>119</v>
      </c>
      <c r="L732">
        <v>36456</v>
      </c>
      <c r="Q732" t="s">
        <v>216</v>
      </c>
      <c r="T732" t="s">
        <v>455</v>
      </c>
      <c r="U732" t="s">
        <v>467</v>
      </c>
      <c r="V732" t="s">
        <v>378</v>
      </c>
      <c r="W732">
        <v>0</v>
      </c>
      <c r="X732">
        <v>0</v>
      </c>
      <c r="Y732">
        <v>0</v>
      </c>
      <c r="AA732">
        <v>0</v>
      </c>
      <c r="AB732" t="s">
        <v>1106</v>
      </c>
      <c r="AC732" t="s">
        <v>1716</v>
      </c>
    </row>
    <row r="733" spans="1:30">
      <c r="A733" s="1">
        <f>HYPERLINK("https://lsnyc.legalserver.org/matter/dynamic-profile/view/1894183","19-1894183")</f>
        <v>0</v>
      </c>
      <c r="B733" t="s">
        <v>54</v>
      </c>
      <c r="C733" t="s">
        <v>67</v>
      </c>
      <c r="D733" t="s">
        <v>75</v>
      </c>
      <c r="E733">
        <v>10314</v>
      </c>
      <c r="G733" t="s">
        <v>83</v>
      </c>
      <c r="J733" t="s">
        <v>109</v>
      </c>
      <c r="L733">
        <v>26000</v>
      </c>
      <c r="N733" t="s">
        <v>177</v>
      </c>
      <c r="Q733" t="s">
        <v>217</v>
      </c>
      <c r="T733" t="s">
        <v>241</v>
      </c>
      <c r="U733" t="s">
        <v>484</v>
      </c>
      <c r="V733" t="s">
        <v>517</v>
      </c>
      <c r="W733">
        <v>0</v>
      </c>
      <c r="X733">
        <v>0</v>
      </c>
      <c r="Y733">
        <v>0</v>
      </c>
      <c r="AA733">
        <v>0</v>
      </c>
      <c r="AB733" t="s">
        <v>1108</v>
      </c>
      <c r="AC733" t="s">
        <v>1717</v>
      </c>
    </row>
    <row r="734" spans="1:30">
      <c r="A734" s="1">
        <f>HYPERLINK("https://lsnyc.legalserver.org/matter/dynamic-profile/view/1886851","19-1886851")</f>
        <v>0</v>
      </c>
      <c r="B734" t="s">
        <v>58</v>
      </c>
      <c r="C734" t="s">
        <v>67</v>
      </c>
      <c r="D734" t="s">
        <v>75</v>
      </c>
      <c r="E734">
        <v>10314</v>
      </c>
      <c r="G734" t="s">
        <v>76</v>
      </c>
      <c r="J734" t="s">
        <v>108</v>
      </c>
      <c r="L734">
        <v>33120</v>
      </c>
      <c r="N734" t="s">
        <v>176</v>
      </c>
      <c r="P734" t="s">
        <v>201</v>
      </c>
      <c r="Q734" t="s">
        <v>211</v>
      </c>
      <c r="R734" t="s">
        <v>215</v>
      </c>
      <c r="T734" t="s">
        <v>456</v>
      </c>
      <c r="U734" t="s">
        <v>274</v>
      </c>
      <c r="V734" t="s">
        <v>274</v>
      </c>
      <c r="W734">
        <v>0</v>
      </c>
      <c r="X734">
        <v>0</v>
      </c>
      <c r="Y734">
        <v>0</v>
      </c>
      <c r="AA734">
        <v>0</v>
      </c>
      <c r="AB734" t="s">
        <v>1104</v>
      </c>
      <c r="AC734" t="s">
        <v>1718</v>
      </c>
    </row>
    <row r="735" spans="1:30">
      <c r="A735" s="1">
        <f>HYPERLINK("https://lsnyc.legalserver.org/matter/dynamic-profile/view/1853684","17-1853684")</f>
        <v>0</v>
      </c>
      <c r="B735" t="s">
        <v>55</v>
      </c>
      <c r="C735" t="s">
        <v>67</v>
      </c>
      <c r="D735" t="s">
        <v>75</v>
      </c>
      <c r="E735">
        <v>10303</v>
      </c>
      <c r="G735" t="s">
        <v>76</v>
      </c>
      <c r="J735" t="s">
        <v>126</v>
      </c>
      <c r="L735">
        <v>135568</v>
      </c>
      <c r="N735" t="s">
        <v>177</v>
      </c>
      <c r="Q735" t="s">
        <v>215</v>
      </c>
      <c r="T735" t="s">
        <v>424</v>
      </c>
      <c r="U735" t="s">
        <v>273</v>
      </c>
      <c r="V735" t="s">
        <v>273</v>
      </c>
      <c r="W735">
        <v>0</v>
      </c>
      <c r="X735">
        <v>0</v>
      </c>
      <c r="Y735">
        <v>0</v>
      </c>
      <c r="AA735">
        <v>0</v>
      </c>
      <c r="AB735" t="s">
        <v>1109</v>
      </c>
      <c r="AC735" t="s">
        <v>1719</v>
      </c>
    </row>
    <row r="736" spans="1:30">
      <c r="A736" s="1">
        <f>HYPERLINK("https://lsnyc.legalserver.org/matter/dynamic-profile/view/1879614","18-1879614")</f>
        <v>0</v>
      </c>
      <c r="B736" t="s">
        <v>58</v>
      </c>
      <c r="C736" t="s">
        <v>67</v>
      </c>
      <c r="D736" t="s">
        <v>75</v>
      </c>
      <c r="E736">
        <v>10306</v>
      </c>
      <c r="G736" t="s">
        <v>76</v>
      </c>
      <c r="J736" t="s">
        <v>108</v>
      </c>
      <c r="L736">
        <v>78000</v>
      </c>
      <c r="N736" t="s">
        <v>177</v>
      </c>
      <c r="Q736" t="s">
        <v>215</v>
      </c>
      <c r="R736" t="s">
        <v>217</v>
      </c>
      <c r="T736" t="s">
        <v>389</v>
      </c>
      <c r="U736" t="s">
        <v>472</v>
      </c>
      <c r="V736" t="s">
        <v>320</v>
      </c>
      <c r="W736">
        <v>0</v>
      </c>
      <c r="X736">
        <v>0</v>
      </c>
      <c r="Y736">
        <v>0</v>
      </c>
      <c r="AA736">
        <v>0</v>
      </c>
      <c r="AB736" t="s">
        <v>750</v>
      </c>
      <c r="AC736" t="s">
        <v>1720</v>
      </c>
      <c r="AD736" t="s">
        <v>1759</v>
      </c>
    </row>
    <row r="737" spans="1:30">
      <c r="A737" s="1">
        <f>HYPERLINK("https://lsnyc.legalserver.org/matter/dynamic-profile/view/1896835","19-1896835")</f>
        <v>0</v>
      </c>
      <c r="B737" t="s">
        <v>55</v>
      </c>
      <c r="C737" t="s">
        <v>67</v>
      </c>
      <c r="D737" t="s">
        <v>75</v>
      </c>
      <c r="E737">
        <v>10312</v>
      </c>
      <c r="G737" t="s">
        <v>89</v>
      </c>
      <c r="J737" t="s">
        <v>99</v>
      </c>
      <c r="L737">
        <v>37200</v>
      </c>
      <c r="Q737" t="s">
        <v>214</v>
      </c>
      <c r="U737" t="s">
        <v>484</v>
      </c>
      <c r="V737" t="s">
        <v>545</v>
      </c>
      <c r="W737">
        <v>0</v>
      </c>
      <c r="X737">
        <v>0</v>
      </c>
      <c r="Y737">
        <v>0</v>
      </c>
      <c r="AA737">
        <v>0</v>
      </c>
      <c r="AB737" t="s">
        <v>737</v>
      </c>
      <c r="AC737" t="s">
        <v>1721</v>
      </c>
    </row>
    <row r="738" spans="1:30">
      <c r="A738" s="1">
        <f>HYPERLINK("https://lsnyc.legalserver.org/matter/dynamic-profile/view/1892870","19-1892870")</f>
        <v>0</v>
      </c>
      <c r="B738" t="s">
        <v>55</v>
      </c>
      <c r="C738" t="s">
        <v>67</v>
      </c>
      <c r="D738" t="s">
        <v>75</v>
      </c>
      <c r="E738">
        <v>10312</v>
      </c>
      <c r="G738" t="s">
        <v>83</v>
      </c>
      <c r="J738" t="s">
        <v>139</v>
      </c>
      <c r="L738">
        <v>3000</v>
      </c>
      <c r="N738" t="s">
        <v>176</v>
      </c>
      <c r="Q738" t="s">
        <v>214</v>
      </c>
      <c r="R738" t="s">
        <v>217</v>
      </c>
      <c r="T738" t="s">
        <v>246</v>
      </c>
      <c r="U738" t="s">
        <v>471</v>
      </c>
      <c r="V738" t="s">
        <v>471</v>
      </c>
      <c r="W738">
        <v>0</v>
      </c>
      <c r="X738">
        <v>0</v>
      </c>
      <c r="Y738">
        <v>0</v>
      </c>
      <c r="AA738">
        <v>0</v>
      </c>
      <c r="AB738" t="s">
        <v>1110</v>
      </c>
      <c r="AC738" t="s">
        <v>1722</v>
      </c>
    </row>
    <row r="739" spans="1:30">
      <c r="A739" s="1">
        <f>HYPERLINK("https://lsnyc.legalserver.org/matter/dynamic-profile/view/1862447","18-1862447")</f>
        <v>0</v>
      </c>
      <c r="B739" t="s">
        <v>55</v>
      </c>
      <c r="C739" t="s">
        <v>67</v>
      </c>
      <c r="D739" t="s">
        <v>75</v>
      </c>
      <c r="E739">
        <v>10314</v>
      </c>
      <c r="G739" t="s">
        <v>78</v>
      </c>
      <c r="H739" t="s">
        <v>91</v>
      </c>
      <c r="J739" t="s">
        <v>111</v>
      </c>
      <c r="L739">
        <v>37176</v>
      </c>
      <c r="N739" t="s">
        <v>177</v>
      </c>
      <c r="Q739" t="s">
        <v>215</v>
      </c>
      <c r="R739" t="s">
        <v>217</v>
      </c>
      <c r="T739" t="s">
        <v>457</v>
      </c>
      <c r="U739" t="s">
        <v>464</v>
      </c>
      <c r="W739">
        <v>0</v>
      </c>
      <c r="X739">
        <v>0</v>
      </c>
      <c r="Y739">
        <v>0</v>
      </c>
      <c r="AA739">
        <v>0</v>
      </c>
      <c r="AB739" t="s">
        <v>759</v>
      </c>
      <c r="AC739" t="s">
        <v>1723</v>
      </c>
    </row>
    <row r="740" spans="1:30">
      <c r="A740" s="1">
        <f>HYPERLINK("https://lsnyc.legalserver.org/matter/dynamic-profile/view/1862786","18-1862786")</f>
        <v>0</v>
      </c>
      <c r="B740" t="s">
        <v>57</v>
      </c>
      <c r="C740" t="s">
        <v>67</v>
      </c>
      <c r="D740" t="s">
        <v>75</v>
      </c>
      <c r="E740">
        <v>10312</v>
      </c>
      <c r="G740" t="s">
        <v>78</v>
      </c>
      <c r="J740" t="s">
        <v>102</v>
      </c>
      <c r="L740">
        <v>106638.8</v>
      </c>
      <c r="N740" t="s">
        <v>190</v>
      </c>
      <c r="P740" t="s">
        <v>177</v>
      </c>
      <c r="Q740" t="s">
        <v>215</v>
      </c>
      <c r="R740" t="s">
        <v>216</v>
      </c>
      <c r="U740" t="s">
        <v>481</v>
      </c>
      <c r="W740">
        <v>0</v>
      </c>
      <c r="X740">
        <v>0</v>
      </c>
      <c r="Y740">
        <v>0</v>
      </c>
      <c r="AA740">
        <v>0</v>
      </c>
      <c r="AB740" t="s">
        <v>1111</v>
      </c>
      <c r="AC740" t="s">
        <v>1724</v>
      </c>
    </row>
    <row r="741" spans="1:30">
      <c r="A741" s="1">
        <f>HYPERLINK("https://lsnyc.legalserver.org/matter/dynamic-profile/view/1869122","18-1869122")</f>
        <v>0</v>
      </c>
      <c r="B741" t="s">
        <v>58</v>
      </c>
      <c r="C741" t="s">
        <v>67</v>
      </c>
      <c r="D741" t="s">
        <v>75</v>
      </c>
      <c r="E741">
        <v>10314</v>
      </c>
      <c r="G741" t="s">
        <v>76</v>
      </c>
      <c r="J741" t="s">
        <v>108</v>
      </c>
      <c r="L741">
        <v>46200</v>
      </c>
      <c r="N741" t="s">
        <v>176</v>
      </c>
      <c r="P741" t="s">
        <v>177</v>
      </c>
      <c r="Q741" t="s">
        <v>214</v>
      </c>
      <c r="R741" t="s">
        <v>230</v>
      </c>
      <c r="U741" t="s">
        <v>484</v>
      </c>
      <c r="W741">
        <v>0</v>
      </c>
      <c r="X741">
        <v>0</v>
      </c>
      <c r="Y741">
        <v>0</v>
      </c>
      <c r="AA741">
        <v>0</v>
      </c>
      <c r="AB741" t="s">
        <v>1112</v>
      </c>
      <c r="AC741" t="s">
        <v>1725</v>
      </c>
    </row>
    <row r="742" spans="1:30">
      <c r="A742" s="1">
        <f>HYPERLINK("https://lsnyc.legalserver.org/matter/dynamic-profile/view/0792409","15-0792409")</f>
        <v>0</v>
      </c>
      <c r="B742" t="s">
        <v>55</v>
      </c>
      <c r="C742" t="s">
        <v>67</v>
      </c>
      <c r="D742" t="s">
        <v>75</v>
      </c>
      <c r="E742">
        <v>10304</v>
      </c>
      <c r="G742" t="s">
        <v>76</v>
      </c>
      <c r="J742" t="s">
        <v>126</v>
      </c>
      <c r="L742">
        <v>21349</v>
      </c>
      <c r="N742" t="s">
        <v>177</v>
      </c>
      <c r="Q742" t="s">
        <v>215</v>
      </c>
      <c r="R742" t="s">
        <v>217</v>
      </c>
      <c r="U742" t="s">
        <v>361</v>
      </c>
      <c r="W742">
        <v>0</v>
      </c>
      <c r="X742">
        <v>0</v>
      </c>
      <c r="Y742">
        <v>0</v>
      </c>
      <c r="AA742">
        <v>0</v>
      </c>
      <c r="AB742" t="s">
        <v>576</v>
      </c>
      <c r="AC742" t="s">
        <v>1726</v>
      </c>
    </row>
    <row r="743" spans="1:30">
      <c r="A743" s="1">
        <f>HYPERLINK("https://lsnyc.legalserver.org/matter/dynamic-profile/view/0805083","16-0805083")</f>
        <v>0</v>
      </c>
      <c r="B743" t="s">
        <v>55</v>
      </c>
      <c r="C743" t="s">
        <v>67</v>
      </c>
      <c r="D743" t="s">
        <v>75</v>
      </c>
      <c r="E743">
        <v>10303</v>
      </c>
      <c r="G743" t="s">
        <v>76</v>
      </c>
      <c r="J743" t="s">
        <v>139</v>
      </c>
      <c r="L743">
        <v>48804</v>
      </c>
      <c r="N743" t="s">
        <v>184</v>
      </c>
      <c r="O743" t="s">
        <v>177</v>
      </c>
      <c r="P743" t="s">
        <v>181</v>
      </c>
      <c r="Q743" t="s">
        <v>213</v>
      </c>
      <c r="R743" t="s">
        <v>211</v>
      </c>
      <c r="T743" t="s">
        <v>388</v>
      </c>
      <c r="U743" t="s">
        <v>488</v>
      </c>
      <c r="W743">
        <v>0</v>
      </c>
      <c r="X743">
        <v>66404.06</v>
      </c>
      <c r="Y743">
        <v>122372.19</v>
      </c>
      <c r="AA743">
        <v>0</v>
      </c>
      <c r="AB743" t="s">
        <v>852</v>
      </c>
      <c r="AC743" t="s">
        <v>1263</v>
      </c>
      <c r="AD743" t="s">
        <v>1760</v>
      </c>
    </row>
    <row r="744" spans="1:30">
      <c r="A744" s="1">
        <f>HYPERLINK("https://lsnyc.legalserver.org/matter/dynamic-profile/view/1852243","17-1852243")</f>
        <v>0</v>
      </c>
      <c r="B744" t="s">
        <v>55</v>
      </c>
      <c r="C744" t="s">
        <v>67</v>
      </c>
      <c r="D744" t="s">
        <v>75</v>
      </c>
      <c r="E744">
        <v>10301</v>
      </c>
      <c r="G744" t="s">
        <v>76</v>
      </c>
      <c r="H744" t="s">
        <v>88</v>
      </c>
      <c r="J744" t="s">
        <v>96</v>
      </c>
      <c r="L744">
        <v>31200</v>
      </c>
      <c r="N744" t="s">
        <v>177</v>
      </c>
      <c r="Q744" t="s">
        <v>217</v>
      </c>
      <c r="T744" t="s">
        <v>273</v>
      </c>
      <c r="U744" t="s">
        <v>320</v>
      </c>
      <c r="W744">
        <v>0</v>
      </c>
      <c r="X744">
        <v>0</v>
      </c>
      <c r="Y744">
        <v>0</v>
      </c>
      <c r="AA744">
        <v>0</v>
      </c>
      <c r="AB744" t="s">
        <v>1113</v>
      </c>
      <c r="AC744" t="s">
        <v>1727</v>
      </c>
    </row>
    <row r="745" spans="1:30">
      <c r="A745" s="1">
        <f>HYPERLINK("https://lsnyc.legalserver.org/matter/dynamic-profile/view/1858151","18-1858151")</f>
        <v>0</v>
      </c>
      <c r="B745" t="s">
        <v>57</v>
      </c>
      <c r="C745" t="s">
        <v>67</v>
      </c>
      <c r="D745" t="s">
        <v>75</v>
      </c>
      <c r="E745">
        <v>10314</v>
      </c>
      <c r="G745" t="s">
        <v>89</v>
      </c>
      <c r="J745" t="s">
        <v>135</v>
      </c>
      <c r="L745">
        <v>15600</v>
      </c>
      <c r="N745" t="s">
        <v>177</v>
      </c>
      <c r="Q745" t="s">
        <v>217</v>
      </c>
      <c r="U745" t="s">
        <v>267</v>
      </c>
      <c r="W745">
        <v>0</v>
      </c>
      <c r="X745">
        <v>0</v>
      </c>
      <c r="Y745">
        <v>0</v>
      </c>
      <c r="AA745">
        <v>0</v>
      </c>
      <c r="AB745" t="s">
        <v>1114</v>
      </c>
      <c r="AC745" t="s">
        <v>1728</v>
      </c>
    </row>
    <row r="746" spans="1:30">
      <c r="A746" s="1">
        <f>HYPERLINK("https://lsnyc.legalserver.org/matter/dynamic-profile/view/1863095","18-1863095")</f>
        <v>0</v>
      </c>
      <c r="B746" t="s">
        <v>57</v>
      </c>
      <c r="C746" t="s">
        <v>67</v>
      </c>
      <c r="D746" t="s">
        <v>75</v>
      </c>
      <c r="E746">
        <v>10305</v>
      </c>
      <c r="G746" t="s">
        <v>76</v>
      </c>
      <c r="J746" t="s">
        <v>119</v>
      </c>
      <c r="L746">
        <v>84000</v>
      </c>
      <c r="N746" t="s">
        <v>177</v>
      </c>
      <c r="Q746" t="s">
        <v>218</v>
      </c>
      <c r="R746" t="s">
        <v>217</v>
      </c>
      <c r="T746" t="s">
        <v>458</v>
      </c>
      <c r="U746" t="s">
        <v>503</v>
      </c>
      <c r="W746">
        <v>0</v>
      </c>
      <c r="X746">
        <v>0</v>
      </c>
      <c r="Y746">
        <v>0</v>
      </c>
      <c r="AA746">
        <v>0</v>
      </c>
      <c r="AB746" t="s">
        <v>1115</v>
      </c>
      <c r="AC746" t="s">
        <v>1729</v>
      </c>
    </row>
    <row r="747" spans="1:30">
      <c r="A747" s="1">
        <f>HYPERLINK("https://lsnyc.legalserver.org/matter/dynamic-profile/view/1863278","18-1863278")</f>
        <v>0</v>
      </c>
      <c r="B747" t="s">
        <v>57</v>
      </c>
      <c r="C747" t="s">
        <v>67</v>
      </c>
      <c r="D747" t="s">
        <v>75</v>
      </c>
      <c r="E747">
        <v>10314</v>
      </c>
      <c r="G747" t="s">
        <v>85</v>
      </c>
      <c r="J747" t="s">
        <v>127</v>
      </c>
      <c r="L747">
        <v>115000</v>
      </c>
      <c r="N747" t="s">
        <v>184</v>
      </c>
      <c r="P747" t="s">
        <v>177</v>
      </c>
      <c r="Q747" t="s">
        <v>218</v>
      </c>
      <c r="T747" t="s">
        <v>264</v>
      </c>
      <c r="U747" t="s">
        <v>465</v>
      </c>
      <c r="W747">
        <v>0</v>
      </c>
      <c r="X747">
        <v>0</v>
      </c>
      <c r="Y747">
        <v>0</v>
      </c>
      <c r="AA747">
        <v>0</v>
      </c>
      <c r="AB747" t="s">
        <v>1116</v>
      </c>
      <c r="AC747" t="s">
        <v>1730</v>
      </c>
      <c r="AD747" t="s">
        <v>1760</v>
      </c>
    </row>
    <row r="748" spans="1:30">
      <c r="A748" s="1">
        <f>HYPERLINK("https://lsnyc.legalserver.org/matter/dynamic-profile/view/1864040","18-1864040")</f>
        <v>0</v>
      </c>
      <c r="B748" t="s">
        <v>58</v>
      </c>
      <c r="C748" t="s">
        <v>67</v>
      </c>
      <c r="D748" t="s">
        <v>75</v>
      </c>
      <c r="E748">
        <v>10306</v>
      </c>
      <c r="G748" t="s">
        <v>80</v>
      </c>
      <c r="J748" t="s">
        <v>111</v>
      </c>
      <c r="L748">
        <v>25000</v>
      </c>
      <c r="N748" t="s">
        <v>178</v>
      </c>
      <c r="P748" t="s">
        <v>186</v>
      </c>
      <c r="Q748" t="s">
        <v>213</v>
      </c>
      <c r="U748" t="s">
        <v>476</v>
      </c>
      <c r="W748">
        <v>0</v>
      </c>
      <c r="X748">
        <v>0</v>
      </c>
      <c r="Y748">
        <v>0</v>
      </c>
      <c r="AA748">
        <v>0</v>
      </c>
      <c r="AB748" t="s">
        <v>975</v>
      </c>
      <c r="AC748" t="s">
        <v>1560</v>
      </c>
    </row>
    <row r="749" spans="1:30">
      <c r="A749" s="1">
        <f>HYPERLINK("https://lsnyc.legalserver.org/matter/dynamic-profile/view/1877071","18-1877071")</f>
        <v>0</v>
      </c>
      <c r="B749" t="s">
        <v>57</v>
      </c>
      <c r="C749" t="s">
        <v>67</v>
      </c>
      <c r="D749" t="s">
        <v>75</v>
      </c>
      <c r="E749">
        <v>10304</v>
      </c>
      <c r="G749" t="s">
        <v>76</v>
      </c>
      <c r="J749" t="s">
        <v>119</v>
      </c>
      <c r="L749">
        <v>14700</v>
      </c>
      <c r="N749" t="s">
        <v>180</v>
      </c>
      <c r="Q749" t="s">
        <v>211</v>
      </c>
      <c r="R749" t="s">
        <v>217</v>
      </c>
      <c r="U749" t="s">
        <v>399</v>
      </c>
      <c r="W749">
        <v>2918.72</v>
      </c>
      <c r="X749">
        <v>0</v>
      </c>
      <c r="Y749">
        <v>0</v>
      </c>
      <c r="AA749">
        <v>0</v>
      </c>
      <c r="AB749" t="s">
        <v>784</v>
      </c>
      <c r="AC749" t="s">
        <v>1270</v>
      </c>
    </row>
    <row r="750" spans="1:30">
      <c r="A750" s="1">
        <f>HYPERLINK("https://lsnyc.legalserver.org/matter/dynamic-profile/view/1874863","18-1874863")</f>
        <v>0</v>
      </c>
      <c r="B750" t="s">
        <v>55</v>
      </c>
      <c r="C750" t="s">
        <v>67</v>
      </c>
      <c r="D750" t="s">
        <v>75</v>
      </c>
      <c r="E750">
        <v>10310</v>
      </c>
      <c r="G750" t="s">
        <v>83</v>
      </c>
      <c r="J750" t="s">
        <v>99</v>
      </c>
      <c r="L750">
        <v>22880</v>
      </c>
      <c r="N750" t="s">
        <v>177</v>
      </c>
      <c r="Q750" t="s">
        <v>217</v>
      </c>
      <c r="T750" t="s">
        <v>459</v>
      </c>
      <c r="U750" t="s">
        <v>320</v>
      </c>
      <c r="W750">
        <v>0</v>
      </c>
      <c r="X750">
        <v>0</v>
      </c>
      <c r="Y750">
        <v>0</v>
      </c>
      <c r="AA750">
        <v>0</v>
      </c>
      <c r="AB750" t="s">
        <v>1117</v>
      </c>
      <c r="AC750" t="s">
        <v>1574</v>
      </c>
    </row>
    <row r="751" spans="1:30">
      <c r="A751" s="1">
        <f>HYPERLINK("https://lsnyc.legalserver.org/matter/dynamic-profile/view/1882129","18-1882129")</f>
        <v>0</v>
      </c>
      <c r="B751" t="s">
        <v>58</v>
      </c>
      <c r="C751" t="s">
        <v>67</v>
      </c>
      <c r="D751" t="s">
        <v>75</v>
      </c>
      <c r="E751">
        <v>10306</v>
      </c>
      <c r="G751" t="s">
        <v>85</v>
      </c>
      <c r="J751" t="s">
        <v>124</v>
      </c>
      <c r="L751">
        <v>64000</v>
      </c>
      <c r="Q751" t="s">
        <v>215</v>
      </c>
      <c r="T751" t="s">
        <v>305</v>
      </c>
      <c r="U751" t="s">
        <v>476</v>
      </c>
      <c r="W751">
        <v>0</v>
      </c>
      <c r="X751">
        <v>0</v>
      </c>
      <c r="Y751">
        <v>0</v>
      </c>
      <c r="AA751">
        <v>0</v>
      </c>
      <c r="AB751" t="s">
        <v>743</v>
      </c>
      <c r="AC751" t="s">
        <v>1731</v>
      </c>
    </row>
    <row r="752" spans="1:30">
      <c r="A752" s="1">
        <f>HYPERLINK("https://lsnyc.legalserver.org/matter/dynamic-profile/view/1884386","18-1884386")</f>
        <v>0</v>
      </c>
      <c r="B752" t="s">
        <v>57</v>
      </c>
      <c r="C752" t="s">
        <v>67</v>
      </c>
      <c r="D752" t="s">
        <v>75</v>
      </c>
      <c r="E752">
        <v>10310</v>
      </c>
      <c r="G752" t="s">
        <v>80</v>
      </c>
      <c r="J752" t="s">
        <v>114</v>
      </c>
      <c r="L752">
        <v>46800</v>
      </c>
      <c r="N752" t="s">
        <v>177</v>
      </c>
      <c r="Q752" t="s">
        <v>215</v>
      </c>
      <c r="R752" t="s">
        <v>231</v>
      </c>
      <c r="U752" t="s">
        <v>484</v>
      </c>
      <c r="W752">
        <v>0</v>
      </c>
      <c r="X752">
        <v>0</v>
      </c>
      <c r="Y752">
        <v>0</v>
      </c>
      <c r="AA752">
        <v>0</v>
      </c>
      <c r="AB752" t="s">
        <v>1035</v>
      </c>
      <c r="AC752" t="s">
        <v>1646</v>
      </c>
    </row>
    <row r="753" spans="1:29">
      <c r="A753" s="1">
        <f>HYPERLINK("https://lsnyc.legalserver.org/matter/dynamic-profile/view/1884742","18-1884742")</f>
        <v>0</v>
      </c>
      <c r="B753" t="s">
        <v>58</v>
      </c>
      <c r="C753" t="s">
        <v>67</v>
      </c>
      <c r="D753" t="s">
        <v>75</v>
      </c>
      <c r="E753">
        <v>10312</v>
      </c>
      <c r="G753" t="s">
        <v>76</v>
      </c>
      <c r="H753" t="s">
        <v>85</v>
      </c>
      <c r="J753" t="s">
        <v>167</v>
      </c>
      <c r="L753">
        <v>43536</v>
      </c>
      <c r="Q753" t="s">
        <v>215</v>
      </c>
      <c r="U753" t="s">
        <v>333</v>
      </c>
      <c r="W753">
        <v>0</v>
      </c>
      <c r="X753">
        <v>0</v>
      </c>
      <c r="Y753">
        <v>0</v>
      </c>
      <c r="AA753">
        <v>0</v>
      </c>
      <c r="AB753" t="s">
        <v>1118</v>
      </c>
      <c r="AC753" t="s">
        <v>1732</v>
      </c>
    </row>
    <row r="754" spans="1:29">
      <c r="A754" s="1">
        <f>HYPERLINK("https://lsnyc.legalserver.org/matter/dynamic-profile/view/1884632","18-1884632")</f>
        <v>0</v>
      </c>
      <c r="B754" t="s">
        <v>57</v>
      </c>
      <c r="C754" t="s">
        <v>67</v>
      </c>
      <c r="D754" t="s">
        <v>75</v>
      </c>
      <c r="E754">
        <v>10303</v>
      </c>
      <c r="G754" t="s">
        <v>83</v>
      </c>
      <c r="J754" t="s">
        <v>119</v>
      </c>
      <c r="L754">
        <v>42000</v>
      </c>
      <c r="N754" t="s">
        <v>176</v>
      </c>
      <c r="Q754" t="s">
        <v>213</v>
      </c>
      <c r="U754" t="s">
        <v>339</v>
      </c>
      <c r="W754">
        <v>0</v>
      </c>
      <c r="X754">
        <v>0</v>
      </c>
      <c r="Y754">
        <v>0</v>
      </c>
      <c r="AA754">
        <v>0</v>
      </c>
      <c r="AB754" t="s">
        <v>1119</v>
      </c>
      <c r="AC754" t="s">
        <v>1733</v>
      </c>
    </row>
    <row r="755" spans="1:29">
      <c r="A755" s="1">
        <f>HYPERLINK("https://lsnyc.legalserver.org/matter/dynamic-profile/view/1886990","19-1886990")</f>
        <v>0</v>
      </c>
      <c r="B755" t="s">
        <v>58</v>
      </c>
      <c r="C755" t="s">
        <v>67</v>
      </c>
      <c r="D755" t="s">
        <v>75</v>
      </c>
      <c r="E755">
        <v>10304</v>
      </c>
      <c r="G755" t="s">
        <v>87</v>
      </c>
      <c r="J755" t="s">
        <v>167</v>
      </c>
      <c r="L755">
        <v>52000</v>
      </c>
      <c r="Q755" t="s">
        <v>213</v>
      </c>
      <c r="T755" t="s">
        <v>327</v>
      </c>
      <c r="W755">
        <v>0</v>
      </c>
      <c r="X755">
        <v>0</v>
      </c>
      <c r="Y755">
        <v>0</v>
      </c>
      <c r="AA755">
        <v>0</v>
      </c>
      <c r="AB755" t="s">
        <v>1002</v>
      </c>
      <c r="AC755" t="s">
        <v>1600</v>
      </c>
    </row>
    <row r="756" spans="1:29">
      <c r="A756" s="1">
        <f>HYPERLINK("https://lsnyc.legalserver.org/matter/dynamic-profile/view/1889011","19-1889011")</f>
        <v>0</v>
      </c>
      <c r="B756" t="s">
        <v>57</v>
      </c>
      <c r="C756" t="s">
        <v>67</v>
      </c>
      <c r="D756" t="s">
        <v>75</v>
      </c>
      <c r="E756">
        <v>10306</v>
      </c>
      <c r="G756" t="s">
        <v>76</v>
      </c>
      <c r="J756" t="s">
        <v>99</v>
      </c>
      <c r="L756">
        <v>38800</v>
      </c>
      <c r="N756" t="s">
        <v>177</v>
      </c>
      <c r="Q756" t="s">
        <v>217</v>
      </c>
      <c r="U756" t="s">
        <v>479</v>
      </c>
      <c r="W756">
        <v>0</v>
      </c>
      <c r="X756">
        <v>0</v>
      </c>
      <c r="Y756">
        <v>0</v>
      </c>
      <c r="AA756">
        <v>0</v>
      </c>
      <c r="AB756" t="s">
        <v>763</v>
      </c>
      <c r="AC756" t="s">
        <v>946</v>
      </c>
    </row>
    <row r="757" spans="1:29">
      <c r="A757" s="1">
        <f>HYPERLINK("https://lsnyc.legalserver.org/matter/dynamic-profile/view/1890509","19-1890509")</f>
        <v>0</v>
      </c>
      <c r="B757" t="s">
        <v>55</v>
      </c>
      <c r="C757" t="s">
        <v>67</v>
      </c>
      <c r="D757" t="s">
        <v>75</v>
      </c>
      <c r="E757">
        <v>10314</v>
      </c>
      <c r="G757" t="s">
        <v>83</v>
      </c>
      <c r="J757" t="s">
        <v>169</v>
      </c>
      <c r="L757">
        <v>15468</v>
      </c>
      <c r="Q757" t="s">
        <v>217</v>
      </c>
      <c r="R757" t="s">
        <v>223</v>
      </c>
      <c r="W757">
        <v>0</v>
      </c>
      <c r="X757">
        <v>0</v>
      </c>
      <c r="Y757">
        <v>0</v>
      </c>
      <c r="AA757">
        <v>0</v>
      </c>
      <c r="AB757" t="s">
        <v>754</v>
      </c>
      <c r="AC757" t="s">
        <v>1734</v>
      </c>
    </row>
    <row r="758" spans="1:29">
      <c r="A758" s="1">
        <f>HYPERLINK("https://lsnyc.legalserver.org/matter/dynamic-profile/view/1892300","19-1892300")</f>
        <v>0</v>
      </c>
      <c r="B758" t="s">
        <v>57</v>
      </c>
      <c r="C758" t="s">
        <v>67</v>
      </c>
      <c r="D758" t="s">
        <v>75</v>
      </c>
      <c r="E758">
        <v>10309</v>
      </c>
      <c r="G758" t="s">
        <v>82</v>
      </c>
      <c r="J758" t="s">
        <v>135</v>
      </c>
      <c r="L758">
        <v>94552</v>
      </c>
      <c r="N758" t="s">
        <v>188</v>
      </c>
      <c r="Q758" t="s">
        <v>221</v>
      </c>
      <c r="U758" t="s">
        <v>376</v>
      </c>
      <c r="W758">
        <v>0</v>
      </c>
      <c r="X758">
        <v>0</v>
      </c>
      <c r="Y758">
        <v>0</v>
      </c>
      <c r="AA758">
        <v>0</v>
      </c>
      <c r="AB758" t="s">
        <v>605</v>
      </c>
      <c r="AC758" t="s">
        <v>1735</v>
      </c>
    </row>
    <row r="759" spans="1:29">
      <c r="A759" s="1">
        <f>HYPERLINK("https://lsnyc.legalserver.org/matter/dynamic-profile/view/1892499","19-1892499")</f>
        <v>0</v>
      </c>
      <c r="B759" t="s">
        <v>58</v>
      </c>
      <c r="C759" t="s">
        <v>67</v>
      </c>
      <c r="D759" t="s">
        <v>75</v>
      </c>
      <c r="E759">
        <v>10310</v>
      </c>
      <c r="G759" t="s">
        <v>84</v>
      </c>
      <c r="J759" t="s">
        <v>101</v>
      </c>
      <c r="L759">
        <v>70000</v>
      </c>
      <c r="Q759" t="s">
        <v>220</v>
      </c>
      <c r="R759" t="s">
        <v>215</v>
      </c>
      <c r="W759">
        <v>0</v>
      </c>
      <c r="X759">
        <v>0</v>
      </c>
      <c r="Y759">
        <v>0</v>
      </c>
      <c r="AA759">
        <v>0</v>
      </c>
      <c r="AB759" t="s">
        <v>1031</v>
      </c>
      <c r="AC759" t="s">
        <v>1642</v>
      </c>
    </row>
    <row r="760" spans="1:29">
      <c r="A760" s="1">
        <f>HYPERLINK("https://lsnyc.legalserver.org/matter/dynamic-profile/view/1892055","19-1892055")</f>
        <v>0</v>
      </c>
      <c r="B760" t="s">
        <v>57</v>
      </c>
      <c r="C760" t="s">
        <v>67</v>
      </c>
      <c r="D760" t="s">
        <v>75</v>
      </c>
      <c r="E760">
        <v>10310</v>
      </c>
      <c r="G760" t="s">
        <v>80</v>
      </c>
      <c r="J760" t="s">
        <v>114</v>
      </c>
      <c r="L760">
        <v>80000</v>
      </c>
      <c r="N760" t="s">
        <v>177</v>
      </c>
      <c r="Q760" t="s">
        <v>216</v>
      </c>
      <c r="U760" t="s">
        <v>518</v>
      </c>
      <c r="W760">
        <v>0</v>
      </c>
      <c r="X760">
        <v>0</v>
      </c>
      <c r="Y760">
        <v>0</v>
      </c>
      <c r="AA760">
        <v>0</v>
      </c>
      <c r="AB760" t="s">
        <v>605</v>
      </c>
      <c r="AC760" t="s">
        <v>759</v>
      </c>
    </row>
    <row r="761" spans="1:29">
      <c r="A761" s="1">
        <f>HYPERLINK("https://lsnyc.legalserver.org/matter/dynamic-profile/view/1894065","19-1894065")</f>
        <v>0</v>
      </c>
      <c r="B761" t="s">
        <v>57</v>
      </c>
      <c r="C761" t="s">
        <v>67</v>
      </c>
      <c r="D761" t="s">
        <v>75</v>
      </c>
      <c r="E761">
        <v>10314</v>
      </c>
      <c r="G761" t="s">
        <v>85</v>
      </c>
      <c r="J761" t="s">
        <v>101</v>
      </c>
      <c r="L761">
        <v>51836</v>
      </c>
      <c r="N761" t="s">
        <v>177</v>
      </c>
      <c r="Q761" t="s">
        <v>211</v>
      </c>
      <c r="R761" t="s">
        <v>218</v>
      </c>
      <c r="W761">
        <v>0</v>
      </c>
      <c r="X761">
        <v>0</v>
      </c>
      <c r="Y761">
        <v>0</v>
      </c>
      <c r="AA761">
        <v>0</v>
      </c>
      <c r="AB761" t="s">
        <v>750</v>
      </c>
      <c r="AC761" t="s">
        <v>1736</v>
      </c>
    </row>
    <row r="762" spans="1:29">
      <c r="A762" s="1">
        <f>HYPERLINK("https://lsnyc.legalserver.org/matter/dynamic-profile/view/1893863","19-1893863")</f>
        <v>0</v>
      </c>
      <c r="B762" t="s">
        <v>57</v>
      </c>
      <c r="C762" t="s">
        <v>67</v>
      </c>
      <c r="D762" t="s">
        <v>75</v>
      </c>
      <c r="E762">
        <v>10309</v>
      </c>
      <c r="G762" t="s">
        <v>80</v>
      </c>
      <c r="J762" t="s">
        <v>124</v>
      </c>
      <c r="L762">
        <v>89000</v>
      </c>
      <c r="N762" t="s">
        <v>177</v>
      </c>
      <c r="Q762" t="s">
        <v>215</v>
      </c>
      <c r="U762" t="s">
        <v>417</v>
      </c>
      <c r="W762">
        <v>0</v>
      </c>
      <c r="X762">
        <v>0</v>
      </c>
      <c r="Y762">
        <v>0</v>
      </c>
      <c r="AA762">
        <v>0</v>
      </c>
      <c r="AB762" t="s">
        <v>578</v>
      </c>
      <c r="AC762" t="s">
        <v>1737</v>
      </c>
    </row>
    <row r="763" spans="1:29">
      <c r="A763" s="1">
        <f>HYPERLINK("https://lsnyc.legalserver.org/matter/dynamic-profile/view/1898258","19-1898258")</f>
        <v>0</v>
      </c>
      <c r="B763" t="s">
        <v>54</v>
      </c>
      <c r="C763" t="s">
        <v>67</v>
      </c>
      <c r="D763" t="s">
        <v>75</v>
      </c>
      <c r="E763">
        <v>10310</v>
      </c>
      <c r="G763" t="s">
        <v>89</v>
      </c>
      <c r="J763" t="s">
        <v>134</v>
      </c>
      <c r="L763">
        <v>15600</v>
      </c>
      <c r="Q763" t="s">
        <v>216</v>
      </c>
      <c r="W763">
        <v>0</v>
      </c>
      <c r="X763">
        <v>0</v>
      </c>
      <c r="Y763">
        <v>0</v>
      </c>
      <c r="AA763">
        <v>0</v>
      </c>
      <c r="AB763" t="s">
        <v>1120</v>
      </c>
      <c r="AC763" t="s">
        <v>1738</v>
      </c>
    </row>
    <row r="764" spans="1:29">
      <c r="A764" s="1">
        <f>HYPERLINK("https://lsnyc.legalserver.org/matter/dynamic-profile/view/1908032","19-1908032")</f>
        <v>0</v>
      </c>
      <c r="B764" t="s">
        <v>54</v>
      </c>
      <c r="C764" t="s">
        <v>67</v>
      </c>
      <c r="D764" t="s">
        <v>75</v>
      </c>
      <c r="E764">
        <v>10303</v>
      </c>
      <c r="J764" t="s">
        <v>170</v>
      </c>
      <c r="L764">
        <v>71000</v>
      </c>
      <c r="W764">
        <v>0</v>
      </c>
      <c r="X764">
        <v>0</v>
      </c>
      <c r="Y764">
        <v>0</v>
      </c>
      <c r="AA764">
        <v>0</v>
      </c>
      <c r="AB764" t="s">
        <v>1121</v>
      </c>
      <c r="AC764" t="s">
        <v>841</v>
      </c>
    </row>
    <row r="765" spans="1:29">
      <c r="A765" s="1">
        <f>HYPERLINK("https://lsnyc.legalserver.org/matter/dynamic-profile/view/1895957","19-1895957")</f>
        <v>0</v>
      </c>
      <c r="B765" t="s">
        <v>31</v>
      </c>
      <c r="C765" t="s">
        <v>68</v>
      </c>
      <c r="D765" t="s">
        <v>70</v>
      </c>
      <c r="E765">
        <v>11203</v>
      </c>
      <c r="G765" t="s">
        <v>77</v>
      </c>
      <c r="J765" t="s">
        <v>131</v>
      </c>
      <c r="L765">
        <v>67202.75999999999</v>
      </c>
      <c r="Q765" t="s">
        <v>215</v>
      </c>
      <c r="T765" t="s">
        <v>370</v>
      </c>
      <c r="U765" t="s">
        <v>257</v>
      </c>
      <c r="V765" t="s">
        <v>240</v>
      </c>
      <c r="W765">
        <v>0</v>
      </c>
      <c r="X765">
        <v>0</v>
      </c>
      <c r="Y765">
        <v>0</v>
      </c>
      <c r="AA765">
        <v>0</v>
      </c>
      <c r="AB765" t="s">
        <v>1122</v>
      </c>
      <c r="AC765" t="s">
        <v>1739</v>
      </c>
    </row>
    <row r="766" spans="1:29">
      <c r="A766" s="1">
        <f>HYPERLINK("https://lsnyc.legalserver.org/matter/dynamic-profile/view/0789518","15-0789518")</f>
        <v>0</v>
      </c>
      <c r="B766" t="s">
        <v>34</v>
      </c>
      <c r="C766" t="s">
        <v>68</v>
      </c>
      <c r="D766" t="s">
        <v>70</v>
      </c>
      <c r="E766">
        <v>11203</v>
      </c>
      <c r="G766" t="s">
        <v>85</v>
      </c>
      <c r="H766" t="s">
        <v>89</v>
      </c>
      <c r="J766" t="s">
        <v>124</v>
      </c>
      <c r="L766">
        <v>60243.12</v>
      </c>
      <c r="N766" t="s">
        <v>180</v>
      </c>
      <c r="P766" t="s">
        <v>177</v>
      </c>
      <c r="Q766" t="s">
        <v>211</v>
      </c>
      <c r="R766" t="s">
        <v>215</v>
      </c>
      <c r="T766" t="s">
        <v>372</v>
      </c>
      <c r="U766" t="s">
        <v>500</v>
      </c>
      <c r="V766" t="s">
        <v>240</v>
      </c>
      <c r="W766">
        <v>0</v>
      </c>
      <c r="X766">
        <v>0</v>
      </c>
      <c r="Y766">
        <v>0</v>
      </c>
      <c r="AA766">
        <v>0</v>
      </c>
      <c r="AB766" t="s">
        <v>759</v>
      </c>
      <c r="AC766" t="s">
        <v>1740</v>
      </c>
    </row>
    <row r="767" spans="1:29">
      <c r="A767" s="1">
        <f>HYPERLINK("https://lsnyc.legalserver.org/matter/dynamic-profile/view/1901763","19-1901763")</f>
        <v>0</v>
      </c>
      <c r="B767" t="s">
        <v>34</v>
      </c>
      <c r="C767" t="s">
        <v>68</v>
      </c>
      <c r="D767" t="s">
        <v>70</v>
      </c>
      <c r="E767">
        <v>11236</v>
      </c>
      <c r="G767" t="s">
        <v>88</v>
      </c>
      <c r="J767" t="s">
        <v>96</v>
      </c>
      <c r="L767">
        <v>35520</v>
      </c>
      <c r="N767" t="s">
        <v>176</v>
      </c>
      <c r="Q767" t="s">
        <v>214</v>
      </c>
      <c r="R767" t="s">
        <v>216</v>
      </c>
      <c r="T767" t="s">
        <v>440</v>
      </c>
      <c r="U767" t="s">
        <v>440</v>
      </c>
      <c r="V767" t="s">
        <v>440</v>
      </c>
      <c r="W767">
        <v>0</v>
      </c>
      <c r="X767">
        <v>0</v>
      </c>
      <c r="Y767">
        <v>0</v>
      </c>
      <c r="AA767">
        <v>0</v>
      </c>
      <c r="AB767" t="s">
        <v>1123</v>
      </c>
      <c r="AC767" t="s">
        <v>1741</v>
      </c>
    </row>
    <row r="768" spans="1:29">
      <c r="A768" s="1">
        <f>HYPERLINK("https://lsnyc.legalserver.org/matter/dynamic-profile/view/1871853","18-1871853")</f>
        <v>0</v>
      </c>
      <c r="B768" t="s">
        <v>34</v>
      </c>
      <c r="C768" t="s">
        <v>68</v>
      </c>
      <c r="D768" t="s">
        <v>70</v>
      </c>
      <c r="E768">
        <v>11203</v>
      </c>
      <c r="G768" t="s">
        <v>76</v>
      </c>
      <c r="J768" t="s">
        <v>119</v>
      </c>
      <c r="L768">
        <v>50100</v>
      </c>
      <c r="N768" t="s">
        <v>176</v>
      </c>
      <c r="Q768" t="s">
        <v>211</v>
      </c>
      <c r="R768" t="s">
        <v>215</v>
      </c>
      <c r="T768" t="s">
        <v>322</v>
      </c>
      <c r="U768" t="s">
        <v>337</v>
      </c>
      <c r="V768" t="s">
        <v>518</v>
      </c>
      <c r="W768">
        <v>0</v>
      </c>
      <c r="X768">
        <v>0</v>
      </c>
      <c r="Y768">
        <v>0</v>
      </c>
      <c r="AA768">
        <v>0</v>
      </c>
      <c r="AB768" t="s">
        <v>1124</v>
      </c>
      <c r="AC768" t="s">
        <v>1291</v>
      </c>
    </row>
    <row r="769" spans="1:30">
      <c r="A769" s="1">
        <f>HYPERLINK("https://lsnyc.legalserver.org/matter/dynamic-profile/view/0789860","15-0789860")</f>
        <v>0</v>
      </c>
      <c r="B769" t="s">
        <v>61</v>
      </c>
      <c r="C769" t="s">
        <v>68</v>
      </c>
      <c r="D769" t="s">
        <v>70</v>
      </c>
      <c r="E769">
        <v>11207</v>
      </c>
      <c r="G769" t="s">
        <v>89</v>
      </c>
      <c r="H769" t="s">
        <v>76</v>
      </c>
      <c r="J769" t="s">
        <v>99</v>
      </c>
      <c r="L769">
        <v>25200</v>
      </c>
      <c r="N769" t="s">
        <v>204</v>
      </c>
      <c r="O769" t="s">
        <v>199</v>
      </c>
      <c r="P769" t="s">
        <v>177</v>
      </c>
      <c r="Q769" t="s">
        <v>213</v>
      </c>
      <c r="R769" t="s">
        <v>217</v>
      </c>
      <c r="T769" t="s">
        <v>458</v>
      </c>
      <c r="U769" t="s">
        <v>458</v>
      </c>
      <c r="V769" t="s">
        <v>305</v>
      </c>
      <c r="W769">
        <v>0</v>
      </c>
      <c r="X769">
        <v>0</v>
      </c>
      <c r="Y769">
        <v>0</v>
      </c>
      <c r="AA769">
        <v>0</v>
      </c>
      <c r="AB769" t="s">
        <v>1109</v>
      </c>
      <c r="AC769" t="s">
        <v>1174</v>
      </c>
      <c r="AD769" t="s">
        <v>1757</v>
      </c>
    </row>
    <row r="770" spans="1:30">
      <c r="A770" s="1">
        <f>HYPERLINK("https://lsnyc.legalserver.org/matter/dynamic-profile/view/1899182","19-1899182")</f>
        <v>0</v>
      </c>
      <c r="B770" t="s">
        <v>41</v>
      </c>
      <c r="C770" t="s">
        <v>68</v>
      </c>
      <c r="D770" t="s">
        <v>70</v>
      </c>
      <c r="E770">
        <v>11207</v>
      </c>
      <c r="G770" t="s">
        <v>77</v>
      </c>
      <c r="H770" t="s">
        <v>76</v>
      </c>
      <c r="J770" t="s">
        <v>106</v>
      </c>
      <c r="L770">
        <v>25200</v>
      </c>
      <c r="N770" t="s">
        <v>177</v>
      </c>
      <c r="Q770" t="s">
        <v>216</v>
      </c>
      <c r="T770" t="s">
        <v>460</v>
      </c>
      <c r="U770" t="s">
        <v>477</v>
      </c>
      <c r="V770" t="s">
        <v>460</v>
      </c>
      <c r="W770">
        <v>0</v>
      </c>
      <c r="X770">
        <v>0</v>
      </c>
      <c r="Y770">
        <v>0</v>
      </c>
      <c r="AA770">
        <v>0</v>
      </c>
      <c r="AB770" t="s">
        <v>1125</v>
      </c>
      <c r="AC770" t="s">
        <v>1742</v>
      </c>
    </row>
    <row r="771" spans="1:30">
      <c r="A771" s="1">
        <f>HYPERLINK("https://lsnyc.legalserver.org/matter/dynamic-profile/view/1886960","19-1886960")</f>
        <v>0</v>
      </c>
      <c r="B771" t="s">
        <v>31</v>
      </c>
      <c r="C771" t="s">
        <v>68</v>
      </c>
      <c r="D771" t="s">
        <v>70</v>
      </c>
      <c r="E771">
        <v>11212</v>
      </c>
      <c r="G771" t="s">
        <v>82</v>
      </c>
      <c r="H771" t="s">
        <v>93</v>
      </c>
      <c r="J771" t="s">
        <v>97</v>
      </c>
      <c r="L771">
        <v>0</v>
      </c>
      <c r="Q771" t="s">
        <v>216</v>
      </c>
      <c r="W771">
        <v>0</v>
      </c>
      <c r="X771">
        <v>0</v>
      </c>
      <c r="Y771">
        <v>0</v>
      </c>
      <c r="AA771">
        <v>0</v>
      </c>
      <c r="AB771" t="s">
        <v>1126</v>
      </c>
      <c r="AC771" t="s">
        <v>1743</v>
      </c>
    </row>
    <row r="772" spans="1:30">
      <c r="A772" s="1">
        <f>HYPERLINK("https://lsnyc.legalserver.org/matter/dynamic-profile/view/1902134","19-1902134")</f>
        <v>0</v>
      </c>
      <c r="B772" t="s">
        <v>46</v>
      </c>
      <c r="C772" t="s">
        <v>68</v>
      </c>
      <c r="D772" t="s">
        <v>70</v>
      </c>
      <c r="E772">
        <v>11203</v>
      </c>
      <c r="G772" t="s">
        <v>89</v>
      </c>
      <c r="J772" t="s">
        <v>115</v>
      </c>
      <c r="L772">
        <v>22800</v>
      </c>
      <c r="Q772" t="s">
        <v>223</v>
      </c>
      <c r="T772" t="s">
        <v>371</v>
      </c>
      <c r="U772" t="s">
        <v>350</v>
      </c>
      <c r="V772" t="s">
        <v>350</v>
      </c>
      <c r="W772">
        <v>0</v>
      </c>
      <c r="X772">
        <v>0</v>
      </c>
      <c r="Y772">
        <v>0</v>
      </c>
      <c r="AA772">
        <v>0</v>
      </c>
      <c r="AB772" t="s">
        <v>603</v>
      </c>
      <c r="AC772" t="s">
        <v>1400</v>
      </c>
    </row>
    <row r="773" spans="1:30">
      <c r="A773" s="1">
        <f>HYPERLINK("https://lsnyc.legalserver.org/matter/dynamic-profile/view/1847119","17-1847119")</f>
        <v>0</v>
      </c>
      <c r="B773" t="s">
        <v>39</v>
      </c>
      <c r="C773" t="s">
        <v>68</v>
      </c>
      <c r="D773" t="s">
        <v>70</v>
      </c>
      <c r="E773">
        <v>11203</v>
      </c>
      <c r="G773" t="s">
        <v>80</v>
      </c>
      <c r="J773" t="s">
        <v>97</v>
      </c>
      <c r="L773">
        <v>60000</v>
      </c>
      <c r="N773" t="s">
        <v>178</v>
      </c>
      <c r="P773" t="s">
        <v>180</v>
      </c>
      <c r="Q773" t="s">
        <v>211</v>
      </c>
      <c r="T773" t="s">
        <v>315</v>
      </c>
      <c r="U773" t="s">
        <v>361</v>
      </c>
      <c r="V773" t="s">
        <v>361</v>
      </c>
      <c r="W773">
        <v>2450</v>
      </c>
      <c r="X773">
        <v>0</v>
      </c>
      <c r="Y773">
        <v>0</v>
      </c>
      <c r="AA773">
        <v>0</v>
      </c>
      <c r="AB773" t="s">
        <v>1127</v>
      </c>
      <c r="AC773" t="s">
        <v>1744</v>
      </c>
    </row>
    <row r="774" spans="1:30">
      <c r="A774" s="1">
        <f>HYPERLINK("https://lsnyc.legalserver.org/matter/dynamic-profile/view/1896554","19-1896554")</f>
        <v>0</v>
      </c>
      <c r="B774" t="s">
        <v>34</v>
      </c>
      <c r="C774" t="s">
        <v>68</v>
      </c>
      <c r="D774" t="s">
        <v>70</v>
      </c>
      <c r="E774">
        <v>11221</v>
      </c>
      <c r="G774" t="s">
        <v>82</v>
      </c>
      <c r="J774" t="s">
        <v>110</v>
      </c>
      <c r="L774">
        <v>14400</v>
      </c>
      <c r="Q774" t="s">
        <v>216</v>
      </c>
      <c r="T774" t="s">
        <v>362</v>
      </c>
      <c r="U774" t="s">
        <v>376</v>
      </c>
      <c r="V774" t="s">
        <v>361</v>
      </c>
      <c r="W774">
        <v>0</v>
      </c>
      <c r="X774">
        <v>0</v>
      </c>
      <c r="Y774">
        <v>0</v>
      </c>
      <c r="AA774">
        <v>0</v>
      </c>
      <c r="AB774" t="s">
        <v>889</v>
      </c>
      <c r="AC774" t="s">
        <v>1745</v>
      </c>
    </row>
    <row r="775" spans="1:30">
      <c r="A775" s="1">
        <f>HYPERLINK("https://lsnyc.legalserver.org/matter/dynamic-profile/view/1884154","18-1884154")</f>
        <v>0</v>
      </c>
      <c r="B775" t="s">
        <v>39</v>
      </c>
      <c r="C775" t="s">
        <v>68</v>
      </c>
      <c r="D775" t="s">
        <v>70</v>
      </c>
      <c r="E775">
        <v>11219</v>
      </c>
      <c r="G775" t="s">
        <v>87</v>
      </c>
      <c r="J775" t="s">
        <v>97</v>
      </c>
      <c r="L775">
        <v>22000</v>
      </c>
      <c r="N775" t="s">
        <v>177</v>
      </c>
      <c r="Q775" t="s">
        <v>216</v>
      </c>
      <c r="T775" t="s">
        <v>363</v>
      </c>
      <c r="U775" t="s">
        <v>363</v>
      </c>
      <c r="V775" t="s">
        <v>363</v>
      </c>
      <c r="W775">
        <v>0</v>
      </c>
      <c r="X775">
        <v>0</v>
      </c>
      <c r="Y775">
        <v>0</v>
      </c>
      <c r="AA775">
        <v>0</v>
      </c>
      <c r="AB775" t="s">
        <v>1128</v>
      </c>
      <c r="AC775" t="s">
        <v>1746</v>
      </c>
    </row>
    <row r="776" spans="1:30">
      <c r="A776" s="1">
        <f>HYPERLINK("https://lsnyc.legalserver.org/matter/dynamic-profile/view/1899019","19-1899019")</f>
        <v>0</v>
      </c>
      <c r="B776" t="s">
        <v>39</v>
      </c>
      <c r="C776" t="s">
        <v>68</v>
      </c>
      <c r="D776" t="s">
        <v>70</v>
      </c>
      <c r="E776">
        <v>11233</v>
      </c>
      <c r="G776" t="s">
        <v>76</v>
      </c>
      <c r="H776" t="s">
        <v>80</v>
      </c>
      <c r="J776" t="s">
        <v>115</v>
      </c>
      <c r="L776">
        <v>68400</v>
      </c>
      <c r="N776" t="s">
        <v>177</v>
      </c>
      <c r="Q776" t="s">
        <v>216</v>
      </c>
      <c r="T776" t="s">
        <v>461</v>
      </c>
      <c r="U776" t="s">
        <v>467</v>
      </c>
      <c r="V776" t="s">
        <v>378</v>
      </c>
      <c r="W776">
        <v>0</v>
      </c>
      <c r="X776">
        <v>0</v>
      </c>
      <c r="Y776">
        <v>0</v>
      </c>
      <c r="AA776">
        <v>0</v>
      </c>
      <c r="AB776" t="s">
        <v>655</v>
      </c>
      <c r="AC776" t="s">
        <v>1747</v>
      </c>
    </row>
    <row r="777" spans="1:30">
      <c r="A777" s="1">
        <f>HYPERLINK("https://lsnyc.legalserver.org/matter/dynamic-profile/view/1893561","19-1893561")</f>
        <v>0</v>
      </c>
      <c r="B777" t="s">
        <v>39</v>
      </c>
      <c r="C777" t="s">
        <v>68</v>
      </c>
      <c r="D777" t="s">
        <v>70</v>
      </c>
      <c r="E777">
        <v>11213</v>
      </c>
      <c r="G777" t="s">
        <v>76</v>
      </c>
      <c r="J777" t="s">
        <v>97</v>
      </c>
      <c r="L777">
        <v>59620</v>
      </c>
      <c r="N777" t="s">
        <v>181</v>
      </c>
      <c r="P777" t="s">
        <v>177</v>
      </c>
      <c r="Q777" t="s">
        <v>215</v>
      </c>
      <c r="R777" t="s">
        <v>217</v>
      </c>
      <c r="T777" t="s">
        <v>235</v>
      </c>
      <c r="U777" t="s">
        <v>466</v>
      </c>
      <c r="V777" t="s">
        <v>386</v>
      </c>
      <c r="W777">
        <v>0</v>
      </c>
      <c r="X777">
        <v>0</v>
      </c>
      <c r="Y777">
        <v>0</v>
      </c>
      <c r="AA777">
        <v>0</v>
      </c>
      <c r="AB777" t="s">
        <v>865</v>
      </c>
      <c r="AC777" t="s">
        <v>1440</v>
      </c>
    </row>
    <row r="778" spans="1:30">
      <c r="A778" s="1">
        <f>HYPERLINK("https://lsnyc.legalserver.org/matter/dynamic-profile/view/1877439","18-1877439")</f>
        <v>0</v>
      </c>
      <c r="B778" t="s">
        <v>39</v>
      </c>
      <c r="C778" t="s">
        <v>68</v>
      </c>
      <c r="D778" t="s">
        <v>70</v>
      </c>
      <c r="E778">
        <v>11234</v>
      </c>
      <c r="G778" t="s">
        <v>77</v>
      </c>
      <c r="J778" t="s">
        <v>99</v>
      </c>
      <c r="L778">
        <v>19272</v>
      </c>
      <c r="Q778" t="s">
        <v>213</v>
      </c>
      <c r="T778" t="s">
        <v>456</v>
      </c>
      <c r="V778" t="s">
        <v>386</v>
      </c>
      <c r="W778">
        <v>0</v>
      </c>
      <c r="X778">
        <v>0</v>
      </c>
      <c r="Y778">
        <v>0</v>
      </c>
      <c r="AA778">
        <v>0</v>
      </c>
      <c r="AB778" t="s">
        <v>1074</v>
      </c>
      <c r="AC778" t="s">
        <v>1675</v>
      </c>
    </row>
    <row r="779" spans="1:30">
      <c r="A779" s="1">
        <f>HYPERLINK("https://lsnyc.legalserver.org/matter/dynamic-profile/view/1866571","18-1866571")</f>
        <v>0</v>
      </c>
      <c r="B779" t="s">
        <v>34</v>
      </c>
      <c r="C779" t="s">
        <v>68</v>
      </c>
      <c r="D779" t="s">
        <v>70</v>
      </c>
      <c r="E779">
        <v>11219</v>
      </c>
      <c r="G779" t="s">
        <v>80</v>
      </c>
      <c r="J779" t="s">
        <v>99</v>
      </c>
      <c r="L779">
        <v>63444.42</v>
      </c>
      <c r="N779" t="s">
        <v>176</v>
      </c>
      <c r="Q779" t="s">
        <v>211</v>
      </c>
      <c r="R779" t="s">
        <v>214</v>
      </c>
      <c r="T779" t="s">
        <v>361</v>
      </c>
      <c r="U779" t="s">
        <v>337</v>
      </c>
      <c r="V779" t="s">
        <v>386</v>
      </c>
      <c r="W779">
        <v>0</v>
      </c>
      <c r="X779">
        <v>0</v>
      </c>
      <c r="Y779">
        <v>0</v>
      </c>
      <c r="AA779">
        <v>0</v>
      </c>
      <c r="AB779" t="s">
        <v>574</v>
      </c>
      <c r="AC779" t="s">
        <v>1428</v>
      </c>
    </row>
    <row r="780" spans="1:30">
      <c r="A780" s="1">
        <f>HYPERLINK("https://lsnyc.legalserver.org/matter/dynamic-profile/view/0794071","15-0794071")</f>
        <v>0</v>
      </c>
      <c r="B780" t="s">
        <v>39</v>
      </c>
      <c r="C780" t="s">
        <v>68</v>
      </c>
      <c r="D780" t="s">
        <v>70</v>
      </c>
      <c r="E780">
        <v>11216</v>
      </c>
      <c r="G780" t="s">
        <v>76</v>
      </c>
      <c r="J780" t="s">
        <v>99</v>
      </c>
      <c r="L780">
        <v>35510.08</v>
      </c>
      <c r="N780" t="s">
        <v>176</v>
      </c>
      <c r="P780" t="s">
        <v>177</v>
      </c>
      <c r="Q780" t="s">
        <v>213</v>
      </c>
      <c r="R780" t="s">
        <v>217</v>
      </c>
      <c r="T780" t="s">
        <v>274</v>
      </c>
      <c r="U780" t="s">
        <v>466</v>
      </c>
      <c r="V780" t="s">
        <v>386</v>
      </c>
      <c r="W780">
        <v>0</v>
      </c>
      <c r="X780">
        <v>0</v>
      </c>
      <c r="Y780">
        <v>0</v>
      </c>
      <c r="AA780">
        <v>0</v>
      </c>
      <c r="AB780" t="s">
        <v>1129</v>
      </c>
      <c r="AC780" t="s">
        <v>1748</v>
      </c>
    </row>
    <row r="781" spans="1:30">
      <c r="A781" s="1">
        <f>HYPERLINK("https://lsnyc.legalserver.org/matter/dynamic-profile/view/1887767","19-1887767")</f>
        <v>0</v>
      </c>
      <c r="B781" t="s">
        <v>39</v>
      </c>
      <c r="C781" t="s">
        <v>68</v>
      </c>
      <c r="D781" t="s">
        <v>70</v>
      </c>
      <c r="E781">
        <v>11207</v>
      </c>
      <c r="G781" t="s">
        <v>76</v>
      </c>
      <c r="J781" t="s">
        <v>99</v>
      </c>
      <c r="L781">
        <v>85872</v>
      </c>
      <c r="N781" t="s">
        <v>181</v>
      </c>
      <c r="P781" t="s">
        <v>177</v>
      </c>
      <c r="Q781" t="s">
        <v>211</v>
      </c>
      <c r="R781" t="s">
        <v>217</v>
      </c>
      <c r="U781" t="s">
        <v>417</v>
      </c>
      <c r="V781" t="s">
        <v>386</v>
      </c>
      <c r="W781">
        <v>0</v>
      </c>
      <c r="X781">
        <v>0</v>
      </c>
      <c r="Y781">
        <v>0</v>
      </c>
      <c r="AA781">
        <v>0</v>
      </c>
      <c r="AB781" t="s">
        <v>1130</v>
      </c>
      <c r="AC781" t="s">
        <v>759</v>
      </c>
      <c r="AD781" t="s">
        <v>1760</v>
      </c>
    </row>
    <row r="782" spans="1:30">
      <c r="A782" s="1">
        <f>HYPERLINK("https://lsnyc.legalserver.org/matter/dynamic-profile/view/1871809","18-1871809")</f>
        <v>0</v>
      </c>
      <c r="B782" t="s">
        <v>34</v>
      </c>
      <c r="C782" t="s">
        <v>68</v>
      </c>
      <c r="D782" t="s">
        <v>70</v>
      </c>
      <c r="E782">
        <v>11230</v>
      </c>
      <c r="G782" t="s">
        <v>77</v>
      </c>
      <c r="H782" t="s">
        <v>89</v>
      </c>
      <c r="J782" t="s">
        <v>141</v>
      </c>
      <c r="L782">
        <v>14400</v>
      </c>
      <c r="N782" t="s">
        <v>176</v>
      </c>
      <c r="P782" t="s">
        <v>177</v>
      </c>
      <c r="Q782" t="s">
        <v>214</v>
      </c>
      <c r="R782" t="s">
        <v>217</v>
      </c>
      <c r="T782" t="s">
        <v>263</v>
      </c>
      <c r="U782" t="s">
        <v>440</v>
      </c>
      <c r="V782" t="s">
        <v>444</v>
      </c>
      <c r="W782">
        <v>0</v>
      </c>
      <c r="X782">
        <v>0</v>
      </c>
      <c r="Y782">
        <v>0</v>
      </c>
      <c r="AA782">
        <v>0</v>
      </c>
      <c r="AB782" t="s">
        <v>1131</v>
      </c>
      <c r="AC782" t="s">
        <v>1749</v>
      </c>
    </row>
    <row r="783" spans="1:30">
      <c r="A783" s="1">
        <f>HYPERLINK("https://lsnyc.legalserver.org/matter/dynamic-profile/view/1880508","18-1880508")</f>
        <v>0</v>
      </c>
      <c r="B783" t="s">
        <v>34</v>
      </c>
      <c r="C783" t="s">
        <v>68</v>
      </c>
      <c r="D783" t="s">
        <v>70</v>
      </c>
      <c r="E783">
        <v>11203</v>
      </c>
      <c r="G783" t="s">
        <v>84</v>
      </c>
      <c r="H783" t="s">
        <v>85</v>
      </c>
      <c r="J783" t="s">
        <v>146</v>
      </c>
      <c r="L783">
        <v>52800</v>
      </c>
      <c r="N783" t="s">
        <v>176</v>
      </c>
      <c r="Q783" t="s">
        <v>214</v>
      </c>
      <c r="R783" t="s">
        <v>216</v>
      </c>
      <c r="T783" t="s">
        <v>286</v>
      </c>
      <c r="U783" t="s">
        <v>466</v>
      </c>
      <c r="V783" t="s">
        <v>273</v>
      </c>
      <c r="W783">
        <v>0</v>
      </c>
      <c r="X783">
        <v>0</v>
      </c>
      <c r="Y783">
        <v>0</v>
      </c>
      <c r="AA783">
        <v>0</v>
      </c>
      <c r="AB783" t="s">
        <v>592</v>
      </c>
      <c r="AC783" t="s">
        <v>1278</v>
      </c>
    </row>
    <row r="784" spans="1:30">
      <c r="A784" s="1">
        <f>HYPERLINK("https://lsnyc.legalserver.org/matter/dynamic-profile/view/0816418","16-0816418")</f>
        <v>0</v>
      </c>
      <c r="B784" t="s">
        <v>39</v>
      </c>
      <c r="C784" t="s">
        <v>68</v>
      </c>
      <c r="D784" t="s">
        <v>70</v>
      </c>
      <c r="E784">
        <v>11208</v>
      </c>
      <c r="G784" t="s">
        <v>89</v>
      </c>
      <c r="J784" t="s">
        <v>135</v>
      </c>
      <c r="L784">
        <v>39456.72</v>
      </c>
      <c r="N784" t="s">
        <v>181</v>
      </c>
      <c r="P784" t="s">
        <v>177</v>
      </c>
      <c r="Q784" t="s">
        <v>211</v>
      </c>
      <c r="R784" t="s">
        <v>218</v>
      </c>
      <c r="T784" t="s">
        <v>422</v>
      </c>
      <c r="U784" t="s">
        <v>273</v>
      </c>
      <c r="V784" t="s">
        <v>273</v>
      </c>
      <c r="W784">
        <v>0</v>
      </c>
      <c r="X784">
        <v>0</v>
      </c>
      <c r="Y784">
        <v>0</v>
      </c>
      <c r="AA784">
        <v>0</v>
      </c>
      <c r="AB784" t="s">
        <v>1132</v>
      </c>
      <c r="AC784" t="s">
        <v>1750</v>
      </c>
      <c r="AD784" t="s">
        <v>1757</v>
      </c>
    </row>
    <row r="785" spans="1:29">
      <c r="A785" s="1">
        <f>HYPERLINK("https://lsnyc.legalserver.org/matter/dynamic-profile/view/1875048","18-1875048")</f>
        <v>0</v>
      </c>
      <c r="B785" t="s">
        <v>62</v>
      </c>
      <c r="C785" t="s">
        <v>68</v>
      </c>
      <c r="D785" t="s">
        <v>70</v>
      </c>
      <c r="E785">
        <v>11208</v>
      </c>
      <c r="G785" t="s">
        <v>89</v>
      </c>
      <c r="J785" t="s">
        <v>143</v>
      </c>
      <c r="L785">
        <v>28656</v>
      </c>
      <c r="N785" t="s">
        <v>180</v>
      </c>
      <c r="P785" t="s">
        <v>205</v>
      </c>
      <c r="Q785" t="s">
        <v>211</v>
      </c>
      <c r="R785" t="s">
        <v>214</v>
      </c>
      <c r="T785" t="s">
        <v>270</v>
      </c>
      <c r="U785" t="s">
        <v>257</v>
      </c>
      <c r="V785" t="s">
        <v>545</v>
      </c>
      <c r="W785">
        <v>0</v>
      </c>
      <c r="X785">
        <v>0</v>
      </c>
      <c r="Y785">
        <v>0</v>
      </c>
      <c r="Z785" t="s">
        <v>570</v>
      </c>
      <c r="AA785">
        <v>0</v>
      </c>
      <c r="AB785" t="s">
        <v>1133</v>
      </c>
      <c r="AC785" t="s">
        <v>1278</v>
      </c>
    </row>
    <row r="786" spans="1:29">
      <c r="A786" s="1">
        <f>HYPERLINK("https://lsnyc.legalserver.org/matter/dynamic-profile/view/1866469","18-1866469")</f>
        <v>0</v>
      </c>
      <c r="B786" t="s">
        <v>31</v>
      </c>
      <c r="C786" t="s">
        <v>68</v>
      </c>
      <c r="D786" t="s">
        <v>70</v>
      </c>
      <c r="E786">
        <v>11238</v>
      </c>
      <c r="G786" t="s">
        <v>82</v>
      </c>
      <c r="J786" t="s">
        <v>140</v>
      </c>
      <c r="L786">
        <v>10320</v>
      </c>
      <c r="N786" t="s">
        <v>193</v>
      </c>
      <c r="Q786" t="s">
        <v>222</v>
      </c>
      <c r="T786" t="s">
        <v>363</v>
      </c>
      <c r="W786">
        <v>0</v>
      </c>
      <c r="X786">
        <v>0</v>
      </c>
      <c r="Y786">
        <v>0</v>
      </c>
      <c r="AA786">
        <v>0</v>
      </c>
      <c r="AB786" t="s">
        <v>629</v>
      </c>
      <c r="AC786" t="s">
        <v>1751</v>
      </c>
    </row>
    <row r="787" spans="1:29">
      <c r="A787" s="1">
        <f>HYPERLINK("https://lsnyc.legalserver.org/matter/dynamic-profile/view/1900168","19-1900168")</f>
        <v>0</v>
      </c>
      <c r="B787" t="s">
        <v>46</v>
      </c>
      <c r="C787" t="s">
        <v>68</v>
      </c>
      <c r="D787" t="s">
        <v>70</v>
      </c>
      <c r="E787">
        <v>11204</v>
      </c>
      <c r="G787" t="s">
        <v>89</v>
      </c>
      <c r="H787" t="s">
        <v>79</v>
      </c>
      <c r="J787" t="s">
        <v>130</v>
      </c>
      <c r="L787">
        <v>10200</v>
      </c>
      <c r="Q787" t="s">
        <v>227</v>
      </c>
      <c r="W787">
        <v>0</v>
      </c>
      <c r="X787">
        <v>0</v>
      </c>
      <c r="Y787">
        <v>0</v>
      </c>
      <c r="AA787">
        <v>0</v>
      </c>
      <c r="AB787" t="s">
        <v>1134</v>
      </c>
      <c r="AC787" t="s">
        <v>1752</v>
      </c>
    </row>
    <row r="788" spans="1:29">
      <c r="A788" s="1">
        <f>HYPERLINK("https://lsnyc.legalserver.org/matter/dynamic-profile/view/1893900","19-1893900")</f>
        <v>0</v>
      </c>
      <c r="B788" t="s">
        <v>39</v>
      </c>
      <c r="C788" t="s">
        <v>68</v>
      </c>
      <c r="D788" t="s">
        <v>70</v>
      </c>
      <c r="E788">
        <v>11208</v>
      </c>
      <c r="G788" t="s">
        <v>76</v>
      </c>
      <c r="H788" t="s">
        <v>88</v>
      </c>
      <c r="J788" t="s">
        <v>97</v>
      </c>
      <c r="L788">
        <v>29076</v>
      </c>
      <c r="Q788" t="s">
        <v>216</v>
      </c>
      <c r="T788" t="s">
        <v>241</v>
      </c>
      <c r="U788" t="s">
        <v>468</v>
      </c>
      <c r="W788">
        <v>0</v>
      </c>
      <c r="X788">
        <v>0</v>
      </c>
      <c r="Y788">
        <v>0</v>
      </c>
      <c r="AA788">
        <v>0</v>
      </c>
      <c r="AB788" t="s">
        <v>1088</v>
      </c>
      <c r="AC788" t="s">
        <v>1753</v>
      </c>
    </row>
    <row r="789" spans="1:29">
      <c r="A789" s="1">
        <f>HYPERLINK("https://lsnyc.legalserver.org/matter/dynamic-profile/view/1865214","18-1865214")</f>
        <v>0</v>
      </c>
      <c r="B789" t="s">
        <v>31</v>
      </c>
      <c r="C789" t="s">
        <v>68</v>
      </c>
      <c r="D789" t="s">
        <v>70</v>
      </c>
      <c r="E789">
        <v>11203</v>
      </c>
      <c r="G789" t="s">
        <v>80</v>
      </c>
      <c r="H789" t="s">
        <v>82</v>
      </c>
      <c r="J789" t="s">
        <v>99</v>
      </c>
      <c r="L789">
        <v>16212</v>
      </c>
      <c r="N789" t="s">
        <v>176</v>
      </c>
      <c r="Q789" t="s">
        <v>211</v>
      </c>
      <c r="T789" t="s">
        <v>414</v>
      </c>
      <c r="U789" t="s">
        <v>466</v>
      </c>
      <c r="W789">
        <v>0</v>
      </c>
      <c r="X789">
        <v>0</v>
      </c>
      <c r="Y789">
        <v>0</v>
      </c>
      <c r="AA789">
        <v>0</v>
      </c>
      <c r="AB789" t="s">
        <v>576</v>
      </c>
      <c r="AC789" t="s">
        <v>1180</v>
      </c>
    </row>
    <row r="790" spans="1:29">
      <c r="A790" s="1">
        <f>HYPERLINK("https://lsnyc.legalserver.org/matter/dynamic-profile/view/1869899","18-1869899")</f>
        <v>0</v>
      </c>
      <c r="B790" t="s">
        <v>31</v>
      </c>
      <c r="C790" t="s">
        <v>68</v>
      </c>
      <c r="D790" t="s">
        <v>70</v>
      </c>
      <c r="E790">
        <v>11218</v>
      </c>
      <c r="G790" t="s">
        <v>82</v>
      </c>
      <c r="J790" t="s">
        <v>115</v>
      </c>
      <c r="L790">
        <v>9000</v>
      </c>
      <c r="N790" t="s">
        <v>177</v>
      </c>
      <c r="Q790" t="s">
        <v>215</v>
      </c>
      <c r="R790" t="s">
        <v>217</v>
      </c>
      <c r="W790">
        <v>0</v>
      </c>
      <c r="X790">
        <v>0</v>
      </c>
      <c r="Y790">
        <v>0</v>
      </c>
      <c r="AA790">
        <v>0</v>
      </c>
      <c r="AB790" t="s">
        <v>1135</v>
      </c>
      <c r="AC790" t="s">
        <v>1754</v>
      </c>
    </row>
    <row r="791" spans="1:29">
      <c r="A791" s="1">
        <f>HYPERLINK("https://lsnyc.legalserver.org/matter/dynamic-profile/view/1847189","17-1847189")</f>
        <v>0</v>
      </c>
      <c r="B791" t="s">
        <v>31</v>
      </c>
      <c r="C791" t="s">
        <v>68</v>
      </c>
      <c r="D791" t="s">
        <v>70</v>
      </c>
      <c r="E791">
        <v>11210</v>
      </c>
      <c r="G791" t="s">
        <v>80</v>
      </c>
      <c r="J791" t="s">
        <v>152</v>
      </c>
      <c r="L791">
        <v>47200</v>
      </c>
      <c r="Q791" t="s">
        <v>215</v>
      </c>
      <c r="W791">
        <v>0</v>
      </c>
      <c r="X791">
        <v>0</v>
      </c>
      <c r="Y791">
        <v>0</v>
      </c>
      <c r="AA791">
        <v>0</v>
      </c>
      <c r="AB791" t="s">
        <v>1136</v>
      </c>
      <c r="AC791" t="s">
        <v>1755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951"/>
  <sheetViews>
    <sheetView workbookViewId="0"/>
  </sheetViews>
  <sheetFormatPr defaultRowHeight="15"/>
  <cols>
    <col min="1" max="1" width="20.7109375" style="1" customWidth="1"/>
  </cols>
  <sheetData>
    <row r="1" spans="1:6">
      <c r="A1" s="2" t="s">
        <v>1763</v>
      </c>
      <c r="B1" s="2" t="s">
        <v>1764</v>
      </c>
      <c r="C1" s="2" t="s">
        <v>1765</v>
      </c>
      <c r="D1" s="2" t="s">
        <v>1766</v>
      </c>
      <c r="E1" s="3">
        <v>42278</v>
      </c>
      <c r="F1" s="2" t="s">
        <v>1767</v>
      </c>
    </row>
    <row r="2" spans="1:6">
      <c r="A2" s="1" t="s">
        <v>1768</v>
      </c>
      <c r="B2" t="s">
        <v>1768</v>
      </c>
      <c r="C2" t="s">
        <v>1765</v>
      </c>
      <c r="E2" s="4">
        <v>42278</v>
      </c>
      <c r="F2" t="s">
        <v>1767</v>
      </c>
    </row>
    <row r="3" spans="1:6">
      <c r="A3" s="1" t="s">
        <v>1769</v>
      </c>
      <c r="B3" t="s">
        <v>1769</v>
      </c>
      <c r="C3" t="s">
        <v>1765</v>
      </c>
      <c r="E3" s="4">
        <v>42278</v>
      </c>
      <c r="F3" t="s">
        <v>1767</v>
      </c>
    </row>
    <row r="4" spans="1:6">
      <c r="A4" s="1" t="s">
        <v>1770</v>
      </c>
      <c r="B4" t="s">
        <v>1770</v>
      </c>
      <c r="C4" t="s">
        <v>1765</v>
      </c>
      <c r="E4" s="4">
        <v>42278</v>
      </c>
      <c r="F4" t="s">
        <v>1767</v>
      </c>
    </row>
    <row r="5" spans="1:6">
      <c r="A5" s="1" t="s">
        <v>1771</v>
      </c>
      <c r="B5" t="s">
        <v>1771</v>
      </c>
      <c r="C5" t="s">
        <v>1765</v>
      </c>
      <c r="D5" t="s">
        <v>9721</v>
      </c>
      <c r="E5" s="4">
        <v>42278</v>
      </c>
      <c r="F5" t="s">
        <v>1767</v>
      </c>
    </row>
    <row r="6" spans="1:6">
      <c r="A6" s="1" t="s">
        <v>1772</v>
      </c>
      <c r="B6" t="s">
        <v>1772</v>
      </c>
      <c r="C6" t="s">
        <v>1765</v>
      </c>
      <c r="D6" t="s">
        <v>9722</v>
      </c>
      <c r="E6" s="4">
        <v>42278</v>
      </c>
      <c r="F6" t="s">
        <v>1767</v>
      </c>
    </row>
    <row r="7" spans="1:6">
      <c r="A7" s="1" t="s">
        <v>1773</v>
      </c>
      <c r="B7" t="s">
        <v>1773</v>
      </c>
      <c r="C7" t="s">
        <v>1765</v>
      </c>
      <c r="E7" s="4">
        <v>42278</v>
      </c>
      <c r="F7" t="s">
        <v>1767</v>
      </c>
    </row>
    <row r="8" spans="1:6">
      <c r="A8" s="1" t="s">
        <v>1774</v>
      </c>
      <c r="B8" t="s">
        <v>1774</v>
      </c>
      <c r="C8" t="s">
        <v>1765</v>
      </c>
      <c r="D8" t="s">
        <v>9722</v>
      </c>
      <c r="E8" s="4">
        <v>42278</v>
      </c>
      <c r="F8" t="s">
        <v>1767</v>
      </c>
    </row>
    <row r="9" spans="1:6">
      <c r="A9" s="1" t="s">
        <v>1775</v>
      </c>
      <c r="B9" t="s">
        <v>1775</v>
      </c>
      <c r="C9" t="s">
        <v>9715</v>
      </c>
      <c r="E9" s="4">
        <v>42278</v>
      </c>
      <c r="F9" t="s">
        <v>1767</v>
      </c>
    </row>
    <row r="10" spans="1:6">
      <c r="A10" s="1" t="s">
        <v>1776</v>
      </c>
      <c r="B10" t="s">
        <v>1776</v>
      </c>
      <c r="C10" t="s">
        <v>9715</v>
      </c>
      <c r="E10" s="4">
        <v>42278</v>
      </c>
      <c r="F10" t="s">
        <v>1767</v>
      </c>
    </row>
    <row r="11" spans="1:6">
      <c r="A11" s="1" t="s">
        <v>1777</v>
      </c>
      <c r="B11" t="s">
        <v>1777</v>
      </c>
      <c r="C11" t="s">
        <v>9715</v>
      </c>
      <c r="E11" s="4">
        <v>42278</v>
      </c>
      <c r="F11" t="s">
        <v>1767</v>
      </c>
    </row>
    <row r="12" spans="1:6">
      <c r="A12" s="1" t="s">
        <v>1778</v>
      </c>
      <c r="B12" t="s">
        <v>1778</v>
      </c>
      <c r="C12" t="s">
        <v>9715</v>
      </c>
      <c r="E12" s="4">
        <v>42278</v>
      </c>
      <c r="F12" t="s">
        <v>1767</v>
      </c>
    </row>
    <row r="13" spans="1:6">
      <c r="A13" s="1" t="s">
        <v>1779</v>
      </c>
      <c r="B13" t="s">
        <v>1779</v>
      </c>
      <c r="C13" t="s">
        <v>9715</v>
      </c>
      <c r="E13" s="4">
        <v>42278</v>
      </c>
      <c r="F13" t="s">
        <v>1767</v>
      </c>
    </row>
    <row r="14" spans="1:6">
      <c r="A14" s="1" t="s">
        <v>1780</v>
      </c>
      <c r="B14" t="s">
        <v>1780</v>
      </c>
      <c r="C14" t="s">
        <v>9715</v>
      </c>
      <c r="D14" t="s">
        <v>9723</v>
      </c>
      <c r="E14" s="4">
        <v>42278</v>
      </c>
      <c r="F14" t="s">
        <v>1767</v>
      </c>
    </row>
    <row r="15" spans="1:6">
      <c r="A15" s="1" t="s">
        <v>1781</v>
      </c>
      <c r="B15" t="s">
        <v>1781</v>
      </c>
      <c r="C15" t="s">
        <v>9715</v>
      </c>
      <c r="D15" t="s">
        <v>189</v>
      </c>
      <c r="E15" s="4">
        <v>42278</v>
      </c>
      <c r="F15" t="s">
        <v>1767</v>
      </c>
    </row>
    <row r="16" spans="1:6">
      <c r="A16" s="1" t="s">
        <v>1782</v>
      </c>
      <c r="B16" t="s">
        <v>1782</v>
      </c>
      <c r="C16" t="s">
        <v>1765</v>
      </c>
      <c r="E16" s="4">
        <v>42278</v>
      </c>
      <c r="F16" t="s">
        <v>1767</v>
      </c>
    </row>
    <row r="17" spans="1:6">
      <c r="A17" s="1" t="s">
        <v>1783</v>
      </c>
      <c r="B17" t="s">
        <v>1783</v>
      </c>
      <c r="C17" t="s">
        <v>1765</v>
      </c>
      <c r="E17" s="4">
        <v>42278</v>
      </c>
      <c r="F17" t="s">
        <v>1767</v>
      </c>
    </row>
    <row r="18" spans="1:6">
      <c r="A18" s="1" t="s">
        <v>1784</v>
      </c>
      <c r="B18" t="s">
        <v>1784</v>
      </c>
      <c r="C18" t="s">
        <v>1765</v>
      </c>
      <c r="E18" s="4">
        <v>42278</v>
      </c>
      <c r="F18" t="s">
        <v>1767</v>
      </c>
    </row>
    <row r="19" spans="1:6">
      <c r="A19" s="1" t="s">
        <v>1785</v>
      </c>
      <c r="B19" t="s">
        <v>1785</v>
      </c>
      <c r="C19" t="s">
        <v>9715</v>
      </c>
      <c r="D19" t="s">
        <v>9724</v>
      </c>
      <c r="E19" s="4">
        <v>42636</v>
      </c>
      <c r="F19" t="s">
        <v>1767</v>
      </c>
    </row>
    <row r="20" spans="1:6">
      <c r="A20" s="1" t="s">
        <v>1786</v>
      </c>
      <c r="B20" t="s">
        <v>1786</v>
      </c>
      <c r="C20" t="s">
        <v>1765</v>
      </c>
      <c r="E20" s="4">
        <v>42278</v>
      </c>
      <c r="F20" t="s">
        <v>1767</v>
      </c>
    </row>
    <row r="21" spans="1:6">
      <c r="A21" s="1" t="s">
        <v>1787</v>
      </c>
      <c r="B21" t="s">
        <v>1787</v>
      </c>
      <c r="C21" t="s">
        <v>1765</v>
      </c>
      <c r="D21" t="s">
        <v>9725</v>
      </c>
      <c r="E21" s="4">
        <v>42278</v>
      </c>
      <c r="F21" t="s">
        <v>1767</v>
      </c>
    </row>
    <row r="22" spans="1:6">
      <c r="A22" s="1" t="s">
        <v>1788</v>
      </c>
      <c r="B22" t="s">
        <v>1788</v>
      </c>
      <c r="C22" t="s">
        <v>1765</v>
      </c>
      <c r="E22" s="4">
        <v>42278</v>
      </c>
      <c r="F22" t="s">
        <v>1767</v>
      </c>
    </row>
    <row r="23" spans="1:6">
      <c r="A23" s="1" t="s">
        <v>1789</v>
      </c>
      <c r="B23" t="s">
        <v>1789</v>
      </c>
      <c r="C23" t="s">
        <v>1765</v>
      </c>
      <c r="E23" s="4">
        <v>42278</v>
      </c>
      <c r="F23" t="s">
        <v>1767</v>
      </c>
    </row>
    <row r="24" spans="1:6">
      <c r="A24" s="1" t="s">
        <v>1790</v>
      </c>
      <c r="B24" t="s">
        <v>1790</v>
      </c>
      <c r="C24" t="s">
        <v>9716</v>
      </c>
      <c r="D24" t="s">
        <v>9726</v>
      </c>
      <c r="E24" s="4">
        <v>42278</v>
      </c>
      <c r="F24" t="s">
        <v>1767</v>
      </c>
    </row>
    <row r="25" spans="1:6">
      <c r="A25" s="1" t="s">
        <v>1791</v>
      </c>
      <c r="B25" t="s">
        <v>1791</v>
      </c>
      <c r="C25" t="s">
        <v>9716</v>
      </c>
      <c r="E25" s="4">
        <v>42278</v>
      </c>
      <c r="F25" t="s">
        <v>1767</v>
      </c>
    </row>
    <row r="26" spans="1:6">
      <c r="A26" s="1" t="s">
        <v>1792</v>
      </c>
      <c r="B26" t="s">
        <v>1792</v>
      </c>
      <c r="C26" t="s">
        <v>1765</v>
      </c>
      <c r="E26" s="4">
        <v>42278</v>
      </c>
      <c r="F26" t="s">
        <v>1767</v>
      </c>
    </row>
    <row r="27" spans="1:6">
      <c r="A27" s="1" t="s">
        <v>1793</v>
      </c>
      <c r="B27" t="s">
        <v>1793</v>
      </c>
      <c r="C27" t="s">
        <v>9716</v>
      </c>
      <c r="D27" t="s">
        <v>9727</v>
      </c>
      <c r="E27" s="4">
        <v>42278</v>
      </c>
      <c r="F27" t="s">
        <v>1767</v>
      </c>
    </row>
    <row r="28" spans="1:6">
      <c r="A28" s="1" t="s">
        <v>1794</v>
      </c>
      <c r="B28" t="s">
        <v>1794</v>
      </c>
      <c r="C28" t="s">
        <v>1765</v>
      </c>
      <c r="E28" s="4">
        <v>42278</v>
      </c>
      <c r="F28" t="s">
        <v>1767</v>
      </c>
    </row>
    <row r="29" spans="1:6">
      <c r="A29" s="1" t="s">
        <v>1795</v>
      </c>
      <c r="B29" t="s">
        <v>1795</v>
      </c>
      <c r="C29" t="s">
        <v>9716</v>
      </c>
      <c r="E29" s="4">
        <v>42278</v>
      </c>
      <c r="F29" t="s">
        <v>1767</v>
      </c>
    </row>
    <row r="30" spans="1:6">
      <c r="A30" s="1" t="s">
        <v>1796</v>
      </c>
      <c r="B30" t="s">
        <v>1796</v>
      </c>
      <c r="C30" t="s">
        <v>9717</v>
      </c>
      <c r="E30" s="4">
        <v>42278</v>
      </c>
      <c r="F30" t="s">
        <v>1767</v>
      </c>
    </row>
    <row r="31" spans="1:6">
      <c r="A31" s="1" t="s">
        <v>1797</v>
      </c>
      <c r="B31" t="s">
        <v>1797</v>
      </c>
      <c r="C31" t="s">
        <v>9715</v>
      </c>
      <c r="E31" s="4">
        <v>42278</v>
      </c>
      <c r="F31" t="s">
        <v>1767</v>
      </c>
    </row>
    <row r="32" spans="1:6">
      <c r="A32" s="1" t="s">
        <v>1798</v>
      </c>
      <c r="B32" t="s">
        <v>1798</v>
      </c>
      <c r="C32" t="s">
        <v>9715</v>
      </c>
      <c r="E32" s="4">
        <v>42278</v>
      </c>
      <c r="F32" t="s">
        <v>1767</v>
      </c>
    </row>
    <row r="33" spans="1:6">
      <c r="A33" s="1" t="s">
        <v>1799</v>
      </c>
      <c r="B33" t="s">
        <v>1799</v>
      </c>
      <c r="C33" t="s">
        <v>9715</v>
      </c>
      <c r="E33" s="4">
        <v>42278</v>
      </c>
      <c r="F33" t="s">
        <v>1767</v>
      </c>
    </row>
    <row r="34" spans="1:6">
      <c r="A34" s="1" t="s">
        <v>1800</v>
      </c>
      <c r="B34" t="s">
        <v>1800</v>
      </c>
      <c r="C34" t="s">
        <v>9715</v>
      </c>
      <c r="D34" t="s">
        <v>9725</v>
      </c>
      <c r="E34" s="4">
        <v>42278</v>
      </c>
      <c r="F34" t="s">
        <v>1767</v>
      </c>
    </row>
    <row r="35" spans="1:6">
      <c r="A35" s="1" t="s">
        <v>1801</v>
      </c>
      <c r="B35" t="s">
        <v>1801</v>
      </c>
      <c r="C35" t="s">
        <v>9717</v>
      </c>
      <c r="E35" s="4">
        <v>42278</v>
      </c>
      <c r="F35" t="s">
        <v>1767</v>
      </c>
    </row>
    <row r="36" spans="1:6">
      <c r="A36" s="1" t="s">
        <v>1802</v>
      </c>
      <c r="B36" t="s">
        <v>1802</v>
      </c>
      <c r="C36" t="s">
        <v>9716</v>
      </c>
      <c r="E36" s="4">
        <v>42278</v>
      </c>
      <c r="F36" t="s">
        <v>1767</v>
      </c>
    </row>
    <row r="37" spans="1:6">
      <c r="A37" s="1" t="s">
        <v>1803</v>
      </c>
      <c r="B37" t="s">
        <v>1803</v>
      </c>
      <c r="C37" t="s">
        <v>9717</v>
      </c>
      <c r="E37" s="4">
        <v>42278</v>
      </c>
      <c r="F37" t="s">
        <v>1767</v>
      </c>
    </row>
    <row r="38" spans="1:6">
      <c r="A38" s="1" t="s">
        <v>1804</v>
      </c>
      <c r="B38" t="s">
        <v>1804</v>
      </c>
      <c r="C38" t="s">
        <v>9716</v>
      </c>
      <c r="E38" s="4">
        <v>42278</v>
      </c>
      <c r="F38" t="s">
        <v>1767</v>
      </c>
    </row>
    <row r="39" spans="1:6">
      <c r="A39" s="1" t="s">
        <v>1805</v>
      </c>
      <c r="B39" t="s">
        <v>1805</v>
      </c>
      <c r="C39" t="s">
        <v>1765</v>
      </c>
      <c r="E39" s="4">
        <v>42278</v>
      </c>
      <c r="F39" t="s">
        <v>1767</v>
      </c>
    </row>
    <row r="40" spans="1:6">
      <c r="A40" s="1" t="s">
        <v>1806</v>
      </c>
      <c r="B40" t="s">
        <v>1806</v>
      </c>
      <c r="C40" t="s">
        <v>1765</v>
      </c>
      <c r="E40" s="4">
        <v>42278</v>
      </c>
      <c r="F40" t="s">
        <v>1767</v>
      </c>
    </row>
    <row r="41" spans="1:6">
      <c r="A41" s="1" t="s">
        <v>1807</v>
      </c>
      <c r="B41" t="s">
        <v>1807</v>
      </c>
      <c r="C41" t="s">
        <v>1765</v>
      </c>
      <c r="E41" s="4">
        <v>42278</v>
      </c>
      <c r="F41" t="s">
        <v>1767</v>
      </c>
    </row>
    <row r="42" spans="1:6">
      <c r="A42" s="1" t="s">
        <v>1808</v>
      </c>
      <c r="B42" t="s">
        <v>1808</v>
      </c>
      <c r="C42" t="s">
        <v>9716</v>
      </c>
      <c r="E42" s="4">
        <v>42278</v>
      </c>
      <c r="F42" t="s">
        <v>1767</v>
      </c>
    </row>
    <row r="43" spans="1:6">
      <c r="A43" s="1" t="s">
        <v>1809</v>
      </c>
      <c r="B43" t="s">
        <v>1809</v>
      </c>
      <c r="C43" t="s">
        <v>9716</v>
      </c>
      <c r="D43" t="s">
        <v>9721</v>
      </c>
      <c r="E43" s="4">
        <v>42278</v>
      </c>
      <c r="F43" t="s">
        <v>1767</v>
      </c>
    </row>
    <row r="44" spans="1:6">
      <c r="A44" s="1" t="s">
        <v>1810</v>
      </c>
      <c r="B44" t="s">
        <v>1810</v>
      </c>
      <c r="C44" t="s">
        <v>1765</v>
      </c>
      <c r="E44" s="4">
        <v>42278</v>
      </c>
      <c r="F44" t="s">
        <v>1767</v>
      </c>
    </row>
    <row r="45" spans="1:6">
      <c r="A45" s="1" t="s">
        <v>1811</v>
      </c>
      <c r="B45" t="s">
        <v>1811</v>
      </c>
      <c r="C45" t="s">
        <v>1765</v>
      </c>
      <c r="E45" s="4">
        <v>42278</v>
      </c>
      <c r="F45" t="s">
        <v>1767</v>
      </c>
    </row>
    <row r="46" spans="1:6">
      <c r="A46" s="1" t="s">
        <v>1812</v>
      </c>
      <c r="B46" t="s">
        <v>1812</v>
      </c>
      <c r="C46" t="s">
        <v>1765</v>
      </c>
      <c r="E46" s="4">
        <v>42278</v>
      </c>
      <c r="F46" t="s">
        <v>1767</v>
      </c>
    </row>
    <row r="47" spans="1:6">
      <c r="A47" s="1" t="s">
        <v>1813</v>
      </c>
      <c r="B47" t="s">
        <v>1813</v>
      </c>
      <c r="C47" t="s">
        <v>9716</v>
      </c>
      <c r="E47" s="4">
        <v>42278</v>
      </c>
      <c r="F47" t="s">
        <v>1767</v>
      </c>
    </row>
    <row r="48" spans="1:6">
      <c r="A48" s="1" t="s">
        <v>1814</v>
      </c>
      <c r="B48" t="s">
        <v>1814</v>
      </c>
      <c r="C48" t="s">
        <v>1765</v>
      </c>
      <c r="E48" s="4">
        <v>42278</v>
      </c>
      <c r="F48" t="s">
        <v>1767</v>
      </c>
    </row>
    <row r="49" spans="1:6">
      <c r="A49" s="1" t="s">
        <v>1815</v>
      </c>
      <c r="B49" t="s">
        <v>1815</v>
      </c>
      <c r="C49" t="s">
        <v>9716</v>
      </c>
      <c r="D49" t="s">
        <v>9726</v>
      </c>
      <c r="E49" s="4">
        <v>42278</v>
      </c>
      <c r="F49" t="s">
        <v>1767</v>
      </c>
    </row>
    <row r="50" spans="1:6">
      <c r="A50" s="1" t="s">
        <v>1816</v>
      </c>
      <c r="B50" t="s">
        <v>1816</v>
      </c>
      <c r="C50" t="s">
        <v>9716</v>
      </c>
      <c r="D50" t="s">
        <v>9728</v>
      </c>
      <c r="E50" s="4">
        <v>42278</v>
      </c>
      <c r="F50" t="s">
        <v>1767</v>
      </c>
    </row>
    <row r="51" spans="1:6">
      <c r="A51" s="1" t="s">
        <v>1817</v>
      </c>
      <c r="B51" t="s">
        <v>1817</v>
      </c>
      <c r="C51" t="s">
        <v>1765</v>
      </c>
      <c r="E51" s="4">
        <v>42278</v>
      </c>
      <c r="F51" t="s">
        <v>1767</v>
      </c>
    </row>
    <row r="52" spans="1:6">
      <c r="A52" s="1" t="s">
        <v>1818</v>
      </c>
      <c r="B52" t="s">
        <v>1818</v>
      </c>
      <c r="C52" t="s">
        <v>9716</v>
      </c>
      <c r="D52" t="s">
        <v>9728</v>
      </c>
      <c r="E52" s="4">
        <v>42278</v>
      </c>
      <c r="F52" t="s">
        <v>1767</v>
      </c>
    </row>
    <row r="53" spans="1:6">
      <c r="A53" s="1" t="s">
        <v>1819</v>
      </c>
      <c r="B53" t="s">
        <v>1819</v>
      </c>
      <c r="C53" t="s">
        <v>9717</v>
      </c>
      <c r="E53" s="4">
        <v>42278</v>
      </c>
      <c r="F53" t="s">
        <v>1767</v>
      </c>
    </row>
    <row r="54" spans="1:6">
      <c r="A54" s="1" t="s">
        <v>1820</v>
      </c>
      <c r="B54" t="s">
        <v>1820</v>
      </c>
      <c r="C54" t="s">
        <v>9717</v>
      </c>
      <c r="D54" t="s">
        <v>9729</v>
      </c>
      <c r="E54" s="4">
        <v>42278</v>
      </c>
      <c r="F54" t="s">
        <v>1767</v>
      </c>
    </row>
    <row r="55" spans="1:6">
      <c r="A55" s="1" t="s">
        <v>1821</v>
      </c>
      <c r="B55" t="s">
        <v>1821</v>
      </c>
      <c r="C55" t="s">
        <v>1765</v>
      </c>
      <c r="D55" t="s">
        <v>9730</v>
      </c>
      <c r="E55" s="4">
        <v>42278</v>
      </c>
      <c r="F55" t="s">
        <v>1767</v>
      </c>
    </row>
    <row r="56" spans="1:6">
      <c r="A56" s="1" t="s">
        <v>1822</v>
      </c>
      <c r="B56" t="s">
        <v>1822</v>
      </c>
      <c r="C56" t="s">
        <v>1765</v>
      </c>
      <c r="E56" s="4">
        <v>42278</v>
      </c>
      <c r="F56" t="s">
        <v>1767</v>
      </c>
    </row>
    <row r="57" spans="1:6">
      <c r="A57" s="1" t="s">
        <v>1823</v>
      </c>
      <c r="B57" t="s">
        <v>1823</v>
      </c>
      <c r="C57" t="s">
        <v>9716</v>
      </c>
      <c r="D57" t="s">
        <v>9721</v>
      </c>
      <c r="E57" s="4">
        <v>42278</v>
      </c>
      <c r="F57" t="s">
        <v>1767</v>
      </c>
    </row>
    <row r="58" spans="1:6">
      <c r="A58" s="1" t="s">
        <v>1824</v>
      </c>
      <c r="B58" t="s">
        <v>1824</v>
      </c>
      <c r="C58" t="s">
        <v>1765</v>
      </c>
      <c r="E58" s="4">
        <v>42278</v>
      </c>
      <c r="F58" t="s">
        <v>1767</v>
      </c>
    </row>
    <row r="59" spans="1:6">
      <c r="A59" s="1" t="s">
        <v>1825</v>
      </c>
      <c r="B59" t="s">
        <v>1825</v>
      </c>
      <c r="C59" t="s">
        <v>9718</v>
      </c>
      <c r="E59" s="4">
        <v>42278</v>
      </c>
      <c r="F59" t="s">
        <v>1767</v>
      </c>
    </row>
    <row r="60" spans="1:6">
      <c r="A60" s="1" t="s">
        <v>1826</v>
      </c>
      <c r="B60" t="s">
        <v>1826</v>
      </c>
      <c r="C60" t="s">
        <v>9716</v>
      </c>
      <c r="D60" t="s">
        <v>9731</v>
      </c>
      <c r="E60" s="4">
        <v>42278</v>
      </c>
      <c r="F60" t="s">
        <v>1767</v>
      </c>
    </row>
    <row r="61" spans="1:6">
      <c r="A61" s="1" t="s">
        <v>1827</v>
      </c>
      <c r="B61" t="s">
        <v>1827</v>
      </c>
      <c r="C61" t="s">
        <v>9716</v>
      </c>
      <c r="D61" t="s">
        <v>9721</v>
      </c>
      <c r="E61" s="4">
        <v>42278</v>
      </c>
      <c r="F61" t="s">
        <v>1767</v>
      </c>
    </row>
    <row r="62" spans="1:6">
      <c r="A62" s="1" t="s">
        <v>1828</v>
      </c>
      <c r="B62" t="s">
        <v>1828</v>
      </c>
      <c r="C62" t="s">
        <v>1765</v>
      </c>
      <c r="E62" s="4">
        <v>42278</v>
      </c>
      <c r="F62" t="s">
        <v>1767</v>
      </c>
    </row>
    <row r="63" spans="1:6">
      <c r="A63" s="1" t="s">
        <v>1829</v>
      </c>
      <c r="B63" t="s">
        <v>1829</v>
      </c>
      <c r="C63" t="s">
        <v>1765</v>
      </c>
      <c r="E63" s="4">
        <v>42278</v>
      </c>
      <c r="F63" t="s">
        <v>1767</v>
      </c>
    </row>
    <row r="64" spans="1:6">
      <c r="A64" s="1" t="s">
        <v>1830</v>
      </c>
      <c r="B64" t="s">
        <v>1830</v>
      </c>
      <c r="C64" t="s">
        <v>1765</v>
      </c>
      <c r="E64" s="4">
        <v>42278</v>
      </c>
      <c r="F64" t="s">
        <v>1767</v>
      </c>
    </row>
    <row r="65" spans="1:6">
      <c r="A65" s="1" t="s">
        <v>1831</v>
      </c>
      <c r="B65" t="s">
        <v>1831</v>
      </c>
      <c r="C65" t="s">
        <v>1765</v>
      </c>
      <c r="E65" s="4">
        <v>42278</v>
      </c>
      <c r="F65" t="s">
        <v>1767</v>
      </c>
    </row>
    <row r="66" spans="1:6">
      <c r="A66" s="1" t="s">
        <v>1832</v>
      </c>
      <c r="B66" t="s">
        <v>1832</v>
      </c>
      <c r="C66" t="s">
        <v>1765</v>
      </c>
      <c r="E66" s="4">
        <v>42278</v>
      </c>
      <c r="F66" t="s">
        <v>1767</v>
      </c>
    </row>
    <row r="67" spans="1:6">
      <c r="A67" s="1" t="s">
        <v>1833</v>
      </c>
      <c r="B67" t="s">
        <v>1833</v>
      </c>
      <c r="C67" t="s">
        <v>9716</v>
      </c>
      <c r="E67" s="4">
        <v>42278</v>
      </c>
      <c r="F67" t="s">
        <v>1767</v>
      </c>
    </row>
    <row r="68" spans="1:6">
      <c r="A68" s="1" t="s">
        <v>1834</v>
      </c>
      <c r="B68" t="s">
        <v>1834</v>
      </c>
      <c r="C68" t="s">
        <v>1765</v>
      </c>
      <c r="E68" s="4">
        <v>42278</v>
      </c>
      <c r="F68" t="s">
        <v>1767</v>
      </c>
    </row>
    <row r="69" spans="1:6">
      <c r="A69" s="1" t="s">
        <v>1835</v>
      </c>
      <c r="B69" t="s">
        <v>1835</v>
      </c>
      <c r="C69" t="s">
        <v>1765</v>
      </c>
      <c r="E69" s="4">
        <v>42278</v>
      </c>
      <c r="F69" t="s">
        <v>1767</v>
      </c>
    </row>
    <row r="70" spans="1:6">
      <c r="A70" s="1" t="s">
        <v>1836</v>
      </c>
      <c r="B70" t="s">
        <v>1836</v>
      </c>
      <c r="C70" t="s">
        <v>1765</v>
      </c>
      <c r="E70" s="4">
        <v>42278</v>
      </c>
      <c r="F70" t="s">
        <v>1767</v>
      </c>
    </row>
    <row r="71" spans="1:6">
      <c r="A71" s="1" t="s">
        <v>1837</v>
      </c>
      <c r="B71" t="s">
        <v>1837</v>
      </c>
      <c r="C71" t="s">
        <v>1765</v>
      </c>
      <c r="D71" t="s">
        <v>9732</v>
      </c>
      <c r="E71" s="4">
        <v>42278</v>
      </c>
      <c r="F71" t="s">
        <v>1767</v>
      </c>
    </row>
    <row r="72" spans="1:6">
      <c r="A72" s="1" t="s">
        <v>1838</v>
      </c>
      <c r="B72" t="s">
        <v>1838</v>
      </c>
      <c r="C72" t="s">
        <v>9716</v>
      </c>
      <c r="D72" t="s">
        <v>9721</v>
      </c>
      <c r="E72" s="4">
        <v>42278</v>
      </c>
      <c r="F72" t="s">
        <v>1767</v>
      </c>
    </row>
    <row r="73" spans="1:6">
      <c r="A73" s="1" t="s">
        <v>1839</v>
      </c>
      <c r="B73" t="s">
        <v>1839</v>
      </c>
      <c r="C73" t="s">
        <v>9715</v>
      </c>
      <c r="E73" s="4">
        <v>42278</v>
      </c>
      <c r="F73" t="s">
        <v>1767</v>
      </c>
    </row>
    <row r="74" spans="1:6">
      <c r="A74" s="1" t="s">
        <v>1840</v>
      </c>
      <c r="B74" t="s">
        <v>1840</v>
      </c>
      <c r="C74" t="s">
        <v>9716</v>
      </c>
      <c r="D74" t="s">
        <v>9733</v>
      </c>
      <c r="E74" s="4">
        <v>42278</v>
      </c>
      <c r="F74" t="s">
        <v>1767</v>
      </c>
    </row>
    <row r="75" spans="1:6">
      <c r="A75" s="1" t="s">
        <v>1841</v>
      </c>
      <c r="B75" t="s">
        <v>1841</v>
      </c>
      <c r="C75" t="s">
        <v>1765</v>
      </c>
      <c r="E75" s="4">
        <v>42278</v>
      </c>
      <c r="F75" t="s">
        <v>1767</v>
      </c>
    </row>
    <row r="76" spans="1:6">
      <c r="A76" s="1" t="s">
        <v>1842</v>
      </c>
      <c r="B76" t="s">
        <v>1842</v>
      </c>
      <c r="C76" t="s">
        <v>1765</v>
      </c>
      <c r="E76" s="4">
        <v>42278</v>
      </c>
      <c r="F76" t="s">
        <v>1767</v>
      </c>
    </row>
    <row r="77" spans="1:6">
      <c r="A77" s="1" t="s">
        <v>1843</v>
      </c>
      <c r="B77" t="s">
        <v>1843</v>
      </c>
      <c r="C77" t="s">
        <v>1765</v>
      </c>
      <c r="E77" s="4">
        <v>42278</v>
      </c>
      <c r="F77" t="s">
        <v>1767</v>
      </c>
    </row>
    <row r="78" spans="1:6">
      <c r="A78" s="1" t="s">
        <v>1844</v>
      </c>
      <c r="B78" t="s">
        <v>1844</v>
      </c>
      <c r="C78" t="s">
        <v>9715</v>
      </c>
      <c r="E78" s="4">
        <v>42278</v>
      </c>
      <c r="F78" t="s">
        <v>1767</v>
      </c>
    </row>
    <row r="79" spans="1:6">
      <c r="A79" s="1" t="s">
        <v>1845</v>
      </c>
      <c r="B79" t="s">
        <v>1845</v>
      </c>
      <c r="C79" t="s">
        <v>9716</v>
      </c>
      <c r="D79" t="s">
        <v>9729</v>
      </c>
      <c r="E79" s="4">
        <v>42278</v>
      </c>
      <c r="F79" t="s">
        <v>1767</v>
      </c>
    </row>
    <row r="80" spans="1:6">
      <c r="A80" s="1" t="s">
        <v>1846</v>
      </c>
      <c r="B80" t="s">
        <v>1846</v>
      </c>
      <c r="C80" t="s">
        <v>9716</v>
      </c>
      <c r="D80" t="s">
        <v>9729</v>
      </c>
      <c r="E80" s="4">
        <v>42278</v>
      </c>
      <c r="F80" t="s">
        <v>1767</v>
      </c>
    </row>
    <row r="81" spans="1:6">
      <c r="A81" s="1" t="s">
        <v>1847</v>
      </c>
      <c r="B81" t="s">
        <v>1847</v>
      </c>
      <c r="C81" t="s">
        <v>1765</v>
      </c>
      <c r="D81" t="s">
        <v>9725</v>
      </c>
      <c r="E81" s="4">
        <v>42613</v>
      </c>
      <c r="F81" t="s">
        <v>1767</v>
      </c>
    </row>
    <row r="82" spans="1:6">
      <c r="A82" s="1" t="s">
        <v>1848</v>
      </c>
      <c r="B82" t="s">
        <v>1848</v>
      </c>
      <c r="C82" t="s">
        <v>1765</v>
      </c>
      <c r="E82" s="4">
        <v>42278</v>
      </c>
      <c r="F82" t="s">
        <v>1767</v>
      </c>
    </row>
    <row r="83" spans="1:6">
      <c r="A83" s="1" t="s">
        <v>1849</v>
      </c>
      <c r="B83" t="s">
        <v>1849</v>
      </c>
      <c r="C83" t="s">
        <v>1765</v>
      </c>
      <c r="E83" s="4">
        <v>42278</v>
      </c>
      <c r="F83" t="s">
        <v>1767</v>
      </c>
    </row>
    <row r="84" spans="1:6">
      <c r="A84" s="1" t="s">
        <v>1850</v>
      </c>
      <c r="B84" t="s">
        <v>1850</v>
      </c>
      <c r="C84" t="s">
        <v>9716</v>
      </c>
      <c r="D84" t="s">
        <v>9721</v>
      </c>
      <c r="E84" s="4">
        <v>42278</v>
      </c>
      <c r="F84" t="s">
        <v>1767</v>
      </c>
    </row>
    <row r="85" spans="1:6">
      <c r="A85" s="1" t="s">
        <v>1851</v>
      </c>
      <c r="B85" t="s">
        <v>1851</v>
      </c>
      <c r="C85" t="s">
        <v>1765</v>
      </c>
      <c r="E85" s="4">
        <v>42278</v>
      </c>
      <c r="F85" t="s">
        <v>1767</v>
      </c>
    </row>
    <row r="86" spans="1:6">
      <c r="A86" s="1" t="s">
        <v>1852</v>
      </c>
      <c r="B86" t="s">
        <v>1852</v>
      </c>
      <c r="C86" t="s">
        <v>1765</v>
      </c>
      <c r="D86" t="s">
        <v>9729</v>
      </c>
      <c r="E86" s="4">
        <v>42278</v>
      </c>
      <c r="F86" t="s">
        <v>1767</v>
      </c>
    </row>
    <row r="87" spans="1:6">
      <c r="A87" s="1" t="s">
        <v>1853</v>
      </c>
      <c r="B87" t="s">
        <v>1853</v>
      </c>
      <c r="C87" t="s">
        <v>1765</v>
      </c>
      <c r="E87" s="4">
        <v>42278</v>
      </c>
      <c r="F87" t="s">
        <v>1767</v>
      </c>
    </row>
    <row r="88" spans="1:6">
      <c r="A88" s="1" t="s">
        <v>1854</v>
      </c>
      <c r="B88" t="s">
        <v>1854</v>
      </c>
      <c r="C88" t="s">
        <v>1765</v>
      </c>
      <c r="E88" s="4">
        <v>42278</v>
      </c>
      <c r="F88" t="s">
        <v>1767</v>
      </c>
    </row>
    <row r="89" spans="1:6">
      <c r="A89" s="1" t="s">
        <v>1855</v>
      </c>
      <c r="B89" t="s">
        <v>1855</v>
      </c>
      <c r="C89" t="s">
        <v>9716</v>
      </c>
      <c r="E89" s="4">
        <v>42278</v>
      </c>
      <c r="F89" t="s">
        <v>1767</v>
      </c>
    </row>
    <row r="90" spans="1:6">
      <c r="A90" s="1" t="s">
        <v>1856</v>
      </c>
      <c r="B90" t="s">
        <v>1856</v>
      </c>
      <c r="C90" t="s">
        <v>1765</v>
      </c>
      <c r="D90" t="s">
        <v>9734</v>
      </c>
      <c r="E90" s="4">
        <v>42278</v>
      </c>
      <c r="F90" t="s">
        <v>1767</v>
      </c>
    </row>
    <row r="91" spans="1:6">
      <c r="A91" s="1" t="s">
        <v>1857</v>
      </c>
      <c r="B91" t="s">
        <v>1857</v>
      </c>
      <c r="C91" t="s">
        <v>1765</v>
      </c>
      <c r="E91" s="4">
        <v>42278</v>
      </c>
      <c r="F91" t="s">
        <v>1767</v>
      </c>
    </row>
    <row r="92" spans="1:6">
      <c r="A92" s="1" t="s">
        <v>1858</v>
      </c>
      <c r="B92" t="s">
        <v>1858</v>
      </c>
      <c r="C92" t="s">
        <v>1765</v>
      </c>
      <c r="D92" t="s">
        <v>9722</v>
      </c>
      <c r="E92" s="4">
        <v>42278</v>
      </c>
      <c r="F92" t="s">
        <v>1767</v>
      </c>
    </row>
    <row r="93" spans="1:6">
      <c r="A93" s="1" t="s">
        <v>1859</v>
      </c>
      <c r="B93" t="s">
        <v>1859</v>
      </c>
      <c r="C93" t="s">
        <v>1765</v>
      </c>
      <c r="E93" s="4">
        <v>42278</v>
      </c>
      <c r="F93" t="s">
        <v>1767</v>
      </c>
    </row>
    <row r="94" spans="1:6">
      <c r="A94" s="1" t="s">
        <v>1860</v>
      </c>
      <c r="B94" t="s">
        <v>1860</v>
      </c>
      <c r="C94" t="s">
        <v>9716</v>
      </c>
      <c r="D94" t="s">
        <v>9721</v>
      </c>
      <c r="E94" s="4">
        <v>42278</v>
      </c>
      <c r="F94" t="s">
        <v>1767</v>
      </c>
    </row>
    <row r="95" spans="1:6">
      <c r="A95" s="1" t="s">
        <v>1861</v>
      </c>
      <c r="B95" t="s">
        <v>1861</v>
      </c>
      <c r="C95" t="s">
        <v>1765</v>
      </c>
      <c r="E95" s="4">
        <v>42278</v>
      </c>
      <c r="F95" t="s">
        <v>1767</v>
      </c>
    </row>
    <row r="96" spans="1:6">
      <c r="A96" s="1" t="s">
        <v>1862</v>
      </c>
      <c r="B96" t="s">
        <v>1862</v>
      </c>
      <c r="C96" t="s">
        <v>1765</v>
      </c>
      <c r="E96" s="4">
        <v>42278</v>
      </c>
      <c r="F96" t="s">
        <v>1767</v>
      </c>
    </row>
    <row r="97" spans="1:6">
      <c r="A97" s="1" t="s">
        <v>1863</v>
      </c>
      <c r="B97" t="s">
        <v>1863</v>
      </c>
      <c r="C97" t="s">
        <v>9718</v>
      </c>
      <c r="E97" s="4">
        <v>42278</v>
      </c>
      <c r="F97" t="s">
        <v>1767</v>
      </c>
    </row>
    <row r="98" spans="1:6">
      <c r="A98" s="1" t="s">
        <v>1864</v>
      </c>
      <c r="B98" t="s">
        <v>1864</v>
      </c>
      <c r="C98" t="s">
        <v>9715</v>
      </c>
      <c r="D98" t="s">
        <v>9725</v>
      </c>
      <c r="E98" s="4">
        <v>42278</v>
      </c>
      <c r="F98" t="s">
        <v>1767</v>
      </c>
    </row>
    <row r="99" spans="1:6">
      <c r="A99" s="1" t="s">
        <v>1865</v>
      </c>
      <c r="B99" t="s">
        <v>1865</v>
      </c>
      <c r="C99" t="s">
        <v>1765</v>
      </c>
      <c r="E99" s="4">
        <v>42278</v>
      </c>
      <c r="F99" t="s">
        <v>1767</v>
      </c>
    </row>
    <row r="100" spans="1:6">
      <c r="A100" s="1" t="s">
        <v>1866</v>
      </c>
      <c r="B100" t="s">
        <v>1866</v>
      </c>
      <c r="C100" t="s">
        <v>1765</v>
      </c>
      <c r="E100" s="4">
        <v>42278</v>
      </c>
      <c r="F100" t="s">
        <v>1767</v>
      </c>
    </row>
    <row r="101" spans="1:6">
      <c r="A101" s="1" t="s">
        <v>1867</v>
      </c>
      <c r="B101" t="s">
        <v>1867</v>
      </c>
      <c r="C101" t="s">
        <v>9715</v>
      </c>
      <c r="E101" s="4">
        <v>42278</v>
      </c>
      <c r="F101" t="s">
        <v>1767</v>
      </c>
    </row>
    <row r="102" spans="1:6">
      <c r="A102" s="1" t="s">
        <v>1868</v>
      </c>
      <c r="B102" t="s">
        <v>1868</v>
      </c>
      <c r="C102" t="s">
        <v>1765</v>
      </c>
      <c r="E102" s="4">
        <v>42278</v>
      </c>
      <c r="F102" t="s">
        <v>1767</v>
      </c>
    </row>
    <row r="103" spans="1:6">
      <c r="A103" s="1" t="s">
        <v>1869</v>
      </c>
      <c r="B103" t="s">
        <v>1869</v>
      </c>
      <c r="C103" t="s">
        <v>1765</v>
      </c>
      <c r="E103" s="4">
        <v>42278</v>
      </c>
      <c r="F103" t="s">
        <v>1767</v>
      </c>
    </row>
    <row r="104" spans="1:6">
      <c r="A104" s="1" t="s">
        <v>1870</v>
      </c>
      <c r="B104" t="s">
        <v>1870</v>
      </c>
      <c r="C104" t="s">
        <v>1765</v>
      </c>
      <c r="E104" s="4">
        <v>42278</v>
      </c>
      <c r="F104" t="s">
        <v>1767</v>
      </c>
    </row>
    <row r="105" spans="1:6">
      <c r="A105" s="1" t="s">
        <v>1871</v>
      </c>
      <c r="B105" t="s">
        <v>1871</v>
      </c>
      <c r="C105" t="s">
        <v>1765</v>
      </c>
      <c r="E105" s="4">
        <v>42278</v>
      </c>
      <c r="F105" t="s">
        <v>1767</v>
      </c>
    </row>
    <row r="106" spans="1:6">
      <c r="A106" s="1" t="s">
        <v>1872</v>
      </c>
      <c r="B106" t="s">
        <v>1872</v>
      </c>
      <c r="C106" t="s">
        <v>9717</v>
      </c>
      <c r="E106" s="4">
        <v>42278</v>
      </c>
      <c r="F106" t="s">
        <v>1767</v>
      </c>
    </row>
    <row r="107" spans="1:6">
      <c r="A107" s="1" t="s">
        <v>1873</v>
      </c>
      <c r="B107" t="s">
        <v>1873</v>
      </c>
      <c r="C107" t="s">
        <v>1765</v>
      </c>
      <c r="E107" s="4">
        <v>42278</v>
      </c>
      <c r="F107" t="s">
        <v>1767</v>
      </c>
    </row>
    <row r="108" spans="1:6">
      <c r="A108" s="1" t="s">
        <v>1874</v>
      </c>
      <c r="B108" t="s">
        <v>1874</v>
      </c>
      <c r="C108" t="s">
        <v>1765</v>
      </c>
      <c r="E108" s="4">
        <v>42278</v>
      </c>
      <c r="F108" t="s">
        <v>1767</v>
      </c>
    </row>
    <row r="109" spans="1:6">
      <c r="A109" s="1" t="s">
        <v>1875</v>
      </c>
      <c r="B109" t="s">
        <v>1875</v>
      </c>
      <c r="C109" t="s">
        <v>1765</v>
      </c>
      <c r="E109" s="4">
        <v>42278</v>
      </c>
      <c r="F109" t="s">
        <v>1767</v>
      </c>
    </row>
    <row r="110" spans="1:6">
      <c r="A110" s="1" t="s">
        <v>1876</v>
      </c>
      <c r="B110" t="s">
        <v>1876</v>
      </c>
      <c r="C110" t="s">
        <v>1765</v>
      </c>
      <c r="E110" s="4">
        <v>42278</v>
      </c>
      <c r="F110" t="s">
        <v>1767</v>
      </c>
    </row>
    <row r="111" spans="1:6">
      <c r="A111" s="1" t="s">
        <v>1877</v>
      </c>
      <c r="B111" t="s">
        <v>1877</v>
      </c>
      <c r="C111" t="s">
        <v>1765</v>
      </c>
      <c r="E111" s="4">
        <v>42278</v>
      </c>
      <c r="F111" t="s">
        <v>1767</v>
      </c>
    </row>
    <row r="112" spans="1:6">
      <c r="A112" s="1" t="s">
        <v>1878</v>
      </c>
      <c r="B112" t="s">
        <v>1878</v>
      </c>
      <c r="C112" t="s">
        <v>1765</v>
      </c>
      <c r="D112" t="s">
        <v>9725</v>
      </c>
      <c r="E112" s="4">
        <v>42320</v>
      </c>
      <c r="F112" t="s">
        <v>1767</v>
      </c>
    </row>
    <row r="113" spans="1:6">
      <c r="A113" s="1" t="s">
        <v>1879</v>
      </c>
      <c r="B113" t="s">
        <v>1879</v>
      </c>
      <c r="C113" t="s">
        <v>1765</v>
      </c>
      <c r="E113" s="4">
        <v>42278</v>
      </c>
      <c r="F113" t="s">
        <v>1767</v>
      </c>
    </row>
    <row r="114" spans="1:6">
      <c r="A114" s="1" t="s">
        <v>1880</v>
      </c>
      <c r="B114" t="s">
        <v>1880</v>
      </c>
      <c r="C114" t="s">
        <v>1765</v>
      </c>
      <c r="E114" s="4">
        <v>42278</v>
      </c>
      <c r="F114" t="s">
        <v>1767</v>
      </c>
    </row>
    <row r="115" spans="1:6">
      <c r="A115" s="1" t="s">
        <v>1881</v>
      </c>
      <c r="B115" t="s">
        <v>1881</v>
      </c>
      <c r="C115" t="s">
        <v>1765</v>
      </c>
      <c r="E115" s="4">
        <v>42278</v>
      </c>
      <c r="F115" t="s">
        <v>1767</v>
      </c>
    </row>
    <row r="116" spans="1:6">
      <c r="A116" s="1" t="s">
        <v>1882</v>
      </c>
      <c r="B116" t="s">
        <v>1882</v>
      </c>
      <c r="C116" t="s">
        <v>9715</v>
      </c>
      <c r="D116" t="s">
        <v>9722</v>
      </c>
      <c r="E116" s="4">
        <v>42278</v>
      </c>
      <c r="F116" t="s">
        <v>1767</v>
      </c>
    </row>
    <row r="117" spans="1:6">
      <c r="A117" s="1" t="s">
        <v>1883</v>
      </c>
      <c r="B117" t="s">
        <v>1883</v>
      </c>
      <c r="C117" t="s">
        <v>1765</v>
      </c>
      <c r="E117" s="4">
        <v>42278</v>
      </c>
      <c r="F117" t="s">
        <v>1767</v>
      </c>
    </row>
    <row r="118" spans="1:6">
      <c r="A118" s="1" t="s">
        <v>1884</v>
      </c>
      <c r="B118" t="s">
        <v>1884</v>
      </c>
      <c r="C118" t="s">
        <v>1765</v>
      </c>
      <c r="E118" s="4">
        <v>42278</v>
      </c>
      <c r="F118" t="s">
        <v>1767</v>
      </c>
    </row>
    <row r="119" spans="1:6">
      <c r="A119" s="1" t="s">
        <v>1885</v>
      </c>
      <c r="B119" t="s">
        <v>1885</v>
      </c>
      <c r="C119" t="s">
        <v>9718</v>
      </c>
      <c r="D119" t="s">
        <v>9729</v>
      </c>
      <c r="E119" s="4">
        <v>42278</v>
      </c>
      <c r="F119" t="s">
        <v>1767</v>
      </c>
    </row>
    <row r="120" spans="1:6">
      <c r="A120" s="1" t="s">
        <v>1886</v>
      </c>
      <c r="B120" t="s">
        <v>1886</v>
      </c>
      <c r="C120" t="s">
        <v>9715</v>
      </c>
      <c r="D120" t="s">
        <v>9722</v>
      </c>
      <c r="E120" s="4">
        <v>42551</v>
      </c>
      <c r="F120" t="s">
        <v>1767</v>
      </c>
    </row>
    <row r="121" spans="1:6">
      <c r="A121" s="1" t="s">
        <v>1887</v>
      </c>
      <c r="B121" t="s">
        <v>1887</v>
      </c>
      <c r="C121" t="s">
        <v>1765</v>
      </c>
      <c r="E121" s="4">
        <v>42278</v>
      </c>
      <c r="F121" t="s">
        <v>1767</v>
      </c>
    </row>
    <row r="122" spans="1:6">
      <c r="A122" s="1" t="s">
        <v>1888</v>
      </c>
      <c r="B122" t="s">
        <v>1888</v>
      </c>
      <c r="C122" t="s">
        <v>1765</v>
      </c>
      <c r="E122" s="4">
        <v>42278</v>
      </c>
      <c r="F122" t="s">
        <v>1767</v>
      </c>
    </row>
    <row r="123" spans="1:6">
      <c r="A123" s="1" t="s">
        <v>1889</v>
      </c>
      <c r="B123" t="s">
        <v>1889</v>
      </c>
      <c r="C123" t="s">
        <v>1765</v>
      </c>
      <c r="E123" s="4">
        <v>42278</v>
      </c>
      <c r="F123" t="s">
        <v>1767</v>
      </c>
    </row>
    <row r="124" spans="1:6">
      <c r="A124" s="1" t="s">
        <v>1890</v>
      </c>
      <c r="B124" t="s">
        <v>1890</v>
      </c>
      <c r="C124" t="s">
        <v>9716</v>
      </c>
      <c r="D124" t="s">
        <v>9729</v>
      </c>
      <c r="E124" s="4">
        <v>42278</v>
      </c>
      <c r="F124" t="s">
        <v>1767</v>
      </c>
    </row>
    <row r="125" spans="1:6">
      <c r="A125" s="1" t="s">
        <v>1891</v>
      </c>
      <c r="B125" t="s">
        <v>1891</v>
      </c>
      <c r="C125" t="s">
        <v>1765</v>
      </c>
      <c r="E125" s="4">
        <v>42278</v>
      </c>
      <c r="F125" t="s">
        <v>1767</v>
      </c>
    </row>
    <row r="126" spans="1:6">
      <c r="A126" s="1" t="s">
        <v>1892</v>
      </c>
      <c r="B126" t="s">
        <v>1892</v>
      </c>
      <c r="C126" t="s">
        <v>1765</v>
      </c>
      <c r="E126" s="4">
        <v>42278</v>
      </c>
      <c r="F126" t="s">
        <v>1767</v>
      </c>
    </row>
    <row r="127" spans="1:6">
      <c r="A127" s="1" t="s">
        <v>1893</v>
      </c>
      <c r="B127" t="s">
        <v>1893</v>
      </c>
      <c r="C127" t="s">
        <v>1765</v>
      </c>
      <c r="E127" s="4">
        <v>42278</v>
      </c>
      <c r="F127" t="s">
        <v>1767</v>
      </c>
    </row>
    <row r="128" spans="1:6">
      <c r="A128" s="1" t="s">
        <v>1894</v>
      </c>
      <c r="B128" t="s">
        <v>1894</v>
      </c>
      <c r="C128" t="s">
        <v>1765</v>
      </c>
      <c r="E128" s="4">
        <v>42278</v>
      </c>
      <c r="F128" t="s">
        <v>1767</v>
      </c>
    </row>
    <row r="129" spans="1:6">
      <c r="A129" s="1" t="s">
        <v>1895</v>
      </c>
      <c r="B129" t="s">
        <v>1895</v>
      </c>
      <c r="C129" t="s">
        <v>1765</v>
      </c>
      <c r="D129" t="s">
        <v>9722</v>
      </c>
      <c r="E129" s="4">
        <v>42621</v>
      </c>
      <c r="F129" t="s">
        <v>1767</v>
      </c>
    </row>
    <row r="130" spans="1:6">
      <c r="A130" s="1" t="s">
        <v>1896</v>
      </c>
      <c r="B130" t="s">
        <v>1896</v>
      </c>
      <c r="C130" t="s">
        <v>9716</v>
      </c>
      <c r="D130" t="s">
        <v>9721</v>
      </c>
      <c r="E130" s="4">
        <v>42278</v>
      </c>
      <c r="F130" t="s">
        <v>1767</v>
      </c>
    </row>
    <row r="131" spans="1:6">
      <c r="A131" s="1" t="s">
        <v>1897</v>
      </c>
      <c r="B131" t="s">
        <v>1897</v>
      </c>
      <c r="C131" t="s">
        <v>9715</v>
      </c>
      <c r="E131" s="4">
        <v>42278</v>
      </c>
      <c r="F131" t="s">
        <v>1767</v>
      </c>
    </row>
    <row r="132" spans="1:6">
      <c r="A132" s="1" t="s">
        <v>1898</v>
      </c>
      <c r="B132" t="s">
        <v>1898</v>
      </c>
      <c r="C132" t="s">
        <v>9716</v>
      </c>
      <c r="E132" s="4">
        <v>42278</v>
      </c>
      <c r="F132" t="s">
        <v>1767</v>
      </c>
    </row>
    <row r="133" spans="1:6">
      <c r="A133" s="1" t="s">
        <v>1899</v>
      </c>
      <c r="B133" t="s">
        <v>1899</v>
      </c>
      <c r="C133" t="s">
        <v>9716</v>
      </c>
      <c r="E133" s="4">
        <v>42278</v>
      </c>
      <c r="F133" t="s">
        <v>1767</v>
      </c>
    </row>
    <row r="134" spans="1:6">
      <c r="A134" s="1" t="s">
        <v>1900</v>
      </c>
      <c r="B134" t="s">
        <v>1900</v>
      </c>
      <c r="C134" t="s">
        <v>1765</v>
      </c>
      <c r="E134" s="4">
        <v>42278</v>
      </c>
      <c r="F134" t="s">
        <v>1767</v>
      </c>
    </row>
    <row r="135" spans="1:6">
      <c r="A135" s="1" t="s">
        <v>1901</v>
      </c>
      <c r="B135" t="s">
        <v>1901</v>
      </c>
      <c r="C135" t="s">
        <v>9716</v>
      </c>
      <c r="E135" s="4">
        <v>42278</v>
      </c>
      <c r="F135" t="s">
        <v>1767</v>
      </c>
    </row>
    <row r="136" spans="1:6">
      <c r="A136" s="1" t="s">
        <v>1902</v>
      </c>
      <c r="B136" t="s">
        <v>1902</v>
      </c>
      <c r="C136" t="s">
        <v>9716</v>
      </c>
      <c r="E136" s="4">
        <v>42278</v>
      </c>
      <c r="F136" t="s">
        <v>1767</v>
      </c>
    </row>
    <row r="137" spans="1:6">
      <c r="A137" s="1" t="s">
        <v>1903</v>
      </c>
      <c r="B137" t="s">
        <v>1903</v>
      </c>
      <c r="C137" t="s">
        <v>1765</v>
      </c>
      <c r="E137" s="4">
        <v>42278</v>
      </c>
      <c r="F137" t="s">
        <v>1767</v>
      </c>
    </row>
    <row r="138" spans="1:6">
      <c r="A138" s="1" t="s">
        <v>1904</v>
      </c>
      <c r="B138" t="s">
        <v>1904</v>
      </c>
      <c r="C138" t="s">
        <v>1765</v>
      </c>
      <c r="E138" s="4">
        <v>42278</v>
      </c>
      <c r="F138" t="s">
        <v>1767</v>
      </c>
    </row>
    <row r="139" spans="1:6">
      <c r="A139" s="1" t="s">
        <v>1905</v>
      </c>
      <c r="B139" t="s">
        <v>1905</v>
      </c>
      <c r="C139" t="s">
        <v>1765</v>
      </c>
      <c r="E139" s="4">
        <v>42278</v>
      </c>
      <c r="F139" t="s">
        <v>1767</v>
      </c>
    </row>
    <row r="140" spans="1:6">
      <c r="A140" s="1" t="s">
        <v>1906</v>
      </c>
      <c r="B140" t="s">
        <v>1906</v>
      </c>
      <c r="C140" t="s">
        <v>9716</v>
      </c>
      <c r="D140" t="s">
        <v>9733</v>
      </c>
      <c r="E140" s="4">
        <v>42278</v>
      </c>
      <c r="F140" t="s">
        <v>1767</v>
      </c>
    </row>
    <row r="141" spans="1:6">
      <c r="A141" s="1" t="s">
        <v>1907</v>
      </c>
      <c r="B141" t="s">
        <v>1907</v>
      </c>
      <c r="C141" t="s">
        <v>1765</v>
      </c>
      <c r="D141" t="s">
        <v>9735</v>
      </c>
      <c r="E141" s="4">
        <v>42278</v>
      </c>
      <c r="F141" t="s">
        <v>1767</v>
      </c>
    </row>
    <row r="142" spans="1:6">
      <c r="A142" s="1" t="s">
        <v>1908</v>
      </c>
      <c r="B142" t="s">
        <v>1908</v>
      </c>
      <c r="C142" t="s">
        <v>1765</v>
      </c>
      <c r="E142" s="4">
        <v>42278</v>
      </c>
      <c r="F142" t="s">
        <v>1767</v>
      </c>
    </row>
    <row r="143" spans="1:6">
      <c r="A143" s="1" t="s">
        <v>1909</v>
      </c>
      <c r="B143" t="s">
        <v>1909</v>
      </c>
      <c r="C143" t="s">
        <v>1765</v>
      </c>
      <c r="E143" s="4">
        <v>42278</v>
      </c>
      <c r="F143" t="s">
        <v>1767</v>
      </c>
    </row>
    <row r="144" spans="1:6">
      <c r="A144" s="1" t="s">
        <v>1910</v>
      </c>
      <c r="B144" t="s">
        <v>1910</v>
      </c>
      <c r="C144" t="s">
        <v>9718</v>
      </c>
      <c r="E144" s="4">
        <v>42278</v>
      </c>
      <c r="F144" t="s">
        <v>1767</v>
      </c>
    </row>
    <row r="145" spans="1:6">
      <c r="A145" s="1" t="s">
        <v>1911</v>
      </c>
      <c r="B145" t="s">
        <v>1911</v>
      </c>
      <c r="C145" t="s">
        <v>9718</v>
      </c>
      <c r="E145" s="4">
        <v>42278</v>
      </c>
      <c r="F145" t="s">
        <v>1767</v>
      </c>
    </row>
    <row r="146" spans="1:6">
      <c r="A146" s="1" t="s">
        <v>1912</v>
      </c>
      <c r="B146" t="s">
        <v>1912</v>
      </c>
      <c r="C146" t="s">
        <v>1765</v>
      </c>
      <c r="D146" t="s">
        <v>9736</v>
      </c>
      <c r="E146" s="4">
        <v>42489</v>
      </c>
      <c r="F146" t="s">
        <v>1767</v>
      </c>
    </row>
    <row r="147" spans="1:6">
      <c r="A147" s="1" t="s">
        <v>1913</v>
      </c>
      <c r="B147" t="s">
        <v>1913</v>
      </c>
      <c r="C147" t="s">
        <v>9718</v>
      </c>
      <c r="D147" t="s">
        <v>9721</v>
      </c>
      <c r="E147" s="4">
        <v>42278</v>
      </c>
      <c r="F147" t="s">
        <v>1767</v>
      </c>
    </row>
    <row r="148" spans="1:6">
      <c r="A148" s="1" t="s">
        <v>1914</v>
      </c>
      <c r="B148" t="s">
        <v>1914</v>
      </c>
      <c r="C148" t="s">
        <v>1765</v>
      </c>
      <c r="E148" s="4">
        <v>42887</v>
      </c>
      <c r="F148" t="s">
        <v>1767</v>
      </c>
    </row>
    <row r="149" spans="1:6">
      <c r="A149" s="1" t="s">
        <v>1915</v>
      </c>
      <c r="B149" t="s">
        <v>1915</v>
      </c>
      <c r="C149" t="s">
        <v>9715</v>
      </c>
      <c r="D149" t="s">
        <v>9722</v>
      </c>
      <c r="E149" s="4">
        <v>42621</v>
      </c>
      <c r="F149" t="s">
        <v>1767</v>
      </c>
    </row>
    <row r="150" spans="1:6">
      <c r="A150" s="1" t="s">
        <v>1916</v>
      </c>
      <c r="B150" t="s">
        <v>1916</v>
      </c>
      <c r="C150" t="s">
        <v>1765</v>
      </c>
      <c r="E150" s="4">
        <v>42278</v>
      </c>
      <c r="F150" t="s">
        <v>1767</v>
      </c>
    </row>
    <row r="151" spans="1:6">
      <c r="A151" s="1" t="s">
        <v>1917</v>
      </c>
      <c r="B151" t="s">
        <v>1917</v>
      </c>
      <c r="C151" t="s">
        <v>9716</v>
      </c>
      <c r="E151" s="4">
        <v>42278</v>
      </c>
      <c r="F151" t="s">
        <v>1767</v>
      </c>
    </row>
    <row r="152" spans="1:6">
      <c r="A152" s="1" t="s">
        <v>1918</v>
      </c>
      <c r="B152" t="s">
        <v>1918</v>
      </c>
      <c r="C152" t="s">
        <v>9716</v>
      </c>
      <c r="E152" s="4">
        <v>42278</v>
      </c>
      <c r="F152" t="s">
        <v>1767</v>
      </c>
    </row>
    <row r="153" spans="1:6">
      <c r="A153" s="1" t="s">
        <v>1919</v>
      </c>
      <c r="B153" t="s">
        <v>1919</v>
      </c>
      <c r="C153" t="s">
        <v>9716</v>
      </c>
      <c r="D153" t="s">
        <v>9729</v>
      </c>
      <c r="E153" s="4">
        <v>42278</v>
      </c>
      <c r="F153" t="s">
        <v>1767</v>
      </c>
    </row>
    <row r="154" spans="1:6">
      <c r="A154" s="1" t="s">
        <v>1920</v>
      </c>
      <c r="B154" t="s">
        <v>1920</v>
      </c>
      <c r="C154" t="s">
        <v>9715</v>
      </c>
      <c r="E154" s="4">
        <v>42356</v>
      </c>
      <c r="F154" t="s">
        <v>1767</v>
      </c>
    </row>
    <row r="155" spans="1:6">
      <c r="A155" s="1" t="s">
        <v>1921</v>
      </c>
      <c r="B155" t="s">
        <v>1921</v>
      </c>
      <c r="C155" t="s">
        <v>9716</v>
      </c>
      <c r="E155" s="4">
        <v>42278</v>
      </c>
      <c r="F155" t="s">
        <v>1767</v>
      </c>
    </row>
    <row r="156" spans="1:6">
      <c r="A156" s="1" t="s">
        <v>1922</v>
      </c>
      <c r="B156" t="s">
        <v>1922</v>
      </c>
      <c r="C156" t="s">
        <v>9718</v>
      </c>
      <c r="E156" s="4">
        <v>42278</v>
      </c>
      <c r="F156" t="s">
        <v>1767</v>
      </c>
    </row>
    <row r="157" spans="1:6">
      <c r="A157" s="1" t="s">
        <v>1923</v>
      </c>
      <c r="B157" t="s">
        <v>1923</v>
      </c>
      <c r="C157" t="s">
        <v>1765</v>
      </c>
      <c r="E157" s="4">
        <v>42278</v>
      </c>
      <c r="F157" t="s">
        <v>1767</v>
      </c>
    </row>
    <row r="158" spans="1:6">
      <c r="A158" s="1" t="s">
        <v>1924</v>
      </c>
      <c r="B158" t="s">
        <v>1924</v>
      </c>
      <c r="C158" t="s">
        <v>9716</v>
      </c>
      <c r="E158" s="4">
        <v>42278</v>
      </c>
      <c r="F158" t="s">
        <v>1767</v>
      </c>
    </row>
    <row r="159" spans="1:6">
      <c r="A159" s="1" t="s">
        <v>1925</v>
      </c>
      <c r="B159" t="s">
        <v>1925</v>
      </c>
      <c r="C159" t="s">
        <v>1765</v>
      </c>
      <c r="D159" t="s">
        <v>9724</v>
      </c>
      <c r="E159" s="4">
        <v>42369</v>
      </c>
      <c r="F159" t="s">
        <v>1767</v>
      </c>
    </row>
    <row r="160" spans="1:6">
      <c r="A160" s="1" t="s">
        <v>1926</v>
      </c>
      <c r="B160" t="s">
        <v>1926</v>
      </c>
      <c r="C160" t="s">
        <v>1765</v>
      </c>
      <c r="E160" s="4">
        <v>42278</v>
      </c>
      <c r="F160" t="s">
        <v>1767</v>
      </c>
    </row>
    <row r="161" spans="1:6">
      <c r="A161" s="1" t="s">
        <v>1927</v>
      </c>
      <c r="B161" t="s">
        <v>1927</v>
      </c>
      <c r="C161" t="s">
        <v>1765</v>
      </c>
      <c r="E161" s="4">
        <v>42278</v>
      </c>
      <c r="F161" t="s">
        <v>1767</v>
      </c>
    </row>
    <row r="162" spans="1:6">
      <c r="A162" s="1" t="s">
        <v>1928</v>
      </c>
      <c r="B162" t="s">
        <v>1928</v>
      </c>
      <c r="C162" t="s">
        <v>1765</v>
      </c>
      <c r="E162" s="4">
        <v>42278</v>
      </c>
      <c r="F162" t="s">
        <v>1767</v>
      </c>
    </row>
    <row r="163" spans="1:6">
      <c r="A163" s="1" t="s">
        <v>1929</v>
      </c>
      <c r="B163" t="s">
        <v>1929</v>
      </c>
      <c r="C163" t="s">
        <v>9718</v>
      </c>
      <c r="E163" s="4">
        <v>42278</v>
      </c>
      <c r="F163" t="s">
        <v>1767</v>
      </c>
    </row>
    <row r="164" spans="1:6">
      <c r="A164" s="1" t="s">
        <v>1930</v>
      </c>
      <c r="B164" t="s">
        <v>1930</v>
      </c>
      <c r="C164" t="s">
        <v>1765</v>
      </c>
      <c r="E164" s="4">
        <v>42278</v>
      </c>
      <c r="F164" t="s">
        <v>1767</v>
      </c>
    </row>
    <row r="165" spans="1:6">
      <c r="A165" s="1" t="s">
        <v>1931</v>
      </c>
      <c r="B165" t="s">
        <v>1931</v>
      </c>
      <c r="C165" t="s">
        <v>1765</v>
      </c>
      <c r="E165" s="4">
        <v>42278</v>
      </c>
      <c r="F165" t="s">
        <v>1767</v>
      </c>
    </row>
    <row r="166" spans="1:6">
      <c r="A166" s="1" t="s">
        <v>1932</v>
      </c>
      <c r="B166" t="s">
        <v>1932</v>
      </c>
      <c r="C166" t="s">
        <v>1765</v>
      </c>
      <c r="D166" t="s">
        <v>9722</v>
      </c>
      <c r="E166" s="4">
        <v>42278</v>
      </c>
      <c r="F166" t="s">
        <v>1767</v>
      </c>
    </row>
    <row r="167" spans="1:6">
      <c r="A167" s="1" t="s">
        <v>1933</v>
      </c>
      <c r="B167" t="s">
        <v>1933</v>
      </c>
      <c r="C167" t="s">
        <v>9715</v>
      </c>
      <c r="D167" t="s">
        <v>9722</v>
      </c>
      <c r="E167" s="4">
        <v>42346</v>
      </c>
      <c r="F167" t="s">
        <v>1767</v>
      </c>
    </row>
    <row r="168" spans="1:6">
      <c r="A168" s="1" t="s">
        <v>1934</v>
      </c>
      <c r="B168" t="s">
        <v>1934</v>
      </c>
      <c r="C168" t="s">
        <v>1765</v>
      </c>
      <c r="D168" t="s">
        <v>9723</v>
      </c>
      <c r="E168" s="4">
        <v>42356</v>
      </c>
      <c r="F168" t="s">
        <v>1767</v>
      </c>
    </row>
    <row r="169" spans="1:6">
      <c r="A169" s="1" t="s">
        <v>1935</v>
      </c>
      <c r="B169" t="s">
        <v>1935</v>
      </c>
      <c r="C169" t="s">
        <v>9716</v>
      </c>
      <c r="D169" t="s">
        <v>9729</v>
      </c>
      <c r="E169" s="4">
        <v>42278</v>
      </c>
      <c r="F169" t="s">
        <v>1767</v>
      </c>
    </row>
    <row r="170" spans="1:6">
      <c r="A170" s="1" t="s">
        <v>1936</v>
      </c>
      <c r="B170" t="s">
        <v>1936</v>
      </c>
      <c r="C170" t="s">
        <v>9716</v>
      </c>
      <c r="D170" t="s">
        <v>9729</v>
      </c>
      <c r="E170" s="4">
        <v>42278</v>
      </c>
      <c r="F170" t="s">
        <v>1767</v>
      </c>
    </row>
    <row r="171" spans="1:6">
      <c r="A171" s="1" t="s">
        <v>1937</v>
      </c>
      <c r="B171" t="s">
        <v>1937</v>
      </c>
      <c r="C171" t="s">
        <v>9715</v>
      </c>
      <c r="D171" t="s">
        <v>9722</v>
      </c>
      <c r="E171" s="4">
        <v>42636</v>
      </c>
      <c r="F171" t="s">
        <v>1767</v>
      </c>
    </row>
    <row r="172" spans="1:6">
      <c r="A172" s="1" t="s">
        <v>1938</v>
      </c>
      <c r="B172" t="s">
        <v>1938</v>
      </c>
      <c r="C172" t="s">
        <v>9716</v>
      </c>
      <c r="D172" t="s">
        <v>9729</v>
      </c>
      <c r="E172" s="4">
        <v>42278</v>
      </c>
      <c r="F172" t="s">
        <v>1767</v>
      </c>
    </row>
    <row r="173" spans="1:6">
      <c r="A173" s="1" t="s">
        <v>1939</v>
      </c>
      <c r="B173" t="s">
        <v>1939</v>
      </c>
      <c r="C173" t="s">
        <v>1765</v>
      </c>
      <c r="E173" s="4">
        <v>42895</v>
      </c>
      <c r="F173" t="s">
        <v>1767</v>
      </c>
    </row>
    <row r="174" spans="1:6">
      <c r="A174" s="1" t="s">
        <v>1940</v>
      </c>
      <c r="B174" t="s">
        <v>1940</v>
      </c>
      <c r="C174" t="s">
        <v>9716</v>
      </c>
      <c r="E174" s="4">
        <v>42278</v>
      </c>
      <c r="F174" t="s">
        <v>1767</v>
      </c>
    </row>
    <row r="175" spans="1:6">
      <c r="A175" s="1" t="s">
        <v>1941</v>
      </c>
      <c r="B175" t="s">
        <v>1941</v>
      </c>
      <c r="C175" t="s">
        <v>1765</v>
      </c>
      <c r="E175" s="4">
        <v>42278</v>
      </c>
      <c r="F175" t="s">
        <v>1767</v>
      </c>
    </row>
    <row r="176" spans="1:6">
      <c r="A176" s="1" t="s">
        <v>1942</v>
      </c>
      <c r="B176" t="s">
        <v>1942</v>
      </c>
      <c r="C176" t="s">
        <v>9716</v>
      </c>
      <c r="E176" s="4">
        <v>42278</v>
      </c>
      <c r="F176" t="s">
        <v>1767</v>
      </c>
    </row>
    <row r="177" spans="1:6">
      <c r="A177" s="1" t="s">
        <v>1943</v>
      </c>
      <c r="B177" t="s">
        <v>1943</v>
      </c>
      <c r="C177" t="s">
        <v>1765</v>
      </c>
      <c r="E177" s="4">
        <v>42278</v>
      </c>
      <c r="F177" t="s">
        <v>1767</v>
      </c>
    </row>
    <row r="178" spans="1:6">
      <c r="A178" s="1" t="s">
        <v>1944</v>
      </c>
      <c r="B178" t="s">
        <v>1944</v>
      </c>
      <c r="C178" t="s">
        <v>1765</v>
      </c>
      <c r="E178" s="4">
        <v>42278</v>
      </c>
      <c r="F178" t="s">
        <v>1767</v>
      </c>
    </row>
    <row r="179" spans="1:6">
      <c r="A179" s="1" t="s">
        <v>1945</v>
      </c>
      <c r="B179" t="s">
        <v>1945</v>
      </c>
      <c r="C179" t="s">
        <v>1765</v>
      </c>
      <c r="D179" t="s">
        <v>9737</v>
      </c>
      <c r="E179" s="4">
        <v>42863</v>
      </c>
      <c r="F179" t="s">
        <v>1767</v>
      </c>
    </row>
    <row r="180" spans="1:6">
      <c r="A180" s="1" t="s">
        <v>1946</v>
      </c>
      <c r="B180" t="s">
        <v>1946</v>
      </c>
      <c r="C180" t="s">
        <v>9715</v>
      </c>
      <c r="E180" s="4">
        <v>42278</v>
      </c>
      <c r="F180" t="s">
        <v>1767</v>
      </c>
    </row>
    <row r="181" spans="1:6">
      <c r="A181" s="1" t="s">
        <v>1947</v>
      </c>
      <c r="B181" t="s">
        <v>1947</v>
      </c>
      <c r="C181" t="s">
        <v>1765</v>
      </c>
      <c r="D181" t="s">
        <v>9722</v>
      </c>
      <c r="E181" s="4">
        <v>42278</v>
      </c>
      <c r="F181" t="s">
        <v>1767</v>
      </c>
    </row>
    <row r="182" spans="1:6">
      <c r="A182" s="1" t="s">
        <v>1948</v>
      </c>
      <c r="B182" t="s">
        <v>1948</v>
      </c>
      <c r="C182" t="s">
        <v>9716</v>
      </c>
      <c r="E182" s="4">
        <v>42278</v>
      </c>
      <c r="F182" t="s">
        <v>1767</v>
      </c>
    </row>
    <row r="183" spans="1:6">
      <c r="A183" s="1" t="s">
        <v>1949</v>
      </c>
      <c r="B183" t="s">
        <v>1949</v>
      </c>
      <c r="C183" t="s">
        <v>1765</v>
      </c>
      <c r="E183" s="4">
        <v>42278</v>
      </c>
      <c r="F183" t="s">
        <v>1767</v>
      </c>
    </row>
    <row r="184" spans="1:6">
      <c r="A184" s="1" t="s">
        <v>1950</v>
      </c>
      <c r="B184" t="s">
        <v>1950</v>
      </c>
      <c r="C184" t="s">
        <v>9716</v>
      </c>
      <c r="E184" s="4">
        <v>42278</v>
      </c>
      <c r="F184" t="s">
        <v>1767</v>
      </c>
    </row>
    <row r="185" spans="1:6">
      <c r="A185" s="1" t="s">
        <v>1951</v>
      </c>
      <c r="B185" t="s">
        <v>1951</v>
      </c>
      <c r="C185" t="s">
        <v>9716</v>
      </c>
      <c r="E185" s="4">
        <v>42278</v>
      </c>
      <c r="F185" t="s">
        <v>1767</v>
      </c>
    </row>
    <row r="186" spans="1:6">
      <c r="A186" s="1" t="s">
        <v>1952</v>
      </c>
      <c r="B186" t="s">
        <v>1952</v>
      </c>
      <c r="C186" t="s">
        <v>9715</v>
      </c>
      <c r="E186" s="4">
        <v>42278</v>
      </c>
      <c r="F186" t="s">
        <v>1767</v>
      </c>
    </row>
    <row r="187" spans="1:6">
      <c r="A187" s="1" t="s">
        <v>1953</v>
      </c>
      <c r="B187" t="s">
        <v>1953</v>
      </c>
      <c r="C187" t="s">
        <v>1765</v>
      </c>
      <c r="E187" s="4">
        <v>42278</v>
      </c>
      <c r="F187" t="s">
        <v>1767</v>
      </c>
    </row>
    <row r="188" spans="1:6">
      <c r="A188" s="1" t="s">
        <v>1954</v>
      </c>
      <c r="B188" t="s">
        <v>1954</v>
      </c>
      <c r="C188" t="s">
        <v>1765</v>
      </c>
      <c r="E188" s="4">
        <v>42278</v>
      </c>
      <c r="F188" t="s">
        <v>1767</v>
      </c>
    </row>
    <row r="189" spans="1:6">
      <c r="A189" s="1" t="s">
        <v>1955</v>
      </c>
      <c r="B189" t="s">
        <v>1955</v>
      </c>
      <c r="C189" t="s">
        <v>9715</v>
      </c>
      <c r="E189" s="4">
        <v>42278</v>
      </c>
      <c r="F189" t="s">
        <v>1767</v>
      </c>
    </row>
    <row r="190" spans="1:6">
      <c r="A190" s="1" t="s">
        <v>1956</v>
      </c>
      <c r="B190" t="s">
        <v>1956</v>
      </c>
      <c r="C190" t="s">
        <v>1765</v>
      </c>
      <c r="D190" t="s">
        <v>9725</v>
      </c>
      <c r="E190" s="4">
        <v>42278</v>
      </c>
      <c r="F190" t="s">
        <v>1767</v>
      </c>
    </row>
    <row r="191" spans="1:6">
      <c r="A191" s="1" t="s">
        <v>1957</v>
      </c>
      <c r="B191" t="s">
        <v>1957</v>
      </c>
      <c r="C191" t="s">
        <v>9716</v>
      </c>
      <c r="E191" s="4">
        <v>42278</v>
      </c>
      <c r="F191" t="s">
        <v>1767</v>
      </c>
    </row>
    <row r="192" spans="1:6">
      <c r="A192" s="1" t="s">
        <v>1958</v>
      </c>
      <c r="B192" t="s">
        <v>1958</v>
      </c>
      <c r="C192" t="s">
        <v>9715</v>
      </c>
      <c r="D192" t="s">
        <v>9738</v>
      </c>
      <c r="E192" s="4">
        <v>42621</v>
      </c>
      <c r="F192" t="s">
        <v>1767</v>
      </c>
    </row>
    <row r="193" spans="1:6">
      <c r="A193" s="1" t="s">
        <v>1959</v>
      </c>
      <c r="B193" t="s">
        <v>1959</v>
      </c>
      <c r="C193" t="s">
        <v>1765</v>
      </c>
      <c r="E193" s="4">
        <v>42278</v>
      </c>
      <c r="F193" t="s">
        <v>1767</v>
      </c>
    </row>
    <row r="194" spans="1:6">
      <c r="A194" s="1" t="s">
        <v>1960</v>
      </c>
      <c r="B194" t="s">
        <v>1960</v>
      </c>
      <c r="C194" t="s">
        <v>9715</v>
      </c>
      <c r="E194" s="4">
        <v>42278</v>
      </c>
      <c r="F194" t="s">
        <v>1767</v>
      </c>
    </row>
    <row r="195" spans="1:6">
      <c r="A195" s="1" t="s">
        <v>1961</v>
      </c>
      <c r="B195" t="s">
        <v>1961</v>
      </c>
      <c r="C195" t="s">
        <v>1765</v>
      </c>
      <c r="E195" s="4">
        <v>42278</v>
      </c>
      <c r="F195" t="s">
        <v>1767</v>
      </c>
    </row>
    <row r="196" spans="1:6">
      <c r="A196" s="1" t="s">
        <v>1962</v>
      </c>
      <c r="B196" t="s">
        <v>1962</v>
      </c>
      <c r="C196" t="s">
        <v>1765</v>
      </c>
      <c r="E196" s="4">
        <v>42278</v>
      </c>
      <c r="F196" t="s">
        <v>1767</v>
      </c>
    </row>
    <row r="197" spans="1:6">
      <c r="A197" s="1" t="s">
        <v>1963</v>
      </c>
      <c r="B197" t="s">
        <v>1963</v>
      </c>
      <c r="C197" t="s">
        <v>1765</v>
      </c>
      <c r="E197" s="4">
        <v>42278</v>
      </c>
      <c r="F197" t="s">
        <v>1767</v>
      </c>
    </row>
    <row r="198" spans="1:6">
      <c r="A198" s="1" t="s">
        <v>1964</v>
      </c>
      <c r="B198" t="s">
        <v>1964</v>
      </c>
      <c r="C198" t="s">
        <v>1765</v>
      </c>
      <c r="D198" t="s">
        <v>9724</v>
      </c>
      <c r="E198" s="4">
        <v>42724</v>
      </c>
      <c r="F198" t="s">
        <v>1767</v>
      </c>
    </row>
    <row r="199" spans="1:6">
      <c r="A199" s="1" t="s">
        <v>1965</v>
      </c>
      <c r="B199" t="s">
        <v>1965</v>
      </c>
      <c r="C199" t="s">
        <v>1765</v>
      </c>
      <c r="D199" t="s">
        <v>189</v>
      </c>
      <c r="E199" s="4">
        <v>42278</v>
      </c>
      <c r="F199" t="s">
        <v>1767</v>
      </c>
    </row>
    <row r="200" spans="1:6">
      <c r="A200" s="1" t="s">
        <v>1966</v>
      </c>
      <c r="B200" t="s">
        <v>1966</v>
      </c>
      <c r="C200" t="s">
        <v>1765</v>
      </c>
      <c r="E200" s="4">
        <v>42278</v>
      </c>
      <c r="F200" t="s">
        <v>1767</v>
      </c>
    </row>
    <row r="201" spans="1:6">
      <c r="A201" s="1" t="s">
        <v>1967</v>
      </c>
      <c r="B201" t="s">
        <v>1967</v>
      </c>
      <c r="C201" t="s">
        <v>1765</v>
      </c>
      <c r="E201" s="4">
        <v>42278</v>
      </c>
      <c r="F201" t="s">
        <v>1767</v>
      </c>
    </row>
    <row r="202" spans="1:6">
      <c r="A202" s="1" t="s">
        <v>1968</v>
      </c>
      <c r="B202" t="s">
        <v>1968</v>
      </c>
      <c r="C202" t="s">
        <v>9715</v>
      </c>
      <c r="E202" s="4">
        <v>42278</v>
      </c>
      <c r="F202" t="s">
        <v>1767</v>
      </c>
    </row>
    <row r="203" spans="1:6">
      <c r="A203" s="1" t="s">
        <v>1969</v>
      </c>
      <c r="B203" t="s">
        <v>1969</v>
      </c>
      <c r="C203" t="s">
        <v>9715</v>
      </c>
      <c r="D203" t="s">
        <v>9721</v>
      </c>
      <c r="E203" s="4">
        <v>42369</v>
      </c>
      <c r="F203" t="s">
        <v>1767</v>
      </c>
    </row>
    <row r="204" spans="1:6">
      <c r="A204" s="1" t="s">
        <v>1970</v>
      </c>
      <c r="B204" t="s">
        <v>1970</v>
      </c>
      <c r="C204" t="s">
        <v>1765</v>
      </c>
      <c r="E204" s="4">
        <v>42278</v>
      </c>
      <c r="F204" t="s">
        <v>1767</v>
      </c>
    </row>
    <row r="205" spans="1:6">
      <c r="A205" s="1" t="s">
        <v>1971</v>
      </c>
      <c r="B205" t="s">
        <v>1971</v>
      </c>
      <c r="C205" t="s">
        <v>9715</v>
      </c>
      <c r="D205" t="s">
        <v>9734</v>
      </c>
      <c r="E205" s="4">
        <v>42621</v>
      </c>
      <c r="F205" t="s">
        <v>1767</v>
      </c>
    </row>
    <row r="206" spans="1:6">
      <c r="A206" s="1" t="s">
        <v>1972</v>
      </c>
      <c r="B206" t="s">
        <v>1972</v>
      </c>
      <c r="C206" t="s">
        <v>1765</v>
      </c>
      <c r="D206" t="s">
        <v>9739</v>
      </c>
      <c r="E206" s="4">
        <v>42962</v>
      </c>
      <c r="F206" t="s">
        <v>1767</v>
      </c>
    </row>
    <row r="207" spans="1:6">
      <c r="A207" s="1" t="s">
        <v>1973</v>
      </c>
      <c r="B207" t="s">
        <v>1973</v>
      </c>
      <c r="C207" t="s">
        <v>9715</v>
      </c>
      <c r="D207" t="s">
        <v>9740</v>
      </c>
      <c r="E207" s="4">
        <v>42454</v>
      </c>
      <c r="F207" t="s">
        <v>1767</v>
      </c>
    </row>
    <row r="208" spans="1:6">
      <c r="A208" s="1" t="s">
        <v>1974</v>
      </c>
      <c r="B208" t="s">
        <v>1974</v>
      </c>
      <c r="C208" t="s">
        <v>1765</v>
      </c>
      <c r="E208" s="4">
        <v>42320</v>
      </c>
      <c r="F208" t="s">
        <v>1767</v>
      </c>
    </row>
    <row r="209" spans="1:6">
      <c r="A209" s="1" t="s">
        <v>1975</v>
      </c>
      <c r="B209" t="s">
        <v>1975</v>
      </c>
      <c r="C209" t="s">
        <v>9715</v>
      </c>
      <c r="E209" s="4">
        <v>42278</v>
      </c>
      <c r="F209" t="s">
        <v>1767</v>
      </c>
    </row>
    <row r="210" spans="1:6">
      <c r="A210" s="1" t="s">
        <v>1976</v>
      </c>
      <c r="B210" t="s">
        <v>1976</v>
      </c>
      <c r="C210" t="s">
        <v>1765</v>
      </c>
      <c r="E210" s="4">
        <v>42278</v>
      </c>
      <c r="F210" t="s">
        <v>1767</v>
      </c>
    </row>
    <row r="211" spans="1:6">
      <c r="A211" s="1" t="s">
        <v>1977</v>
      </c>
      <c r="B211" t="s">
        <v>1977</v>
      </c>
      <c r="C211" t="s">
        <v>1765</v>
      </c>
      <c r="D211" t="s">
        <v>9725</v>
      </c>
      <c r="E211" s="4">
        <v>42278</v>
      </c>
      <c r="F211" t="s">
        <v>1767</v>
      </c>
    </row>
    <row r="212" spans="1:6">
      <c r="A212" s="1" t="s">
        <v>1978</v>
      </c>
      <c r="B212" t="s">
        <v>1978</v>
      </c>
      <c r="C212" t="s">
        <v>1765</v>
      </c>
      <c r="E212" s="4">
        <v>42278</v>
      </c>
      <c r="F212" t="s">
        <v>1767</v>
      </c>
    </row>
    <row r="213" spans="1:6">
      <c r="A213" s="1" t="s">
        <v>1979</v>
      </c>
      <c r="B213" t="s">
        <v>1979</v>
      </c>
      <c r="C213" t="s">
        <v>9715</v>
      </c>
      <c r="D213" t="s">
        <v>9725</v>
      </c>
      <c r="E213" s="4">
        <v>42356</v>
      </c>
      <c r="F213" t="s">
        <v>1767</v>
      </c>
    </row>
    <row r="214" spans="1:6">
      <c r="A214" s="1" t="s">
        <v>1980</v>
      </c>
      <c r="B214" t="s">
        <v>1980</v>
      </c>
      <c r="C214" t="s">
        <v>9715</v>
      </c>
      <c r="D214" t="s">
        <v>9722</v>
      </c>
      <c r="E214" s="4">
        <v>42636</v>
      </c>
      <c r="F214" t="s">
        <v>1767</v>
      </c>
    </row>
    <row r="215" spans="1:6">
      <c r="A215" s="1" t="s">
        <v>1981</v>
      </c>
      <c r="B215" t="s">
        <v>1981</v>
      </c>
      <c r="C215" t="s">
        <v>1765</v>
      </c>
      <c r="E215" s="4">
        <v>42278</v>
      </c>
      <c r="F215" t="s">
        <v>1767</v>
      </c>
    </row>
    <row r="216" spans="1:6">
      <c r="A216" s="1" t="s">
        <v>1982</v>
      </c>
      <c r="B216" t="s">
        <v>1982</v>
      </c>
      <c r="C216" t="s">
        <v>1765</v>
      </c>
      <c r="E216" s="4">
        <v>42278</v>
      </c>
      <c r="F216" t="s">
        <v>1767</v>
      </c>
    </row>
    <row r="217" spans="1:6">
      <c r="A217" s="1" t="s">
        <v>1983</v>
      </c>
      <c r="B217" t="s">
        <v>1983</v>
      </c>
      <c r="C217" t="s">
        <v>1765</v>
      </c>
      <c r="E217" s="4">
        <v>42278</v>
      </c>
      <c r="F217" t="s">
        <v>1767</v>
      </c>
    </row>
    <row r="218" spans="1:6">
      <c r="A218" s="1" t="s">
        <v>1984</v>
      </c>
      <c r="B218" t="s">
        <v>1984</v>
      </c>
      <c r="C218" t="s">
        <v>9715</v>
      </c>
      <c r="E218" s="4">
        <v>42278</v>
      </c>
      <c r="F218" t="s">
        <v>1767</v>
      </c>
    </row>
    <row r="219" spans="1:6">
      <c r="A219" s="1" t="s">
        <v>1985</v>
      </c>
      <c r="B219" t="s">
        <v>1985</v>
      </c>
      <c r="C219" t="s">
        <v>1765</v>
      </c>
      <c r="D219" t="s">
        <v>9732</v>
      </c>
      <c r="E219" s="4">
        <v>42278</v>
      </c>
      <c r="F219" t="s">
        <v>1767</v>
      </c>
    </row>
    <row r="220" spans="1:6">
      <c r="A220" s="1" t="s">
        <v>1986</v>
      </c>
      <c r="B220" t="s">
        <v>1986</v>
      </c>
      <c r="C220" t="s">
        <v>1765</v>
      </c>
      <c r="D220" t="s">
        <v>9724</v>
      </c>
      <c r="E220" s="4">
        <v>42510</v>
      </c>
      <c r="F220" t="s">
        <v>1767</v>
      </c>
    </row>
    <row r="221" spans="1:6">
      <c r="A221" s="1" t="s">
        <v>1987</v>
      </c>
      <c r="B221" t="s">
        <v>1987</v>
      </c>
      <c r="C221" t="s">
        <v>1765</v>
      </c>
      <c r="E221" s="4">
        <v>42278</v>
      </c>
      <c r="F221" t="s">
        <v>1767</v>
      </c>
    </row>
    <row r="222" spans="1:6">
      <c r="A222" s="1" t="s">
        <v>1988</v>
      </c>
      <c r="B222" t="s">
        <v>1988</v>
      </c>
      <c r="C222" t="s">
        <v>1765</v>
      </c>
      <c r="D222" t="s">
        <v>9722</v>
      </c>
      <c r="E222" s="4">
        <v>42587</v>
      </c>
      <c r="F222" t="s">
        <v>1767</v>
      </c>
    </row>
    <row r="223" spans="1:6">
      <c r="A223" s="1" t="s">
        <v>1989</v>
      </c>
      <c r="B223" t="s">
        <v>1989</v>
      </c>
      <c r="C223" t="s">
        <v>1765</v>
      </c>
      <c r="D223" t="s">
        <v>9724</v>
      </c>
      <c r="E223" s="4">
        <v>42702</v>
      </c>
      <c r="F223" t="s">
        <v>1767</v>
      </c>
    </row>
    <row r="224" spans="1:6">
      <c r="A224" s="1" t="s">
        <v>1990</v>
      </c>
      <c r="B224" t="s">
        <v>1990</v>
      </c>
      <c r="C224" t="s">
        <v>1765</v>
      </c>
      <c r="E224" s="4">
        <v>42278</v>
      </c>
      <c r="F224" t="s">
        <v>1767</v>
      </c>
    </row>
    <row r="225" spans="1:6">
      <c r="A225" s="1" t="s">
        <v>1991</v>
      </c>
      <c r="B225" t="s">
        <v>1991</v>
      </c>
      <c r="C225" t="s">
        <v>1765</v>
      </c>
      <c r="E225" s="4">
        <v>42278</v>
      </c>
      <c r="F225" t="s">
        <v>1767</v>
      </c>
    </row>
    <row r="226" spans="1:6">
      <c r="A226" s="1" t="s">
        <v>1992</v>
      </c>
      <c r="B226" t="s">
        <v>1992</v>
      </c>
      <c r="C226" t="s">
        <v>1765</v>
      </c>
      <c r="E226" s="4">
        <v>42278</v>
      </c>
      <c r="F226" t="s">
        <v>1767</v>
      </c>
    </row>
    <row r="227" spans="1:6">
      <c r="A227" s="1" t="s">
        <v>1993</v>
      </c>
      <c r="B227" t="s">
        <v>1993</v>
      </c>
      <c r="C227" t="s">
        <v>1765</v>
      </c>
      <c r="E227" s="4">
        <v>42369</v>
      </c>
      <c r="F227" t="s">
        <v>1767</v>
      </c>
    </row>
    <row r="228" spans="1:6">
      <c r="A228" s="1" t="s">
        <v>1994</v>
      </c>
      <c r="B228" t="s">
        <v>1994</v>
      </c>
      <c r="C228" t="s">
        <v>9715</v>
      </c>
      <c r="E228" s="4">
        <v>42278</v>
      </c>
      <c r="F228" t="s">
        <v>1767</v>
      </c>
    </row>
    <row r="229" spans="1:6">
      <c r="A229" s="1" t="s">
        <v>1995</v>
      </c>
      <c r="B229" t="s">
        <v>1995</v>
      </c>
      <c r="C229" t="s">
        <v>1765</v>
      </c>
      <c r="E229" s="4">
        <v>42278</v>
      </c>
      <c r="F229" t="s">
        <v>1767</v>
      </c>
    </row>
    <row r="230" spans="1:6">
      <c r="A230" s="1" t="s">
        <v>1996</v>
      </c>
      <c r="B230" t="s">
        <v>1996</v>
      </c>
      <c r="C230" t="s">
        <v>1765</v>
      </c>
      <c r="E230" s="4">
        <v>42278</v>
      </c>
      <c r="F230" t="s">
        <v>1767</v>
      </c>
    </row>
    <row r="231" spans="1:6">
      <c r="A231" s="1" t="s">
        <v>1997</v>
      </c>
      <c r="B231" t="s">
        <v>1997</v>
      </c>
      <c r="C231" t="s">
        <v>1765</v>
      </c>
      <c r="D231" t="s">
        <v>9722</v>
      </c>
      <c r="E231" s="4">
        <v>42999</v>
      </c>
      <c r="F231" t="s">
        <v>1767</v>
      </c>
    </row>
    <row r="232" spans="1:6">
      <c r="A232" s="1" t="s">
        <v>1998</v>
      </c>
      <c r="B232" t="s">
        <v>1998</v>
      </c>
      <c r="C232" t="s">
        <v>9715</v>
      </c>
      <c r="D232" t="s">
        <v>9736</v>
      </c>
      <c r="E232" s="4">
        <v>42926</v>
      </c>
      <c r="F232" t="s">
        <v>1767</v>
      </c>
    </row>
    <row r="233" spans="1:6">
      <c r="A233" s="1" t="s">
        <v>1999</v>
      </c>
      <c r="B233" t="s">
        <v>1999</v>
      </c>
      <c r="C233" t="s">
        <v>1765</v>
      </c>
      <c r="E233" s="4">
        <v>42278</v>
      </c>
      <c r="F233" t="s">
        <v>1767</v>
      </c>
    </row>
    <row r="234" spans="1:6">
      <c r="A234" s="1" t="s">
        <v>2000</v>
      </c>
      <c r="B234" t="s">
        <v>2000</v>
      </c>
      <c r="C234" t="s">
        <v>9715</v>
      </c>
      <c r="D234" t="s">
        <v>9721</v>
      </c>
      <c r="E234" s="4">
        <v>42278</v>
      </c>
      <c r="F234" t="s">
        <v>1767</v>
      </c>
    </row>
    <row r="235" spans="1:6">
      <c r="A235" s="1" t="s">
        <v>2001</v>
      </c>
      <c r="B235" t="s">
        <v>2001</v>
      </c>
      <c r="C235" t="s">
        <v>9715</v>
      </c>
      <c r="D235" t="s">
        <v>9721</v>
      </c>
      <c r="E235" s="4">
        <v>42278</v>
      </c>
      <c r="F235" t="s">
        <v>1767</v>
      </c>
    </row>
    <row r="236" spans="1:6">
      <c r="A236" s="1" t="s">
        <v>2002</v>
      </c>
      <c r="B236" t="s">
        <v>2002</v>
      </c>
      <c r="C236" t="s">
        <v>9715</v>
      </c>
      <c r="D236" t="s">
        <v>9721</v>
      </c>
      <c r="E236" s="4">
        <v>42278</v>
      </c>
      <c r="F236" t="s">
        <v>1767</v>
      </c>
    </row>
    <row r="237" spans="1:6">
      <c r="A237" s="1" t="s">
        <v>2003</v>
      </c>
      <c r="B237" t="s">
        <v>2003</v>
      </c>
      <c r="C237" t="s">
        <v>9715</v>
      </c>
      <c r="E237" s="4">
        <v>42369</v>
      </c>
      <c r="F237" t="s">
        <v>1767</v>
      </c>
    </row>
    <row r="238" spans="1:6">
      <c r="A238" s="1" t="s">
        <v>2004</v>
      </c>
      <c r="B238" t="s">
        <v>2004</v>
      </c>
      <c r="C238" t="s">
        <v>1765</v>
      </c>
      <c r="E238" s="4">
        <v>42278</v>
      </c>
      <c r="F238" t="s">
        <v>1767</v>
      </c>
    </row>
    <row r="239" spans="1:6">
      <c r="A239" s="1" t="s">
        <v>2005</v>
      </c>
      <c r="B239" t="s">
        <v>2005</v>
      </c>
      <c r="C239" t="s">
        <v>9715</v>
      </c>
      <c r="E239" s="4">
        <v>42278</v>
      </c>
      <c r="F239" t="s">
        <v>1767</v>
      </c>
    </row>
    <row r="240" spans="1:6">
      <c r="A240" s="1" t="s">
        <v>2006</v>
      </c>
      <c r="B240" t="s">
        <v>2006</v>
      </c>
      <c r="C240" t="s">
        <v>9715</v>
      </c>
      <c r="E240" s="4">
        <v>42278</v>
      </c>
      <c r="F240" t="s">
        <v>1767</v>
      </c>
    </row>
    <row r="241" spans="1:6">
      <c r="A241" s="1" t="s">
        <v>2007</v>
      </c>
      <c r="B241" t="s">
        <v>2007</v>
      </c>
      <c r="C241" t="s">
        <v>9715</v>
      </c>
      <c r="E241" s="4">
        <v>42278</v>
      </c>
      <c r="F241" t="s">
        <v>1767</v>
      </c>
    </row>
    <row r="242" spans="1:6">
      <c r="A242" s="1" t="s">
        <v>2008</v>
      </c>
      <c r="B242" t="s">
        <v>2008</v>
      </c>
      <c r="C242" t="s">
        <v>1765</v>
      </c>
      <c r="E242" s="4">
        <v>42278</v>
      </c>
      <c r="F242" t="s">
        <v>1767</v>
      </c>
    </row>
    <row r="243" spans="1:6">
      <c r="A243" s="1" t="s">
        <v>2009</v>
      </c>
      <c r="B243" t="s">
        <v>2009</v>
      </c>
      <c r="C243" t="s">
        <v>1765</v>
      </c>
      <c r="D243" t="s">
        <v>9722</v>
      </c>
      <c r="E243" s="4">
        <v>42489</v>
      </c>
      <c r="F243" t="s">
        <v>1767</v>
      </c>
    </row>
    <row r="244" spans="1:6">
      <c r="A244" s="1" t="s">
        <v>2010</v>
      </c>
      <c r="B244" t="s">
        <v>2010</v>
      </c>
      <c r="C244" t="s">
        <v>1765</v>
      </c>
      <c r="E244" s="4">
        <v>42278</v>
      </c>
      <c r="F244" t="s">
        <v>1767</v>
      </c>
    </row>
    <row r="245" spans="1:6">
      <c r="A245" s="1" t="s">
        <v>2011</v>
      </c>
      <c r="B245" t="s">
        <v>2011</v>
      </c>
      <c r="C245" t="s">
        <v>9715</v>
      </c>
      <c r="E245" s="4">
        <v>42278</v>
      </c>
      <c r="F245" t="s">
        <v>1767</v>
      </c>
    </row>
    <row r="246" spans="1:6">
      <c r="A246" s="1" t="s">
        <v>2012</v>
      </c>
      <c r="B246" t="s">
        <v>2012</v>
      </c>
      <c r="C246" t="s">
        <v>1765</v>
      </c>
      <c r="E246" s="4">
        <v>42278</v>
      </c>
      <c r="F246" t="s">
        <v>1767</v>
      </c>
    </row>
    <row r="247" spans="1:6">
      <c r="A247" s="1" t="s">
        <v>2013</v>
      </c>
      <c r="B247" t="s">
        <v>2013</v>
      </c>
      <c r="C247" t="s">
        <v>9715</v>
      </c>
      <c r="E247" s="4">
        <v>42278</v>
      </c>
      <c r="F247" t="s">
        <v>1767</v>
      </c>
    </row>
    <row r="248" spans="1:6">
      <c r="A248" s="1" t="s">
        <v>2014</v>
      </c>
      <c r="B248" t="s">
        <v>2014</v>
      </c>
      <c r="C248" t="s">
        <v>1765</v>
      </c>
      <c r="E248" s="4">
        <v>42278</v>
      </c>
      <c r="F248" t="s">
        <v>1767</v>
      </c>
    </row>
    <row r="249" spans="1:6">
      <c r="A249" s="1" t="s">
        <v>2015</v>
      </c>
      <c r="B249" t="s">
        <v>2015</v>
      </c>
      <c r="C249" t="s">
        <v>9715</v>
      </c>
      <c r="E249" s="4">
        <v>42278</v>
      </c>
      <c r="F249" t="s">
        <v>1767</v>
      </c>
    </row>
    <row r="250" spans="1:6">
      <c r="A250" s="1" t="s">
        <v>2016</v>
      </c>
      <c r="B250" t="s">
        <v>2016</v>
      </c>
      <c r="C250" t="s">
        <v>1765</v>
      </c>
      <c r="E250" s="4">
        <v>42278</v>
      </c>
      <c r="F250" t="s">
        <v>1767</v>
      </c>
    </row>
    <row r="251" spans="1:6">
      <c r="A251" s="1" t="s">
        <v>2017</v>
      </c>
      <c r="B251" t="s">
        <v>2017</v>
      </c>
      <c r="C251" t="s">
        <v>1765</v>
      </c>
      <c r="D251" t="s">
        <v>9722</v>
      </c>
      <c r="E251" s="4">
        <v>42621</v>
      </c>
      <c r="F251" t="s">
        <v>1767</v>
      </c>
    </row>
    <row r="252" spans="1:6">
      <c r="A252" s="1" t="s">
        <v>2018</v>
      </c>
      <c r="B252" t="s">
        <v>2018</v>
      </c>
      <c r="C252" t="s">
        <v>9715</v>
      </c>
      <c r="E252" s="4">
        <v>42278</v>
      </c>
      <c r="F252" t="s">
        <v>1767</v>
      </c>
    </row>
    <row r="253" spans="1:6">
      <c r="A253" s="1" t="s">
        <v>2019</v>
      </c>
      <c r="B253" t="s">
        <v>2019</v>
      </c>
      <c r="C253" t="s">
        <v>9715</v>
      </c>
      <c r="D253" t="s">
        <v>9738</v>
      </c>
      <c r="E253" s="4">
        <v>42426</v>
      </c>
      <c r="F253" t="s">
        <v>1767</v>
      </c>
    </row>
    <row r="254" spans="1:6">
      <c r="A254" s="1" t="s">
        <v>2020</v>
      </c>
      <c r="B254" t="s">
        <v>2020</v>
      </c>
      <c r="C254" t="s">
        <v>9715</v>
      </c>
      <c r="E254" s="4">
        <v>42278</v>
      </c>
      <c r="F254" t="s">
        <v>1767</v>
      </c>
    </row>
    <row r="255" spans="1:6">
      <c r="A255" s="1" t="s">
        <v>2021</v>
      </c>
      <c r="B255" t="s">
        <v>2021</v>
      </c>
      <c r="C255" t="s">
        <v>9715</v>
      </c>
      <c r="E255" s="4">
        <v>42278</v>
      </c>
      <c r="F255" t="s">
        <v>1767</v>
      </c>
    </row>
    <row r="256" spans="1:6">
      <c r="A256" s="1" t="s">
        <v>2022</v>
      </c>
      <c r="B256" t="s">
        <v>2022</v>
      </c>
      <c r="C256" t="s">
        <v>1765</v>
      </c>
      <c r="E256" s="4">
        <v>42278</v>
      </c>
      <c r="F256" t="s">
        <v>1767</v>
      </c>
    </row>
    <row r="257" spans="1:6">
      <c r="A257" s="1" t="s">
        <v>2023</v>
      </c>
      <c r="B257" t="s">
        <v>2023</v>
      </c>
      <c r="C257" t="s">
        <v>9715</v>
      </c>
      <c r="E257" s="4">
        <v>42369</v>
      </c>
      <c r="F257" t="s">
        <v>1767</v>
      </c>
    </row>
    <row r="258" spans="1:6">
      <c r="A258" s="1" t="s">
        <v>2024</v>
      </c>
      <c r="B258" t="s">
        <v>2024</v>
      </c>
      <c r="C258" t="s">
        <v>9715</v>
      </c>
      <c r="E258" s="4">
        <v>42278</v>
      </c>
      <c r="F258" t="s">
        <v>1767</v>
      </c>
    </row>
    <row r="259" spans="1:6">
      <c r="A259" s="1" t="s">
        <v>2025</v>
      </c>
      <c r="B259" t="s">
        <v>2025</v>
      </c>
      <c r="C259" t="s">
        <v>1765</v>
      </c>
      <c r="E259" s="4">
        <v>42278</v>
      </c>
      <c r="F259" t="s">
        <v>1767</v>
      </c>
    </row>
    <row r="260" spans="1:6">
      <c r="A260" s="1" t="s">
        <v>2026</v>
      </c>
      <c r="B260" t="s">
        <v>2026</v>
      </c>
      <c r="C260" t="s">
        <v>1765</v>
      </c>
      <c r="E260" s="4">
        <v>42278</v>
      </c>
      <c r="F260" t="s">
        <v>1767</v>
      </c>
    </row>
    <row r="261" spans="1:6">
      <c r="A261" s="1" t="s">
        <v>2027</v>
      </c>
      <c r="B261" t="s">
        <v>2027</v>
      </c>
      <c r="C261" t="s">
        <v>9715</v>
      </c>
      <c r="E261" s="4">
        <v>42278</v>
      </c>
      <c r="F261" t="s">
        <v>1767</v>
      </c>
    </row>
    <row r="262" spans="1:6">
      <c r="A262" s="1" t="s">
        <v>2028</v>
      </c>
      <c r="B262" t="s">
        <v>2028</v>
      </c>
      <c r="C262" t="s">
        <v>1765</v>
      </c>
      <c r="E262" s="4">
        <v>42278</v>
      </c>
      <c r="F262" t="s">
        <v>1767</v>
      </c>
    </row>
    <row r="263" spans="1:6">
      <c r="A263" s="1" t="s">
        <v>2029</v>
      </c>
      <c r="B263" t="s">
        <v>2029</v>
      </c>
      <c r="C263" t="s">
        <v>1765</v>
      </c>
      <c r="D263" t="s">
        <v>9722</v>
      </c>
      <c r="E263" s="4">
        <v>42489</v>
      </c>
      <c r="F263" t="s">
        <v>1767</v>
      </c>
    </row>
    <row r="264" spans="1:6">
      <c r="A264" s="1" t="s">
        <v>2030</v>
      </c>
      <c r="B264" t="s">
        <v>2030</v>
      </c>
      <c r="C264" t="s">
        <v>9715</v>
      </c>
      <c r="E264" s="4">
        <v>42278</v>
      </c>
      <c r="F264" t="s">
        <v>1767</v>
      </c>
    </row>
    <row r="265" spans="1:6">
      <c r="A265" s="1" t="s">
        <v>2031</v>
      </c>
      <c r="B265" t="s">
        <v>2031</v>
      </c>
      <c r="C265" t="s">
        <v>1765</v>
      </c>
      <c r="E265" s="4">
        <v>42278</v>
      </c>
      <c r="F265" t="s">
        <v>1767</v>
      </c>
    </row>
    <row r="266" spans="1:6">
      <c r="A266" s="1" t="s">
        <v>2032</v>
      </c>
      <c r="B266" t="s">
        <v>2032</v>
      </c>
      <c r="C266" t="s">
        <v>1765</v>
      </c>
      <c r="D266" t="s">
        <v>9722</v>
      </c>
      <c r="E266" s="4">
        <v>42369</v>
      </c>
      <c r="F266" t="s">
        <v>1767</v>
      </c>
    </row>
    <row r="267" spans="1:6">
      <c r="A267" s="1" t="s">
        <v>2033</v>
      </c>
      <c r="B267" t="s">
        <v>2033</v>
      </c>
      <c r="C267" t="s">
        <v>9715</v>
      </c>
      <c r="E267" s="4">
        <v>42278</v>
      </c>
      <c r="F267" t="s">
        <v>1767</v>
      </c>
    </row>
    <row r="268" spans="1:6">
      <c r="A268" s="1" t="s">
        <v>2034</v>
      </c>
      <c r="B268" t="s">
        <v>2034</v>
      </c>
      <c r="C268" t="s">
        <v>1765</v>
      </c>
      <c r="D268" t="s">
        <v>9722</v>
      </c>
      <c r="E268" s="4">
        <v>42278</v>
      </c>
      <c r="F268" t="s">
        <v>1767</v>
      </c>
    </row>
    <row r="269" spans="1:6">
      <c r="A269" s="1" t="s">
        <v>2035</v>
      </c>
      <c r="B269" t="s">
        <v>2035</v>
      </c>
      <c r="C269" t="s">
        <v>9715</v>
      </c>
      <c r="D269" t="s">
        <v>9724</v>
      </c>
      <c r="E269" s="4">
        <v>42278</v>
      </c>
      <c r="F269" t="s">
        <v>1767</v>
      </c>
    </row>
    <row r="270" spans="1:6">
      <c r="A270" s="1" t="s">
        <v>2036</v>
      </c>
      <c r="B270" t="s">
        <v>2036</v>
      </c>
      <c r="C270" t="s">
        <v>9716</v>
      </c>
      <c r="E270" s="4">
        <v>42278</v>
      </c>
      <c r="F270" t="s">
        <v>1767</v>
      </c>
    </row>
    <row r="271" spans="1:6">
      <c r="A271" s="1" t="s">
        <v>2037</v>
      </c>
      <c r="B271" t="s">
        <v>2037</v>
      </c>
      <c r="C271" t="s">
        <v>9717</v>
      </c>
      <c r="E271" s="4">
        <v>42278</v>
      </c>
      <c r="F271" t="s">
        <v>1767</v>
      </c>
    </row>
    <row r="272" spans="1:6">
      <c r="A272" s="1" t="s">
        <v>2038</v>
      </c>
      <c r="B272" t="s">
        <v>2038</v>
      </c>
      <c r="C272" t="s">
        <v>9717</v>
      </c>
      <c r="D272" t="s">
        <v>9721</v>
      </c>
      <c r="E272" s="4">
        <v>42278</v>
      </c>
      <c r="F272" t="s">
        <v>1767</v>
      </c>
    </row>
    <row r="273" spans="1:6">
      <c r="A273" s="1" t="s">
        <v>2039</v>
      </c>
      <c r="B273" t="s">
        <v>2039</v>
      </c>
      <c r="C273" t="s">
        <v>9717</v>
      </c>
      <c r="E273" s="4">
        <v>42278</v>
      </c>
      <c r="F273" t="s">
        <v>1767</v>
      </c>
    </row>
    <row r="274" spans="1:6">
      <c r="A274" s="1" t="s">
        <v>2040</v>
      </c>
      <c r="B274" t="s">
        <v>2040</v>
      </c>
      <c r="C274" t="s">
        <v>1765</v>
      </c>
      <c r="E274" s="4">
        <v>42278</v>
      </c>
      <c r="F274" t="s">
        <v>1767</v>
      </c>
    </row>
    <row r="275" spans="1:6">
      <c r="A275" s="1" t="s">
        <v>2041</v>
      </c>
      <c r="B275" t="s">
        <v>2041</v>
      </c>
      <c r="C275" t="s">
        <v>9717</v>
      </c>
      <c r="D275" t="s">
        <v>9729</v>
      </c>
      <c r="E275" s="4">
        <v>42278</v>
      </c>
      <c r="F275" t="s">
        <v>1767</v>
      </c>
    </row>
    <row r="276" spans="1:6">
      <c r="A276" s="1" t="s">
        <v>2042</v>
      </c>
      <c r="B276" t="s">
        <v>2042</v>
      </c>
      <c r="C276" t="s">
        <v>9715</v>
      </c>
      <c r="E276" s="4">
        <v>42278</v>
      </c>
      <c r="F276" t="s">
        <v>1767</v>
      </c>
    </row>
    <row r="277" spans="1:6">
      <c r="A277" s="1" t="s">
        <v>2043</v>
      </c>
      <c r="B277" t="s">
        <v>2043</v>
      </c>
      <c r="C277" t="s">
        <v>9716</v>
      </c>
      <c r="D277" t="s">
        <v>9728</v>
      </c>
      <c r="E277" s="4">
        <v>42278</v>
      </c>
      <c r="F277" t="s">
        <v>1767</v>
      </c>
    </row>
    <row r="278" spans="1:6">
      <c r="A278" s="1" t="s">
        <v>2044</v>
      </c>
      <c r="B278" t="s">
        <v>2044</v>
      </c>
      <c r="C278" t="s">
        <v>9717</v>
      </c>
      <c r="E278" s="4">
        <v>42278</v>
      </c>
      <c r="F278" t="s">
        <v>1767</v>
      </c>
    </row>
    <row r="279" spans="1:6">
      <c r="A279" s="1" t="s">
        <v>2045</v>
      </c>
      <c r="B279" t="s">
        <v>2045</v>
      </c>
      <c r="C279" t="s">
        <v>9716</v>
      </c>
      <c r="D279" t="s">
        <v>9728</v>
      </c>
      <c r="E279" s="4">
        <v>42278</v>
      </c>
      <c r="F279" t="s">
        <v>1767</v>
      </c>
    </row>
    <row r="280" spans="1:6">
      <c r="A280" s="1" t="s">
        <v>2046</v>
      </c>
      <c r="B280" t="s">
        <v>2046</v>
      </c>
      <c r="C280" t="s">
        <v>1765</v>
      </c>
      <c r="E280" s="4">
        <v>42278</v>
      </c>
      <c r="F280" t="s">
        <v>1767</v>
      </c>
    </row>
    <row r="281" spans="1:6">
      <c r="A281" s="1" t="s">
        <v>2047</v>
      </c>
      <c r="B281" t="s">
        <v>2047</v>
      </c>
      <c r="C281" t="s">
        <v>1765</v>
      </c>
      <c r="E281" s="4">
        <v>42278</v>
      </c>
      <c r="F281" t="s">
        <v>1767</v>
      </c>
    </row>
    <row r="282" spans="1:6">
      <c r="A282" s="1" t="s">
        <v>2048</v>
      </c>
      <c r="B282" t="s">
        <v>2048</v>
      </c>
      <c r="C282" t="s">
        <v>9715</v>
      </c>
      <c r="D282" t="s">
        <v>9722</v>
      </c>
      <c r="E282" s="4">
        <v>42901</v>
      </c>
      <c r="F282" t="s">
        <v>1767</v>
      </c>
    </row>
    <row r="283" spans="1:6">
      <c r="A283" s="1" t="s">
        <v>2049</v>
      </c>
      <c r="B283" t="s">
        <v>2049</v>
      </c>
      <c r="C283" t="s">
        <v>1765</v>
      </c>
      <c r="E283" s="4">
        <v>42278</v>
      </c>
      <c r="F283" t="s">
        <v>1767</v>
      </c>
    </row>
    <row r="284" spans="1:6">
      <c r="A284" s="1" t="s">
        <v>2050</v>
      </c>
      <c r="B284" t="s">
        <v>2050</v>
      </c>
      <c r="C284" t="s">
        <v>1765</v>
      </c>
      <c r="E284" s="4">
        <v>42278</v>
      </c>
      <c r="F284" t="s">
        <v>1767</v>
      </c>
    </row>
    <row r="285" spans="1:6">
      <c r="A285" s="1" t="s">
        <v>2051</v>
      </c>
      <c r="B285" t="s">
        <v>2051</v>
      </c>
      <c r="C285" t="s">
        <v>1765</v>
      </c>
      <c r="E285" s="4">
        <v>42278</v>
      </c>
      <c r="F285" t="s">
        <v>1767</v>
      </c>
    </row>
    <row r="286" spans="1:6">
      <c r="A286" s="1" t="s">
        <v>2052</v>
      </c>
      <c r="B286" t="s">
        <v>2052</v>
      </c>
      <c r="C286" t="s">
        <v>1765</v>
      </c>
      <c r="D286" t="s">
        <v>9741</v>
      </c>
      <c r="E286" s="4">
        <v>42278</v>
      </c>
      <c r="F286" t="s">
        <v>1767</v>
      </c>
    </row>
    <row r="287" spans="1:6">
      <c r="A287" s="1" t="s">
        <v>2053</v>
      </c>
      <c r="B287" t="s">
        <v>2053</v>
      </c>
      <c r="C287" t="s">
        <v>1765</v>
      </c>
      <c r="E287" s="4">
        <v>42278</v>
      </c>
      <c r="F287" t="s">
        <v>1767</v>
      </c>
    </row>
    <row r="288" spans="1:6">
      <c r="A288" s="1" t="s">
        <v>2054</v>
      </c>
      <c r="B288" t="s">
        <v>2054</v>
      </c>
      <c r="C288" t="s">
        <v>1765</v>
      </c>
      <c r="E288" s="4">
        <v>42278</v>
      </c>
      <c r="F288" t="s">
        <v>1767</v>
      </c>
    </row>
    <row r="289" spans="1:6">
      <c r="A289" s="1" t="s">
        <v>2055</v>
      </c>
      <c r="B289" t="s">
        <v>2055</v>
      </c>
      <c r="C289" t="s">
        <v>9716</v>
      </c>
      <c r="D289" t="s">
        <v>9731</v>
      </c>
      <c r="E289" s="4">
        <v>42278</v>
      </c>
      <c r="F289" t="s">
        <v>1767</v>
      </c>
    </row>
    <row r="290" spans="1:6">
      <c r="A290" s="1" t="s">
        <v>2056</v>
      </c>
      <c r="B290" t="s">
        <v>2056</v>
      </c>
      <c r="C290" t="s">
        <v>1765</v>
      </c>
      <c r="E290" s="4">
        <v>42278</v>
      </c>
      <c r="F290" t="s">
        <v>1767</v>
      </c>
    </row>
    <row r="291" spans="1:6">
      <c r="A291" s="1" t="s">
        <v>2057</v>
      </c>
      <c r="B291" t="s">
        <v>2057</v>
      </c>
      <c r="C291" t="s">
        <v>9716</v>
      </c>
      <c r="E291" s="4">
        <v>42278</v>
      </c>
      <c r="F291" t="s">
        <v>1767</v>
      </c>
    </row>
    <row r="292" spans="1:6">
      <c r="A292" s="1" t="s">
        <v>2058</v>
      </c>
      <c r="B292" t="s">
        <v>2058</v>
      </c>
      <c r="C292" t="s">
        <v>1765</v>
      </c>
      <c r="E292" s="4">
        <v>42278</v>
      </c>
      <c r="F292" t="s">
        <v>1767</v>
      </c>
    </row>
    <row r="293" spans="1:6">
      <c r="A293" s="1" t="s">
        <v>2059</v>
      </c>
      <c r="B293" t="s">
        <v>2059</v>
      </c>
      <c r="C293" t="s">
        <v>9715</v>
      </c>
      <c r="E293" s="4">
        <v>42278</v>
      </c>
      <c r="F293" t="s">
        <v>1767</v>
      </c>
    </row>
    <row r="294" spans="1:6">
      <c r="A294" s="1" t="s">
        <v>2060</v>
      </c>
      <c r="B294" t="s">
        <v>2060</v>
      </c>
      <c r="C294" t="s">
        <v>9717</v>
      </c>
      <c r="E294" s="4">
        <v>42278</v>
      </c>
      <c r="F294" t="s">
        <v>1767</v>
      </c>
    </row>
    <row r="295" spans="1:6">
      <c r="A295" s="1" t="s">
        <v>2061</v>
      </c>
      <c r="B295" t="s">
        <v>2061</v>
      </c>
      <c r="C295" t="s">
        <v>9716</v>
      </c>
      <c r="D295" t="s">
        <v>9733</v>
      </c>
      <c r="E295" s="4">
        <v>42278</v>
      </c>
      <c r="F295" t="s">
        <v>1767</v>
      </c>
    </row>
    <row r="296" spans="1:6">
      <c r="A296" s="1" t="s">
        <v>2062</v>
      </c>
      <c r="B296" t="s">
        <v>2062</v>
      </c>
      <c r="C296" t="s">
        <v>9718</v>
      </c>
      <c r="E296" s="4">
        <v>42278</v>
      </c>
      <c r="F296" t="s">
        <v>1767</v>
      </c>
    </row>
    <row r="297" spans="1:6">
      <c r="A297" s="1" t="s">
        <v>2063</v>
      </c>
      <c r="B297" t="s">
        <v>2063</v>
      </c>
      <c r="C297" t="s">
        <v>9716</v>
      </c>
      <c r="D297" t="s">
        <v>9729</v>
      </c>
      <c r="E297" s="4">
        <v>42278</v>
      </c>
      <c r="F297" t="s">
        <v>1767</v>
      </c>
    </row>
    <row r="298" spans="1:6">
      <c r="A298" s="1" t="s">
        <v>2064</v>
      </c>
      <c r="B298" t="s">
        <v>2064</v>
      </c>
      <c r="C298" t="s">
        <v>9716</v>
      </c>
      <c r="D298" t="s">
        <v>9721</v>
      </c>
      <c r="E298" s="4">
        <v>42278</v>
      </c>
      <c r="F298" t="s">
        <v>1767</v>
      </c>
    </row>
    <row r="299" spans="1:6">
      <c r="A299" s="1" t="s">
        <v>2065</v>
      </c>
      <c r="B299" t="s">
        <v>2065</v>
      </c>
      <c r="C299" t="s">
        <v>1765</v>
      </c>
      <c r="E299" s="4">
        <v>42278</v>
      </c>
      <c r="F299" t="s">
        <v>1767</v>
      </c>
    </row>
    <row r="300" spans="1:6">
      <c r="A300" s="1" t="s">
        <v>2066</v>
      </c>
      <c r="B300" t="s">
        <v>2066</v>
      </c>
      <c r="C300" t="s">
        <v>9715</v>
      </c>
      <c r="D300" t="s">
        <v>9742</v>
      </c>
      <c r="E300" s="4">
        <v>42587</v>
      </c>
      <c r="F300" t="s">
        <v>1767</v>
      </c>
    </row>
    <row r="301" spans="1:6">
      <c r="A301" s="1" t="s">
        <v>2067</v>
      </c>
      <c r="B301" t="s">
        <v>2067</v>
      </c>
      <c r="C301" t="s">
        <v>9715</v>
      </c>
      <c r="E301" s="4">
        <v>42278</v>
      </c>
      <c r="F301" t="s">
        <v>1767</v>
      </c>
    </row>
    <row r="302" spans="1:6">
      <c r="A302" s="1" t="s">
        <v>2068</v>
      </c>
      <c r="B302" t="s">
        <v>2068</v>
      </c>
      <c r="C302" t="s">
        <v>9716</v>
      </c>
      <c r="E302" s="4">
        <v>42278</v>
      </c>
      <c r="F302" t="s">
        <v>1767</v>
      </c>
    </row>
    <row r="303" spans="1:6">
      <c r="A303" s="1" t="s">
        <v>2069</v>
      </c>
      <c r="B303" t="s">
        <v>2069</v>
      </c>
      <c r="C303" t="s">
        <v>9716</v>
      </c>
      <c r="D303" t="s">
        <v>9721</v>
      </c>
      <c r="E303" s="4">
        <v>42278</v>
      </c>
      <c r="F303" t="s">
        <v>1767</v>
      </c>
    </row>
    <row r="304" spans="1:6">
      <c r="A304" s="1" t="s">
        <v>2070</v>
      </c>
      <c r="B304" t="s">
        <v>2070</v>
      </c>
      <c r="C304" t="s">
        <v>1765</v>
      </c>
      <c r="D304" t="s">
        <v>9740</v>
      </c>
      <c r="E304" s="4">
        <v>42278</v>
      </c>
      <c r="F304" t="s">
        <v>1767</v>
      </c>
    </row>
    <row r="305" spans="1:6">
      <c r="A305" s="1" t="s">
        <v>2071</v>
      </c>
      <c r="B305" t="s">
        <v>2071</v>
      </c>
      <c r="C305" t="s">
        <v>9716</v>
      </c>
      <c r="E305" s="4">
        <v>42278</v>
      </c>
      <c r="F305" t="s">
        <v>1767</v>
      </c>
    </row>
    <row r="306" spans="1:6">
      <c r="A306" s="1" t="s">
        <v>2072</v>
      </c>
      <c r="B306" t="s">
        <v>2072</v>
      </c>
      <c r="C306" t="s">
        <v>9716</v>
      </c>
      <c r="D306" t="s">
        <v>9727</v>
      </c>
      <c r="E306" s="4">
        <v>42278</v>
      </c>
      <c r="F306" t="s">
        <v>1767</v>
      </c>
    </row>
    <row r="307" spans="1:6">
      <c r="A307" s="1" t="s">
        <v>2073</v>
      </c>
      <c r="B307" t="s">
        <v>2073</v>
      </c>
      <c r="C307" t="s">
        <v>9717</v>
      </c>
      <c r="E307" s="4">
        <v>42278</v>
      </c>
      <c r="F307" t="s">
        <v>1767</v>
      </c>
    </row>
    <row r="308" spans="1:6">
      <c r="A308" s="1" t="s">
        <v>2074</v>
      </c>
      <c r="B308" t="s">
        <v>2074</v>
      </c>
      <c r="C308" t="s">
        <v>9716</v>
      </c>
      <c r="D308" t="s">
        <v>9733</v>
      </c>
      <c r="E308" s="4">
        <v>42278</v>
      </c>
      <c r="F308" t="s">
        <v>1767</v>
      </c>
    </row>
    <row r="309" spans="1:6">
      <c r="A309" s="1" t="s">
        <v>2075</v>
      </c>
      <c r="B309" t="s">
        <v>2075</v>
      </c>
      <c r="C309" t="s">
        <v>9717</v>
      </c>
      <c r="E309" s="4">
        <v>42278</v>
      </c>
      <c r="F309" t="s">
        <v>1767</v>
      </c>
    </row>
    <row r="310" spans="1:6">
      <c r="A310" s="1" t="s">
        <v>2076</v>
      </c>
      <c r="B310" t="s">
        <v>2076</v>
      </c>
      <c r="C310" t="s">
        <v>9716</v>
      </c>
      <c r="D310" t="s">
        <v>9721</v>
      </c>
      <c r="E310" s="4">
        <v>42278</v>
      </c>
      <c r="F310" t="s">
        <v>1767</v>
      </c>
    </row>
    <row r="311" spans="1:6">
      <c r="A311" s="1" t="s">
        <v>2077</v>
      </c>
      <c r="B311" t="s">
        <v>2077</v>
      </c>
      <c r="C311" t="s">
        <v>9716</v>
      </c>
      <c r="E311" s="4">
        <v>42278</v>
      </c>
      <c r="F311" t="s">
        <v>1767</v>
      </c>
    </row>
    <row r="312" spans="1:6">
      <c r="A312" s="1" t="s">
        <v>2078</v>
      </c>
      <c r="B312" t="s">
        <v>2078</v>
      </c>
      <c r="C312" t="s">
        <v>1765</v>
      </c>
      <c r="E312" s="4">
        <v>42278</v>
      </c>
      <c r="F312" t="s">
        <v>1767</v>
      </c>
    </row>
    <row r="313" spans="1:6">
      <c r="A313" s="1" t="s">
        <v>2079</v>
      </c>
      <c r="B313" t="s">
        <v>2079</v>
      </c>
      <c r="C313" t="s">
        <v>9716</v>
      </c>
      <c r="D313" t="s">
        <v>9721</v>
      </c>
      <c r="E313" s="4">
        <v>42278</v>
      </c>
      <c r="F313" t="s">
        <v>1767</v>
      </c>
    </row>
    <row r="314" spans="1:6">
      <c r="A314" s="1" t="s">
        <v>2080</v>
      </c>
      <c r="B314" t="s">
        <v>2080</v>
      </c>
      <c r="C314" t="s">
        <v>9716</v>
      </c>
      <c r="D314" t="s">
        <v>9721</v>
      </c>
      <c r="E314" s="4">
        <v>42278</v>
      </c>
      <c r="F314" t="s">
        <v>1767</v>
      </c>
    </row>
    <row r="315" spans="1:6">
      <c r="A315" s="1" t="s">
        <v>2081</v>
      </c>
      <c r="B315" t="s">
        <v>2081</v>
      </c>
      <c r="C315" t="s">
        <v>1765</v>
      </c>
      <c r="E315" s="4">
        <v>42278</v>
      </c>
      <c r="F315" t="s">
        <v>1767</v>
      </c>
    </row>
    <row r="316" spans="1:6">
      <c r="A316" s="1" t="s">
        <v>2082</v>
      </c>
      <c r="B316" t="s">
        <v>2082</v>
      </c>
      <c r="C316" t="s">
        <v>1765</v>
      </c>
      <c r="E316" s="4">
        <v>42278</v>
      </c>
      <c r="F316" t="s">
        <v>1767</v>
      </c>
    </row>
    <row r="317" spans="1:6">
      <c r="A317" s="1" t="s">
        <v>2083</v>
      </c>
      <c r="B317" t="s">
        <v>2083</v>
      </c>
      <c r="C317" t="s">
        <v>9716</v>
      </c>
      <c r="D317" t="s">
        <v>9729</v>
      </c>
      <c r="E317" s="4">
        <v>42278</v>
      </c>
      <c r="F317" t="s">
        <v>1767</v>
      </c>
    </row>
    <row r="318" spans="1:6">
      <c r="A318" s="1" t="s">
        <v>2084</v>
      </c>
      <c r="B318" t="s">
        <v>2084</v>
      </c>
      <c r="C318" t="s">
        <v>9716</v>
      </c>
      <c r="D318" t="s">
        <v>9729</v>
      </c>
      <c r="E318" s="4">
        <v>42278</v>
      </c>
      <c r="F318" t="s">
        <v>1767</v>
      </c>
    </row>
    <row r="319" spans="1:6">
      <c r="A319" s="1" t="s">
        <v>2085</v>
      </c>
      <c r="B319" t="s">
        <v>2085</v>
      </c>
      <c r="C319" t="s">
        <v>9716</v>
      </c>
      <c r="E319" s="4">
        <v>42278</v>
      </c>
      <c r="F319" t="s">
        <v>1767</v>
      </c>
    </row>
    <row r="320" spans="1:6">
      <c r="A320" s="1" t="s">
        <v>2086</v>
      </c>
      <c r="B320" t="s">
        <v>2086</v>
      </c>
      <c r="C320" t="s">
        <v>9716</v>
      </c>
      <c r="D320" t="s">
        <v>9727</v>
      </c>
      <c r="E320" s="4">
        <v>42278</v>
      </c>
      <c r="F320" t="s">
        <v>1767</v>
      </c>
    </row>
    <row r="321" spans="1:6">
      <c r="A321" s="1" t="s">
        <v>2087</v>
      </c>
      <c r="B321" t="s">
        <v>2087</v>
      </c>
      <c r="C321" t="s">
        <v>9716</v>
      </c>
      <c r="D321" t="s">
        <v>9743</v>
      </c>
      <c r="E321" s="4">
        <v>42278</v>
      </c>
      <c r="F321" t="s">
        <v>1767</v>
      </c>
    </row>
    <row r="322" spans="1:6">
      <c r="A322" s="1" t="s">
        <v>2088</v>
      </c>
      <c r="B322" t="s">
        <v>2088</v>
      </c>
      <c r="C322" t="s">
        <v>9716</v>
      </c>
      <c r="D322" t="s">
        <v>9726</v>
      </c>
      <c r="E322" s="4">
        <v>42278</v>
      </c>
      <c r="F322" t="s">
        <v>1767</v>
      </c>
    </row>
    <row r="323" spans="1:6">
      <c r="A323" s="1" t="s">
        <v>2089</v>
      </c>
      <c r="B323" t="s">
        <v>2089</v>
      </c>
      <c r="C323" t="s">
        <v>9717</v>
      </c>
      <c r="D323" t="s">
        <v>9727</v>
      </c>
      <c r="E323" s="4">
        <v>42278</v>
      </c>
      <c r="F323" t="s">
        <v>1767</v>
      </c>
    </row>
    <row r="324" spans="1:6">
      <c r="A324" s="1" t="s">
        <v>2090</v>
      </c>
      <c r="B324" t="s">
        <v>2090</v>
      </c>
      <c r="C324" t="s">
        <v>9716</v>
      </c>
      <c r="D324" t="s">
        <v>9727</v>
      </c>
      <c r="E324" s="4">
        <v>42278</v>
      </c>
      <c r="F324" t="s">
        <v>1767</v>
      </c>
    </row>
    <row r="325" spans="1:6">
      <c r="A325" s="1" t="s">
        <v>2091</v>
      </c>
      <c r="B325" t="s">
        <v>2091</v>
      </c>
      <c r="C325" t="s">
        <v>9717</v>
      </c>
      <c r="E325" s="4">
        <v>42278</v>
      </c>
      <c r="F325" t="s">
        <v>1767</v>
      </c>
    </row>
    <row r="326" spans="1:6">
      <c r="A326" s="1" t="s">
        <v>2092</v>
      </c>
      <c r="B326" t="s">
        <v>2092</v>
      </c>
      <c r="C326" t="s">
        <v>9717</v>
      </c>
      <c r="E326" s="4">
        <v>42278</v>
      </c>
      <c r="F326" t="s">
        <v>1767</v>
      </c>
    </row>
    <row r="327" spans="1:6">
      <c r="A327" s="1" t="s">
        <v>2093</v>
      </c>
      <c r="B327" t="s">
        <v>2093</v>
      </c>
      <c r="C327" t="s">
        <v>9717</v>
      </c>
      <c r="E327" s="4">
        <v>42278</v>
      </c>
      <c r="F327" t="s">
        <v>1767</v>
      </c>
    </row>
    <row r="328" spans="1:6">
      <c r="A328" s="1" t="s">
        <v>2094</v>
      </c>
      <c r="B328" t="s">
        <v>2094</v>
      </c>
      <c r="C328" t="s">
        <v>9717</v>
      </c>
      <c r="E328" s="4">
        <v>42278</v>
      </c>
      <c r="F328" t="s">
        <v>1767</v>
      </c>
    </row>
    <row r="329" spans="1:6">
      <c r="A329" s="1" t="s">
        <v>2095</v>
      </c>
      <c r="B329" t="s">
        <v>2095</v>
      </c>
      <c r="C329" t="s">
        <v>9717</v>
      </c>
      <c r="D329" t="s">
        <v>9721</v>
      </c>
      <c r="E329" s="4">
        <v>42278</v>
      </c>
      <c r="F329" t="s">
        <v>1767</v>
      </c>
    </row>
    <row r="330" spans="1:6">
      <c r="A330" s="1" t="s">
        <v>2096</v>
      </c>
      <c r="B330" t="s">
        <v>2096</v>
      </c>
      <c r="C330" t="s">
        <v>1765</v>
      </c>
      <c r="E330" s="4">
        <v>42278</v>
      </c>
      <c r="F330" t="s">
        <v>1767</v>
      </c>
    </row>
    <row r="331" spans="1:6">
      <c r="A331" s="1" t="s">
        <v>2097</v>
      </c>
      <c r="B331" t="s">
        <v>2097</v>
      </c>
      <c r="C331" t="s">
        <v>9717</v>
      </c>
      <c r="E331" s="4">
        <v>42278</v>
      </c>
      <c r="F331" t="s">
        <v>1767</v>
      </c>
    </row>
    <row r="332" spans="1:6">
      <c r="A332" s="1" t="s">
        <v>2098</v>
      </c>
      <c r="B332" t="s">
        <v>2098</v>
      </c>
      <c r="C332" t="s">
        <v>9717</v>
      </c>
      <c r="E332" s="4">
        <v>42278</v>
      </c>
      <c r="F332" t="s">
        <v>1767</v>
      </c>
    </row>
    <row r="333" spans="1:6">
      <c r="A333" s="1" t="s">
        <v>2099</v>
      </c>
      <c r="B333" t="s">
        <v>2099</v>
      </c>
      <c r="C333" t="s">
        <v>9717</v>
      </c>
      <c r="D333" t="s">
        <v>9721</v>
      </c>
      <c r="E333" s="4">
        <v>42278</v>
      </c>
      <c r="F333" t="s">
        <v>1767</v>
      </c>
    </row>
    <row r="334" spans="1:6">
      <c r="A334" s="1" t="s">
        <v>2100</v>
      </c>
      <c r="B334" t="s">
        <v>2100</v>
      </c>
      <c r="C334" t="s">
        <v>9717</v>
      </c>
      <c r="E334" s="4">
        <v>42278</v>
      </c>
      <c r="F334" t="s">
        <v>1767</v>
      </c>
    </row>
    <row r="335" spans="1:6">
      <c r="A335" s="1" t="s">
        <v>2101</v>
      </c>
      <c r="B335" t="s">
        <v>2101</v>
      </c>
      <c r="C335" t="s">
        <v>9717</v>
      </c>
      <c r="D335" t="s">
        <v>9744</v>
      </c>
      <c r="E335" s="4">
        <v>42278</v>
      </c>
      <c r="F335" t="s">
        <v>1767</v>
      </c>
    </row>
    <row r="336" spans="1:6">
      <c r="A336" s="1" t="s">
        <v>2102</v>
      </c>
      <c r="B336" t="s">
        <v>2102</v>
      </c>
      <c r="C336" t="s">
        <v>1765</v>
      </c>
      <c r="E336" s="4">
        <v>42278</v>
      </c>
      <c r="F336" t="s">
        <v>1767</v>
      </c>
    </row>
    <row r="337" spans="1:6">
      <c r="A337" s="1" t="s">
        <v>2103</v>
      </c>
      <c r="B337" t="s">
        <v>2103</v>
      </c>
      <c r="C337" t="s">
        <v>9717</v>
      </c>
      <c r="E337" s="4">
        <v>42278</v>
      </c>
      <c r="F337" t="s">
        <v>1767</v>
      </c>
    </row>
    <row r="338" spans="1:6">
      <c r="A338" s="1" t="s">
        <v>2104</v>
      </c>
      <c r="B338" t="s">
        <v>2104</v>
      </c>
      <c r="C338" t="s">
        <v>9717</v>
      </c>
      <c r="E338" s="4">
        <v>42278</v>
      </c>
      <c r="F338" t="s">
        <v>1767</v>
      </c>
    </row>
    <row r="339" spans="1:6">
      <c r="A339" s="1" t="s">
        <v>2105</v>
      </c>
      <c r="B339" t="s">
        <v>2105</v>
      </c>
      <c r="C339" t="s">
        <v>1765</v>
      </c>
      <c r="E339" s="4">
        <v>42278</v>
      </c>
      <c r="F339" t="s">
        <v>1767</v>
      </c>
    </row>
    <row r="340" spans="1:6">
      <c r="A340" s="1" t="s">
        <v>2106</v>
      </c>
      <c r="B340" t="s">
        <v>2106</v>
      </c>
      <c r="C340" t="s">
        <v>9717</v>
      </c>
      <c r="E340" s="4">
        <v>42278</v>
      </c>
      <c r="F340" t="s">
        <v>1767</v>
      </c>
    </row>
    <row r="341" spans="1:6">
      <c r="A341" s="1" t="s">
        <v>2107</v>
      </c>
      <c r="B341" t="s">
        <v>2107</v>
      </c>
      <c r="C341" t="s">
        <v>9717</v>
      </c>
      <c r="E341" s="4">
        <v>42278</v>
      </c>
      <c r="F341" t="s">
        <v>1767</v>
      </c>
    </row>
    <row r="342" spans="1:6">
      <c r="A342" s="1" t="s">
        <v>2108</v>
      </c>
      <c r="B342" t="s">
        <v>2108</v>
      </c>
      <c r="C342" t="s">
        <v>9717</v>
      </c>
      <c r="E342" s="4">
        <v>42278</v>
      </c>
      <c r="F342" t="s">
        <v>1767</v>
      </c>
    </row>
    <row r="343" spans="1:6">
      <c r="A343" s="1" t="s">
        <v>2109</v>
      </c>
      <c r="B343" t="s">
        <v>2109</v>
      </c>
      <c r="C343" t="s">
        <v>9717</v>
      </c>
      <c r="D343" t="s">
        <v>9721</v>
      </c>
      <c r="E343" s="4">
        <v>42278</v>
      </c>
      <c r="F343" t="s">
        <v>1767</v>
      </c>
    </row>
    <row r="344" spans="1:6">
      <c r="A344" s="1" t="s">
        <v>2110</v>
      </c>
      <c r="B344" t="s">
        <v>2110</v>
      </c>
      <c r="C344" t="s">
        <v>9717</v>
      </c>
      <c r="D344" t="s">
        <v>9726</v>
      </c>
      <c r="E344" s="4">
        <v>42278</v>
      </c>
      <c r="F344" t="s">
        <v>1767</v>
      </c>
    </row>
    <row r="345" spans="1:6">
      <c r="A345" s="1" t="s">
        <v>2111</v>
      </c>
      <c r="B345" t="s">
        <v>2111</v>
      </c>
      <c r="C345" t="s">
        <v>9717</v>
      </c>
      <c r="D345" t="s">
        <v>9721</v>
      </c>
      <c r="E345" s="4">
        <v>42278</v>
      </c>
      <c r="F345" t="s">
        <v>1767</v>
      </c>
    </row>
    <row r="346" spans="1:6">
      <c r="A346" s="1" t="s">
        <v>2112</v>
      </c>
      <c r="B346" t="s">
        <v>2112</v>
      </c>
      <c r="C346" t="s">
        <v>9717</v>
      </c>
      <c r="E346" s="4">
        <v>42278</v>
      </c>
      <c r="F346" t="s">
        <v>1767</v>
      </c>
    </row>
    <row r="347" spans="1:6">
      <c r="A347" s="1" t="s">
        <v>2113</v>
      </c>
      <c r="B347" t="s">
        <v>2113</v>
      </c>
      <c r="C347" t="s">
        <v>9717</v>
      </c>
      <c r="E347" s="4">
        <v>42278</v>
      </c>
      <c r="F347" t="s">
        <v>1767</v>
      </c>
    </row>
    <row r="348" spans="1:6">
      <c r="A348" s="1" t="s">
        <v>2114</v>
      </c>
      <c r="B348" t="s">
        <v>2114</v>
      </c>
      <c r="C348" t="s">
        <v>9717</v>
      </c>
      <c r="E348" s="4">
        <v>42278</v>
      </c>
      <c r="F348" t="s">
        <v>1767</v>
      </c>
    </row>
    <row r="349" spans="1:6">
      <c r="A349" s="1" t="s">
        <v>2115</v>
      </c>
      <c r="B349" t="s">
        <v>2115</v>
      </c>
      <c r="C349" t="s">
        <v>9717</v>
      </c>
      <c r="E349" s="4">
        <v>42278</v>
      </c>
      <c r="F349" t="s">
        <v>1767</v>
      </c>
    </row>
    <row r="350" spans="1:6">
      <c r="A350" s="1" t="s">
        <v>2116</v>
      </c>
      <c r="B350" t="s">
        <v>2116</v>
      </c>
      <c r="C350" t="s">
        <v>9716</v>
      </c>
      <c r="E350" s="4">
        <v>42278</v>
      </c>
      <c r="F350" t="s">
        <v>1767</v>
      </c>
    </row>
    <row r="351" spans="1:6">
      <c r="A351" s="1" t="s">
        <v>2117</v>
      </c>
      <c r="B351" t="s">
        <v>2117</v>
      </c>
      <c r="C351" t="s">
        <v>9717</v>
      </c>
      <c r="E351" s="4">
        <v>42278</v>
      </c>
      <c r="F351" t="s">
        <v>1767</v>
      </c>
    </row>
    <row r="352" spans="1:6">
      <c r="A352" s="1" t="s">
        <v>2118</v>
      </c>
      <c r="B352" t="s">
        <v>2118</v>
      </c>
      <c r="C352" t="s">
        <v>9717</v>
      </c>
      <c r="E352" s="4">
        <v>42278</v>
      </c>
      <c r="F352" t="s">
        <v>1767</v>
      </c>
    </row>
    <row r="353" spans="1:6">
      <c r="A353" s="1" t="s">
        <v>2119</v>
      </c>
      <c r="B353" t="s">
        <v>2119</v>
      </c>
      <c r="C353" t="s">
        <v>9717</v>
      </c>
      <c r="E353" s="4">
        <v>42278</v>
      </c>
      <c r="F353" t="s">
        <v>1767</v>
      </c>
    </row>
    <row r="354" spans="1:6">
      <c r="A354" s="1" t="s">
        <v>2120</v>
      </c>
      <c r="B354" t="s">
        <v>2120</v>
      </c>
      <c r="C354" t="s">
        <v>9716</v>
      </c>
      <c r="D354" t="s">
        <v>9721</v>
      </c>
      <c r="E354" s="4">
        <v>42278</v>
      </c>
      <c r="F354" t="s">
        <v>1767</v>
      </c>
    </row>
    <row r="355" spans="1:6">
      <c r="A355" s="1" t="s">
        <v>2121</v>
      </c>
      <c r="B355" t="s">
        <v>2121</v>
      </c>
      <c r="C355" t="s">
        <v>9717</v>
      </c>
      <c r="D355" t="s">
        <v>9729</v>
      </c>
      <c r="E355" s="4">
        <v>42278</v>
      </c>
      <c r="F355" t="s">
        <v>1767</v>
      </c>
    </row>
    <row r="356" spans="1:6">
      <c r="A356" s="1" t="s">
        <v>2122</v>
      </c>
      <c r="B356" t="s">
        <v>2122</v>
      </c>
      <c r="C356" t="s">
        <v>9717</v>
      </c>
      <c r="E356" s="4">
        <v>42278</v>
      </c>
      <c r="F356" t="s">
        <v>1767</v>
      </c>
    </row>
    <row r="357" spans="1:6">
      <c r="A357" s="1" t="s">
        <v>2123</v>
      </c>
      <c r="B357" t="s">
        <v>2123</v>
      </c>
      <c r="C357" t="s">
        <v>9717</v>
      </c>
      <c r="E357" s="4">
        <v>42278</v>
      </c>
      <c r="F357" t="s">
        <v>1767</v>
      </c>
    </row>
    <row r="358" spans="1:6">
      <c r="A358" s="1" t="s">
        <v>2124</v>
      </c>
      <c r="B358" t="s">
        <v>2124</v>
      </c>
      <c r="C358" t="s">
        <v>9717</v>
      </c>
      <c r="E358" s="4">
        <v>42278</v>
      </c>
      <c r="F358" t="s">
        <v>1767</v>
      </c>
    </row>
    <row r="359" spans="1:6">
      <c r="A359" s="1" t="s">
        <v>2125</v>
      </c>
      <c r="B359" t="s">
        <v>2125</v>
      </c>
      <c r="C359" t="s">
        <v>9717</v>
      </c>
      <c r="E359" s="4">
        <v>42278</v>
      </c>
      <c r="F359" t="s">
        <v>1767</v>
      </c>
    </row>
    <row r="360" spans="1:6">
      <c r="A360" s="1" t="s">
        <v>2126</v>
      </c>
      <c r="B360" t="s">
        <v>2126</v>
      </c>
      <c r="C360" t="s">
        <v>1765</v>
      </c>
      <c r="E360" s="4">
        <v>42278</v>
      </c>
      <c r="F360" t="s">
        <v>1767</v>
      </c>
    </row>
    <row r="361" spans="1:6">
      <c r="A361" s="1" t="s">
        <v>2127</v>
      </c>
      <c r="B361" t="s">
        <v>2127</v>
      </c>
      <c r="C361" t="s">
        <v>1765</v>
      </c>
      <c r="E361" s="4">
        <v>42278</v>
      </c>
      <c r="F361" t="s">
        <v>1767</v>
      </c>
    </row>
    <row r="362" spans="1:6">
      <c r="A362" s="1" t="s">
        <v>2128</v>
      </c>
      <c r="B362" t="s">
        <v>2128</v>
      </c>
      <c r="C362" t="s">
        <v>9715</v>
      </c>
      <c r="E362" s="4">
        <v>42278</v>
      </c>
      <c r="F362" t="s">
        <v>1767</v>
      </c>
    </row>
    <row r="363" spans="1:6">
      <c r="A363" s="1" t="s">
        <v>2129</v>
      </c>
      <c r="B363" t="s">
        <v>2129</v>
      </c>
      <c r="C363" t="s">
        <v>1765</v>
      </c>
      <c r="D363" t="s">
        <v>9722</v>
      </c>
      <c r="E363" s="4">
        <v>42305</v>
      </c>
      <c r="F363" t="s">
        <v>1767</v>
      </c>
    </row>
    <row r="364" spans="1:6">
      <c r="A364" s="1" t="s">
        <v>2130</v>
      </c>
      <c r="B364" t="s">
        <v>2130</v>
      </c>
      <c r="C364" t="s">
        <v>1765</v>
      </c>
      <c r="D364" t="s">
        <v>9725</v>
      </c>
      <c r="E364" s="4">
        <v>42278</v>
      </c>
      <c r="F364" t="s">
        <v>1767</v>
      </c>
    </row>
    <row r="365" spans="1:6">
      <c r="A365" s="1" t="s">
        <v>2131</v>
      </c>
      <c r="B365" t="s">
        <v>2131</v>
      </c>
      <c r="C365" t="s">
        <v>9716</v>
      </c>
      <c r="E365" s="4">
        <v>42278</v>
      </c>
      <c r="F365" t="s">
        <v>1767</v>
      </c>
    </row>
    <row r="366" spans="1:6">
      <c r="A366" s="1" t="s">
        <v>2132</v>
      </c>
      <c r="B366" t="s">
        <v>2132</v>
      </c>
      <c r="C366" t="s">
        <v>1765</v>
      </c>
      <c r="D366" t="s">
        <v>9745</v>
      </c>
      <c r="E366" s="4">
        <v>42278</v>
      </c>
      <c r="F366" t="s">
        <v>1767</v>
      </c>
    </row>
    <row r="367" spans="1:6">
      <c r="A367" s="1" t="s">
        <v>2133</v>
      </c>
      <c r="B367" t="s">
        <v>2133</v>
      </c>
      <c r="C367" t="s">
        <v>9716</v>
      </c>
      <c r="E367" s="4">
        <v>42278</v>
      </c>
      <c r="F367" t="s">
        <v>1767</v>
      </c>
    </row>
    <row r="368" spans="1:6">
      <c r="A368" s="1" t="s">
        <v>2134</v>
      </c>
      <c r="B368" t="s">
        <v>2134</v>
      </c>
      <c r="C368" t="s">
        <v>1765</v>
      </c>
      <c r="E368" s="4">
        <v>42278</v>
      </c>
      <c r="F368" t="s">
        <v>1767</v>
      </c>
    </row>
    <row r="369" spans="1:6">
      <c r="A369" s="1" t="s">
        <v>2135</v>
      </c>
      <c r="B369" t="s">
        <v>2135</v>
      </c>
      <c r="C369" t="s">
        <v>9716</v>
      </c>
      <c r="D369" t="s">
        <v>9721</v>
      </c>
      <c r="E369" s="4">
        <v>42278</v>
      </c>
      <c r="F369" t="s">
        <v>1767</v>
      </c>
    </row>
    <row r="370" spans="1:6">
      <c r="A370" s="1" t="s">
        <v>2136</v>
      </c>
      <c r="B370" t="s">
        <v>2136</v>
      </c>
      <c r="C370" t="s">
        <v>1765</v>
      </c>
      <c r="E370" s="4">
        <v>42278</v>
      </c>
      <c r="F370" t="s">
        <v>1767</v>
      </c>
    </row>
    <row r="371" spans="1:6">
      <c r="A371" s="1" t="s">
        <v>2137</v>
      </c>
      <c r="B371" t="s">
        <v>2137</v>
      </c>
      <c r="C371" t="s">
        <v>9716</v>
      </c>
      <c r="E371" s="4">
        <v>42278</v>
      </c>
      <c r="F371" t="s">
        <v>1767</v>
      </c>
    </row>
    <row r="372" spans="1:6">
      <c r="A372" s="1" t="s">
        <v>2138</v>
      </c>
      <c r="B372" t="s">
        <v>2138</v>
      </c>
      <c r="C372" t="s">
        <v>1765</v>
      </c>
      <c r="E372" s="4">
        <v>42278</v>
      </c>
      <c r="F372" t="s">
        <v>1767</v>
      </c>
    </row>
    <row r="373" spans="1:6">
      <c r="A373" s="1" t="s">
        <v>2139</v>
      </c>
      <c r="B373" t="s">
        <v>2139</v>
      </c>
      <c r="C373" t="s">
        <v>1765</v>
      </c>
      <c r="E373" s="4">
        <v>42278</v>
      </c>
      <c r="F373" t="s">
        <v>1767</v>
      </c>
    </row>
    <row r="374" spans="1:6">
      <c r="A374" s="1" t="s">
        <v>2140</v>
      </c>
      <c r="B374" t="s">
        <v>2140</v>
      </c>
      <c r="C374" t="s">
        <v>1765</v>
      </c>
      <c r="D374" t="s">
        <v>9723</v>
      </c>
      <c r="E374" s="4">
        <v>42278</v>
      </c>
      <c r="F374" t="s">
        <v>1767</v>
      </c>
    </row>
    <row r="375" spans="1:6">
      <c r="A375" s="1" t="s">
        <v>2141</v>
      </c>
      <c r="B375" t="s">
        <v>2141</v>
      </c>
      <c r="C375" t="s">
        <v>9718</v>
      </c>
      <c r="E375" s="4">
        <v>42278</v>
      </c>
      <c r="F375" t="s">
        <v>1767</v>
      </c>
    </row>
    <row r="376" spans="1:6">
      <c r="A376" s="1" t="s">
        <v>2142</v>
      </c>
      <c r="B376" t="s">
        <v>2142</v>
      </c>
      <c r="C376" t="s">
        <v>9716</v>
      </c>
      <c r="E376" s="4">
        <v>42278</v>
      </c>
      <c r="F376" t="s">
        <v>1767</v>
      </c>
    </row>
    <row r="377" spans="1:6">
      <c r="A377" s="1" t="s">
        <v>2143</v>
      </c>
      <c r="B377" t="s">
        <v>2143</v>
      </c>
      <c r="C377" t="s">
        <v>9716</v>
      </c>
      <c r="D377" t="s">
        <v>9733</v>
      </c>
      <c r="E377" s="4">
        <v>42278</v>
      </c>
      <c r="F377" t="s">
        <v>1767</v>
      </c>
    </row>
    <row r="378" spans="1:6">
      <c r="A378" s="1" t="s">
        <v>2144</v>
      </c>
      <c r="B378" t="s">
        <v>2144</v>
      </c>
      <c r="C378" t="s">
        <v>1765</v>
      </c>
      <c r="E378" s="4">
        <v>42278</v>
      </c>
      <c r="F378" t="s">
        <v>1767</v>
      </c>
    </row>
    <row r="379" spans="1:6">
      <c r="A379" s="1" t="s">
        <v>2145</v>
      </c>
      <c r="B379" t="s">
        <v>2145</v>
      </c>
      <c r="C379" t="s">
        <v>1765</v>
      </c>
      <c r="E379" s="4">
        <v>42278</v>
      </c>
      <c r="F379" t="s">
        <v>1767</v>
      </c>
    </row>
    <row r="380" spans="1:6">
      <c r="A380" s="1" t="s">
        <v>2146</v>
      </c>
      <c r="B380" t="s">
        <v>2146</v>
      </c>
      <c r="C380" t="s">
        <v>9718</v>
      </c>
      <c r="E380" s="4">
        <v>42278</v>
      </c>
      <c r="F380" t="s">
        <v>1767</v>
      </c>
    </row>
    <row r="381" spans="1:6">
      <c r="A381" s="1" t="s">
        <v>2147</v>
      </c>
      <c r="B381" t="s">
        <v>2147</v>
      </c>
      <c r="C381" t="s">
        <v>1765</v>
      </c>
      <c r="E381" s="4">
        <v>42278</v>
      </c>
      <c r="F381" t="s">
        <v>1767</v>
      </c>
    </row>
    <row r="382" spans="1:6">
      <c r="A382" s="1" t="s">
        <v>2148</v>
      </c>
      <c r="B382" t="s">
        <v>2148</v>
      </c>
      <c r="C382" t="s">
        <v>1765</v>
      </c>
      <c r="E382" s="4">
        <v>42278</v>
      </c>
      <c r="F382" t="s">
        <v>1767</v>
      </c>
    </row>
    <row r="383" spans="1:6">
      <c r="A383" s="1" t="s">
        <v>2149</v>
      </c>
      <c r="B383" t="s">
        <v>2149</v>
      </c>
      <c r="C383" t="s">
        <v>1765</v>
      </c>
      <c r="D383" t="s">
        <v>9722</v>
      </c>
      <c r="E383" s="4">
        <v>42278</v>
      </c>
      <c r="F383" t="s">
        <v>1767</v>
      </c>
    </row>
    <row r="384" spans="1:6">
      <c r="A384" s="1" t="s">
        <v>2150</v>
      </c>
      <c r="B384" t="s">
        <v>2150</v>
      </c>
      <c r="C384" t="s">
        <v>9716</v>
      </c>
      <c r="E384" s="4">
        <v>42278</v>
      </c>
      <c r="F384" t="s">
        <v>1767</v>
      </c>
    </row>
    <row r="385" spans="1:6">
      <c r="A385" s="1" t="s">
        <v>2151</v>
      </c>
      <c r="B385" t="s">
        <v>2151</v>
      </c>
      <c r="C385" t="s">
        <v>9718</v>
      </c>
      <c r="D385" t="s">
        <v>9729</v>
      </c>
      <c r="E385" s="4">
        <v>42278</v>
      </c>
      <c r="F385" t="s">
        <v>1767</v>
      </c>
    </row>
    <row r="386" spans="1:6">
      <c r="A386" s="1" t="s">
        <v>2152</v>
      </c>
      <c r="B386" t="s">
        <v>2152</v>
      </c>
      <c r="C386" t="s">
        <v>1765</v>
      </c>
      <c r="E386" s="4">
        <v>42278</v>
      </c>
      <c r="F386" t="s">
        <v>1767</v>
      </c>
    </row>
    <row r="387" spans="1:6">
      <c r="A387" s="1" t="s">
        <v>2153</v>
      </c>
      <c r="B387" t="s">
        <v>2153</v>
      </c>
      <c r="C387" t="s">
        <v>9718</v>
      </c>
      <c r="E387" s="4">
        <v>42278</v>
      </c>
      <c r="F387" t="s">
        <v>1767</v>
      </c>
    </row>
    <row r="388" spans="1:6">
      <c r="A388" s="1" t="s">
        <v>2154</v>
      </c>
      <c r="B388" t="s">
        <v>2154</v>
      </c>
      <c r="C388" t="s">
        <v>9718</v>
      </c>
      <c r="E388" s="4">
        <v>42278</v>
      </c>
      <c r="F388" t="s">
        <v>1767</v>
      </c>
    </row>
    <row r="389" spans="1:6">
      <c r="A389" s="1" t="s">
        <v>2155</v>
      </c>
      <c r="B389" t="s">
        <v>2155</v>
      </c>
      <c r="C389" t="s">
        <v>9718</v>
      </c>
      <c r="E389" s="4">
        <v>42278</v>
      </c>
      <c r="F389" t="s">
        <v>1767</v>
      </c>
    </row>
    <row r="390" spans="1:6">
      <c r="A390" s="1" t="s">
        <v>2156</v>
      </c>
      <c r="B390" t="s">
        <v>2156</v>
      </c>
      <c r="C390" t="s">
        <v>9718</v>
      </c>
      <c r="E390" s="4">
        <v>42278</v>
      </c>
      <c r="F390" t="s">
        <v>1767</v>
      </c>
    </row>
    <row r="391" spans="1:6">
      <c r="A391" s="1" t="s">
        <v>2157</v>
      </c>
      <c r="B391" t="s">
        <v>2157</v>
      </c>
      <c r="C391" t="s">
        <v>9718</v>
      </c>
      <c r="D391" t="s">
        <v>9721</v>
      </c>
      <c r="E391" s="4">
        <v>42278</v>
      </c>
      <c r="F391" t="s">
        <v>1767</v>
      </c>
    </row>
    <row r="392" spans="1:6">
      <c r="A392" s="1" t="s">
        <v>2158</v>
      </c>
      <c r="B392" t="s">
        <v>2158</v>
      </c>
      <c r="C392" t="s">
        <v>1765</v>
      </c>
      <c r="D392" t="s">
        <v>9722</v>
      </c>
      <c r="E392" s="4">
        <v>42278</v>
      </c>
      <c r="F392" t="s">
        <v>1767</v>
      </c>
    </row>
    <row r="393" spans="1:6">
      <c r="A393" s="1" t="s">
        <v>2159</v>
      </c>
      <c r="B393" t="s">
        <v>2159</v>
      </c>
      <c r="C393" t="s">
        <v>9716</v>
      </c>
      <c r="D393" t="s">
        <v>9729</v>
      </c>
      <c r="E393" s="4">
        <v>42278</v>
      </c>
      <c r="F393" t="s">
        <v>1767</v>
      </c>
    </row>
    <row r="394" spans="1:6">
      <c r="A394" s="1" t="s">
        <v>2160</v>
      </c>
      <c r="B394" t="s">
        <v>2160</v>
      </c>
      <c r="C394" t="s">
        <v>1765</v>
      </c>
      <c r="E394" s="4">
        <v>42278</v>
      </c>
      <c r="F394" t="s">
        <v>1767</v>
      </c>
    </row>
    <row r="395" spans="1:6">
      <c r="A395" s="1" t="s">
        <v>2161</v>
      </c>
      <c r="B395" t="s">
        <v>2161</v>
      </c>
      <c r="C395" t="s">
        <v>1765</v>
      </c>
      <c r="E395" s="4">
        <v>42278</v>
      </c>
      <c r="F395" t="s">
        <v>1767</v>
      </c>
    </row>
    <row r="396" spans="1:6">
      <c r="A396" s="1" t="s">
        <v>2162</v>
      </c>
      <c r="B396" t="s">
        <v>2162</v>
      </c>
      <c r="C396" t="s">
        <v>1765</v>
      </c>
      <c r="E396" s="4">
        <v>42278</v>
      </c>
      <c r="F396" t="s">
        <v>1767</v>
      </c>
    </row>
    <row r="397" spans="1:6">
      <c r="A397" s="1" t="s">
        <v>2163</v>
      </c>
      <c r="B397" t="s">
        <v>2163</v>
      </c>
      <c r="C397" t="s">
        <v>9716</v>
      </c>
      <c r="D397" t="s">
        <v>9721</v>
      </c>
      <c r="E397" s="4">
        <v>42278</v>
      </c>
      <c r="F397" t="s">
        <v>1767</v>
      </c>
    </row>
    <row r="398" spans="1:6">
      <c r="A398" s="1" t="s">
        <v>2164</v>
      </c>
      <c r="B398" t="s">
        <v>2164</v>
      </c>
      <c r="C398" t="s">
        <v>9717</v>
      </c>
      <c r="E398" s="4">
        <v>42278</v>
      </c>
      <c r="F398" t="s">
        <v>1767</v>
      </c>
    </row>
    <row r="399" spans="1:6">
      <c r="A399" s="1" t="s">
        <v>2165</v>
      </c>
      <c r="B399" t="s">
        <v>2165</v>
      </c>
      <c r="C399" t="s">
        <v>9717</v>
      </c>
      <c r="E399" s="4">
        <v>42278</v>
      </c>
      <c r="F399" t="s">
        <v>1767</v>
      </c>
    </row>
    <row r="400" spans="1:6">
      <c r="A400" s="1" t="s">
        <v>2166</v>
      </c>
      <c r="B400" t="s">
        <v>2166</v>
      </c>
      <c r="C400" t="s">
        <v>9716</v>
      </c>
      <c r="D400" t="s">
        <v>9721</v>
      </c>
      <c r="E400" s="4">
        <v>42278</v>
      </c>
      <c r="F400" t="s">
        <v>1767</v>
      </c>
    </row>
    <row r="401" spans="1:6">
      <c r="A401" s="1" t="s">
        <v>2167</v>
      </c>
      <c r="B401" t="s">
        <v>2167</v>
      </c>
      <c r="C401" t="s">
        <v>1765</v>
      </c>
      <c r="D401" t="s">
        <v>9725</v>
      </c>
      <c r="E401" s="4">
        <v>42278</v>
      </c>
      <c r="F401" t="s">
        <v>1767</v>
      </c>
    </row>
    <row r="402" spans="1:6">
      <c r="A402" s="1" t="s">
        <v>2168</v>
      </c>
      <c r="B402" t="s">
        <v>2168</v>
      </c>
      <c r="C402" t="s">
        <v>9717</v>
      </c>
      <c r="E402" s="4">
        <v>42278</v>
      </c>
      <c r="F402" t="s">
        <v>1767</v>
      </c>
    </row>
    <row r="403" spans="1:6">
      <c r="A403" s="1" t="s">
        <v>2169</v>
      </c>
      <c r="B403" t="s">
        <v>2169</v>
      </c>
      <c r="C403" t="s">
        <v>9716</v>
      </c>
      <c r="D403" t="s">
        <v>9744</v>
      </c>
      <c r="E403" s="4">
        <v>42278</v>
      </c>
      <c r="F403" t="s">
        <v>1767</v>
      </c>
    </row>
    <row r="404" spans="1:6">
      <c r="A404" s="1" t="s">
        <v>2170</v>
      </c>
      <c r="B404" t="s">
        <v>2170</v>
      </c>
      <c r="C404" t="s">
        <v>9716</v>
      </c>
      <c r="E404" s="4">
        <v>42278</v>
      </c>
      <c r="F404" t="s">
        <v>1767</v>
      </c>
    </row>
    <row r="405" spans="1:6">
      <c r="A405" s="1" t="s">
        <v>2171</v>
      </c>
      <c r="B405" t="s">
        <v>2171</v>
      </c>
      <c r="C405" t="s">
        <v>1765</v>
      </c>
      <c r="E405" s="4">
        <v>42278</v>
      </c>
      <c r="F405" t="s">
        <v>1767</v>
      </c>
    </row>
    <row r="406" spans="1:6">
      <c r="A406" s="1" t="s">
        <v>2172</v>
      </c>
      <c r="B406" t="s">
        <v>2172</v>
      </c>
      <c r="C406" t="s">
        <v>9718</v>
      </c>
      <c r="E406" s="4">
        <v>42278</v>
      </c>
      <c r="F406" t="s">
        <v>1767</v>
      </c>
    </row>
    <row r="407" spans="1:6">
      <c r="A407" s="1" t="s">
        <v>2173</v>
      </c>
      <c r="B407" t="s">
        <v>2173</v>
      </c>
      <c r="C407" t="s">
        <v>1765</v>
      </c>
      <c r="E407" s="4">
        <v>42278</v>
      </c>
      <c r="F407" t="s">
        <v>1767</v>
      </c>
    </row>
    <row r="408" spans="1:6">
      <c r="A408" s="1" t="s">
        <v>2174</v>
      </c>
      <c r="B408" t="s">
        <v>2174</v>
      </c>
      <c r="C408" t="s">
        <v>9716</v>
      </c>
      <c r="D408" t="s">
        <v>9721</v>
      </c>
      <c r="E408" s="4">
        <v>42278</v>
      </c>
      <c r="F408" t="s">
        <v>1767</v>
      </c>
    </row>
    <row r="409" spans="1:6">
      <c r="A409" s="1" t="s">
        <v>2175</v>
      </c>
      <c r="B409" t="s">
        <v>2175</v>
      </c>
      <c r="C409" t="s">
        <v>1765</v>
      </c>
      <c r="E409" s="4">
        <v>42278</v>
      </c>
      <c r="F409" t="s">
        <v>1767</v>
      </c>
    </row>
    <row r="410" spans="1:6">
      <c r="A410" s="1" t="s">
        <v>2176</v>
      </c>
      <c r="B410" t="s">
        <v>2176</v>
      </c>
      <c r="C410" t="s">
        <v>9718</v>
      </c>
      <c r="E410" s="4">
        <v>42278</v>
      </c>
      <c r="F410" t="s">
        <v>1767</v>
      </c>
    </row>
    <row r="411" spans="1:6">
      <c r="A411" s="1" t="s">
        <v>2177</v>
      </c>
      <c r="B411" t="s">
        <v>2177</v>
      </c>
      <c r="C411" t="s">
        <v>9718</v>
      </c>
      <c r="E411" s="4">
        <v>42278</v>
      </c>
      <c r="F411" t="s">
        <v>1767</v>
      </c>
    </row>
    <row r="412" spans="1:6">
      <c r="A412" s="1" t="s">
        <v>2178</v>
      </c>
      <c r="B412" t="s">
        <v>2178</v>
      </c>
      <c r="C412" t="s">
        <v>9716</v>
      </c>
      <c r="E412" s="4">
        <v>42278</v>
      </c>
      <c r="F412" t="s">
        <v>1767</v>
      </c>
    </row>
    <row r="413" spans="1:6">
      <c r="A413" s="1" t="s">
        <v>2179</v>
      </c>
      <c r="B413" t="s">
        <v>2179</v>
      </c>
      <c r="C413" t="s">
        <v>1765</v>
      </c>
      <c r="E413" s="4">
        <v>42278</v>
      </c>
      <c r="F413" t="s">
        <v>1767</v>
      </c>
    </row>
    <row r="414" spans="1:6">
      <c r="A414" s="1" t="s">
        <v>2180</v>
      </c>
      <c r="B414" t="s">
        <v>2180</v>
      </c>
      <c r="C414" t="s">
        <v>1765</v>
      </c>
      <c r="E414" s="4">
        <v>42278</v>
      </c>
      <c r="F414" t="s">
        <v>1767</v>
      </c>
    </row>
    <row r="415" spans="1:6">
      <c r="A415" s="1" t="s">
        <v>2181</v>
      </c>
      <c r="B415" t="s">
        <v>2181</v>
      </c>
      <c r="C415" t="s">
        <v>1765</v>
      </c>
      <c r="E415" s="4">
        <v>42278</v>
      </c>
      <c r="F415" t="s">
        <v>1767</v>
      </c>
    </row>
    <row r="416" spans="1:6">
      <c r="A416" s="1" t="s">
        <v>2182</v>
      </c>
      <c r="B416" t="s">
        <v>2182</v>
      </c>
      <c r="C416" t="s">
        <v>9716</v>
      </c>
      <c r="E416" s="4">
        <v>42278</v>
      </c>
      <c r="F416" t="s">
        <v>1767</v>
      </c>
    </row>
    <row r="417" spans="1:6">
      <c r="A417" s="1" t="s">
        <v>2183</v>
      </c>
      <c r="B417" t="s">
        <v>2183</v>
      </c>
      <c r="C417" t="s">
        <v>9716</v>
      </c>
      <c r="D417" t="s">
        <v>9746</v>
      </c>
      <c r="E417" s="4">
        <v>42278</v>
      </c>
      <c r="F417" t="s">
        <v>1767</v>
      </c>
    </row>
    <row r="418" spans="1:6">
      <c r="A418" s="1" t="s">
        <v>2184</v>
      </c>
      <c r="B418" t="s">
        <v>2184</v>
      </c>
      <c r="C418" t="s">
        <v>1765</v>
      </c>
      <c r="D418" t="s">
        <v>9725</v>
      </c>
      <c r="E418" s="4">
        <v>42278</v>
      </c>
      <c r="F418" t="s">
        <v>1767</v>
      </c>
    </row>
    <row r="419" spans="1:6">
      <c r="A419" s="1" t="s">
        <v>2185</v>
      </c>
      <c r="B419" t="s">
        <v>2185</v>
      </c>
      <c r="C419" t="s">
        <v>9718</v>
      </c>
      <c r="E419" s="4">
        <v>42278</v>
      </c>
      <c r="F419" t="s">
        <v>1767</v>
      </c>
    </row>
    <row r="420" spans="1:6">
      <c r="A420" s="1" t="s">
        <v>2186</v>
      </c>
      <c r="B420" t="s">
        <v>2186</v>
      </c>
      <c r="C420" t="s">
        <v>9718</v>
      </c>
      <c r="E420" s="4">
        <v>42278</v>
      </c>
      <c r="F420" t="s">
        <v>1767</v>
      </c>
    </row>
    <row r="421" spans="1:6">
      <c r="A421" s="1" t="s">
        <v>2187</v>
      </c>
      <c r="B421" t="s">
        <v>2187</v>
      </c>
      <c r="C421" t="s">
        <v>1765</v>
      </c>
      <c r="E421" s="4">
        <v>42278</v>
      </c>
      <c r="F421" t="s">
        <v>1767</v>
      </c>
    </row>
    <row r="422" spans="1:6">
      <c r="A422" s="1" t="s">
        <v>2188</v>
      </c>
      <c r="B422" t="s">
        <v>2188</v>
      </c>
      <c r="C422" t="s">
        <v>1765</v>
      </c>
      <c r="D422" t="s">
        <v>9742</v>
      </c>
      <c r="E422" s="4">
        <v>42278</v>
      </c>
      <c r="F422" t="s">
        <v>1767</v>
      </c>
    </row>
    <row r="423" spans="1:6">
      <c r="A423" s="1" t="s">
        <v>2189</v>
      </c>
      <c r="B423" t="s">
        <v>2189</v>
      </c>
      <c r="C423" t="s">
        <v>1765</v>
      </c>
      <c r="D423" t="s">
        <v>9722</v>
      </c>
      <c r="E423" s="4">
        <v>42278</v>
      </c>
      <c r="F423" t="s">
        <v>1767</v>
      </c>
    </row>
    <row r="424" spans="1:6">
      <c r="A424" s="1" t="s">
        <v>2190</v>
      </c>
      <c r="B424" t="s">
        <v>2190</v>
      </c>
      <c r="C424" t="s">
        <v>9715</v>
      </c>
      <c r="E424" s="4">
        <v>42278</v>
      </c>
      <c r="F424" t="s">
        <v>1767</v>
      </c>
    </row>
    <row r="425" spans="1:6">
      <c r="A425" s="1" t="s">
        <v>2191</v>
      </c>
      <c r="B425" t="s">
        <v>2191</v>
      </c>
      <c r="C425" t="s">
        <v>9716</v>
      </c>
      <c r="E425" s="4">
        <v>42278</v>
      </c>
      <c r="F425" t="s">
        <v>1767</v>
      </c>
    </row>
    <row r="426" spans="1:6">
      <c r="A426" s="1" t="s">
        <v>2192</v>
      </c>
      <c r="B426" t="s">
        <v>2192</v>
      </c>
      <c r="C426" t="s">
        <v>1765</v>
      </c>
      <c r="D426" t="s">
        <v>9740</v>
      </c>
      <c r="E426" s="4">
        <v>42621</v>
      </c>
      <c r="F426" t="s">
        <v>1767</v>
      </c>
    </row>
    <row r="427" spans="1:6">
      <c r="A427" s="1" t="s">
        <v>2193</v>
      </c>
      <c r="B427" t="s">
        <v>2193</v>
      </c>
      <c r="C427" t="s">
        <v>1765</v>
      </c>
      <c r="E427" s="4">
        <v>42278</v>
      </c>
      <c r="F427" t="s">
        <v>1767</v>
      </c>
    </row>
    <row r="428" spans="1:6">
      <c r="A428" s="1" t="s">
        <v>2194</v>
      </c>
      <c r="B428" t="s">
        <v>2194</v>
      </c>
      <c r="C428" t="s">
        <v>9716</v>
      </c>
      <c r="D428" t="s">
        <v>9721</v>
      </c>
      <c r="E428" s="4">
        <v>42278</v>
      </c>
      <c r="F428" t="s">
        <v>1767</v>
      </c>
    </row>
    <row r="429" spans="1:6">
      <c r="A429" s="1" t="s">
        <v>2195</v>
      </c>
      <c r="B429" t="s">
        <v>2195</v>
      </c>
      <c r="C429" t="s">
        <v>9716</v>
      </c>
      <c r="E429" s="4">
        <v>42278</v>
      </c>
      <c r="F429" t="s">
        <v>1767</v>
      </c>
    </row>
    <row r="430" spans="1:6">
      <c r="A430" s="1" t="s">
        <v>2196</v>
      </c>
      <c r="B430" t="s">
        <v>2196</v>
      </c>
      <c r="C430" t="s">
        <v>1765</v>
      </c>
      <c r="D430" t="s">
        <v>9721</v>
      </c>
      <c r="E430" s="4">
        <v>42278</v>
      </c>
      <c r="F430" t="s">
        <v>1767</v>
      </c>
    </row>
    <row r="431" spans="1:6">
      <c r="A431" s="1" t="s">
        <v>2197</v>
      </c>
      <c r="B431" t="s">
        <v>2197</v>
      </c>
      <c r="C431" t="s">
        <v>1765</v>
      </c>
      <c r="E431" s="4">
        <v>42278</v>
      </c>
      <c r="F431" t="s">
        <v>1767</v>
      </c>
    </row>
    <row r="432" spans="1:6">
      <c r="A432" s="1" t="s">
        <v>2198</v>
      </c>
      <c r="B432" t="s">
        <v>2198</v>
      </c>
      <c r="C432" t="s">
        <v>9716</v>
      </c>
      <c r="E432" s="4">
        <v>42278</v>
      </c>
      <c r="F432" t="s">
        <v>1767</v>
      </c>
    </row>
    <row r="433" spans="1:6">
      <c r="A433" s="1" t="s">
        <v>2199</v>
      </c>
      <c r="B433" t="s">
        <v>2199</v>
      </c>
      <c r="C433" t="s">
        <v>1765</v>
      </c>
      <c r="E433" s="4">
        <v>42278</v>
      </c>
      <c r="F433" t="s">
        <v>1767</v>
      </c>
    </row>
    <row r="434" spans="1:6">
      <c r="A434" s="1" t="s">
        <v>2200</v>
      </c>
      <c r="B434" t="s">
        <v>2200</v>
      </c>
      <c r="C434" t="s">
        <v>1765</v>
      </c>
      <c r="D434" t="s">
        <v>9722</v>
      </c>
      <c r="E434" s="4">
        <v>42416</v>
      </c>
      <c r="F434" t="s">
        <v>1767</v>
      </c>
    </row>
    <row r="435" spans="1:6">
      <c r="A435" s="1" t="s">
        <v>2201</v>
      </c>
      <c r="B435" t="s">
        <v>2201</v>
      </c>
      <c r="C435" t="s">
        <v>1765</v>
      </c>
      <c r="E435" s="4">
        <v>42278</v>
      </c>
      <c r="F435" t="s">
        <v>1767</v>
      </c>
    </row>
    <row r="436" spans="1:6">
      <c r="A436" s="1" t="s">
        <v>2202</v>
      </c>
      <c r="B436" t="s">
        <v>2202</v>
      </c>
      <c r="C436" t="s">
        <v>1765</v>
      </c>
      <c r="D436" t="s">
        <v>9725</v>
      </c>
      <c r="E436" s="4">
        <v>42550</v>
      </c>
      <c r="F436" t="s">
        <v>1767</v>
      </c>
    </row>
    <row r="437" spans="1:6">
      <c r="A437" s="1" t="s">
        <v>2203</v>
      </c>
      <c r="B437" t="s">
        <v>2203</v>
      </c>
      <c r="C437" t="s">
        <v>1765</v>
      </c>
      <c r="E437" s="4">
        <v>42278</v>
      </c>
      <c r="F437" t="s">
        <v>1767</v>
      </c>
    </row>
    <row r="438" spans="1:6">
      <c r="A438" s="1" t="s">
        <v>2204</v>
      </c>
      <c r="B438" t="s">
        <v>2204</v>
      </c>
      <c r="C438" t="s">
        <v>1765</v>
      </c>
      <c r="E438" s="4">
        <v>42278</v>
      </c>
      <c r="F438" t="s">
        <v>1767</v>
      </c>
    </row>
    <row r="439" spans="1:6">
      <c r="A439" s="1" t="s">
        <v>2205</v>
      </c>
      <c r="B439" t="s">
        <v>2205</v>
      </c>
      <c r="C439" t="s">
        <v>1765</v>
      </c>
      <c r="E439" s="4">
        <v>42278</v>
      </c>
      <c r="F439" t="s">
        <v>1767</v>
      </c>
    </row>
    <row r="440" spans="1:6">
      <c r="A440" s="1" t="s">
        <v>2206</v>
      </c>
      <c r="B440" t="s">
        <v>2206</v>
      </c>
      <c r="C440" t="s">
        <v>1765</v>
      </c>
      <c r="D440" t="s">
        <v>9742</v>
      </c>
      <c r="E440" s="4">
        <v>42426</v>
      </c>
      <c r="F440" t="s">
        <v>1767</v>
      </c>
    </row>
    <row r="441" spans="1:6">
      <c r="A441" s="1" t="s">
        <v>2207</v>
      </c>
      <c r="B441" t="s">
        <v>2207</v>
      </c>
      <c r="C441" t="s">
        <v>1765</v>
      </c>
      <c r="D441" t="s">
        <v>9734</v>
      </c>
      <c r="E441" s="4">
        <v>42598</v>
      </c>
      <c r="F441" t="s">
        <v>1767</v>
      </c>
    </row>
    <row r="442" spans="1:6">
      <c r="A442" s="1" t="s">
        <v>2208</v>
      </c>
      <c r="B442" t="s">
        <v>2208</v>
      </c>
      <c r="C442" t="s">
        <v>9715</v>
      </c>
      <c r="D442" t="s">
        <v>9729</v>
      </c>
      <c r="E442" s="4">
        <v>42278</v>
      </c>
      <c r="F442" t="s">
        <v>1767</v>
      </c>
    </row>
    <row r="443" spans="1:6">
      <c r="A443" s="1" t="s">
        <v>2209</v>
      </c>
      <c r="B443" t="s">
        <v>2209</v>
      </c>
      <c r="C443" t="s">
        <v>9716</v>
      </c>
      <c r="E443" s="4">
        <v>42278</v>
      </c>
      <c r="F443" t="s">
        <v>1767</v>
      </c>
    </row>
    <row r="444" spans="1:6">
      <c r="A444" s="1" t="s">
        <v>2210</v>
      </c>
      <c r="B444" t="s">
        <v>2210</v>
      </c>
      <c r="C444" t="s">
        <v>9716</v>
      </c>
      <c r="D444" t="s">
        <v>9729</v>
      </c>
      <c r="E444" s="4">
        <v>42278</v>
      </c>
      <c r="F444" t="s">
        <v>1767</v>
      </c>
    </row>
    <row r="445" spans="1:6">
      <c r="A445" s="1" t="s">
        <v>2211</v>
      </c>
      <c r="B445" t="s">
        <v>2211</v>
      </c>
      <c r="C445" t="s">
        <v>1765</v>
      </c>
      <c r="D445" t="s">
        <v>9742</v>
      </c>
      <c r="E445" s="4">
        <v>42369</v>
      </c>
      <c r="F445" t="s">
        <v>1767</v>
      </c>
    </row>
    <row r="446" spans="1:6">
      <c r="A446" s="1" t="s">
        <v>2212</v>
      </c>
      <c r="B446" t="s">
        <v>2212</v>
      </c>
      <c r="C446" t="s">
        <v>1765</v>
      </c>
      <c r="E446" s="4">
        <v>42278</v>
      </c>
      <c r="F446" t="s">
        <v>1767</v>
      </c>
    </row>
    <row r="447" spans="1:6">
      <c r="A447" s="1" t="s">
        <v>2213</v>
      </c>
      <c r="B447" t="s">
        <v>2213</v>
      </c>
      <c r="C447" t="s">
        <v>9716</v>
      </c>
      <c r="E447" s="4">
        <v>42278</v>
      </c>
      <c r="F447" t="s">
        <v>1767</v>
      </c>
    </row>
    <row r="448" spans="1:6">
      <c r="A448" s="1" t="s">
        <v>2214</v>
      </c>
      <c r="B448" t="s">
        <v>2214</v>
      </c>
      <c r="C448" t="s">
        <v>1765</v>
      </c>
      <c r="D448" t="s">
        <v>9722</v>
      </c>
      <c r="E448" s="4">
        <v>42702</v>
      </c>
      <c r="F448" t="s">
        <v>1767</v>
      </c>
    </row>
    <row r="449" spans="1:6">
      <c r="A449" s="1" t="s">
        <v>2215</v>
      </c>
      <c r="B449" t="s">
        <v>2215</v>
      </c>
      <c r="C449" t="s">
        <v>9715</v>
      </c>
      <c r="E449" s="4">
        <v>42278</v>
      </c>
      <c r="F449" t="s">
        <v>1767</v>
      </c>
    </row>
    <row r="450" spans="1:6">
      <c r="A450" s="1" t="s">
        <v>2216</v>
      </c>
      <c r="B450" t="s">
        <v>2216</v>
      </c>
      <c r="C450" t="s">
        <v>9716</v>
      </c>
      <c r="E450" s="4">
        <v>42278</v>
      </c>
      <c r="F450" t="s">
        <v>1767</v>
      </c>
    </row>
    <row r="451" spans="1:6">
      <c r="A451" s="1" t="s">
        <v>2217</v>
      </c>
      <c r="B451" t="s">
        <v>2217</v>
      </c>
      <c r="C451" t="s">
        <v>9716</v>
      </c>
      <c r="E451" s="4">
        <v>42278</v>
      </c>
      <c r="F451" t="s">
        <v>1767</v>
      </c>
    </row>
    <row r="452" spans="1:6">
      <c r="A452" s="1" t="s">
        <v>2218</v>
      </c>
      <c r="B452" t="s">
        <v>2218</v>
      </c>
      <c r="C452" t="s">
        <v>1765</v>
      </c>
      <c r="D452" t="s">
        <v>9722</v>
      </c>
      <c r="E452" s="4">
        <v>42744</v>
      </c>
      <c r="F452" t="s">
        <v>1767</v>
      </c>
    </row>
    <row r="453" spans="1:6">
      <c r="A453" s="1" t="s">
        <v>2219</v>
      </c>
      <c r="B453" t="s">
        <v>2219</v>
      </c>
      <c r="C453" t="s">
        <v>9715</v>
      </c>
      <c r="E453" s="4">
        <v>42278</v>
      </c>
      <c r="F453" t="s">
        <v>1767</v>
      </c>
    </row>
    <row r="454" spans="1:6">
      <c r="A454" s="1" t="s">
        <v>2220</v>
      </c>
      <c r="B454" t="s">
        <v>2220</v>
      </c>
      <c r="C454" t="s">
        <v>1765</v>
      </c>
      <c r="E454" s="4">
        <v>42278</v>
      </c>
      <c r="F454" t="s">
        <v>1767</v>
      </c>
    </row>
    <row r="455" spans="1:6">
      <c r="A455" s="1" t="s">
        <v>2221</v>
      </c>
      <c r="B455" t="s">
        <v>2221</v>
      </c>
      <c r="C455" t="s">
        <v>9715</v>
      </c>
      <c r="E455" s="4">
        <v>42278</v>
      </c>
      <c r="F455" t="s">
        <v>1767</v>
      </c>
    </row>
    <row r="456" spans="1:6">
      <c r="A456" s="1" t="s">
        <v>2222</v>
      </c>
      <c r="B456" t="s">
        <v>2222</v>
      </c>
      <c r="C456" t="s">
        <v>9715</v>
      </c>
      <c r="E456" s="4">
        <v>42278</v>
      </c>
      <c r="F456" t="s">
        <v>1767</v>
      </c>
    </row>
    <row r="457" spans="1:6">
      <c r="A457" s="1" t="s">
        <v>2223</v>
      </c>
      <c r="B457" t="s">
        <v>2223</v>
      </c>
      <c r="C457" t="s">
        <v>9715</v>
      </c>
      <c r="E457" s="4">
        <v>42278</v>
      </c>
      <c r="F457" t="s">
        <v>1767</v>
      </c>
    </row>
    <row r="458" spans="1:6">
      <c r="A458" s="1" t="s">
        <v>2224</v>
      </c>
      <c r="B458" t="s">
        <v>2224</v>
      </c>
      <c r="C458" t="s">
        <v>9715</v>
      </c>
      <c r="D458" t="s">
        <v>9721</v>
      </c>
      <c r="E458" s="4">
        <v>42278</v>
      </c>
      <c r="F458" t="s">
        <v>1767</v>
      </c>
    </row>
    <row r="459" spans="1:6">
      <c r="A459" s="1" t="s">
        <v>2225</v>
      </c>
      <c r="B459" t="s">
        <v>2225</v>
      </c>
      <c r="C459" t="s">
        <v>9715</v>
      </c>
      <c r="E459" s="4">
        <v>42369</v>
      </c>
      <c r="F459" t="s">
        <v>1767</v>
      </c>
    </row>
    <row r="460" spans="1:6">
      <c r="A460" s="1" t="s">
        <v>2226</v>
      </c>
      <c r="B460" t="s">
        <v>2226</v>
      </c>
      <c r="C460" t="s">
        <v>1765</v>
      </c>
      <c r="D460" t="s">
        <v>9733</v>
      </c>
      <c r="E460" s="4">
        <v>42278</v>
      </c>
      <c r="F460" t="s">
        <v>1767</v>
      </c>
    </row>
    <row r="461" spans="1:6">
      <c r="A461" s="1" t="s">
        <v>2227</v>
      </c>
      <c r="B461" t="s">
        <v>2227</v>
      </c>
      <c r="C461" t="s">
        <v>1765</v>
      </c>
      <c r="E461" s="4">
        <v>42278</v>
      </c>
      <c r="F461" t="s">
        <v>1767</v>
      </c>
    </row>
    <row r="462" spans="1:6">
      <c r="A462" s="1" t="s">
        <v>2228</v>
      </c>
      <c r="B462" t="s">
        <v>2228</v>
      </c>
      <c r="C462" t="s">
        <v>1765</v>
      </c>
      <c r="E462" s="4">
        <v>42278</v>
      </c>
      <c r="F462" t="s">
        <v>1767</v>
      </c>
    </row>
    <row r="463" spans="1:6">
      <c r="A463" s="1" t="s">
        <v>2229</v>
      </c>
      <c r="B463" t="s">
        <v>2229</v>
      </c>
      <c r="C463" t="s">
        <v>1765</v>
      </c>
      <c r="E463" s="4">
        <v>42278</v>
      </c>
      <c r="F463" t="s">
        <v>1767</v>
      </c>
    </row>
    <row r="464" spans="1:6">
      <c r="A464" s="1" t="s">
        <v>2230</v>
      </c>
      <c r="B464" t="s">
        <v>2230</v>
      </c>
      <c r="C464" t="s">
        <v>1765</v>
      </c>
      <c r="D464" t="s">
        <v>9722</v>
      </c>
      <c r="E464" s="4">
        <v>42489</v>
      </c>
      <c r="F464" t="s">
        <v>1767</v>
      </c>
    </row>
    <row r="465" spans="1:6">
      <c r="A465" s="1" t="s">
        <v>2231</v>
      </c>
      <c r="B465" t="s">
        <v>2231</v>
      </c>
      <c r="C465" t="s">
        <v>1765</v>
      </c>
      <c r="E465" s="4">
        <v>42278</v>
      </c>
      <c r="F465" t="s">
        <v>1767</v>
      </c>
    </row>
    <row r="466" spans="1:6">
      <c r="A466" s="1" t="s">
        <v>2232</v>
      </c>
      <c r="B466" t="s">
        <v>2232</v>
      </c>
      <c r="C466" t="s">
        <v>1765</v>
      </c>
      <c r="E466" s="4">
        <v>42278</v>
      </c>
      <c r="F466" t="s">
        <v>1767</v>
      </c>
    </row>
    <row r="467" spans="1:6">
      <c r="A467" s="1" t="s">
        <v>2233</v>
      </c>
      <c r="B467" t="s">
        <v>2233</v>
      </c>
      <c r="C467" t="s">
        <v>1765</v>
      </c>
      <c r="E467" s="4">
        <v>42278</v>
      </c>
      <c r="F467" t="s">
        <v>1767</v>
      </c>
    </row>
    <row r="468" spans="1:6">
      <c r="A468" s="1" t="s">
        <v>2234</v>
      </c>
      <c r="B468" t="s">
        <v>2234</v>
      </c>
      <c r="C468" t="s">
        <v>1765</v>
      </c>
      <c r="D468" t="s">
        <v>9722</v>
      </c>
      <c r="E468" s="4">
        <v>42278</v>
      </c>
      <c r="F468" t="s">
        <v>1767</v>
      </c>
    </row>
    <row r="469" spans="1:6">
      <c r="A469" s="1" t="s">
        <v>2235</v>
      </c>
      <c r="B469" t="s">
        <v>2235</v>
      </c>
      <c r="C469" t="s">
        <v>1765</v>
      </c>
      <c r="E469" s="4">
        <v>42278</v>
      </c>
      <c r="F469" t="s">
        <v>1767</v>
      </c>
    </row>
    <row r="470" spans="1:6">
      <c r="A470" s="1" t="s">
        <v>2236</v>
      </c>
      <c r="B470" t="s">
        <v>2236</v>
      </c>
      <c r="C470" t="s">
        <v>1765</v>
      </c>
      <c r="E470" s="4">
        <v>42278</v>
      </c>
      <c r="F470" t="s">
        <v>1767</v>
      </c>
    </row>
    <row r="471" spans="1:6">
      <c r="A471" s="1" t="s">
        <v>2237</v>
      </c>
      <c r="B471" t="s">
        <v>2237</v>
      </c>
      <c r="C471" t="s">
        <v>1765</v>
      </c>
      <c r="E471" s="4">
        <v>42278</v>
      </c>
      <c r="F471" t="s">
        <v>1767</v>
      </c>
    </row>
    <row r="472" spans="1:6">
      <c r="A472" s="1" t="s">
        <v>2238</v>
      </c>
      <c r="B472" t="s">
        <v>2238</v>
      </c>
      <c r="C472" t="s">
        <v>9718</v>
      </c>
      <c r="D472" t="s">
        <v>9721</v>
      </c>
      <c r="E472" s="4">
        <v>42278</v>
      </c>
      <c r="F472" t="s">
        <v>1767</v>
      </c>
    </row>
    <row r="473" spans="1:6">
      <c r="A473" s="1" t="s">
        <v>2239</v>
      </c>
      <c r="B473" t="s">
        <v>2239</v>
      </c>
      <c r="C473" t="s">
        <v>9716</v>
      </c>
      <c r="E473" s="4">
        <v>42278</v>
      </c>
      <c r="F473" t="s">
        <v>1767</v>
      </c>
    </row>
    <row r="474" spans="1:6">
      <c r="A474" s="1" t="s">
        <v>2240</v>
      </c>
      <c r="B474" t="s">
        <v>2240</v>
      </c>
      <c r="C474" t="s">
        <v>1765</v>
      </c>
      <c r="E474" s="4">
        <v>42278</v>
      </c>
      <c r="F474" t="s">
        <v>1767</v>
      </c>
    </row>
    <row r="475" spans="1:6">
      <c r="A475" s="1" t="s">
        <v>2241</v>
      </c>
      <c r="B475" t="s">
        <v>2241</v>
      </c>
      <c r="C475" t="s">
        <v>1765</v>
      </c>
      <c r="D475" t="s">
        <v>189</v>
      </c>
      <c r="E475" s="4">
        <v>42278</v>
      </c>
      <c r="F475" t="s">
        <v>1767</v>
      </c>
    </row>
    <row r="476" spans="1:6">
      <c r="A476" s="1" t="s">
        <v>2242</v>
      </c>
      <c r="B476" t="s">
        <v>2242</v>
      </c>
      <c r="C476" t="s">
        <v>1765</v>
      </c>
      <c r="E476" s="4">
        <v>42278</v>
      </c>
      <c r="F476" t="s">
        <v>1767</v>
      </c>
    </row>
    <row r="477" spans="1:6">
      <c r="A477" s="1" t="s">
        <v>2243</v>
      </c>
      <c r="B477" t="s">
        <v>2243</v>
      </c>
      <c r="C477" t="s">
        <v>9716</v>
      </c>
      <c r="D477" t="s">
        <v>9721</v>
      </c>
      <c r="E477" s="4">
        <v>42278</v>
      </c>
      <c r="F477" t="s">
        <v>1767</v>
      </c>
    </row>
    <row r="478" spans="1:6">
      <c r="A478" s="1" t="s">
        <v>2244</v>
      </c>
      <c r="B478" t="s">
        <v>2244</v>
      </c>
      <c r="C478" t="s">
        <v>9716</v>
      </c>
      <c r="E478" s="4">
        <v>42278</v>
      </c>
      <c r="F478" t="s">
        <v>1767</v>
      </c>
    </row>
    <row r="479" spans="1:6">
      <c r="A479" s="1" t="s">
        <v>2245</v>
      </c>
      <c r="B479" t="s">
        <v>2245</v>
      </c>
      <c r="C479" t="s">
        <v>9716</v>
      </c>
      <c r="E479" s="4">
        <v>42278</v>
      </c>
      <c r="F479" t="s">
        <v>1767</v>
      </c>
    </row>
    <row r="480" spans="1:6">
      <c r="A480" s="1" t="s">
        <v>2246</v>
      </c>
      <c r="B480" t="s">
        <v>2246</v>
      </c>
      <c r="C480" t="s">
        <v>9716</v>
      </c>
      <c r="D480" t="s">
        <v>9721</v>
      </c>
      <c r="E480" s="4">
        <v>42278</v>
      </c>
      <c r="F480" t="s">
        <v>1767</v>
      </c>
    </row>
    <row r="481" spans="1:6">
      <c r="A481" s="1" t="s">
        <v>2247</v>
      </c>
      <c r="B481" t="s">
        <v>2247</v>
      </c>
      <c r="C481" t="s">
        <v>1765</v>
      </c>
      <c r="D481" t="s">
        <v>9725</v>
      </c>
      <c r="E481" s="4">
        <v>42369</v>
      </c>
      <c r="F481" t="s">
        <v>1767</v>
      </c>
    </row>
    <row r="482" spans="1:6">
      <c r="A482" s="1" t="s">
        <v>2248</v>
      </c>
      <c r="B482" t="s">
        <v>2248</v>
      </c>
      <c r="C482" t="s">
        <v>1765</v>
      </c>
      <c r="E482" s="4">
        <v>42278</v>
      </c>
      <c r="F482" t="s">
        <v>1767</v>
      </c>
    </row>
    <row r="483" spans="1:6">
      <c r="A483" s="1" t="s">
        <v>2249</v>
      </c>
      <c r="B483" t="s">
        <v>2249</v>
      </c>
      <c r="C483" t="s">
        <v>1765</v>
      </c>
      <c r="E483" s="4">
        <v>42278</v>
      </c>
      <c r="F483" t="s">
        <v>1767</v>
      </c>
    </row>
    <row r="484" spans="1:6">
      <c r="A484" s="1" t="s">
        <v>2250</v>
      </c>
      <c r="B484" t="s">
        <v>2250</v>
      </c>
      <c r="C484" t="s">
        <v>1765</v>
      </c>
      <c r="E484" s="4">
        <v>42278</v>
      </c>
      <c r="F484" t="s">
        <v>1767</v>
      </c>
    </row>
    <row r="485" spans="1:6">
      <c r="A485" s="1" t="s">
        <v>2251</v>
      </c>
      <c r="B485" t="s">
        <v>2251</v>
      </c>
      <c r="C485" t="s">
        <v>1765</v>
      </c>
      <c r="E485" s="4">
        <v>42278</v>
      </c>
      <c r="F485" t="s">
        <v>1767</v>
      </c>
    </row>
    <row r="486" spans="1:6">
      <c r="A486" s="1" t="s">
        <v>2252</v>
      </c>
      <c r="B486" t="s">
        <v>2252</v>
      </c>
      <c r="C486" t="s">
        <v>9716</v>
      </c>
      <c r="E486" s="4">
        <v>42278</v>
      </c>
      <c r="F486" t="s">
        <v>1767</v>
      </c>
    </row>
    <row r="487" spans="1:6">
      <c r="A487" s="1" t="s">
        <v>2253</v>
      </c>
      <c r="B487" t="s">
        <v>2253</v>
      </c>
      <c r="C487" t="s">
        <v>9716</v>
      </c>
      <c r="E487" s="4">
        <v>42278</v>
      </c>
      <c r="F487" t="s">
        <v>1767</v>
      </c>
    </row>
    <row r="488" spans="1:6">
      <c r="A488" s="1" t="s">
        <v>2254</v>
      </c>
      <c r="B488" t="s">
        <v>2254</v>
      </c>
      <c r="C488" t="s">
        <v>1765</v>
      </c>
      <c r="E488" s="4">
        <v>42278</v>
      </c>
      <c r="F488" t="s">
        <v>1767</v>
      </c>
    </row>
    <row r="489" spans="1:6">
      <c r="A489" s="1" t="s">
        <v>2255</v>
      </c>
      <c r="B489" t="s">
        <v>2255</v>
      </c>
      <c r="C489" t="s">
        <v>1765</v>
      </c>
      <c r="D489" t="s">
        <v>9742</v>
      </c>
      <c r="E489" s="4">
        <v>42278</v>
      </c>
      <c r="F489" t="s">
        <v>1767</v>
      </c>
    </row>
    <row r="490" spans="1:6">
      <c r="A490" s="1" t="s">
        <v>2256</v>
      </c>
      <c r="B490" t="s">
        <v>2256</v>
      </c>
      <c r="C490" t="s">
        <v>1765</v>
      </c>
      <c r="D490" t="s">
        <v>9734</v>
      </c>
      <c r="E490" s="4">
        <v>42278</v>
      </c>
      <c r="F490" t="s">
        <v>1767</v>
      </c>
    </row>
    <row r="491" spans="1:6">
      <c r="A491" s="1" t="s">
        <v>2257</v>
      </c>
      <c r="B491" t="s">
        <v>2257</v>
      </c>
      <c r="C491" t="s">
        <v>1765</v>
      </c>
      <c r="E491" s="4">
        <v>42278</v>
      </c>
      <c r="F491" t="s">
        <v>1767</v>
      </c>
    </row>
    <row r="492" spans="1:6">
      <c r="A492" s="1" t="s">
        <v>2258</v>
      </c>
      <c r="B492" t="s">
        <v>2258</v>
      </c>
      <c r="C492" t="s">
        <v>1765</v>
      </c>
      <c r="E492" s="4">
        <v>42278</v>
      </c>
      <c r="F492" t="s">
        <v>1767</v>
      </c>
    </row>
    <row r="493" spans="1:6">
      <c r="A493" s="1" t="s">
        <v>2259</v>
      </c>
      <c r="B493" t="s">
        <v>2259</v>
      </c>
      <c r="C493" t="s">
        <v>9716</v>
      </c>
      <c r="E493" s="4">
        <v>42278</v>
      </c>
      <c r="F493" t="s">
        <v>1767</v>
      </c>
    </row>
    <row r="494" spans="1:6">
      <c r="A494" s="1" t="s">
        <v>2260</v>
      </c>
      <c r="B494" t="s">
        <v>2260</v>
      </c>
      <c r="C494" t="s">
        <v>1765</v>
      </c>
      <c r="E494" s="4">
        <v>42278</v>
      </c>
      <c r="F494" t="s">
        <v>1767</v>
      </c>
    </row>
    <row r="495" spans="1:6">
      <c r="A495" s="1" t="s">
        <v>2261</v>
      </c>
      <c r="B495" t="s">
        <v>2261</v>
      </c>
      <c r="C495" t="s">
        <v>9715</v>
      </c>
      <c r="E495" s="4">
        <v>42278</v>
      </c>
      <c r="F495" t="s">
        <v>1767</v>
      </c>
    </row>
    <row r="496" spans="1:6">
      <c r="A496" s="1" t="s">
        <v>2262</v>
      </c>
      <c r="B496" t="s">
        <v>2262</v>
      </c>
      <c r="C496" t="s">
        <v>1765</v>
      </c>
      <c r="D496" t="s">
        <v>9741</v>
      </c>
      <c r="E496" s="4">
        <v>42278</v>
      </c>
      <c r="F496" t="s">
        <v>1767</v>
      </c>
    </row>
    <row r="497" spans="1:6">
      <c r="A497" s="1" t="s">
        <v>2263</v>
      </c>
      <c r="B497" t="s">
        <v>2263</v>
      </c>
      <c r="C497" t="s">
        <v>9716</v>
      </c>
      <c r="E497" s="4">
        <v>42278</v>
      </c>
      <c r="F497" t="s">
        <v>1767</v>
      </c>
    </row>
    <row r="498" spans="1:6">
      <c r="A498" s="1" t="s">
        <v>2264</v>
      </c>
      <c r="B498" t="s">
        <v>2264</v>
      </c>
      <c r="C498" t="s">
        <v>1765</v>
      </c>
      <c r="E498" s="4">
        <v>42278</v>
      </c>
      <c r="F498" t="s">
        <v>1767</v>
      </c>
    </row>
    <row r="499" spans="1:6">
      <c r="A499" s="1" t="s">
        <v>2265</v>
      </c>
      <c r="B499" t="s">
        <v>2265</v>
      </c>
      <c r="C499" t="s">
        <v>9716</v>
      </c>
      <c r="D499" t="s">
        <v>9721</v>
      </c>
      <c r="E499" s="4">
        <v>42278</v>
      </c>
      <c r="F499" t="s">
        <v>1767</v>
      </c>
    </row>
    <row r="500" spans="1:6">
      <c r="A500" s="1" t="s">
        <v>2266</v>
      </c>
      <c r="B500" t="s">
        <v>2266</v>
      </c>
      <c r="C500" t="s">
        <v>1765</v>
      </c>
      <c r="E500" s="4">
        <v>42278</v>
      </c>
      <c r="F500" t="s">
        <v>1767</v>
      </c>
    </row>
    <row r="501" spans="1:6">
      <c r="A501" s="1" t="s">
        <v>2267</v>
      </c>
      <c r="B501" t="s">
        <v>2267</v>
      </c>
      <c r="C501" t="s">
        <v>1765</v>
      </c>
      <c r="E501" s="4">
        <v>42278</v>
      </c>
      <c r="F501" t="s">
        <v>1767</v>
      </c>
    </row>
    <row r="502" spans="1:6">
      <c r="A502" s="1" t="s">
        <v>2268</v>
      </c>
      <c r="B502" t="s">
        <v>2268</v>
      </c>
      <c r="C502" t="s">
        <v>1765</v>
      </c>
      <c r="E502" s="4">
        <v>42278</v>
      </c>
      <c r="F502" t="s">
        <v>1767</v>
      </c>
    </row>
    <row r="503" spans="1:6">
      <c r="A503" s="1" t="s">
        <v>2269</v>
      </c>
      <c r="B503" t="s">
        <v>2269</v>
      </c>
      <c r="C503" t="s">
        <v>1765</v>
      </c>
      <c r="E503" s="4">
        <v>42278</v>
      </c>
      <c r="F503" t="s">
        <v>1767</v>
      </c>
    </row>
    <row r="504" spans="1:6">
      <c r="A504" s="1" t="s">
        <v>2270</v>
      </c>
      <c r="B504" t="s">
        <v>2270</v>
      </c>
      <c r="C504" t="s">
        <v>9715</v>
      </c>
      <c r="E504" s="4">
        <v>42278</v>
      </c>
      <c r="F504" t="s">
        <v>1767</v>
      </c>
    </row>
    <row r="505" spans="1:6">
      <c r="A505" s="1" t="s">
        <v>2271</v>
      </c>
      <c r="B505" t="s">
        <v>2271</v>
      </c>
      <c r="C505" t="s">
        <v>1765</v>
      </c>
      <c r="D505" t="s">
        <v>9722</v>
      </c>
      <c r="E505" s="4">
        <v>42753</v>
      </c>
      <c r="F505" t="s">
        <v>1767</v>
      </c>
    </row>
    <row r="506" spans="1:6">
      <c r="A506" s="1" t="s">
        <v>2272</v>
      </c>
      <c r="B506" t="s">
        <v>2272</v>
      </c>
      <c r="C506" t="s">
        <v>1765</v>
      </c>
      <c r="E506" s="4">
        <v>42278</v>
      </c>
      <c r="F506" t="s">
        <v>1767</v>
      </c>
    </row>
    <row r="507" spans="1:6">
      <c r="A507" s="1" t="s">
        <v>2273</v>
      </c>
      <c r="B507" t="s">
        <v>2273</v>
      </c>
      <c r="C507" t="s">
        <v>1765</v>
      </c>
      <c r="E507" s="4">
        <v>42587</v>
      </c>
      <c r="F507" t="s">
        <v>1767</v>
      </c>
    </row>
    <row r="508" spans="1:6">
      <c r="A508" s="1" t="s">
        <v>2274</v>
      </c>
      <c r="B508" t="s">
        <v>2274</v>
      </c>
      <c r="C508" t="s">
        <v>9715</v>
      </c>
      <c r="E508" s="4">
        <v>42278</v>
      </c>
      <c r="F508" t="s">
        <v>1767</v>
      </c>
    </row>
    <row r="509" spans="1:6">
      <c r="A509" s="1" t="s">
        <v>2275</v>
      </c>
      <c r="B509" t="s">
        <v>2275</v>
      </c>
      <c r="C509" t="s">
        <v>9715</v>
      </c>
      <c r="E509" s="4">
        <v>42278</v>
      </c>
      <c r="F509" t="s">
        <v>1767</v>
      </c>
    </row>
    <row r="510" spans="1:6">
      <c r="A510" s="1" t="s">
        <v>2276</v>
      </c>
      <c r="B510" t="s">
        <v>2276</v>
      </c>
      <c r="C510" t="s">
        <v>1765</v>
      </c>
      <c r="D510" t="s">
        <v>9741</v>
      </c>
      <c r="E510" s="4">
        <v>43483</v>
      </c>
      <c r="F510" t="s">
        <v>1767</v>
      </c>
    </row>
    <row r="511" spans="1:6">
      <c r="A511" s="1" t="s">
        <v>2277</v>
      </c>
      <c r="B511" t="s">
        <v>2277</v>
      </c>
      <c r="C511" t="s">
        <v>9715</v>
      </c>
      <c r="D511" t="s">
        <v>9722</v>
      </c>
      <c r="E511" s="4">
        <v>43411</v>
      </c>
      <c r="F511" t="s">
        <v>1767</v>
      </c>
    </row>
    <row r="512" spans="1:6">
      <c r="A512" s="1" t="s">
        <v>2278</v>
      </c>
      <c r="B512" t="s">
        <v>2278</v>
      </c>
      <c r="C512" t="s">
        <v>1765</v>
      </c>
      <c r="E512" s="4">
        <v>42356</v>
      </c>
      <c r="F512" t="s">
        <v>1767</v>
      </c>
    </row>
    <row r="513" spans="1:6">
      <c r="A513" s="1" t="s">
        <v>2279</v>
      </c>
      <c r="B513" t="s">
        <v>2279</v>
      </c>
      <c r="C513" t="s">
        <v>9715</v>
      </c>
      <c r="E513" s="4">
        <v>42278</v>
      </c>
      <c r="F513" t="s">
        <v>1767</v>
      </c>
    </row>
    <row r="514" spans="1:6">
      <c r="A514" s="1" t="s">
        <v>2280</v>
      </c>
      <c r="B514" t="s">
        <v>2280</v>
      </c>
      <c r="C514" t="s">
        <v>9715</v>
      </c>
      <c r="E514" s="4">
        <v>42278</v>
      </c>
      <c r="F514" t="s">
        <v>1767</v>
      </c>
    </row>
    <row r="515" spans="1:6">
      <c r="A515" s="1" t="s">
        <v>2281</v>
      </c>
      <c r="B515" t="s">
        <v>2281</v>
      </c>
      <c r="C515" t="s">
        <v>1765</v>
      </c>
      <c r="D515" t="s">
        <v>9722</v>
      </c>
      <c r="E515" s="4">
        <v>42741</v>
      </c>
      <c r="F515" t="s">
        <v>1767</v>
      </c>
    </row>
    <row r="516" spans="1:6">
      <c r="A516" s="1" t="s">
        <v>2282</v>
      </c>
      <c r="B516" t="s">
        <v>2282</v>
      </c>
      <c r="C516" t="s">
        <v>1765</v>
      </c>
      <c r="D516" t="s">
        <v>9722</v>
      </c>
      <c r="E516" s="4">
        <v>43258</v>
      </c>
      <c r="F516" t="s">
        <v>1767</v>
      </c>
    </row>
    <row r="517" spans="1:6">
      <c r="A517" s="1" t="s">
        <v>2283</v>
      </c>
      <c r="B517" t="s">
        <v>2283</v>
      </c>
      <c r="C517" t="s">
        <v>1765</v>
      </c>
      <c r="E517" s="4">
        <v>42271</v>
      </c>
      <c r="F517" t="s">
        <v>1767</v>
      </c>
    </row>
    <row r="518" spans="1:6">
      <c r="A518" s="1" t="s">
        <v>2284</v>
      </c>
      <c r="B518" t="s">
        <v>2284</v>
      </c>
      <c r="C518" t="s">
        <v>1765</v>
      </c>
      <c r="E518" s="4">
        <v>42277</v>
      </c>
      <c r="F518" t="s">
        <v>1767</v>
      </c>
    </row>
    <row r="519" spans="1:6">
      <c r="A519" s="1" t="s">
        <v>2285</v>
      </c>
      <c r="B519" t="s">
        <v>2285</v>
      </c>
      <c r="C519" t="s">
        <v>1765</v>
      </c>
      <c r="E519" s="4">
        <v>42272</v>
      </c>
      <c r="F519" t="s">
        <v>1767</v>
      </c>
    </row>
    <row r="520" spans="1:6">
      <c r="A520" s="1" t="s">
        <v>2286</v>
      </c>
      <c r="B520" t="s">
        <v>2286</v>
      </c>
      <c r="C520" t="s">
        <v>1765</v>
      </c>
      <c r="E520" s="4">
        <v>42272</v>
      </c>
      <c r="F520" t="s">
        <v>1767</v>
      </c>
    </row>
    <row r="521" spans="1:6">
      <c r="A521" s="1" t="s">
        <v>2287</v>
      </c>
      <c r="B521" t="s">
        <v>2287</v>
      </c>
      <c r="C521" t="s">
        <v>1765</v>
      </c>
      <c r="E521" s="4">
        <v>42369</v>
      </c>
      <c r="F521" t="s">
        <v>1767</v>
      </c>
    </row>
    <row r="522" spans="1:6">
      <c r="A522" s="1" t="s">
        <v>2288</v>
      </c>
      <c r="B522" t="s">
        <v>2288</v>
      </c>
      <c r="C522" t="s">
        <v>1765</v>
      </c>
      <c r="E522" s="4">
        <v>42272</v>
      </c>
      <c r="F522" t="s">
        <v>1767</v>
      </c>
    </row>
    <row r="523" spans="1:6">
      <c r="A523" s="1" t="s">
        <v>2289</v>
      </c>
      <c r="B523" t="s">
        <v>2289</v>
      </c>
      <c r="C523" t="s">
        <v>1765</v>
      </c>
      <c r="E523" s="4">
        <v>42277</v>
      </c>
      <c r="F523" t="s">
        <v>1767</v>
      </c>
    </row>
    <row r="524" spans="1:6">
      <c r="A524" s="1" t="s">
        <v>2290</v>
      </c>
      <c r="B524" t="s">
        <v>2290</v>
      </c>
      <c r="C524" t="s">
        <v>1765</v>
      </c>
      <c r="D524" t="s">
        <v>9747</v>
      </c>
      <c r="E524" s="4">
        <v>42999</v>
      </c>
      <c r="F524" t="s">
        <v>1767</v>
      </c>
    </row>
    <row r="525" spans="1:6">
      <c r="A525" s="1" t="s">
        <v>2291</v>
      </c>
      <c r="B525" t="s">
        <v>2291</v>
      </c>
      <c r="C525" t="s">
        <v>1765</v>
      </c>
      <c r="E525" s="4">
        <v>42794</v>
      </c>
      <c r="F525" t="s">
        <v>1767</v>
      </c>
    </row>
    <row r="526" spans="1:6">
      <c r="A526" s="1" t="s">
        <v>2292</v>
      </c>
      <c r="B526" t="s">
        <v>2292</v>
      </c>
      <c r="C526" t="s">
        <v>1765</v>
      </c>
      <c r="E526" s="4">
        <v>42794</v>
      </c>
      <c r="F526" t="s">
        <v>1767</v>
      </c>
    </row>
    <row r="527" spans="1:6">
      <c r="A527" s="1" t="s">
        <v>2293</v>
      </c>
      <c r="B527" t="s">
        <v>2293</v>
      </c>
      <c r="C527" t="s">
        <v>1765</v>
      </c>
      <c r="D527" t="s">
        <v>9724</v>
      </c>
      <c r="E527" s="4">
        <v>42905</v>
      </c>
      <c r="F527" t="s">
        <v>1767</v>
      </c>
    </row>
    <row r="528" spans="1:6">
      <c r="A528" s="1" t="s">
        <v>2294</v>
      </c>
      <c r="B528" t="s">
        <v>2294</v>
      </c>
      <c r="C528" t="s">
        <v>1765</v>
      </c>
      <c r="E528" s="4">
        <v>42794</v>
      </c>
      <c r="F528" t="s">
        <v>1767</v>
      </c>
    </row>
    <row r="529" spans="1:6">
      <c r="A529" s="1" t="s">
        <v>2295</v>
      </c>
      <c r="B529" t="s">
        <v>2295</v>
      </c>
      <c r="C529" t="s">
        <v>1765</v>
      </c>
      <c r="E529" s="4">
        <v>42794</v>
      </c>
      <c r="F529" t="s">
        <v>1767</v>
      </c>
    </row>
    <row r="530" spans="1:6">
      <c r="A530" s="1" t="s">
        <v>2296</v>
      </c>
      <c r="B530" t="s">
        <v>2296</v>
      </c>
      <c r="C530" t="s">
        <v>1765</v>
      </c>
      <c r="E530" s="4">
        <v>42794</v>
      </c>
      <c r="F530" t="s">
        <v>1767</v>
      </c>
    </row>
    <row r="531" spans="1:6">
      <c r="A531" s="1" t="s">
        <v>2297</v>
      </c>
      <c r="B531" t="s">
        <v>2297</v>
      </c>
      <c r="C531" t="s">
        <v>1765</v>
      </c>
      <c r="E531" s="4">
        <v>42794</v>
      </c>
      <c r="F531" t="s">
        <v>1767</v>
      </c>
    </row>
    <row r="532" spans="1:6">
      <c r="A532" s="1" t="s">
        <v>2298</v>
      </c>
      <c r="B532" t="s">
        <v>2298</v>
      </c>
      <c r="C532" t="s">
        <v>1765</v>
      </c>
      <c r="E532" s="4">
        <v>42794</v>
      </c>
      <c r="F532" t="s">
        <v>1767</v>
      </c>
    </row>
    <row r="533" spans="1:6">
      <c r="A533" s="1" t="s">
        <v>2299</v>
      </c>
      <c r="B533" t="s">
        <v>2299</v>
      </c>
      <c r="C533" t="s">
        <v>1765</v>
      </c>
      <c r="D533" t="s">
        <v>9741</v>
      </c>
      <c r="E533" s="4">
        <v>42972</v>
      </c>
      <c r="F533" t="s">
        <v>1767</v>
      </c>
    </row>
    <row r="534" spans="1:6">
      <c r="A534" s="1" t="s">
        <v>2300</v>
      </c>
      <c r="B534" t="s">
        <v>2300</v>
      </c>
      <c r="C534" t="s">
        <v>1765</v>
      </c>
      <c r="D534" t="s">
        <v>9722</v>
      </c>
      <c r="E534" s="4">
        <v>43195</v>
      </c>
      <c r="F534" t="s">
        <v>1767</v>
      </c>
    </row>
    <row r="535" spans="1:6">
      <c r="A535" s="1" t="s">
        <v>2301</v>
      </c>
      <c r="B535" t="s">
        <v>2301</v>
      </c>
      <c r="C535" t="s">
        <v>1765</v>
      </c>
      <c r="E535" s="4">
        <v>42794</v>
      </c>
      <c r="F535" t="s">
        <v>1767</v>
      </c>
    </row>
    <row r="536" spans="1:6">
      <c r="A536" s="1" t="s">
        <v>2302</v>
      </c>
      <c r="B536" t="s">
        <v>2302</v>
      </c>
      <c r="C536" t="s">
        <v>1765</v>
      </c>
      <c r="E536" s="4">
        <v>42794</v>
      </c>
      <c r="F536" t="s">
        <v>1767</v>
      </c>
    </row>
    <row r="537" spans="1:6">
      <c r="A537" s="1" t="s">
        <v>2303</v>
      </c>
      <c r="B537" t="s">
        <v>2303</v>
      </c>
      <c r="C537" t="s">
        <v>1765</v>
      </c>
      <c r="E537" s="4">
        <v>42794</v>
      </c>
      <c r="F537" t="s">
        <v>1767</v>
      </c>
    </row>
    <row r="538" spans="1:6">
      <c r="A538" s="1" t="s">
        <v>2304</v>
      </c>
      <c r="B538" t="s">
        <v>2304</v>
      </c>
      <c r="C538" t="s">
        <v>1765</v>
      </c>
      <c r="E538" s="4">
        <v>42794</v>
      </c>
      <c r="F538" t="s">
        <v>1767</v>
      </c>
    </row>
    <row r="539" spans="1:6">
      <c r="A539" s="1" t="s">
        <v>2305</v>
      </c>
      <c r="B539" t="s">
        <v>2305</v>
      </c>
      <c r="C539" t="s">
        <v>1765</v>
      </c>
      <c r="E539" s="4">
        <v>42794</v>
      </c>
      <c r="F539" t="s">
        <v>1767</v>
      </c>
    </row>
    <row r="540" spans="1:6">
      <c r="A540" s="1" t="s">
        <v>2306</v>
      </c>
      <c r="B540" t="s">
        <v>2306</v>
      </c>
      <c r="C540" t="s">
        <v>1765</v>
      </c>
      <c r="E540" s="4">
        <v>42794</v>
      </c>
      <c r="F540" t="s">
        <v>1767</v>
      </c>
    </row>
    <row r="541" spans="1:6">
      <c r="A541" s="1" t="s">
        <v>2307</v>
      </c>
      <c r="B541" t="s">
        <v>2307</v>
      </c>
      <c r="C541" t="s">
        <v>1765</v>
      </c>
      <c r="D541" t="s">
        <v>9722</v>
      </c>
      <c r="E541" s="4">
        <v>43633</v>
      </c>
      <c r="F541" t="s">
        <v>1767</v>
      </c>
    </row>
    <row r="542" spans="1:6">
      <c r="A542" s="1" t="s">
        <v>2308</v>
      </c>
      <c r="B542" t="s">
        <v>2308</v>
      </c>
      <c r="C542" t="s">
        <v>1765</v>
      </c>
      <c r="E542" s="4">
        <v>42794</v>
      </c>
      <c r="F542" t="s">
        <v>1767</v>
      </c>
    </row>
    <row r="543" spans="1:6">
      <c r="A543" s="1" t="s">
        <v>2309</v>
      </c>
      <c r="B543" t="s">
        <v>2309</v>
      </c>
      <c r="C543" t="s">
        <v>1765</v>
      </c>
      <c r="E543" s="4">
        <v>42794</v>
      </c>
      <c r="F543" t="s">
        <v>1767</v>
      </c>
    </row>
    <row r="544" spans="1:6">
      <c r="A544" s="1" t="s">
        <v>2310</v>
      </c>
      <c r="B544" t="s">
        <v>2310</v>
      </c>
      <c r="C544" t="s">
        <v>1765</v>
      </c>
      <c r="E544" s="4">
        <v>42794</v>
      </c>
      <c r="F544" t="s">
        <v>1767</v>
      </c>
    </row>
    <row r="545" spans="1:6">
      <c r="A545" s="1" t="s">
        <v>2311</v>
      </c>
      <c r="B545" t="s">
        <v>2311</v>
      </c>
      <c r="C545" t="s">
        <v>1765</v>
      </c>
      <c r="E545" s="4">
        <v>42794</v>
      </c>
      <c r="F545" t="s">
        <v>1767</v>
      </c>
    </row>
    <row r="546" spans="1:6">
      <c r="A546" s="1" t="s">
        <v>2312</v>
      </c>
      <c r="B546" t="s">
        <v>2312</v>
      </c>
      <c r="C546" t="s">
        <v>1765</v>
      </c>
      <c r="D546" t="s">
        <v>9724</v>
      </c>
      <c r="E546" s="4">
        <v>43644</v>
      </c>
      <c r="F546" t="s">
        <v>1767</v>
      </c>
    </row>
    <row r="547" spans="1:6">
      <c r="A547" s="1" t="s">
        <v>2313</v>
      </c>
      <c r="B547" t="s">
        <v>2313</v>
      </c>
      <c r="C547" t="s">
        <v>1765</v>
      </c>
      <c r="E547" s="4">
        <v>42794</v>
      </c>
      <c r="F547" t="s">
        <v>1767</v>
      </c>
    </row>
    <row r="548" spans="1:6">
      <c r="A548" s="1" t="s">
        <v>2314</v>
      </c>
      <c r="B548" t="s">
        <v>2314</v>
      </c>
      <c r="C548" t="s">
        <v>1765</v>
      </c>
      <c r="E548" s="4">
        <v>42852</v>
      </c>
      <c r="F548" t="s">
        <v>1767</v>
      </c>
    </row>
    <row r="549" spans="1:6">
      <c r="A549" s="1" t="s">
        <v>2315</v>
      </c>
      <c r="B549" t="s">
        <v>2315</v>
      </c>
      <c r="C549" t="s">
        <v>1765</v>
      </c>
      <c r="E549" s="4">
        <v>42855</v>
      </c>
      <c r="F549" t="s">
        <v>1767</v>
      </c>
    </row>
    <row r="550" spans="1:6">
      <c r="A550" s="1" t="s">
        <v>2316</v>
      </c>
      <c r="B550" t="s">
        <v>2316</v>
      </c>
      <c r="C550" t="s">
        <v>1765</v>
      </c>
      <c r="E550" s="4">
        <v>42855</v>
      </c>
      <c r="F550" t="s">
        <v>1767</v>
      </c>
    </row>
    <row r="551" spans="1:6">
      <c r="A551" s="1" t="s">
        <v>2317</v>
      </c>
      <c r="B551" t="s">
        <v>2317</v>
      </c>
      <c r="C551" t="s">
        <v>1765</v>
      </c>
      <c r="E551" s="4">
        <v>42852</v>
      </c>
      <c r="F551" t="s">
        <v>1767</v>
      </c>
    </row>
    <row r="552" spans="1:6">
      <c r="A552" s="1" t="s">
        <v>2318</v>
      </c>
      <c r="B552" t="s">
        <v>2318</v>
      </c>
      <c r="C552" t="s">
        <v>1765</v>
      </c>
      <c r="E552" s="4">
        <v>42852</v>
      </c>
      <c r="F552" t="s">
        <v>1767</v>
      </c>
    </row>
    <row r="553" spans="1:6">
      <c r="A553" s="1" t="s">
        <v>2319</v>
      </c>
      <c r="B553" t="s">
        <v>2319</v>
      </c>
      <c r="C553" t="s">
        <v>1765</v>
      </c>
      <c r="E553" s="4">
        <v>42855</v>
      </c>
      <c r="F553" t="s">
        <v>1767</v>
      </c>
    </row>
    <row r="554" spans="1:6">
      <c r="A554" s="1" t="s">
        <v>2320</v>
      </c>
      <c r="B554" t="s">
        <v>2320</v>
      </c>
      <c r="C554" t="s">
        <v>1765</v>
      </c>
      <c r="E554" s="4">
        <v>42855</v>
      </c>
      <c r="F554" t="s">
        <v>1767</v>
      </c>
    </row>
    <row r="555" spans="1:6">
      <c r="A555" s="1" t="s">
        <v>2321</v>
      </c>
      <c r="B555" t="s">
        <v>2321</v>
      </c>
      <c r="C555" t="s">
        <v>1765</v>
      </c>
      <c r="E555" s="4">
        <v>42855</v>
      </c>
      <c r="F555" t="s">
        <v>1767</v>
      </c>
    </row>
    <row r="556" spans="1:6">
      <c r="A556" s="1" t="s">
        <v>2322</v>
      </c>
      <c r="B556" t="s">
        <v>2322</v>
      </c>
      <c r="C556" t="s">
        <v>1765</v>
      </c>
      <c r="D556" t="s">
        <v>9741</v>
      </c>
      <c r="E556" s="4">
        <v>43483</v>
      </c>
      <c r="F556" t="s">
        <v>1767</v>
      </c>
    </row>
    <row r="557" spans="1:6">
      <c r="A557" s="1" t="s">
        <v>2323</v>
      </c>
      <c r="B557" t="s">
        <v>2323</v>
      </c>
      <c r="C557" t="s">
        <v>1765</v>
      </c>
      <c r="E557" s="4">
        <v>42855</v>
      </c>
      <c r="F557" t="s">
        <v>1767</v>
      </c>
    </row>
    <row r="558" spans="1:6">
      <c r="A558" s="1" t="s">
        <v>2324</v>
      </c>
      <c r="B558" t="s">
        <v>2324</v>
      </c>
      <c r="C558" t="s">
        <v>1765</v>
      </c>
      <c r="E558" s="4">
        <v>42831</v>
      </c>
      <c r="F558" t="s">
        <v>1767</v>
      </c>
    </row>
    <row r="559" spans="1:6">
      <c r="A559" s="1" t="s">
        <v>2325</v>
      </c>
      <c r="B559" t="s">
        <v>2325</v>
      </c>
      <c r="C559" t="s">
        <v>1765</v>
      </c>
      <c r="E559" s="4">
        <v>42855</v>
      </c>
      <c r="F559" t="s">
        <v>1767</v>
      </c>
    </row>
    <row r="560" spans="1:6">
      <c r="A560" s="1" t="s">
        <v>2326</v>
      </c>
      <c r="B560" t="s">
        <v>2326</v>
      </c>
      <c r="C560" t="s">
        <v>1765</v>
      </c>
      <c r="E560" s="4">
        <v>42842</v>
      </c>
      <c r="F560" t="s">
        <v>1767</v>
      </c>
    </row>
    <row r="561" spans="1:6">
      <c r="A561" s="1" t="s">
        <v>2327</v>
      </c>
      <c r="B561" t="s">
        <v>2327</v>
      </c>
      <c r="C561" t="s">
        <v>1765</v>
      </c>
      <c r="E561" s="4">
        <v>42852</v>
      </c>
      <c r="F561" t="s">
        <v>1767</v>
      </c>
    </row>
    <row r="562" spans="1:6">
      <c r="A562" s="1" t="s">
        <v>2328</v>
      </c>
      <c r="B562" t="s">
        <v>2328</v>
      </c>
      <c r="C562" t="s">
        <v>1765</v>
      </c>
      <c r="E562" s="4">
        <v>42855</v>
      </c>
      <c r="F562" t="s">
        <v>1767</v>
      </c>
    </row>
    <row r="563" spans="1:6">
      <c r="A563" s="1" t="s">
        <v>2329</v>
      </c>
      <c r="B563" t="s">
        <v>2329</v>
      </c>
      <c r="C563" t="s">
        <v>1765</v>
      </c>
      <c r="E563" s="4">
        <v>42356</v>
      </c>
      <c r="F563" t="s">
        <v>1767</v>
      </c>
    </row>
    <row r="564" spans="1:6">
      <c r="A564" s="1" t="s">
        <v>2330</v>
      </c>
      <c r="B564" t="s">
        <v>2330</v>
      </c>
      <c r="C564" t="s">
        <v>1765</v>
      </c>
      <c r="E564" s="4">
        <v>42356</v>
      </c>
      <c r="F564" t="s">
        <v>1767</v>
      </c>
    </row>
    <row r="565" spans="1:6">
      <c r="A565" s="1" t="s">
        <v>2331</v>
      </c>
      <c r="B565" t="s">
        <v>2331</v>
      </c>
      <c r="C565" t="s">
        <v>1765</v>
      </c>
      <c r="E565" s="4">
        <v>42369</v>
      </c>
      <c r="F565" t="s">
        <v>1767</v>
      </c>
    </row>
    <row r="566" spans="1:6">
      <c r="A566" s="1" t="s">
        <v>2332</v>
      </c>
      <c r="B566" t="s">
        <v>2332</v>
      </c>
      <c r="C566" t="s">
        <v>1765</v>
      </c>
      <c r="D566" t="s">
        <v>9732</v>
      </c>
      <c r="E566" s="4">
        <v>43007</v>
      </c>
      <c r="F566" t="s">
        <v>1767</v>
      </c>
    </row>
    <row r="567" spans="1:6">
      <c r="A567" s="1" t="s">
        <v>2333</v>
      </c>
      <c r="B567" t="s">
        <v>2333</v>
      </c>
      <c r="C567" t="s">
        <v>1765</v>
      </c>
      <c r="E567" s="4">
        <v>42369</v>
      </c>
      <c r="F567" t="s">
        <v>1767</v>
      </c>
    </row>
    <row r="568" spans="1:6">
      <c r="A568" s="1" t="s">
        <v>2334</v>
      </c>
      <c r="B568" t="s">
        <v>2334</v>
      </c>
      <c r="C568" t="s">
        <v>1765</v>
      </c>
      <c r="E568" s="4">
        <v>42369</v>
      </c>
      <c r="F568" t="s">
        <v>1767</v>
      </c>
    </row>
    <row r="569" spans="1:6">
      <c r="A569" s="1" t="s">
        <v>2335</v>
      </c>
      <c r="B569" t="s">
        <v>2335</v>
      </c>
      <c r="C569" t="s">
        <v>1765</v>
      </c>
      <c r="E569" s="4">
        <v>42369</v>
      </c>
      <c r="F569" t="s">
        <v>1767</v>
      </c>
    </row>
    <row r="570" spans="1:6">
      <c r="A570" s="1" t="s">
        <v>2336</v>
      </c>
      <c r="B570" t="s">
        <v>2336</v>
      </c>
      <c r="C570" t="s">
        <v>1765</v>
      </c>
      <c r="E570" s="4">
        <v>42356</v>
      </c>
      <c r="F570" t="s">
        <v>1767</v>
      </c>
    </row>
    <row r="571" spans="1:6">
      <c r="A571" s="1" t="s">
        <v>2337</v>
      </c>
      <c r="B571" t="s">
        <v>2337</v>
      </c>
      <c r="C571" t="s">
        <v>1765</v>
      </c>
      <c r="E571" s="4">
        <v>42369</v>
      </c>
      <c r="F571" t="s">
        <v>1767</v>
      </c>
    </row>
    <row r="572" spans="1:6">
      <c r="A572" s="1" t="s">
        <v>2338</v>
      </c>
      <c r="B572" t="s">
        <v>2338</v>
      </c>
      <c r="C572" t="s">
        <v>1765</v>
      </c>
      <c r="E572" s="4">
        <v>42356</v>
      </c>
      <c r="F572" t="s">
        <v>1767</v>
      </c>
    </row>
    <row r="573" spans="1:6">
      <c r="A573" s="1" t="s">
        <v>2339</v>
      </c>
      <c r="B573" t="s">
        <v>2339</v>
      </c>
      <c r="C573" t="s">
        <v>1765</v>
      </c>
      <c r="E573" s="4">
        <v>42369</v>
      </c>
      <c r="F573" t="s">
        <v>1767</v>
      </c>
    </row>
    <row r="574" spans="1:6">
      <c r="A574" s="1" t="s">
        <v>2340</v>
      </c>
      <c r="B574" t="s">
        <v>2340</v>
      </c>
      <c r="C574" t="s">
        <v>1765</v>
      </c>
      <c r="E574" s="4">
        <v>42369</v>
      </c>
      <c r="F574" t="s">
        <v>1767</v>
      </c>
    </row>
    <row r="575" spans="1:6">
      <c r="A575" s="1" t="s">
        <v>2341</v>
      </c>
      <c r="B575" t="s">
        <v>2341</v>
      </c>
      <c r="C575" t="s">
        <v>1765</v>
      </c>
      <c r="E575" s="4">
        <v>42369</v>
      </c>
      <c r="F575" t="s">
        <v>1767</v>
      </c>
    </row>
    <row r="576" spans="1:6">
      <c r="A576" s="1" t="s">
        <v>2342</v>
      </c>
      <c r="B576" t="s">
        <v>2342</v>
      </c>
      <c r="C576" t="s">
        <v>1765</v>
      </c>
      <c r="E576" s="4">
        <v>42369</v>
      </c>
      <c r="F576" t="s">
        <v>1767</v>
      </c>
    </row>
    <row r="577" spans="1:6">
      <c r="A577" s="1" t="s">
        <v>2343</v>
      </c>
      <c r="B577" t="s">
        <v>2343</v>
      </c>
      <c r="C577" t="s">
        <v>1765</v>
      </c>
      <c r="E577" s="4">
        <v>42369</v>
      </c>
      <c r="F577" t="s">
        <v>1767</v>
      </c>
    </row>
    <row r="578" spans="1:6">
      <c r="A578" s="1" t="s">
        <v>2344</v>
      </c>
      <c r="B578" t="s">
        <v>2344</v>
      </c>
      <c r="C578" t="s">
        <v>9715</v>
      </c>
      <c r="D578" t="s">
        <v>9747</v>
      </c>
      <c r="E578" s="4">
        <v>42741</v>
      </c>
      <c r="F578" t="s">
        <v>1767</v>
      </c>
    </row>
    <row r="579" spans="1:6">
      <c r="A579" s="1" t="s">
        <v>2345</v>
      </c>
      <c r="B579" t="s">
        <v>2345</v>
      </c>
      <c r="C579" t="s">
        <v>1765</v>
      </c>
      <c r="D579" t="s">
        <v>189</v>
      </c>
      <c r="E579" s="4">
        <v>42510</v>
      </c>
      <c r="F579" t="s">
        <v>1767</v>
      </c>
    </row>
    <row r="580" spans="1:6">
      <c r="A580" s="1" t="s">
        <v>2346</v>
      </c>
      <c r="B580" t="s">
        <v>2346</v>
      </c>
      <c r="C580" t="s">
        <v>1765</v>
      </c>
      <c r="E580" s="4">
        <v>42369</v>
      </c>
      <c r="F580" t="s">
        <v>1767</v>
      </c>
    </row>
    <row r="581" spans="1:6">
      <c r="A581" s="1" t="s">
        <v>2347</v>
      </c>
      <c r="B581" t="s">
        <v>2347</v>
      </c>
      <c r="C581" t="s">
        <v>1765</v>
      </c>
      <c r="D581" t="s">
        <v>9742</v>
      </c>
      <c r="E581" s="4">
        <v>42744</v>
      </c>
      <c r="F581" t="s">
        <v>1767</v>
      </c>
    </row>
    <row r="582" spans="1:6">
      <c r="A582" s="1" t="s">
        <v>2348</v>
      </c>
      <c r="B582" t="s">
        <v>2348</v>
      </c>
      <c r="C582" t="s">
        <v>1765</v>
      </c>
      <c r="E582" s="4">
        <v>42369</v>
      </c>
      <c r="F582" t="s">
        <v>1767</v>
      </c>
    </row>
    <row r="583" spans="1:6">
      <c r="A583" s="1" t="s">
        <v>2349</v>
      </c>
      <c r="B583" t="s">
        <v>2349</v>
      </c>
      <c r="C583" t="s">
        <v>9715</v>
      </c>
      <c r="E583" s="4">
        <v>42369</v>
      </c>
      <c r="F583" t="s">
        <v>1767</v>
      </c>
    </row>
    <row r="584" spans="1:6">
      <c r="A584" s="1" t="s">
        <v>2350</v>
      </c>
      <c r="B584" t="s">
        <v>2350</v>
      </c>
      <c r="C584" t="s">
        <v>1765</v>
      </c>
      <c r="E584" s="4">
        <v>42369</v>
      </c>
      <c r="F584" t="s">
        <v>1767</v>
      </c>
    </row>
    <row r="585" spans="1:6">
      <c r="A585" s="1" t="s">
        <v>2351</v>
      </c>
      <c r="B585" t="s">
        <v>2351</v>
      </c>
      <c r="C585" t="s">
        <v>1765</v>
      </c>
      <c r="E585" s="4">
        <v>42369</v>
      </c>
      <c r="F585" t="s">
        <v>1767</v>
      </c>
    </row>
    <row r="586" spans="1:6">
      <c r="A586" s="1" t="s">
        <v>2352</v>
      </c>
      <c r="B586" t="s">
        <v>2352</v>
      </c>
      <c r="C586" t="s">
        <v>9715</v>
      </c>
      <c r="E586" s="4">
        <v>42369</v>
      </c>
      <c r="F586" t="s">
        <v>1767</v>
      </c>
    </row>
    <row r="587" spans="1:6">
      <c r="A587" s="1" t="s">
        <v>2353</v>
      </c>
      <c r="B587" t="s">
        <v>2353</v>
      </c>
      <c r="C587" t="s">
        <v>9715</v>
      </c>
      <c r="E587" s="4">
        <v>42369</v>
      </c>
      <c r="F587" t="s">
        <v>1767</v>
      </c>
    </row>
    <row r="588" spans="1:6">
      <c r="A588" s="1" t="s">
        <v>2354</v>
      </c>
      <c r="B588" t="s">
        <v>2354</v>
      </c>
      <c r="C588" t="s">
        <v>1765</v>
      </c>
      <c r="E588" s="4">
        <v>42429</v>
      </c>
      <c r="F588" t="s">
        <v>1767</v>
      </c>
    </row>
    <row r="589" spans="1:6">
      <c r="A589" s="1" t="s">
        <v>2355</v>
      </c>
      <c r="B589" t="s">
        <v>2355</v>
      </c>
      <c r="C589" t="s">
        <v>1765</v>
      </c>
      <c r="E589" s="4">
        <v>42429</v>
      </c>
      <c r="F589" t="s">
        <v>1767</v>
      </c>
    </row>
    <row r="590" spans="1:6">
      <c r="A590" s="1" t="s">
        <v>2356</v>
      </c>
      <c r="B590" t="s">
        <v>2356</v>
      </c>
      <c r="C590" t="s">
        <v>1765</v>
      </c>
      <c r="E590" s="4">
        <v>42416</v>
      </c>
      <c r="F590" t="s">
        <v>1767</v>
      </c>
    </row>
    <row r="591" spans="1:6">
      <c r="A591" s="1" t="s">
        <v>2357</v>
      </c>
      <c r="B591" t="s">
        <v>2357</v>
      </c>
      <c r="C591" t="s">
        <v>1765</v>
      </c>
      <c r="D591" t="s">
        <v>9725</v>
      </c>
      <c r="E591" s="4">
        <v>42753</v>
      </c>
      <c r="F591" t="s">
        <v>1767</v>
      </c>
    </row>
    <row r="592" spans="1:6">
      <c r="A592" s="1" t="s">
        <v>2358</v>
      </c>
      <c r="B592" t="s">
        <v>2358</v>
      </c>
      <c r="C592" t="s">
        <v>1765</v>
      </c>
      <c r="D592" t="s">
        <v>9748</v>
      </c>
      <c r="E592" s="4">
        <v>42320</v>
      </c>
      <c r="F592" t="s">
        <v>1767</v>
      </c>
    </row>
    <row r="593" spans="1:6">
      <c r="A593" s="1" t="s">
        <v>2359</v>
      </c>
      <c r="B593" t="s">
        <v>2359</v>
      </c>
      <c r="C593" t="s">
        <v>1765</v>
      </c>
      <c r="D593" t="s">
        <v>9725</v>
      </c>
      <c r="E593" s="4">
        <v>42356</v>
      </c>
      <c r="F593" t="s">
        <v>1767</v>
      </c>
    </row>
    <row r="594" spans="1:6">
      <c r="A594" s="1" t="s">
        <v>2360</v>
      </c>
      <c r="B594" t="s">
        <v>2360</v>
      </c>
      <c r="C594" t="s">
        <v>9715</v>
      </c>
      <c r="E594" s="4">
        <v>42369</v>
      </c>
      <c r="F594" t="s">
        <v>1767</v>
      </c>
    </row>
    <row r="595" spans="1:6">
      <c r="A595" s="1" t="s">
        <v>2361</v>
      </c>
      <c r="B595" t="s">
        <v>2361</v>
      </c>
      <c r="C595" t="s">
        <v>9715</v>
      </c>
      <c r="E595" s="4">
        <v>42278</v>
      </c>
      <c r="F595" t="s">
        <v>1767</v>
      </c>
    </row>
    <row r="596" spans="1:6">
      <c r="A596" s="1" t="s">
        <v>2362</v>
      </c>
      <c r="B596" t="s">
        <v>2362</v>
      </c>
      <c r="C596" t="s">
        <v>9715</v>
      </c>
      <c r="E596" s="4">
        <v>42278</v>
      </c>
      <c r="F596" t="s">
        <v>1767</v>
      </c>
    </row>
    <row r="597" spans="1:6">
      <c r="A597" s="1" t="s">
        <v>2363</v>
      </c>
      <c r="B597" t="s">
        <v>2363</v>
      </c>
      <c r="C597" t="s">
        <v>1765</v>
      </c>
      <c r="D597" t="s">
        <v>9732</v>
      </c>
      <c r="E597" s="4">
        <v>43364</v>
      </c>
      <c r="F597" t="s">
        <v>1767</v>
      </c>
    </row>
    <row r="598" spans="1:6">
      <c r="A598" s="1" t="s">
        <v>2364</v>
      </c>
      <c r="B598" t="s">
        <v>2364</v>
      </c>
      <c r="C598" t="s">
        <v>1765</v>
      </c>
      <c r="D598" t="s">
        <v>9741</v>
      </c>
      <c r="E598" s="4">
        <v>42753</v>
      </c>
      <c r="F598" t="s">
        <v>1767</v>
      </c>
    </row>
    <row r="599" spans="1:6">
      <c r="A599" s="1" t="s">
        <v>2365</v>
      </c>
      <c r="B599" t="s">
        <v>2365</v>
      </c>
      <c r="C599" t="s">
        <v>1765</v>
      </c>
      <c r="D599" t="s">
        <v>9745</v>
      </c>
      <c r="E599" s="4">
        <v>42278</v>
      </c>
      <c r="F599" t="s">
        <v>1767</v>
      </c>
    </row>
    <row r="600" spans="1:6">
      <c r="A600" s="1" t="s">
        <v>2366</v>
      </c>
      <c r="B600" t="s">
        <v>2366</v>
      </c>
      <c r="C600" t="s">
        <v>1765</v>
      </c>
      <c r="E600" s="4">
        <v>42278</v>
      </c>
      <c r="F600" t="s">
        <v>1767</v>
      </c>
    </row>
    <row r="601" spans="1:6">
      <c r="A601" s="1" t="s">
        <v>2367</v>
      </c>
      <c r="B601" t="s">
        <v>2367</v>
      </c>
      <c r="C601" t="s">
        <v>1765</v>
      </c>
      <c r="D601" t="s">
        <v>9722</v>
      </c>
      <c r="E601" s="4">
        <v>42753</v>
      </c>
      <c r="F601" t="s">
        <v>1767</v>
      </c>
    </row>
    <row r="602" spans="1:6">
      <c r="A602" s="1" t="s">
        <v>2368</v>
      </c>
      <c r="B602" t="s">
        <v>2368</v>
      </c>
      <c r="C602" t="s">
        <v>1765</v>
      </c>
      <c r="E602" s="4">
        <v>42278</v>
      </c>
      <c r="F602" t="s">
        <v>1767</v>
      </c>
    </row>
    <row r="603" spans="1:6">
      <c r="A603" s="1" t="s">
        <v>2369</v>
      </c>
      <c r="B603" t="s">
        <v>2369</v>
      </c>
      <c r="C603" t="s">
        <v>1765</v>
      </c>
      <c r="E603" s="4">
        <v>42278</v>
      </c>
      <c r="F603" t="s">
        <v>1767</v>
      </c>
    </row>
    <row r="604" spans="1:6">
      <c r="A604" s="1" t="s">
        <v>2370</v>
      </c>
      <c r="B604" t="s">
        <v>2370</v>
      </c>
      <c r="C604" t="s">
        <v>1765</v>
      </c>
      <c r="E604" s="4">
        <v>42278</v>
      </c>
      <c r="F604" t="s">
        <v>1767</v>
      </c>
    </row>
    <row r="605" spans="1:6">
      <c r="A605" s="1" t="s">
        <v>2371</v>
      </c>
      <c r="B605" t="s">
        <v>2371</v>
      </c>
      <c r="C605" t="s">
        <v>1765</v>
      </c>
      <c r="E605" s="4">
        <v>42278</v>
      </c>
      <c r="F605" t="s">
        <v>1767</v>
      </c>
    </row>
    <row r="606" spans="1:6">
      <c r="A606" s="1" t="s">
        <v>2372</v>
      </c>
      <c r="B606" t="s">
        <v>2372</v>
      </c>
      <c r="C606" t="s">
        <v>1765</v>
      </c>
      <c r="D606" t="s">
        <v>9732</v>
      </c>
      <c r="E606" s="4">
        <v>43552</v>
      </c>
      <c r="F606" t="s">
        <v>1767</v>
      </c>
    </row>
    <row r="607" spans="1:6">
      <c r="A607" s="1" t="s">
        <v>2373</v>
      </c>
      <c r="B607" t="s">
        <v>2373</v>
      </c>
      <c r="C607" t="s">
        <v>1765</v>
      </c>
      <c r="E607" s="4">
        <v>42369</v>
      </c>
      <c r="F607" t="s">
        <v>1767</v>
      </c>
    </row>
    <row r="608" spans="1:6">
      <c r="A608" s="1" t="s">
        <v>2374</v>
      </c>
      <c r="B608" t="s">
        <v>2374</v>
      </c>
      <c r="C608" t="s">
        <v>1765</v>
      </c>
      <c r="E608" s="4">
        <v>42278</v>
      </c>
      <c r="F608" t="s">
        <v>1767</v>
      </c>
    </row>
    <row r="609" spans="1:6">
      <c r="A609" s="1" t="s">
        <v>2375</v>
      </c>
      <c r="B609" t="s">
        <v>2375</v>
      </c>
      <c r="C609" t="s">
        <v>1765</v>
      </c>
      <c r="D609" t="s">
        <v>9722</v>
      </c>
      <c r="E609" s="4">
        <v>42905</v>
      </c>
      <c r="F609" t="s">
        <v>1767</v>
      </c>
    </row>
    <row r="610" spans="1:6">
      <c r="A610" s="1" t="s">
        <v>2376</v>
      </c>
      <c r="B610" t="s">
        <v>2376</v>
      </c>
      <c r="C610" t="s">
        <v>9715</v>
      </c>
      <c r="D610" t="s">
        <v>9722</v>
      </c>
      <c r="E610" s="4">
        <v>42489</v>
      </c>
      <c r="F610" t="s">
        <v>1767</v>
      </c>
    </row>
    <row r="611" spans="1:6">
      <c r="A611" s="1" t="s">
        <v>2377</v>
      </c>
      <c r="B611" t="s">
        <v>2377</v>
      </c>
      <c r="C611" t="s">
        <v>1765</v>
      </c>
      <c r="E611" s="4">
        <v>42278</v>
      </c>
      <c r="F611" t="s">
        <v>1767</v>
      </c>
    </row>
    <row r="612" spans="1:6">
      <c r="A612" s="1" t="s">
        <v>2378</v>
      </c>
      <c r="B612" t="s">
        <v>2378</v>
      </c>
      <c r="C612" t="s">
        <v>1765</v>
      </c>
      <c r="E612" s="4">
        <v>42278</v>
      </c>
      <c r="F612" t="s">
        <v>1767</v>
      </c>
    </row>
    <row r="613" spans="1:6">
      <c r="A613" s="1" t="s">
        <v>2379</v>
      </c>
      <c r="B613" t="s">
        <v>2379</v>
      </c>
      <c r="C613" t="s">
        <v>1765</v>
      </c>
      <c r="D613" t="s">
        <v>9722</v>
      </c>
      <c r="E613" s="4">
        <v>42587</v>
      </c>
      <c r="F613" t="s">
        <v>1767</v>
      </c>
    </row>
    <row r="614" spans="1:6">
      <c r="A614" s="1" t="s">
        <v>2380</v>
      </c>
      <c r="B614" t="s">
        <v>2380</v>
      </c>
      <c r="C614" t="s">
        <v>1765</v>
      </c>
      <c r="E614" s="4">
        <v>42278</v>
      </c>
      <c r="F614" t="s">
        <v>1767</v>
      </c>
    </row>
    <row r="615" spans="1:6">
      <c r="A615" s="1" t="s">
        <v>2381</v>
      </c>
      <c r="B615" t="s">
        <v>2381</v>
      </c>
      <c r="C615" t="s">
        <v>1765</v>
      </c>
      <c r="E615" s="4">
        <v>42416</v>
      </c>
      <c r="F615" t="s">
        <v>1767</v>
      </c>
    </row>
    <row r="616" spans="1:6">
      <c r="A616" s="1" t="s">
        <v>2382</v>
      </c>
      <c r="B616" t="s">
        <v>2382</v>
      </c>
      <c r="C616" t="s">
        <v>1765</v>
      </c>
      <c r="E616" s="4">
        <v>42416</v>
      </c>
      <c r="F616" t="s">
        <v>1767</v>
      </c>
    </row>
    <row r="617" spans="1:6">
      <c r="A617" s="1" t="s">
        <v>2383</v>
      </c>
      <c r="B617" t="s">
        <v>2383</v>
      </c>
      <c r="C617" t="s">
        <v>1765</v>
      </c>
      <c r="E617" s="4">
        <v>42429</v>
      </c>
      <c r="F617" t="s">
        <v>1767</v>
      </c>
    </row>
    <row r="618" spans="1:6">
      <c r="A618" s="1" t="s">
        <v>2384</v>
      </c>
      <c r="B618" t="s">
        <v>2384</v>
      </c>
      <c r="C618" t="s">
        <v>1765</v>
      </c>
      <c r="E618" s="4">
        <v>42429</v>
      </c>
      <c r="F618" t="s">
        <v>1767</v>
      </c>
    </row>
    <row r="619" spans="1:6">
      <c r="A619" s="1" t="s">
        <v>2385</v>
      </c>
      <c r="B619" t="s">
        <v>2385</v>
      </c>
      <c r="C619" t="s">
        <v>1765</v>
      </c>
      <c r="E619" s="4">
        <v>42429</v>
      </c>
      <c r="F619" t="s">
        <v>1767</v>
      </c>
    </row>
    <row r="620" spans="1:6">
      <c r="A620" s="1" t="s">
        <v>2386</v>
      </c>
      <c r="B620" t="s">
        <v>2386</v>
      </c>
      <c r="C620" t="s">
        <v>1765</v>
      </c>
      <c r="E620" s="4">
        <v>42489</v>
      </c>
      <c r="F620" t="s">
        <v>1767</v>
      </c>
    </row>
    <row r="621" spans="1:6">
      <c r="A621" s="1" t="s">
        <v>2387</v>
      </c>
      <c r="B621" t="s">
        <v>2387</v>
      </c>
      <c r="C621" t="s">
        <v>1765</v>
      </c>
      <c r="E621" s="4">
        <v>42426</v>
      </c>
      <c r="F621" t="s">
        <v>1767</v>
      </c>
    </row>
    <row r="622" spans="1:6">
      <c r="A622" s="1" t="s">
        <v>2388</v>
      </c>
      <c r="B622" t="s">
        <v>2388</v>
      </c>
      <c r="C622" t="s">
        <v>1765</v>
      </c>
      <c r="E622" s="4">
        <v>42426</v>
      </c>
      <c r="F622" t="s">
        <v>1767</v>
      </c>
    </row>
    <row r="623" spans="1:6">
      <c r="A623" s="1" t="s">
        <v>2389</v>
      </c>
      <c r="B623" t="s">
        <v>2389</v>
      </c>
      <c r="C623" t="s">
        <v>1765</v>
      </c>
      <c r="D623" t="s">
        <v>9725</v>
      </c>
      <c r="E623" s="4">
        <v>43124</v>
      </c>
      <c r="F623" t="s">
        <v>1767</v>
      </c>
    </row>
    <row r="624" spans="1:6">
      <c r="A624" s="1" t="s">
        <v>2390</v>
      </c>
      <c r="B624" t="s">
        <v>2390</v>
      </c>
      <c r="C624" t="s">
        <v>1765</v>
      </c>
      <c r="E624" s="4">
        <v>42429</v>
      </c>
      <c r="F624" t="s">
        <v>1767</v>
      </c>
    </row>
    <row r="625" spans="1:6">
      <c r="A625" s="1" t="s">
        <v>2391</v>
      </c>
      <c r="B625" t="s">
        <v>2391</v>
      </c>
      <c r="C625" t="s">
        <v>1765</v>
      </c>
      <c r="E625" s="4">
        <v>42426</v>
      </c>
      <c r="F625" t="s">
        <v>1767</v>
      </c>
    </row>
    <row r="626" spans="1:6">
      <c r="A626" s="1" t="s">
        <v>2392</v>
      </c>
      <c r="B626" t="s">
        <v>2392</v>
      </c>
      <c r="C626" t="s">
        <v>1765</v>
      </c>
      <c r="E626" s="4">
        <v>42429</v>
      </c>
      <c r="F626" t="s">
        <v>1767</v>
      </c>
    </row>
    <row r="627" spans="1:6">
      <c r="A627" s="1" t="s">
        <v>2393</v>
      </c>
      <c r="B627" t="s">
        <v>2393</v>
      </c>
      <c r="C627" t="s">
        <v>1765</v>
      </c>
      <c r="E627" s="4">
        <v>42429</v>
      </c>
      <c r="F627" t="s">
        <v>1767</v>
      </c>
    </row>
    <row r="628" spans="1:6">
      <c r="A628" s="1" t="s">
        <v>2394</v>
      </c>
      <c r="B628" t="s">
        <v>2394</v>
      </c>
      <c r="C628" t="s">
        <v>1765</v>
      </c>
      <c r="E628" s="4">
        <v>42429</v>
      </c>
      <c r="F628" t="s">
        <v>1767</v>
      </c>
    </row>
    <row r="629" spans="1:6">
      <c r="A629" s="1" t="s">
        <v>2395</v>
      </c>
      <c r="B629" t="s">
        <v>2395</v>
      </c>
      <c r="C629" t="s">
        <v>1765</v>
      </c>
      <c r="E629" s="4">
        <v>42429</v>
      </c>
      <c r="F629" t="s">
        <v>1767</v>
      </c>
    </row>
    <row r="630" spans="1:6">
      <c r="A630" s="1" t="s">
        <v>2396</v>
      </c>
      <c r="B630" t="s">
        <v>2396</v>
      </c>
      <c r="C630" t="s">
        <v>1765</v>
      </c>
      <c r="E630" s="4">
        <v>42429</v>
      </c>
      <c r="F630" t="s">
        <v>1767</v>
      </c>
    </row>
    <row r="631" spans="1:6">
      <c r="A631" s="1" t="s">
        <v>2397</v>
      </c>
      <c r="B631" t="s">
        <v>2397</v>
      </c>
      <c r="C631" t="s">
        <v>1765</v>
      </c>
      <c r="E631" s="4">
        <v>42489</v>
      </c>
      <c r="F631" t="s">
        <v>1767</v>
      </c>
    </row>
    <row r="632" spans="1:6">
      <c r="A632" s="1" t="s">
        <v>2398</v>
      </c>
      <c r="B632" t="s">
        <v>2398</v>
      </c>
      <c r="C632" t="s">
        <v>9715</v>
      </c>
      <c r="D632" t="s">
        <v>9725</v>
      </c>
      <c r="E632" s="4">
        <v>43333</v>
      </c>
      <c r="F632" t="s">
        <v>1767</v>
      </c>
    </row>
    <row r="633" spans="1:6">
      <c r="A633" s="1" t="s">
        <v>2399</v>
      </c>
      <c r="B633" t="s">
        <v>2399</v>
      </c>
      <c r="C633" t="s">
        <v>9715</v>
      </c>
      <c r="E633" s="4">
        <v>42454</v>
      </c>
      <c r="F633" t="s">
        <v>1767</v>
      </c>
    </row>
    <row r="634" spans="1:6">
      <c r="A634" s="1" t="s">
        <v>2400</v>
      </c>
      <c r="B634" t="s">
        <v>2400</v>
      </c>
      <c r="C634" t="s">
        <v>9715</v>
      </c>
      <c r="E634" s="4">
        <v>42489</v>
      </c>
      <c r="F634" t="s">
        <v>1767</v>
      </c>
    </row>
    <row r="635" spans="1:6">
      <c r="A635" s="1" t="s">
        <v>2401</v>
      </c>
      <c r="B635" t="s">
        <v>2401</v>
      </c>
      <c r="C635" t="s">
        <v>1765</v>
      </c>
      <c r="E635" s="4">
        <v>42489</v>
      </c>
      <c r="F635" t="s">
        <v>1767</v>
      </c>
    </row>
    <row r="636" spans="1:6">
      <c r="A636" s="1" t="s">
        <v>2402</v>
      </c>
      <c r="B636" t="s">
        <v>2402</v>
      </c>
      <c r="C636" t="s">
        <v>1765</v>
      </c>
      <c r="E636" s="4">
        <v>42489</v>
      </c>
      <c r="F636" t="s">
        <v>1767</v>
      </c>
    </row>
    <row r="637" spans="1:6">
      <c r="A637" s="1" t="s">
        <v>2403</v>
      </c>
      <c r="B637" t="s">
        <v>2403</v>
      </c>
      <c r="C637" t="s">
        <v>1765</v>
      </c>
      <c r="D637" t="s">
        <v>9722</v>
      </c>
      <c r="E637" s="4">
        <v>42905</v>
      </c>
      <c r="F637" t="s">
        <v>1767</v>
      </c>
    </row>
    <row r="638" spans="1:6">
      <c r="A638" s="1" t="s">
        <v>2404</v>
      </c>
      <c r="B638" t="s">
        <v>2404</v>
      </c>
      <c r="C638" t="s">
        <v>1765</v>
      </c>
      <c r="E638" s="4">
        <v>42489</v>
      </c>
      <c r="F638" t="s">
        <v>1767</v>
      </c>
    </row>
    <row r="639" spans="1:6">
      <c r="A639" s="1" t="s">
        <v>2405</v>
      </c>
      <c r="B639" t="s">
        <v>2405</v>
      </c>
      <c r="C639" t="s">
        <v>1765</v>
      </c>
      <c r="E639" s="4">
        <v>42489</v>
      </c>
      <c r="F639" t="s">
        <v>1767</v>
      </c>
    </row>
    <row r="640" spans="1:6">
      <c r="A640" s="1" t="s">
        <v>2406</v>
      </c>
      <c r="B640" t="s">
        <v>2406</v>
      </c>
      <c r="C640" t="s">
        <v>1765</v>
      </c>
      <c r="E640" s="4">
        <v>42489</v>
      </c>
      <c r="F640" t="s">
        <v>1767</v>
      </c>
    </row>
    <row r="641" spans="1:6">
      <c r="A641" s="1" t="s">
        <v>2407</v>
      </c>
      <c r="B641" t="s">
        <v>2407</v>
      </c>
      <c r="C641" t="s">
        <v>1765</v>
      </c>
      <c r="E641" s="4">
        <v>42489</v>
      </c>
      <c r="F641" t="s">
        <v>1767</v>
      </c>
    </row>
    <row r="642" spans="1:6">
      <c r="A642" s="1" t="s">
        <v>2408</v>
      </c>
      <c r="B642" t="s">
        <v>2408</v>
      </c>
      <c r="C642" t="s">
        <v>1765</v>
      </c>
      <c r="E642" s="4">
        <v>42473</v>
      </c>
      <c r="F642" t="s">
        <v>1767</v>
      </c>
    </row>
    <row r="643" spans="1:6">
      <c r="A643" s="1" t="s">
        <v>2409</v>
      </c>
      <c r="B643" t="s">
        <v>2409</v>
      </c>
      <c r="C643" t="s">
        <v>1765</v>
      </c>
      <c r="E643" s="4">
        <v>42489</v>
      </c>
      <c r="F643" t="s">
        <v>1767</v>
      </c>
    </row>
    <row r="644" spans="1:6">
      <c r="A644" s="1" t="s">
        <v>2410</v>
      </c>
      <c r="B644" t="s">
        <v>2410</v>
      </c>
      <c r="C644" t="s">
        <v>1765</v>
      </c>
      <c r="E644" s="4">
        <v>42473</v>
      </c>
      <c r="F644" t="s">
        <v>1767</v>
      </c>
    </row>
    <row r="645" spans="1:6">
      <c r="A645" s="1" t="s">
        <v>2411</v>
      </c>
      <c r="B645" t="s">
        <v>2411</v>
      </c>
      <c r="C645" t="s">
        <v>1765</v>
      </c>
      <c r="E645" s="4">
        <v>42454</v>
      </c>
      <c r="F645" t="s">
        <v>1767</v>
      </c>
    </row>
    <row r="646" spans="1:6">
      <c r="A646" s="1" t="s">
        <v>2412</v>
      </c>
      <c r="B646" t="s">
        <v>2412</v>
      </c>
      <c r="C646" t="s">
        <v>1765</v>
      </c>
      <c r="D646" t="s">
        <v>9742</v>
      </c>
      <c r="E646" s="4">
        <v>42741</v>
      </c>
      <c r="F646" t="s">
        <v>1767</v>
      </c>
    </row>
    <row r="647" spans="1:6">
      <c r="A647" s="1" t="s">
        <v>2413</v>
      </c>
      <c r="B647" t="s">
        <v>2413</v>
      </c>
      <c r="C647" t="s">
        <v>9715</v>
      </c>
      <c r="E647" s="4">
        <v>42489</v>
      </c>
      <c r="F647" t="s">
        <v>1767</v>
      </c>
    </row>
    <row r="648" spans="1:6">
      <c r="A648" s="1" t="s">
        <v>2414</v>
      </c>
      <c r="B648" t="s">
        <v>2414</v>
      </c>
      <c r="C648" t="s">
        <v>9715</v>
      </c>
      <c r="E648" s="4">
        <v>42489</v>
      </c>
      <c r="F648" t="s">
        <v>1767</v>
      </c>
    </row>
    <row r="649" spans="1:6">
      <c r="A649" s="1" t="s">
        <v>2415</v>
      </c>
      <c r="B649" t="s">
        <v>2415</v>
      </c>
      <c r="C649" t="s">
        <v>9715</v>
      </c>
      <c r="D649" t="s">
        <v>178</v>
      </c>
      <c r="E649" s="4">
        <v>43124</v>
      </c>
      <c r="F649" t="s">
        <v>1767</v>
      </c>
    </row>
    <row r="650" spans="1:6">
      <c r="A650" s="1" t="s">
        <v>2416</v>
      </c>
      <c r="B650" t="s">
        <v>2416</v>
      </c>
      <c r="C650" t="s">
        <v>1765</v>
      </c>
      <c r="E650" s="4">
        <v>42489</v>
      </c>
      <c r="F650" t="s">
        <v>1767</v>
      </c>
    </row>
    <row r="651" spans="1:6">
      <c r="A651" s="1" t="s">
        <v>2417</v>
      </c>
      <c r="B651" t="s">
        <v>2417</v>
      </c>
      <c r="C651" t="s">
        <v>9715</v>
      </c>
      <c r="E651" s="4">
        <v>42489</v>
      </c>
      <c r="F651" t="s">
        <v>1767</v>
      </c>
    </row>
    <row r="652" spans="1:6">
      <c r="A652" s="1" t="s">
        <v>2418</v>
      </c>
      <c r="B652" t="s">
        <v>2418</v>
      </c>
      <c r="C652" t="s">
        <v>9715</v>
      </c>
      <c r="E652" s="4">
        <v>42489</v>
      </c>
      <c r="F652" t="s">
        <v>1767</v>
      </c>
    </row>
    <row r="653" spans="1:6">
      <c r="A653" s="1" t="s">
        <v>2419</v>
      </c>
      <c r="B653" t="s">
        <v>2419</v>
      </c>
      <c r="C653" t="s">
        <v>1765</v>
      </c>
      <c r="E653" s="4">
        <v>42489</v>
      </c>
      <c r="F653" t="s">
        <v>1767</v>
      </c>
    </row>
    <row r="654" spans="1:6">
      <c r="A654" s="1" t="s">
        <v>2420</v>
      </c>
      <c r="B654" t="s">
        <v>2420</v>
      </c>
      <c r="C654" t="s">
        <v>9715</v>
      </c>
      <c r="E654" s="4">
        <v>42489</v>
      </c>
      <c r="F654" t="s">
        <v>1767</v>
      </c>
    </row>
    <row r="655" spans="1:6">
      <c r="A655" s="1" t="s">
        <v>2421</v>
      </c>
      <c r="B655" t="s">
        <v>2421</v>
      </c>
      <c r="C655" t="s">
        <v>9715</v>
      </c>
      <c r="D655" t="s">
        <v>9724</v>
      </c>
      <c r="E655" s="4">
        <v>42741</v>
      </c>
      <c r="F655" t="s">
        <v>1767</v>
      </c>
    </row>
    <row r="656" spans="1:6">
      <c r="A656" s="1" t="s">
        <v>2422</v>
      </c>
      <c r="B656" t="s">
        <v>2422</v>
      </c>
      <c r="C656" t="s">
        <v>1765</v>
      </c>
      <c r="E656" s="4">
        <v>42489</v>
      </c>
      <c r="F656" t="s">
        <v>1767</v>
      </c>
    </row>
    <row r="657" spans="1:6">
      <c r="A657" s="1" t="s">
        <v>2423</v>
      </c>
      <c r="B657" t="s">
        <v>2423</v>
      </c>
      <c r="C657" t="s">
        <v>1765</v>
      </c>
      <c r="E657" s="4">
        <v>42489</v>
      </c>
      <c r="F657" t="s">
        <v>1767</v>
      </c>
    </row>
    <row r="658" spans="1:6">
      <c r="A658" s="1" t="s">
        <v>2424</v>
      </c>
      <c r="B658" t="s">
        <v>2424</v>
      </c>
      <c r="C658" t="s">
        <v>1765</v>
      </c>
      <c r="E658" s="4">
        <v>42621</v>
      </c>
      <c r="F658" t="s">
        <v>1767</v>
      </c>
    </row>
    <row r="659" spans="1:6">
      <c r="A659" s="1" t="s">
        <v>2425</v>
      </c>
      <c r="B659" t="s">
        <v>2425</v>
      </c>
      <c r="C659" t="s">
        <v>1765</v>
      </c>
      <c r="E659" s="4">
        <v>43621</v>
      </c>
      <c r="F659" t="s">
        <v>1767</v>
      </c>
    </row>
    <row r="660" spans="1:6">
      <c r="A660" s="1" t="s">
        <v>2426</v>
      </c>
      <c r="B660" t="s">
        <v>2426</v>
      </c>
      <c r="C660" t="s">
        <v>1765</v>
      </c>
      <c r="E660" s="4">
        <v>42643</v>
      </c>
      <c r="F660" t="s">
        <v>1767</v>
      </c>
    </row>
    <row r="661" spans="1:6">
      <c r="A661" s="1" t="s">
        <v>2427</v>
      </c>
      <c r="B661" t="s">
        <v>2427</v>
      </c>
      <c r="C661" t="s">
        <v>9715</v>
      </c>
      <c r="E661" s="4">
        <v>42735</v>
      </c>
      <c r="F661" t="s">
        <v>1767</v>
      </c>
    </row>
    <row r="662" spans="1:6">
      <c r="A662" s="1" t="s">
        <v>2428</v>
      </c>
      <c r="B662" t="s">
        <v>2428</v>
      </c>
      <c r="C662" t="s">
        <v>1765</v>
      </c>
      <c r="E662" s="4">
        <v>42621</v>
      </c>
      <c r="F662" t="s">
        <v>1767</v>
      </c>
    </row>
    <row r="663" spans="1:6">
      <c r="A663" s="1" t="s">
        <v>2429</v>
      </c>
      <c r="B663" t="s">
        <v>2429</v>
      </c>
      <c r="C663" t="s">
        <v>9715</v>
      </c>
      <c r="E663" s="4">
        <v>42688</v>
      </c>
      <c r="F663" t="s">
        <v>1767</v>
      </c>
    </row>
    <row r="664" spans="1:6">
      <c r="A664" s="1" t="s">
        <v>2430</v>
      </c>
      <c r="B664" t="s">
        <v>2430</v>
      </c>
      <c r="C664" t="s">
        <v>9715</v>
      </c>
      <c r="E664" s="4">
        <v>42702</v>
      </c>
      <c r="F664" t="s">
        <v>1767</v>
      </c>
    </row>
    <row r="665" spans="1:6">
      <c r="A665" s="1" t="s">
        <v>2431</v>
      </c>
      <c r="B665" t="s">
        <v>2431</v>
      </c>
      <c r="C665" t="s">
        <v>9715</v>
      </c>
      <c r="E665" s="4">
        <v>42702</v>
      </c>
      <c r="F665" t="s">
        <v>1767</v>
      </c>
    </row>
    <row r="666" spans="1:6">
      <c r="A666" s="1" t="s">
        <v>2432</v>
      </c>
      <c r="B666" t="s">
        <v>2432</v>
      </c>
      <c r="C666" t="s">
        <v>1765</v>
      </c>
      <c r="E666" s="4">
        <v>42643</v>
      </c>
      <c r="F666" t="s">
        <v>1767</v>
      </c>
    </row>
    <row r="667" spans="1:6">
      <c r="A667" s="1" t="s">
        <v>2433</v>
      </c>
      <c r="B667" t="s">
        <v>2433</v>
      </c>
      <c r="C667" t="s">
        <v>9715</v>
      </c>
      <c r="D667" t="s">
        <v>9724</v>
      </c>
      <c r="E667" s="4">
        <v>42905</v>
      </c>
      <c r="F667" t="s">
        <v>1767</v>
      </c>
    </row>
    <row r="668" spans="1:6">
      <c r="A668" s="1" t="s">
        <v>2434</v>
      </c>
      <c r="B668" t="s">
        <v>2434</v>
      </c>
      <c r="C668" t="s">
        <v>9715</v>
      </c>
      <c r="D668" t="s">
        <v>9740</v>
      </c>
      <c r="E668" s="4">
        <v>43542</v>
      </c>
      <c r="F668" t="s">
        <v>1767</v>
      </c>
    </row>
    <row r="669" spans="1:6">
      <c r="A669" s="1" t="s">
        <v>2435</v>
      </c>
      <c r="B669" t="s">
        <v>2435</v>
      </c>
      <c r="C669" t="s">
        <v>9715</v>
      </c>
      <c r="E669" s="4">
        <v>42688</v>
      </c>
      <c r="F669" t="s">
        <v>1767</v>
      </c>
    </row>
    <row r="670" spans="1:6">
      <c r="A670" s="1" t="s">
        <v>2436</v>
      </c>
      <c r="B670" t="s">
        <v>2436</v>
      </c>
      <c r="C670" t="s">
        <v>9715</v>
      </c>
      <c r="E670" s="4">
        <v>42735</v>
      </c>
      <c r="F670" t="s">
        <v>1767</v>
      </c>
    </row>
    <row r="671" spans="1:6">
      <c r="A671" s="1" t="s">
        <v>2437</v>
      </c>
      <c r="B671" t="s">
        <v>2437</v>
      </c>
      <c r="C671" t="s">
        <v>9715</v>
      </c>
      <c r="D671" t="s">
        <v>9740</v>
      </c>
      <c r="E671" s="4">
        <v>43124</v>
      </c>
      <c r="F671" t="s">
        <v>1767</v>
      </c>
    </row>
    <row r="672" spans="1:6">
      <c r="A672" s="1" t="s">
        <v>2438</v>
      </c>
      <c r="B672" t="s">
        <v>2438</v>
      </c>
      <c r="C672" t="s">
        <v>9715</v>
      </c>
      <c r="E672" s="4">
        <v>42702</v>
      </c>
      <c r="F672" t="s">
        <v>1767</v>
      </c>
    </row>
    <row r="673" spans="1:6">
      <c r="A673" s="1" t="s">
        <v>2439</v>
      </c>
      <c r="B673" t="s">
        <v>2439</v>
      </c>
      <c r="C673" t="s">
        <v>9715</v>
      </c>
      <c r="E673" s="4">
        <v>42735</v>
      </c>
      <c r="F673" t="s">
        <v>1767</v>
      </c>
    </row>
    <row r="674" spans="1:6">
      <c r="A674" s="1" t="s">
        <v>2440</v>
      </c>
      <c r="B674" t="s">
        <v>2440</v>
      </c>
      <c r="C674" t="s">
        <v>1765</v>
      </c>
      <c r="E674" s="4">
        <v>42643</v>
      </c>
      <c r="F674" t="s">
        <v>1767</v>
      </c>
    </row>
    <row r="675" spans="1:6">
      <c r="A675" s="1" t="s">
        <v>2441</v>
      </c>
      <c r="B675" t="s">
        <v>2441</v>
      </c>
      <c r="C675" t="s">
        <v>9715</v>
      </c>
      <c r="E675" s="4">
        <v>42702</v>
      </c>
      <c r="F675" t="s">
        <v>1767</v>
      </c>
    </row>
    <row r="676" spans="1:6">
      <c r="A676" s="1" t="s">
        <v>2442</v>
      </c>
      <c r="B676" t="s">
        <v>2442</v>
      </c>
      <c r="C676" t="s">
        <v>9715</v>
      </c>
      <c r="E676" s="4">
        <v>42702</v>
      </c>
      <c r="F676" t="s">
        <v>1767</v>
      </c>
    </row>
    <row r="677" spans="1:6">
      <c r="A677" s="1" t="s">
        <v>2443</v>
      </c>
      <c r="B677" t="s">
        <v>2443</v>
      </c>
      <c r="C677" t="s">
        <v>9715</v>
      </c>
      <c r="D677" t="s">
        <v>9738</v>
      </c>
      <c r="E677" s="4">
        <v>43333</v>
      </c>
      <c r="F677" t="s">
        <v>1767</v>
      </c>
    </row>
    <row r="678" spans="1:6">
      <c r="A678" s="1" t="s">
        <v>2444</v>
      </c>
      <c r="B678" t="s">
        <v>2444</v>
      </c>
      <c r="C678" t="s">
        <v>9715</v>
      </c>
      <c r="E678" s="4">
        <v>42702</v>
      </c>
      <c r="F678" t="s">
        <v>1767</v>
      </c>
    </row>
    <row r="679" spans="1:6">
      <c r="A679" s="1" t="s">
        <v>2445</v>
      </c>
      <c r="B679" t="s">
        <v>2445</v>
      </c>
      <c r="C679" t="s">
        <v>1765</v>
      </c>
      <c r="D679" t="s">
        <v>9749</v>
      </c>
      <c r="E679" s="4">
        <v>43602</v>
      </c>
      <c r="F679" t="s">
        <v>1767</v>
      </c>
    </row>
    <row r="680" spans="1:6">
      <c r="A680" s="1" t="s">
        <v>2446</v>
      </c>
      <c r="B680" t="s">
        <v>2446</v>
      </c>
      <c r="C680" t="s">
        <v>9715</v>
      </c>
      <c r="E680" s="4">
        <v>42702</v>
      </c>
      <c r="F680" t="s">
        <v>1767</v>
      </c>
    </row>
    <row r="681" spans="1:6">
      <c r="A681" s="1" t="s">
        <v>2447</v>
      </c>
      <c r="B681" t="s">
        <v>2447</v>
      </c>
      <c r="C681" t="s">
        <v>9715</v>
      </c>
      <c r="E681" s="4">
        <v>42702</v>
      </c>
      <c r="F681" t="s">
        <v>1767</v>
      </c>
    </row>
    <row r="682" spans="1:6">
      <c r="A682" s="1" t="s">
        <v>2448</v>
      </c>
      <c r="B682" t="s">
        <v>2448</v>
      </c>
      <c r="C682" t="s">
        <v>9715</v>
      </c>
      <c r="D682" t="s">
        <v>9722</v>
      </c>
      <c r="E682" s="4">
        <v>43188</v>
      </c>
      <c r="F682" t="s">
        <v>1767</v>
      </c>
    </row>
    <row r="683" spans="1:6">
      <c r="A683" s="1" t="s">
        <v>2449</v>
      </c>
      <c r="B683" t="s">
        <v>2449</v>
      </c>
      <c r="C683" t="s">
        <v>1765</v>
      </c>
      <c r="E683" s="4">
        <v>42855</v>
      </c>
      <c r="F683" t="s">
        <v>1767</v>
      </c>
    </row>
    <row r="684" spans="1:6">
      <c r="A684" s="1" t="s">
        <v>2450</v>
      </c>
      <c r="B684" t="s">
        <v>2450</v>
      </c>
      <c r="C684" t="s">
        <v>1765</v>
      </c>
      <c r="E684" s="4">
        <v>42855</v>
      </c>
      <c r="F684" t="s">
        <v>1767</v>
      </c>
    </row>
    <row r="685" spans="1:6">
      <c r="A685" s="1" t="s">
        <v>2451</v>
      </c>
      <c r="B685" t="s">
        <v>2451</v>
      </c>
      <c r="C685" t="s">
        <v>1765</v>
      </c>
      <c r="D685" t="s">
        <v>9741</v>
      </c>
      <c r="E685" s="4">
        <v>43124</v>
      </c>
      <c r="F685" t="s">
        <v>1767</v>
      </c>
    </row>
    <row r="686" spans="1:6">
      <c r="A686" s="1" t="s">
        <v>2452</v>
      </c>
      <c r="B686" t="s">
        <v>2452</v>
      </c>
      <c r="C686" t="s">
        <v>1765</v>
      </c>
      <c r="E686" s="4">
        <v>42272</v>
      </c>
      <c r="F686" t="s">
        <v>1767</v>
      </c>
    </row>
    <row r="687" spans="1:6">
      <c r="A687" s="1" t="s">
        <v>2453</v>
      </c>
      <c r="B687" t="s">
        <v>2453</v>
      </c>
      <c r="C687" t="s">
        <v>1765</v>
      </c>
      <c r="E687" s="4">
        <v>42277</v>
      </c>
      <c r="F687" t="s">
        <v>1767</v>
      </c>
    </row>
    <row r="688" spans="1:6">
      <c r="A688" s="1" t="s">
        <v>2454</v>
      </c>
      <c r="B688" t="s">
        <v>2454</v>
      </c>
      <c r="C688" t="s">
        <v>1765</v>
      </c>
      <c r="E688" s="4">
        <v>42277</v>
      </c>
      <c r="F688" t="s">
        <v>1767</v>
      </c>
    </row>
    <row r="689" spans="1:6">
      <c r="A689" s="1" t="s">
        <v>2455</v>
      </c>
      <c r="B689" t="s">
        <v>2455</v>
      </c>
      <c r="C689" t="s">
        <v>1765</v>
      </c>
      <c r="E689" s="4">
        <v>42272</v>
      </c>
      <c r="F689" t="s">
        <v>1767</v>
      </c>
    </row>
    <row r="690" spans="1:6">
      <c r="A690" s="1" t="s">
        <v>2456</v>
      </c>
      <c r="B690" t="s">
        <v>2456</v>
      </c>
      <c r="C690" t="s">
        <v>1765</v>
      </c>
      <c r="E690" s="4">
        <v>42369</v>
      </c>
      <c r="F690" t="s">
        <v>1767</v>
      </c>
    </row>
    <row r="691" spans="1:6">
      <c r="A691" s="1" t="s">
        <v>2457</v>
      </c>
      <c r="B691" t="s">
        <v>2457</v>
      </c>
      <c r="C691" t="s">
        <v>1765</v>
      </c>
      <c r="E691" s="4">
        <v>42272</v>
      </c>
      <c r="F691" t="s">
        <v>1767</v>
      </c>
    </row>
    <row r="692" spans="1:6">
      <c r="A692" s="1" t="s">
        <v>2458</v>
      </c>
      <c r="B692" t="s">
        <v>2458</v>
      </c>
      <c r="C692" t="s">
        <v>1765</v>
      </c>
      <c r="E692" s="4">
        <v>42331</v>
      </c>
      <c r="F692" t="s">
        <v>1767</v>
      </c>
    </row>
    <row r="693" spans="1:6">
      <c r="A693" s="1" t="s">
        <v>2459</v>
      </c>
      <c r="B693" t="s">
        <v>2459</v>
      </c>
      <c r="C693" t="s">
        <v>1765</v>
      </c>
      <c r="E693" s="4">
        <v>42277</v>
      </c>
      <c r="F693" t="s">
        <v>1767</v>
      </c>
    </row>
    <row r="694" spans="1:6">
      <c r="A694" s="1" t="s">
        <v>2460</v>
      </c>
      <c r="B694" t="s">
        <v>2460</v>
      </c>
      <c r="C694" t="s">
        <v>1765</v>
      </c>
      <c r="E694" s="4">
        <v>42272</v>
      </c>
      <c r="F694" t="s">
        <v>1767</v>
      </c>
    </row>
    <row r="695" spans="1:6">
      <c r="A695" s="1" t="s">
        <v>2461</v>
      </c>
      <c r="B695" t="s">
        <v>2461</v>
      </c>
      <c r="C695" t="s">
        <v>1765</v>
      </c>
      <c r="D695" t="s">
        <v>9724</v>
      </c>
      <c r="E695" s="4">
        <v>42905</v>
      </c>
      <c r="F695" t="s">
        <v>1767</v>
      </c>
    </row>
    <row r="696" spans="1:6">
      <c r="A696" s="1" t="s">
        <v>2462</v>
      </c>
      <c r="B696" t="s">
        <v>2462</v>
      </c>
      <c r="C696" t="s">
        <v>1765</v>
      </c>
      <c r="E696" s="4">
        <v>42272</v>
      </c>
      <c r="F696" t="s">
        <v>1767</v>
      </c>
    </row>
    <row r="697" spans="1:6">
      <c r="A697" s="1" t="s">
        <v>2463</v>
      </c>
      <c r="B697" t="s">
        <v>2463</v>
      </c>
      <c r="C697" t="s">
        <v>1765</v>
      </c>
      <c r="E697" s="4">
        <v>42272</v>
      </c>
      <c r="F697" t="s">
        <v>1767</v>
      </c>
    </row>
    <row r="698" spans="1:6">
      <c r="A698" s="1" t="s">
        <v>2464</v>
      </c>
      <c r="B698" t="s">
        <v>2464</v>
      </c>
      <c r="C698" t="s">
        <v>1765</v>
      </c>
      <c r="D698" t="s">
        <v>9722</v>
      </c>
      <c r="E698" s="4">
        <v>42753</v>
      </c>
      <c r="F698" t="s">
        <v>1767</v>
      </c>
    </row>
    <row r="699" spans="1:6">
      <c r="A699" s="1" t="s">
        <v>2465</v>
      </c>
      <c r="B699" t="s">
        <v>2465</v>
      </c>
      <c r="C699" t="s">
        <v>1765</v>
      </c>
      <c r="E699" s="4">
        <v>42268</v>
      </c>
      <c r="F699" t="s">
        <v>1767</v>
      </c>
    </row>
    <row r="700" spans="1:6">
      <c r="A700" s="1" t="s">
        <v>2466</v>
      </c>
      <c r="B700" t="s">
        <v>2466</v>
      </c>
      <c r="C700" t="s">
        <v>1765</v>
      </c>
      <c r="D700" t="s">
        <v>9725</v>
      </c>
      <c r="E700" s="4">
        <v>42753</v>
      </c>
      <c r="F700" t="s">
        <v>1767</v>
      </c>
    </row>
    <row r="701" spans="1:6">
      <c r="A701" s="1" t="s">
        <v>2467</v>
      </c>
      <c r="B701" t="s">
        <v>2467</v>
      </c>
      <c r="C701" t="s">
        <v>1765</v>
      </c>
      <c r="E701" s="4">
        <v>42277</v>
      </c>
      <c r="F701" t="s">
        <v>1767</v>
      </c>
    </row>
    <row r="702" spans="1:6">
      <c r="A702" s="1" t="s">
        <v>2468</v>
      </c>
      <c r="B702" t="s">
        <v>2468</v>
      </c>
      <c r="C702" t="s">
        <v>1765</v>
      </c>
      <c r="D702" t="s">
        <v>9736</v>
      </c>
      <c r="E702" s="4">
        <v>42277</v>
      </c>
      <c r="F702" t="s">
        <v>1767</v>
      </c>
    </row>
    <row r="703" spans="1:6">
      <c r="A703" s="1" t="s">
        <v>2469</v>
      </c>
      <c r="B703" t="s">
        <v>2469</v>
      </c>
      <c r="C703" t="s">
        <v>9715</v>
      </c>
      <c r="E703" s="4">
        <v>42277</v>
      </c>
      <c r="F703" t="s">
        <v>1767</v>
      </c>
    </row>
    <row r="704" spans="1:6">
      <c r="A704" s="1" t="s">
        <v>2470</v>
      </c>
      <c r="B704" t="s">
        <v>2470</v>
      </c>
      <c r="C704" t="s">
        <v>1765</v>
      </c>
      <c r="D704" t="s">
        <v>9722</v>
      </c>
      <c r="E704" s="4">
        <v>42744</v>
      </c>
      <c r="F704" t="s">
        <v>1767</v>
      </c>
    </row>
    <row r="705" spans="1:6">
      <c r="A705" s="1" t="s">
        <v>2471</v>
      </c>
      <c r="B705" t="s">
        <v>2471</v>
      </c>
      <c r="C705" t="s">
        <v>1765</v>
      </c>
      <c r="E705" s="4">
        <v>42277</v>
      </c>
      <c r="F705" t="s">
        <v>1767</v>
      </c>
    </row>
    <row r="706" spans="1:6">
      <c r="A706" s="1" t="s">
        <v>2472</v>
      </c>
      <c r="B706" t="s">
        <v>2472</v>
      </c>
      <c r="C706" t="s">
        <v>9715</v>
      </c>
      <c r="E706" s="4">
        <v>42275</v>
      </c>
      <c r="F706" t="s">
        <v>1767</v>
      </c>
    </row>
    <row r="707" spans="1:6">
      <c r="A707" s="1" t="s">
        <v>2473</v>
      </c>
      <c r="B707" t="s">
        <v>2473</v>
      </c>
      <c r="C707" t="s">
        <v>1765</v>
      </c>
      <c r="E707" s="4">
        <v>42276</v>
      </c>
      <c r="F707" t="s">
        <v>1767</v>
      </c>
    </row>
    <row r="708" spans="1:6">
      <c r="A708" s="1" t="s">
        <v>2474</v>
      </c>
      <c r="B708" t="s">
        <v>2474</v>
      </c>
      <c r="C708" t="s">
        <v>1765</v>
      </c>
      <c r="E708" s="4">
        <v>42277</v>
      </c>
      <c r="F708" t="s">
        <v>1767</v>
      </c>
    </row>
    <row r="709" spans="1:6">
      <c r="A709" s="1" t="s">
        <v>2475</v>
      </c>
      <c r="B709" t="s">
        <v>2475</v>
      </c>
      <c r="C709" t="s">
        <v>1765</v>
      </c>
      <c r="D709" t="s">
        <v>9722</v>
      </c>
      <c r="E709" s="4">
        <v>42744</v>
      </c>
      <c r="F709" t="s">
        <v>1767</v>
      </c>
    </row>
    <row r="710" spans="1:6">
      <c r="A710" s="1" t="s">
        <v>2476</v>
      </c>
      <c r="B710" t="s">
        <v>2476</v>
      </c>
      <c r="C710" t="s">
        <v>1765</v>
      </c>
      <c r="E710" s="4">
        <v>42277</v>
      </c>
      <c r="F710" t="s">
        <v>1767</v>
      </c>
    </row>
    <row r="711" spans="1:6">
      <c r="A711" s="1" t="s">
        <v>2477</v>
      </c>
      <c r="B711" t="s">
        <v>2477</v>
      </c>
      <c r="C711" t="s">
        <v>1765</v>
      </c>
      <c r="E711" s="4">
        <v>42272</v>
      </c>
      <c r="F711" t="s">
        <v>1767</v>
      </c>
    </row>
    <row r="712" spans="1:6">
      <c r="A712" s="1" t="s">
        <v>2478</v>
      </c>
      <c r="B712" t="s">
        <v>2478</v>
      </c>
      <c r="C712" t="s">
        <v>1765</v>
      </c>
      <c r="D712" t="s">
        <v>9722</v>
      </c>
      <c r="E712" s="4">
        <v>42962</v>
      </c>
      <c r="F712" t="s">
        <v>1767</v>
      </c>
    </row>
    <row r="713" spans="1:6">
      <c r="A713" s="1" t="s">
        <v>2479</v>
      </c>
      <c r="B713" t="s">
        <v>2479</v>
      </c>
      <c r="C713" t="s">
        <v>1765</v>
      </c>
      <c r="E713" s="4">
        <v>42277</v>
      </c>
      <c r="F713" t="s">
        <v>1767</v>
      </c>
    </row>
    <row r="714" spans="1:6">
      <c r="A714" s="1" t="s">
        <v>2480</v>
      </c>
      <c r="B714" t="s">
        <v>2480</v>
      </c>
      <c r="C714" t="s">
        <v>1765</v>
      </c>
      <c r="D714" t="s">
        <v>9725</v>
      </c>
      <c r="E714" s="4">
        <v>43124</v>
      </c>
      <c r="F714" t="s">
        <v>1767</v>
      </c>
    </row>
    <row r="715" spans="1:6">
      <c r="A715" s="1" t="s">
        <v>2481</v>
      </c>
      <c r="B715" t="s">
        <v>2481</v>
      </c>
      <c r="C715" t="s">
        <v>1765</v>
      </c>
      <c r="E715" s="4">
        <v>42277</v>
      </c>
      <c r="F715" t="s">
        <v>1767</v>
      </c>
    </row>
    <row r="716" spans="1:6">
      <c r="A716" s="1" t="s">
        <v>2482</v>
      </c>
      <c r="B716" t="s">
        <v>2482</v>
      </c>
      <c r="C716" t="s">
        <v>1765</v>
      </c>
      <c r="E716" s="4">
        <v>42277</v>
      </c>
      <c r="F716" t="s">
        <v>1767</v>
      </c>
    </row>
    <row r="717" spans="1:6">
      <c r="A717" s="1" t="s">
        <v>2483</v>
      </c>
      <c r="B717" t="s">
        <v>2483</v>
      </c>
      <c r="C717" t="s">
        <v>1765</v>
      </c>
      <c r="E717" s="4">
        <v>42794</v>
      </c>
      <c r="F717" t="s">
        <v>1767</v>
      </c>
    </row>
    <row r="718" spans="1:6">
      <c r="A718" s="1" t="s">
        <v>2484</v>
      </c>
      <c r="B718" t="s">
        <v>2484</v>
      </c>
      <c r="C718" t="s">
        <v>1765</v>
      </c>
      <c r="E718" s="4">
        <v>42275</v>
      </c>
      <c r="F718" t="s">
        <v>1767</v>
      </c>
    </row>
    <row r="719" spans="1:6">
      <c r="A719" s="1" t="s">
        <v>2485</v>
      </c>
      <c r="B719" t="s">
        <v>2485</v>
      </c>
      <c r="C719" t="s">
        <v>1765</v>
      </c>
      <c r="E719" s="4">
        <v>42277</v>
      </c>
      <c r="F719" t="s">
        <v>1767</v>
      </c>
    </row>
    <row r="720" spans="1:6">
      <c r="A720" s="1" t="s">
        <v>2486</v>
      </c>
      <c r="B720" t="s">
        <v>2486</v>
      </c>
      <c r="C720" t="s">
        <v>1765</v>
      </c>
      <c r="D720" t="s">
        <v>9722</v>
      </c>
      <c r="E720" s="4">
        <v>42753</v>
      </c>
      <c r="F720" t="s">
        <v>1767</v>
      </c>
    </row>
    <row r="721" spans="1:6">
      <c r="A721" s="1" t="s">
        <v>2487</v>
      </c>
      <c r="B721" t="s">
        <v>2487</v>
      </c>
      <c r="C721" t="s">
        <v>9715</v>
      </c>
      <c r="E721" s="4">
        <v>42277</v>
      </c>
      <c r="F721" t="s">
        <v>1767</v>
      </c>
    </row>
    <row r="722" spans="1:6">
      <c r="A722" s="1" t="s">
        <v>2488</v>
      </c>
      <c r="B722" t="s">
        <v>2488</v>
      </c>
      <c r="C722" t="s">
        <v>1765</v>
      </c>
      <c r="E722" s="4">
        <v>42277</v>
      </c>
      <c r="F722" t="s">
        <v>1767</v>
      </c>
    </row>
    <row r="723" spans="1:6">
      <c r="A723" s="1" t="s">
        <v>2489</v>
      </c>
      <c r="B723" t="s">
        <v>2489</v>
      </c>
      <c r="C723" t="s">
        <v>9715</v>
      </c>
      <c r="E723" s="4">
        <v>42320</v>
      </c>
      <c r="F723" t="s">
        <v>1767</v>
      </c>
    </row>
    <row r="724" spans="1:6">
      <c r="A724" s="1" t="s">
        <v>2490</v>
      </c>
      <c r="B724" t="s">
        <v>2490</v>
      </c>
      <c r="C724" t="s">
        <v>1765</v>
      </c>
      <c r="D724" t="s">
        <v>9722</v>
      </c>
      <c r="E724" s="4">
        <v>42741</v>
      </c>
      <c r="F724" t="s">
        <v>1767</v>
      </c>
    </row>
    <row r="725" spans="1:6">
      <c r="A725" s="1" t="s">
        <v>2491</v>
      </c>
      <c r="B725" t="s">
        <v>2491</v>
      </c>
      <c r="C725" t="s">
        <v>9715</v>
      </c>
      <c r="D725" t="s">
        <v>9740</v>
      </c>
      <c r="E725" s="4">
        <v>43411</v>
      </c>
      <c r="F725" t="s">
        <v>1767</v>
      </c>
    </row>
    <row r="726" spans="1:6">
      <c r="A726" s="1" t="s">
        <v>2492</v>
      </c>
      <c r="B726" t="s">
        <v>2492</v>
      </c>
      <c r="C726" t="s">
        <v>9715</v>
      </c>
      <c r="E726" s="4">
        <v>42305</v>
      </c>
      <c r="F726" t="s">
        <v>1767</v>
      </c>
    </row>
    <row r="727" spans="1:6">
      <c r="A727" s="1" t="s">
        <v>2493</v>
      </c>
      <c r="B727" t="s">
        <v>2493</v>
      </c>
      <c r="C727" t="s">
        <v>9715</v>
      </c>
      <c r="E727" s="4">
        <v>42369</v>
      </c>
      <c r="F727" t="s">
        <v>1767</v>
      </c>
    </row>
    <row r="728" spans="1:6">
      <c r="A728" s="1" t="s">
        <v>2494</v>
      </c>
      <c r="B728" t="s">
        <v>2494</v>
      </c>
      <c r="C728" t="s">
        <v>1765</v>
      </c>
      <c r="E728" s="4">
        <v>42346</v>
      </c>
      <c r="F728" t="s">
        <v>1767</v>
      </c>
    </row>
    <row r="729" spans="1:6">
      <c r="A729" s="1" t="s">
        <v>2495</v>
      </c>
      <c r="B729" t="s">
        <v>2495</v>
      </c>
      <c r="C729" t="s">
        <v>1765</v>
      </c>
      <c r="E729" s="4">
        <v>42356</v>
      </c>
      <c r="F729" t="s">
        <v>1767</v>
      </c>
    </row>
    <row r="730" spans="1:6">
      <c r="A730" s="1" t="s">
        <v>2496</v>
      </c>
      <c r="B730" t="s">
        <v>2496</v>
      </c>
      <c r="C730" t="s">
        <v>1765</v>
      </c>
      <c r="E730" s="4">
        <v>42369</v>
      </c>
      <c r="F730" t="s">
        <v>1767</v>
      </c>
    </row>
    <row r="731" spans="1:6">
      <c r="A731" s="1" t="s">
        <v>2497</v>
      </c>
      <c r="B731" t="s">
        <v>2497</v>
      </c>
      <c r="C731" t="s">
        <v>1765</v>
      </c>
      <c r="E731" s="4">
        <v>42855</v>
      </c>
      <c r="F731" t="s">
        <v>1767</v>
      </c>
    </row>
    <row r="732" spans="1:6">
      <c r="A732" s="1" t="s">
        <v>2498</v>
      </c>
      <c r="B732" t="s">
        <v>2498</v>
      </c>
      <c r="C732" t="s">
        <v>1765</v>
      </c>
      <c r="E732" s="4">
        <v>42849</v>
      </c>
      <c r="F732" t="s">
        <v>1767</v>
      </c>
    </row>
    <row r="733" spans="1:6">
      <c r="A733" s="1" t="s">
        <v>2499</v>
      </c>
      <c r="B733" t="s">
        <v>2499</v>
      </c>
      <c r="C733" t="s">
        <v>1765</v>
      </c>
      <c r="E733" s="4">
        <v>42855</v>
      </c>
      <c r="F733" t="s">
        <v>1767</v>
      </c>
    </row>
    <row r="734" spans="1:6">
      <c r="A734" s="1" t="s">
        <v>2500</v>
      </c>
      <c r="B734" t="s">
        <v>2500</v>
      </c>
      <c r="C734" t="s">
        <v>1765</v>
      </c>
      <c r="E734" s="4">
        <v>42916</v>
      </c>
      <c r="F734" t="s">
        <v>1767</v>
      </c>
    </row>
    <row r="735" spans="1:6">
      <c r="A735" s="1" t="s">
        <v>2501</v>
      </c>
      <c r="B735" t="s">
        <v>2501</v>
      </c>
      <c r="C735" t="s">
        <v>1765</v>
      </c>
      <c r="E735" s="4">
        <v>42855</v>
      </c>
      <c r="F735" t="s">
        <v>1767</v>
      </c>
    </row>
    <row r="736" spans="1:6">
      <c r="A736" s="1" t="s">
        <v>2502</v>
      </c>
      <c r="B736" t="s">
        <v>2502</v>
      </c>
      <c r="C736" t="s">
        <v>1765</v>
      </c>
      <c r="D736" t="s">
        <v>9750</v>
      </c>
      <c r="E736" s="4">
        <v>42855</v>
      </c>
      <c r="F736" t="s">
        <v>1767</v>
      </c>
    </row>
    <row r="737" spans="1:6">
      <c r="A737" s="1" t="s">
        <v>2503</v>
      </c>
      <c r="B737" t="s">
        <v>2503</v>
      </c>
      <c r="C737" t="s">
        <v>1765</v>
      </c>
      <c r="D737" t="s">
        <v>9742</v>
      </c>
      <c r="E737" s="4">
        <v>43451</v>
      </c>
      <c r="F737" t="s">
        <v>1767</v>
      </c>
    </row>
    <row r="738" spans="1:6">
      <c r="A738" s="1" t="s">
        <v>2504</v>
      </c>
      <c r="B738" t="s">
        <v>2504</v>
      </c>
      <c r="C738" t="s">
        <v>1765</v>
      </c>
      <c r="E738" s="4">
        <v>42916</v>
      </c>
      <c r="F738" t="s">
        <v>1767</v>
      </c>
    </row>
    <row r="739" spans="1:6">
      <c r="A739" s="1" t="s">
        <v>2505</v>
      </c>
      <c r="B739" t="s">
        <v>2505</v>
      </c>
      <c r="C739" t="s">
        <v>1765</v>
      </c>
      <c r="E739" s="4">
        <v>42912</v>
      </c>
      <c r="F739" t="s">
        <v>1767</v>
      </c>
    </row>
    <row r="740" spans="1:6">
      <c r="A740" s="1" t="s">
        <v>2506</v>
      </c>
      <c r="B740" t="s">
        <v>2506</v>
      </c>
      <c r="C740" t="s">
        <v>1765</v>
      </c>
      <c r="E740" s="4">
        <v>42915</v>
      </c>
      <c r="F740" t="s">
        <v>1767</v>
      </c>
    </row>
    <row r="741" spans="1:6">
      <c r="A741" s="1" t="s">
        <v>2507</v>
      </c>
      <c r="B741" t="s">
        <v>2507</v>
      </c>
      <c r="C741" t="s">
        <v>1765</v>
      </c>
      <c r="E741" s="4">
        <v>42915</v>
      </c>
      <c r="F741" t="s">
        <v>1767</v>
      </c>
    </row>
    <row r="742" spans="1:6">
      <c r="A742" s="1" t="s">
        <v>2508</v>
      </c>
      <c r="B742" t="s">
        <v>2508</v>
      </c>
      <c r="C742" t="s">
        <v>1765</v>
      </c>
      <c r="E742" s="4">
        <v>42901</v>
      </c>
      <c r="F742" t="s">
        <v>1767</v>
      </c>
    </row>
    <row r="743" spans="1:6">
      <c r="A743" s="1" t="s">
        <v>2509</v>
      </c>
      <c r="B743" t="s">
        <v>2509</v>
      </c>
      <c r="C743" t="s">
        <v>1765</v>
      </c>
      <c r="D743" t="s">
        <v>9740</v>
      </c>
      <c r="E743" s="4">
        <v>43195</v>
      </c>
      <c r="F743" t="s">
        <v>1767</v>
      </c>
    </row>
    <row r="744" spans="1:6">
      <c r="A744" s="1" t="s">
        <v>2510</v>
      </c>
      <c r="B744" t="s">
        <v>2510</v>
      </c>
      <c r="C744" t="s">
        <v>1765</v>
      </c>
      <c r="D744" t="s">
        <v>9723</v>
      </c>
      <c r="E744" s="4">
        <v>43188</v>
      </c>
      <c r="F744" t="s">
        <v>1767</v>
      </c>
    </row>
    <row r="745" spans="1:6">
      <c r="A745" s="1" t="s">
        <v>2511</v>
      </c>
      <c r="B745" t="s">
        <v>2511</v>
      </c>
      <c r="C745" t="s">
        <v>1765</v>
      </c>
      <c r="D745" t="s">
        <v>9751</v>
      </c>
      <c r="E745" s="4">
        <v>42916</v>
      </c>
      <c r="F745" t="s">
        <v>1767</v>
      </c>
    </row>
    <row r="746" spans="1:6">
      <c r="A746" s="1" t="s">
        <v>2512</v>
      </c>
      <c r="B746" t="s">
        <v>2512</v>
      </c>
      <c r="C746" t="s">
        <v>1765</v>
      </c>
      <c r="E746" s="4">
        <v>42916</v>
      </c>
      <c r="F746" t="s">
        <v>1767</v>
      </c>
    </row>
    <row r="747" spans="1:6">
      <c r="A747" s="1" t="s">
        <v>2513</v>
      </c>
      <c r="B747" t="s">
        <v>2513</v>
      </c>
      <c r="C747" t="s">
        <v>1765</v>
      </c>
      <c r="D747" t="s">
        <v>9741</v>
      </c>
      <c r="E747" s="4">
        <v>43124</v>
      </c>
      <c r="F747" t="s">
        <v>1767</v>
      </c>
    </row>
    <row r="748" spans="1:6">
      <c r="A748" s="1" t="s">
        <v>2514</v>
      </c>
      <c r="B748" t="s">
        <v>2514</v>
      </c>
      <c r="C748" t="s">
        <v>1765</v>
      </c>
      <c r="D748" t="s">
        <v>9740</v>
      </c>
      <c r="E748" s="4">
        <v>43195</v>
      </c>
      <c r="F748" t="s">
        <v>1767</v>
      </c>
    </row>
    <row r="749" spans="1:6">
      <c r="A749" s="1" t="s">
        <v>2515</v>
      </c>
      <c r="B749" t="s">
        <v>2515</v>
      </c>
      <c r="C749" t="s">
        <v>1765</v>
      </c>
      <c r="D749" t="s">
        <v>9722</v>
      </c>
      <c r="E749" s="4">
        <v>43483</v>
      </c>
      <c r="F749" t="s">
        <v>1767</v>
      </c>
    </row>
    <row r="750" spans="1:6">
      <c r="A750" s="1" t="s">
        <v>2516</v>
      </c>
      <c r="B750" t="s">
        <v>2516</v>
      </c>
      <c r="C750" t="s">
        <v>1765</v>
      </c>
      <c r="E750" s="4">
        <v>42916</v>
      </c>
      <c r="F750" t="s">
        <v>1767</v>
      </c>
    </row>
    <row r="751" spans="1:6">
      <c r="A751" s="1" t="s">
        <v>2517</v>
      </c>
      <c r="B751" t="s">
        <v>2517</v>
      </c>
      <c r="C751" t="s">
        <v>1765</v>
      </c>
      <c r="D751" t="s">
        <v>9723</v>
      </c>
      <c r="E751" s="4">
        <v>43082</v>
      </c>
      <c r="F751" t="s">
        <v>1767</v>
      </c>
    </row>
    <row r="752" spans="1:6">
      <c r="A752" s="1" t="s">
        <v>2518</v>
      </c>
      <c r="B752" t="s">
        <v>2518</v>
      </c>
      <c r="C752" t="s">
        <v>1765</v>
      </c>
      <c r="D752" t="s">
        <v>9749</v>
      </c>
      <c r="E752" s="4">
        <v>43641</v>
      </c>
      <c r="F752" t="s">
        <v>1767</v>
      </c>
    </row>
    <row r="753" spans="1:6">
      <c r="A753" s="1" t="s">
        <v>2519</v>
      </c>
      <c r="B753" t="s">
        <v>2519</v>
      </c>
      <c r="C753" t="s">
        <v>1765</v>
      </c>
      <c r="E753" s="4">
        <v>42908</v>
      </c>
      <c r="F753" t="s">
        <v>1767</v>
      </c>
    </row>
    <row r="754" spans="1:6">
      <c r="A754" s="1" t="s">
        <v>2520</v>
      </c>
      <c r="B754" t="s">
        <v>2520</v>
      </c>
      <c r="C754" t="s">
        <v>1765</v>
      </c>
      <c r="D754" t="s">
        <v>9723</v>
      </c>
      <c r="E754" s="4">
        <v>43124</v>
      </c>
      <c r="F754" t="s">
        <v>1767</v>
      </c>
    </row>
    <row r="755" spans="1:6">
      <c r="A755" s="1" t="s">
        <v>2521</v>
      </c>
      <c r="B755" t="s">
        <v>2521</v>
      </c>
      <c r="C755" t="s">
        <v>1765</v>
      </c>
      <c r="E755" s="4">
        <v>42916</v>
      </c>
      <c r="F755" t="s">
        <v>1767</v>
      </c>
    </row>
    <row r="756" spans="1:6">
      <c r="A756" s="1" t="s">
        <v>2522</v>
      </c>
      <c r="B756" t="s">
        <v>2522</v>
      </c>
      <c r="C756" t="s">
        <v>1765</v>
      </c>
      <c r="D756" t="s">
        <v>9722</v>
      </c>
      <c r="E756" s="4">
        <v>43451</v>
      </c>
      <c r="F756" t="s">
        <v>1767</v>
      </c>
    </row>
    <row r="757" spans="1:6">
      <c r="A757" s="1" t="s">
        <v>2523</v>
      </c>
      <c r="B757" t="s">
        <v>2523</v>
      </c>
      <c r="C757" t="s">
        <v>1765</v>
      </c>
      <c r="E757" s="4">
        <v>42916</v>
      </c>
      <c r="F757" t="s">
        <v>1767</v>
      </c>
    </row>
    <row r="758" spans="1:6">
      <c r="A758" s="1" t="s">
        <v>2524</v>
      </c>
      <c r="B758" t="s">
        <v>2524</v>
      </c>
      <c r="C758" t="s">
        <v>1765</v>
      </c>
      <c r="E758" s="4">
        <v>43007</v>
      </c>
      <c r="F758" t="s">
        <v>1767</v>
      </c>
    </row>
    <row r="759" spans="1:6">
      <c r="A759" s="1" t="s">
        <v>2525</v>
      </c>
      <c r="B759" t="s">
        <v>2525</v>
      </c>
      <c r="C759" t="s">
        <v>1765</v>
      </c>
      <c r="D759" t="s">
        <v>9740</v>
      </c>
      <c r="E759" s="4">
        <v>43271</v>
      </c>
      <c r="F759" t="s">
        <v>1767</v>
      </c>
    </row>
    <row r="760" spans="1:6">
      <c r="A760" s="1" t="s">
        <v>2526</v>
      </c>
      <c r="B760" t="s">
        <v>2526</v>
      </c>
      <c r="C760" t="s">
        <v>1765</v>
      </c>
      <c r="E760" s="4">
        <v>43007</v>
      </c>
      <c r="F760" t="s">
        <v>1767</v>
      </c>
    </row>
    <row r="761" spans="1:6">
      <c r="A761" s="1" t="s">
        <v>2527</v>
      </c>
      <c r="B761" t="s">
        <v>2527</v>
      </c>
      <c r="C761" t="s">
        <v>1765</v>
      </c>
      <c r="E761" s="4">
        <v>42278</v>
      </c>
      <c r="F761" t="s">
        <v>1767</v>
      </c>
    </row>
    <row r="762" spans="1:6">
      <c r="A762" s="1" t="s">
        <v>2528</v>
      </c>
      <c r="B762" t="s">
        <v>2528</v>
      </c>
      <c r="C762" t="s">
        <v>9715</v>
      </c>
      <c r="D762" t="s">
        <v>9722</v>
      </c>
      <c r="E762" s="4">
        <v>42536</v>
      </c>
      <c r="F762" t="s">
        <v>1767</v>
      </c>
    </row>
    <row r="763" spans="1:6">
      <c r="A763" s="1" t="s">
        <v>2529</v>
      </c>
      <c r="B763" t="s">
        <v>2529</v>
      </c>
      <c r="C763" t="s">
        <v>9715</v>
      </c>
      <c r="D763" t="s">
        <v>9722</v>
      </c>
      <c r="E763" s="4">
        <v>42598</v>
      </c>
      <c r="F763" t="s">
        <v>1767</v>
      </c>
    </row>
    <row r="764" spans="1:6">
      <c r="A764" s="1" t="s">
        <v>2530</v>
      </c>
      <c r="B764" t="s">
        <v>2530</v>
      </c>
      <c r="C764" t="s">
        <v>9715</v>
      </c>
      <c r="E764" s="4">
        <v>42278</v>
      </c>
      <c r="F764" t="s">
        <v>1767</v>
      </c>
    </row>
    <row r="765" spans="1:6">
      <c r="A765" s="1" t="s">
        <v>2531</v>
      </c>
      <c r="B765" t="s">
        <v>2531</v>
      </c>
      <c r="C765" t="s">
        <v>9715</v>
      </c>
      <c r="E765" s="4">
        <v>42278</v>
      </c>
      <c r="F765" t="s">
        <v>1767</v>
      </c>
    </row>
    <row r="766" spans="1:6">
      <c r="A766" s="1" t="s">
        <v>2532</v>
      </c>
      <c r="B766" t="s">
        <v>2532</v>
      </c>
      <c r="C766" t="s">
        <v>9715</v>
      </c>
      <c r="D766" t="s">
        <v>9741</v>
      </c>
      <c r="E766" s="4">
        <v>42278</v>
      </c>
      <c r="F766" t="s">
        <v>1767</v>
      </c>
    </row>
    <row r="767" spans="1:6">
      <c r="A767" s="1" t="s">
        <v>2533</v>
      </c>
      <c r="B767" t="s">
        <v>2533</v>
      </c>
      <c r="C767" t="s">
        <v>9715</v>
      </c>
      <c r="E767" s="4">
        <v>42278</v>
      </c>
      <c r="F767" t="s">
        <v>1767</v>
      </c>
    </row>
    <row r="768" spans="1:6">
      <c r="A768" s="1" t="s">
        <v>2534</v>
      </c>
      <c r="B768" t="s">
        <v>2534</v>
      </c>
      <c r="C768" t="s">
        <v>1765</v>
      </c>
      <c r="D768" t="s">
        <v>9722</v>
      </c>
      <c r="E768" s="4">
        <v>43283</v>
      </c>
      <c r="F768" t="s">
        <v>1767</v>
      </c>
    </row>
    <row r="769" spans="1:6">
      <c r="A769" s="1" t="s">
        <v>2535</v>
      </c>
      <c r="B769" t="s">
        <v>2535</v>
      </c>
      <c r="C769" t="s">
        <v>1765</v>
      </c>
      <c r="D769" t="s">
        <v>9749</v>
      </c>
      <c r="E769" s="4">
        <v>42426</v>
      </c>
      <c r="F769" t="s">
        <v>1767</v>
      </c>
    </row>
    <row r="770" spans="1:6">
      <c r="A770" s="1" t="s">
        <v>2536</v>
      </c>
      <c r="B770" t="s">
        <v>2536</v>
      </c>
      <c r="C770" t="s">
        <v>9715</v>
      </c>
      <c r="D770" t="s">
        <v>9725</v>
      </c>
      <c r="E770" s="4">
        <v>42356</v>
      </c>
      <c r="F770" t="s">
        <v>1767</v>
      </c>
    </row>
    <row r="771" spans="1:6">
      <c r="A771" s="1" t="s">
        <v>2537</v>
      </c>
      <c r="B771" t="s">
        <v>2537</v>
      </c>
      <c r="C771" t="s">
        <v>1765</v>
      </c>
      <c r="D771" t="s">
        <v>9752</v>
      </c>
      <c r="E771" s="4">
        <v>42510</v>
      </c>
      <c r="F771" t="s">
        <v>1767</v>
      </c>
    </row>
    <row r="772" spans="1:6">
      <c r="A772" s="1" t="s">
        <v>2538</v>
      </c>
      <c r="B772" t="s">
        <v>2538</v>
      </c>
      <c r="C772" t="s">
        <v>1765</v>
      </c>
      <c r="E772" s="4">
        <v>42278</v>
      </c>
      <c r="F772" t="s">
        <v>1767</v>
      </c>
    </row>
    <row r="773" spans="1:6">
      <c r="A773" s="1" t="s">
        <v>2539</v>
      </c>
      <c r="B773" t="s">
        <v>2539</v>
      </c>
      <c r="C773" t="s">
        <v>1765</v>
      </c>
      <c r="E773" s="4">
        <v>42430</v>
      </c>
      <c r="F773" t="s">
        <v>1767</v>
      </c>
    </row>
    <row r="774" spans="1:6">
      <c r="A774" s="1" t="s">
        <v>2540</v>
      </c>
      <c r="B774" t="s">
        <v>2540</v>
      </c>
      <c r="C774" t="s">
        <v>9715</v>
      </c>
      <c r="D774" t="s">
        <v>9725</v>
      </c>
      <c r="E774" s="4">
        <v>42587</v>
      </c>
      <c r="F774" t="s">
        <v>1767</v>
      </c>
    </row>
    <row r="775" spans="1:6">
      <c r="A775" s="1" t="s">
        <v>2541</v>
      </c>
      <c r="B775" t="s">
        <v>2541</v>
      </c>
      <c r="C775" t="s">
        <v>1765</v>
      </c>
      <c r="D775" t="s">
        <v>9725</v>
      </c>
      <c r="E775" s="4">
        <v>42416</v>
      </c>
      <c r="F775" t="s">
        <v>1767</v>
      </c>
    </row>
    <row r="776" spans="1:6">
      <c r="A776" s="1" t="s">
        <v>2542</v>
      </c>
      <c r="B776" t="s">
        <v>2542</v>
      </c>
      <c r="C776" t="s">
        <v>9715</v>
      </c>
      <c r="E776" s="4">
        <v>42278</v>
      </c>
      <c r="F776" t="s">
        <v>1767</v>
      </c>
    </row>
    <row r="777" spans="1:6">
      <c r="A777" s="1" t="s">
        <v>2543</v>
      </c>
      <c r="B777" t="s">
        <v>2543</v>
      </c>
      <c r="C777" t="s">
        <v>9715</v>
      </c>
      <c r="E777" s="4">
        <v>42278</v>
      </c>
      <c r="F777" t="s">
        <v>1767</v>
      </c>
    </row>
    <row r="778" spans="1:6">
      <c r="A778" s="1" t="s">
        <v>2544</v>
      </c>
      <c r="B778" t="s">
        <v>2544</v>
      </c>
      <c r="C778" t="s">
        <v>9715</v>
      </c>
      <c r="E778" s="4">
        <v>42278</v>
      </c>
      <c r="F778" t="s">
        <v>1767</v>
      </c>
    </row>
    <row r="779" spans="1:6">
      <c r="A779" s="1" t="s">
        <v>2545</v>
      </c>
      <c r="B779" t="s">
        <v>2545</v>
      </c>
      <c r="C779" t="s">
        <v>1765</v>
      </c>
      <c r="D779" t="s">
        <v>9735</v>
      </c>
      <c r="E779" s="4">
        <v>42426</v>
      </c>
      <c r="F779" t="s">
        <v>1767</v>
      </c>
    </row>
    <row r="780" spans="1:6">
      <c r="A780" s="1" t="s">
        <v>2546</v>
      </c>
      <c r="B780" t="s">
        <v>2546</v>
      </c>
      <c r="C780" t="s">
        <v>9715</v>
      </c>
      <c r="E780" s="4">
        <v>42278</v>
      </c>
      <c r="F780" t="s">
        <v>1767</v>
      </c>
    </row>
    <row r="781" spans="1:6">
      <c r="A781" s="1" t="s">
        <v>2547</v>
      </c>
      <c r="B781" t="s">
        <v>2547</v>
      </c>
      <c r="C781" t="s">
        <v>1765</v>
      </c>
      <c r="D781" t="s">
        <v>9725</v>
      </c>
      <c r="E781" s="4">
        <v>42496</v>
      </c>
      <c r="F781" t="s">
        <v>1767</v>
      </c>
    </row>
    <row r="782" spans="1:6">
      <c r="A782" s="1" t="s">
        <v>2548</v>
      </c>
      <c r="B782" t="s">
        <v>2548</v>
      </c>
      <c r="C782" t="s">
        <v>9715</v>
      </c>
      <c r="E782" s="4">
        <v>42278</v>
      </c>
      <c r="F782" t="s">
        <v>1767</v>
      </c>
    </row>
    <row r="783" spans="1:6">
      <c r="A783" s="1" t="s">
        <v>2549</v>
      </c>
      <c r="B783" t="s">
        <v>2549</v>
      </c>
      <c r="C783" t="s">
        <v>9715</v>
      </c>
      <c r="E783" s="4">
        <v>42159</v>
      </c>
      <c r="F783" t="s">
        <v>1767</v>
      </c>
    </row>
    <row r="784" spans="1:6">
      <c r="A784" s="1" t="s">
        <v>2550</v>
      </c>
      <c r="B784" t="s">
        <v>2550</v>
      </c>
      <c r="C784" t="s">
        <v>9715</v>
      </c>
      <c r="E784" s="4">
        <v>42278</v>
      </c>
      <c r="F784" t="s">
        <v>1767</v>
      </c>
    </row>
    <row r="785" spans="1:6">
      <c r="A785" s="1" t="s">
        <v>2551</v>
      </c>
      <c r="B785" t="s">
        <v>2551</v>
      </c>
      <c r="C785" t="s">
        <v>9715</v>
      </c>
      <c r="D785" t="s">
        <v>9722</v>
      </c>
      <c r="E785" s="4">
        <v>42972</v>
      </c>
      <c r="F785" t="s">
        <v>1767</v>
      </c>
    </row>
    <row r="786" spans="1:6">
      <c r="A786" s="1" t="s">
        <v>2552</v>
      </c>
      <c r="B786" t="s">
        <v>2552</v>
      </c>
      <c r="C786" t="s">
        <v>9715</v>
      </c>
      <c r="E786" s="4">
        <v>42278</v>
      </c>
      <c r="F786" t="s">
        <v>1767</v>
      </c>
    </row>
    <row r="787" spans="1:6">
      <c r="A787" s="1" t="s">
        <v>2553</v>
      </c>
      <c r="B787" t="s">
        <v>2553</v>
      </c>
      <c r="C787" t="s">
        <v>9715</v>
      </c>
      <c r="E787" s="4">
        <v>42369</v>
      </c>
      <c r="F787" t="s">
        <v>1767</v>
      </c>
    </row>
    <row r="788" spans="1:6">
      <c r="A788" s="1" t="s">
        <v>2554</v>
      </c>
      <c r="B788" t="s">
        <v>2554</v>
      </c>
      <c r="C788" t="s">
        <v>9715</v>
      </c>
      <c r="D788" t="s">
        <v>9725</v>
      </c>
      <c r="E788" s="4">
        <v>42278</v>
      </c>
      <c r="F788" t="s">
        <v>1767</v>
      </c>
    </row>
    <row r="789" spans="1:6">
      <c r="A789" s="1" t="s">
        <v>2555</v>
      </c>
      <c r="B789" t="s">
        <v>2555</v>
      </c>
      <c r="C789" t="s">
        <v>1765</v>
      </c>
      <c r="E789" s="4">
        <v>42278</v>
      </c>
      <c r="F789" t="s">
        <v>1767</v>
      </c>
    </row>
    <row r="790" spans="1:6">
      <c r="A790" s="1" t="s">
        <v>2556</v>
      </c>
      <c r="B790" t="s">
        <v>2556</v>
      </c>
      <c r="C790" t="s">
        <v>9715</v>
      </c>
      <c r="E790" s="4">
        <v>42278</v>
      </c>
      <c r="F790" t="s">
        <v>1767</v>
      </c>
    </row>
    <row r="791" spans="1:6">
      <c r="A791" s="1" t="s">
        <v>2557</v>
      </c>
      <c r="B791" t="s">
        <v>2557</v>
      </c>
      <c r="C791" t="s">
        <v>9715</v>
      </c>
      <c r="E791" s="4">
        <v>42278</v>
      </c>
      <c r="F791" t="s">
        <v>1767</v>
      </c>
    </row>
    <row r="792" spans="1:6">
      <c r="A792" s="1" t="s">
        <v>2558</v>
      </c>
      <c r="B792" t="s">
        <v>2558</v>
      </c>
      <c r="C792" t="s">
        <v>9715</v>
      </c>
      <c r="D792" t="s">
        <v>9741</v>
      </c>
      <c r="E792" s="4">
        <v>42272</v>
      </c>
      <c r="F792" t="s">
        <v>1767</v>
      </c>
    </row>
    <row r="793" spans="1:6">
      <c r="A793" s="1" t="s">
        <v>2559</v>
      </c>
      <c r="B793" t="s">
        <v>2559</v>
      </c>
      <c r="C793" t="s">
        <v>9715</v>
      </c>
      <c r="E793" s="4">
        <v>42278</v>
      </c>
      <c r="F793" t="s">
        <v>1767</v>
      </c>
    </row>
    <row r="794" spans="1:6">
      <c r="A794" s="1" t="s">
        <v>2560</v>
      </c>
      <c r="B794" t="s">
        <v>2560</v>
      </c>
      <c r="C794" t="s">
        <v>1765</v>
      </c>
      <c r="E794" s="4">
        <v>42278</v>
      </c>
      <c r="F794" t="s">
        <v>1767</v>
      </c>
    </row>
    <row r="795" spans="1:6">
      <c r="A795" s="1" t="s">
        <v>2561</v>
      </c>
      <c r="B795" t="s">
        <v>2561</v>
      </c>
      <c r="C795" t="s">
        <v>1765</v>
      </c>
      <c r="E795" s="4">
        <v>42278</v>
      </c>
      <c r="F795" t="s">
        <v>1767</v>
      </c>
    </row>
    <row r="796" spans="1:6">
      <c r="A796" s="1" t="s">
        <v>2562</v>
      </c>
      <c r="B796" t="s">
        <v>2562</v>
      </c>
      <c r="C796" t="s">
        <v>1765</v>
      </c>
      <c r="D796" t="s">
        <v>9722</v>
      </c>
      <c r="E796" s="4">
        <v>42643</v>
      </c>
      <c r="F796" t="s">
        <v>1767</v>
      </c>
    </row>
    <row r="797" spans="1:6">
      <c r="A797" s="1" t="s">
        <v>2563</v>
      </c>
      <c r="B797" t="s">
        <v>2563</v>
      </c>
      <c r="C797" t="s">
        <v>9715</v>
      </c>
      <c r="E797" s="4">
        <v>42278</v>
      </c>
      <c r="F797" t="s">
        <v>1767</v>
      </c>
    </row>
    <row r="798" spans="1:6">
      <c r="A798" s="1" t="s">
        <v>2564</v>
      </c>
      <c r="B798" t="s">
        <v>2564</v>
      </c>
      <c r="C798" t="s">
        <v>9715</v>
      </c>
      <c r="E798" s="4">
        <v>42278</v>
      </c>
      <c r="F798" t="s">
        <v>1767</v>
      </c>
    </row>
    <row r="799" spans="1:6">
      <c r="A799" s="1" t="s">
        <v>2565</v>
      </c>
      <c r="B799" t="s">
        <v>2565</v>
      </c>
      <c r="C799" t="s">
        <v>9715</v>
      </c>
      <c r="E799" s="4">
        <v>42278</v>
      </c>
      <c r="F799" t="s">
        <v>1767</v>
      </c>
    </row>
    <row r="800" spans="1:6">
      <c r="A800" s="1" t="s">
        <v>2566</v>
      </c>
      <c r="B800" t="s">
        <v>2566</v>
      </c>
      <c r="C800" t="s">
        <v>1765</v>
      </c>
      <c r="E800" s="4">
        <v>42305</v>
      </c>
      <c r="F800" t="s">
        <v>1767</v>
      </c>
    </row>
    <row r="801" spans="1:6">
      <c r="A801" s="1" t="s">
        <v>2567</v>
      </c>
      <c r="B801" t="s">
        <v>2567</v>
      </c>
      <c r="C801" t="s">
        <v>9715</v>
      </c>
      <c r="D801" t="s">
        <v>9741</v>
      </c>
      <c r="E801" s="4">
        <v>42192</v>
      </c>
      <c r="F801" t="s">
        <v>1767</v>
      </c>
    </row>
    <row r="802" spans="1:6">
      <c r="A802" s="1" t="s">
        <v>2568</v>
      </c>
      <c r="B802" t="s">
        <v>2568</v>
      </c>
      <c r="C802" t="s">
        <v>1765</v>
      </c>
      <c r="D802" t="s">
        <v>9722</v>
      </c>
      <c r="E802" s="4">
        <v>42636</v>
      </c>
      <c r="F802" t="s">
        <v>1767</v>
      </c>
    </row>
    <row r="803" spans="1:6">
      <c r="A803" s="1" t="s">
        <v>2569</v>
      </c>
      <c r="B803" t="s">
        <v>2569</v>
      </c>
      <c r="C803" t="s">
        <v>9715</v>
      </c>
      <c r="E803" s="4">
        <v>42346</v>
      </c>
      <c r="F803" t="s">
        <v>1767</v>
      </c>
    </row>
    <row r="804" spans="1:6">
      <c r="A804" s="1" t="s">
        <v>2570</v>
      </c>
      <c r="B804" t="s">
        <v>2570</v>
      </c>
      <c r="C804" t="s">
        <v>1765</v>
      </c>
      <c r="E804" s="4">
        <v>42278</v>
      </c>
      <c r="F804" t="s">
        <v>1767</v>
      </c>
    </row>
    <row r="805" spans="1:6">
      <c r="A805" s="1" t="s">
        <v>2571</v>
      </c>
      <c r="B805" t="s">
        <v>2571</v>
      </c>
      <c r="C805" t="s">
        <v>1765</v>
      </c>
      <c r="D805" t="s">
        <v>9722</v>
      </c>
      <c r="E805" s="4">
        <v>42489</v>
      </c>
      <c r="F805" t="s">
        <v>1767</v>
      </c>
    </row>
    <row r="806" spans="1:6">
      <c r="A806" s="1" t="s">
        <v>2572</v>
      </c>
      <c r="B806" t="s">
        <v>2572</v>
      </c>
      <c r="C806" t="s">
        <v>9715</v>
      </c>
      <c r="D806" t="s">
        <v>9722</v>
      </c>
      <c r="E806" s="4">
        <v>42598</v>
      </c>
      <c r="F806" t="s">
        <v>1767</v>
      </c>
    </row>
    <row r="807" spans="1:6">
      <c r="A807" s="1" t="s">
        <v>2573</v>
      </c>
      <c r="B807" t="s">
        <v>2573</v>
      </c>
      <c r="C807" t="s">
        <v>1765</v>
      </c>
      <c r="E807" s="4">
        <v>42278</v>
      </c>
      <c r="F807" t="s">
        <v>1767</v>
      </c>
    </row>
    <row r="808" spans="1:6">
      <c r="A808" s="1" t="s">
        <v>2574</v>
      </c>
      <c r="B808" t="s">
        <v>2574</v>
      </c>
      <c r="C808" t="s">
        <v>1765</v>
      </c>
      <c r="E808" s="4">
        <v>42489</v>
      </c>
      <c r="F808" t="s">
        <v>1767</v>
      </c>
    </row>
    <row r="809" spans="1:6">
      <c r="A809" s="1" t="s">
        <v>2575</v>
      </c>
      <c r="B809" t="s">
        <v>2575</v>
      </c>
      <c r="C809" t="s">
        <v>1765</v>
      </c>
      <c r="E809" s="4">
        <v>42489</v>
      </c>
      <c r="F809" t="s">
        <v>1767</v>
      </c>
    </row>
    <row r="810" spans="1:6">
      <c r="A810" s="1" t="s">
        <v>2576</v>
      </c>
      <c r="B810" t="s">
        <v>2576</v>
      </c>
      <c r="C810" t="s">
        <v>1765</v>
      </c>
      <c r="E810" s="4">
        <v>42489</v>
      </c>
      <c r="F810" t="s">
        <v>1767</v>
      </c>
    </row>
    <row r="811" spans="1:6">
      <c r="A811" s="1" t="s">
        <v>2577</v>
      </c>
      <c r="B811" t="s">
        <v>2577</v>
      </c>
      <c r="C811" t="s">
        <v>1765</v>
      </c>
      <c r="E811" s="4">
        <v>42489</v>
      </c>
      <c r="F811" t="s">
        <v>1767</v>
      </c>
    </row>
    <row r="812" spans="1:6">
      <c r="A812" s="1" t="s">
        <v>2578</v>
      </c>
      <c r="B812" t="s">
        <v>2578</v>
      </c>
      <c r="C812" t="s">
        <v>9715</v>
      </c>
      <c r="E812" s="4">
        <v>42489</v>
      </c>
      <c r="F812" t="s">
        <v>1767</v>
      </c>
    </row>
    <row r="813" spans="1:6">
      <c r="A813" s="1" t="s">
        <v>2579</v>
      </c>
      <c r="B813" t="s">
        <v>2579</v>
      </c>
      <c r="C813" t="s">
        <v>1765</v>
      </c>
      <c r="E813" s="4">
        <v>42489</v>
      </c>
      <c r="F813" t="s">
        <v>1767</v>
      </c>
    </row>
    <row r="814" spans="1:6">
      <c r="A814" s="1" t="s">
        <v>2580</v>
      </c>
      <c r="B814" t="s">
        <v>2580</v>
      </c>
      <c r="C814" t="s">
        <v>1765</v>
      </c>
      <c r="D814" t="s">
        <v>9723</v>
      </c>
      <c r="E814" s="4">
        <v>43188</v>
      </c>
      <c r="F814" t="s">
        <v>1767</v>
      </c>
    </row>
    <row r="815" spans="1:6">
      <c r="A815" s="1" t="s">
        <v>2581</v>
      </c>
      <c r="B815" t="s">
        <v>2581</v>
      </c>
      <c r="C815" t="s">
        <v>9715</v>
      </c>
      <c r="D815" t="s">
        <v>9722</v>
      </c>
      <c r="E815" s="4">
        <v>42598</v>
      </c>
      <c r="F815" t="s">
        <v>1767</v>
      </c>
    </row>
    <row r="816" spans="1:6">
      <c r="A816" s="1" t="s">
        <v>2582</v>
      </c>
      <c r="B816" t="s">
        <v>2582</v>
      </c>
      <c r="C816" t="s">
        <v>1765</v>
      </c>
      <c r="E816" s="4">
        <v>42489</v>
      </c>
      <c r="F816" t="s">
        <v>1767</v>
      </c>
    </row>
    <row r="817" spans="1:6">
      <c r="A817" s="1" t="s">
        <v>2583</v>
      </c>
      <c r="B817" t="s">
        <v>2583</v>
      </c>
      <c r="C817" t="s">
        <v>9715</v>
      </c>
      <c r="D817" t="s">
        <v>9722</v>
      </c>
      <c r="E817" s="4">
        <v>42999</v>
      </c>
      <c r="F817" t="s">
        <v>1767</v>
      </c>
    </row>
    <row r="818" spans="1:6">
      <c r="A818" s="1" t="s">
        <v>2584</v>
      </c>
      <c r="B818" t="s">
        <v>2584</v>
      </c>
      <c r="C818" t="s">
        <v>1765</v>
      </c>
      <c r="D818" t="s">
        <v>9741</v>
      </c>
      <c r="E818" s="4">
        <v>43644</v>
      </c>
      <c r="F818" t="s">
        <v>1767</v>
      </c>
    </row>
    <row r="819" spans="1:6">
      <c r="A819" s="1" t="s">
        <v>2585</v>
      </c>
      <c r="B819" t="s">
        <v>2585</v>
      </c>
      <c r="C819" t="s">
        <v>1765</v>
      </c>
      <c r="D819" t="s">
        <v>9741</v>
      </c>
      <c r="E819" s="4">
        <v>43364</v>
      </c>
      <c r="F819" t="s">
        <v>1767</v>
      </c>
    </row>
    <row r="820" spans="1:6">
      <c r="A820" s="1" t="s">
        <v>2586</v>
      </c>
      <c r="B820" t="s">
        <v>2586</v>
      </c>
      <c r="C820" t="s">
        <v>1765</v>
      </c>
      <c r="D820" t="s">
        <v>9722</v>
      </c>
      <c r="E820" s="4">
        <v>43643</v>
      </c>
      <c r="F820" t="s">
        <v>1767</v>
      </c>
    </row>
    <row r="821" spans="1:6">
      <c r="A821" s="1" t="s">
        <v>2587</v>
      </c>
      <c r="B821" t="s">
        <v>2587</v>
      </c>
      <c r="C821" t="s">
        <v>1765</v>
      </c>
      <c r="E821" s="4">
        <v>42489</v>
      </c>
      <c r="F821" t="s">
        <v>1767</v>
      </c>
    </row>
    <row r="822" spans="1:6">
      <c r="A822" s="1" t="s">
        <v>2588</v>
      </c>
      <c r="B822" t="s">
        <v>2588</v>
      </c>
      <c r="C822" t="s">
        <v>1765</v>
      </c>
      <c r="E822" s="4">
        <v>42489</v>
      </c>
      <c r="F822" t="s">
        <v>1767</v>
      </c>
    </row>
    <row r="823" spans="1:6">
      <c r="A823" s="1" t="s">
        <v>2589</v>
      </c>
      <c r="B823" t="s">
        <v>2589</v>
      </c>
      <c r="C823" t="s">
        <v>1765</v>
      </c>
      <c r="E823" s="4">
        <v>42489</v>
      </c>
      <c r="F823" t="s">
        <v>1767</v>
      </c>
    </row>
    <row r="824" spans="1:6">
      <c r="A824" s="1" t="s">
        <v>2590</v>
      </c>
      <c r="B824" t="s">
        <v>2590</v>
      </c>
      <c r="C824" t="s">
        <v>9715</v>
      </c>
      <c r="E824" s="4">
        <v>42551</v>
      </c>
      <c r="F824" t="s">
        <v>1767</v>
      </c>
    </row>
    <row r="825" spans="1:6">
      <c r="A825" s="1" t="s">
        <v>2591</v>
      </c>
      <c r="B825" t="s">
        <v>2591</v>
      </c>
      <c r="C825" t="s">
        <v>1765</v>
      </c>
      <c r="E825" s="4">
        <v>42489</v>
      </c>
      <c r="F825" t="s">
        <v>1767</v>
      </c>
    </row>
    <row r="826" spans="1:6">
      <c r="A826" s="1" t="s">
        <v>2592</v>
      </c>
      <c r="B826" t="s">
        <v>2592</v>
      </c>
      <c r="C826" t="s">
        <v>9715</v>
      </c>
      <c r="D826" t="s">
        <v>9722</v>
      </c>
      <c r="E826" s="4">
        <v>42674</v>
      </c>
      <c r="F826" t="s">
        <v>1767</v>
      </c>
    </row>
    <row r="827" spans="1:6">
      <c r="A827" s="1" t="s">
        <v>2593</v>
      </c>
      <c r="B827" t="s">
        <v>2593</v>
      </c>
      <c r="C827" t="s">
        <v>1765</v>
      </c>
      <c r="E827" s="4">
        <v>42704</v>
      </c>
      <c r="F827" t="s">
        <v>1767</v>
      </c>
    </row>
    <row r="828" spans="1:6">
      <c r="A828" s="1" t="s">
        <v>2594</v>
      </c>
      <c r="B828" t="s">
        <v>2594</v>
      </c>
      <c r="C828" t="s">
        <v>9715</v>
      </c>
      <c r="E828" s="4">
        <v>42510</v>
      </c>
      <c r="F828" t="s">
        <v>1767</v>
      </c>
    </row>
    <row r="829" spans="1:6">
      <c r="A829" s="1" t="s">
        <v>2595</v>
      </c>
      <c r="B829" t="s">
        <v>2595</v>
      </c>
      <c r="C829" t="s">
        <v>9715</v>
      </c>
      <c r="E829" s="4">
        <v>42551</v>
      </c>
      <c r="F829" t="s">
        <v>1767</v>
      </c>
    </row>
    <row r="830" spans="1:6">
      <c r="A830" s="1" t="s">
        <v>2596</v>
      </c>
      <c r="B830" t="s">
        <v>2596</v>
      </c>
      <c r="C830" t="s">
        <v>9715</v>
      </c>
      <c r="E830" s="4">
        <v>42551</v>
      </c>
      <c r="F830" t="s">
        <v>1767</v>
      </c>
    </row>
    <row r="831" spans="1:6">
      <c r="A831" s="1" t="s">
        <v>2597</v>
      </c>
      <c r="B831" t="s">
        <v>2597</v>
      </c>
      <c r="C831" t="s">
        <v>1765</v>
      </c>
      <c r="E831" s="4">
        <v>42551</v>
      </c>
      <c r="F831" t="s">
        <v>1767</v>
      </c>
    </row>
    <row r="832" spans="1:6">
      <c r="A832" s="1" t="s">
        <v>2598</v>
      </c>
      <c r="B832" t="s">
        <v>2598</v>
      </c>
      <c r="C832" t="s">
        <v>1765</v>
      </c>
      <c r="E832" s="4">
        <v>42551</v>
      </c>
      <c r="F832" t="s">
        <v>1767</v>
      </c>
    </row>
    <row r="833" spans="1:6">
      <c r="A833" s="1" t="s">
        <v>2599</v>
      </c>
      <c r="B833" t="s">
        <v>2599</v>
      </c>
      <c r="C833" t="s">
        <v>9715</v>
      </c>
      <c r="D833" t="s">
        <v>9722</v>
      </c>
      <c r="E833" s="4">
        <v>43644</v>
      </c>
      <c r="F833" t="s">
        <v>1767</v>
      </c>
    </row>
    <row r="834" spans="1:6">
      <c r="A834" s="1" t="s">
        <v>2600</v>
      </c>
      <c r="B834" t="s">
        <v>2600</v>
      </c>
      <c r="C834" t="s">
        <v>9715</v>
      </c>
      <c r="E834" s="4">
        <v>42551</v>
      </c>
      <c r="F834" t="s">
        <v>1767</v>
      </c>
    </row>
    <row r="835" spans="1:6">
      <c r="A835" s="1" t="s">
        <v>2601</v>
      </c>
      <c r="B835" t="s">
        <v>2601</v>
      </c>
      <c r="C835" t="s">
        <v>1765</v>
      </c>
      <c r="E835" s="4">
        <v>42551</v>
      </c>
      <c r="F835" t="s">
        <v>1767</v>
      </c>
    </row>
    <row r="836" spans="1:6">
      <c r="A836" s="1" t="s">
        <v>2602</v>
      </c>
      <c r="B836" t="s">
        <v>2602</v>
      </c>
      <c r="C836" t="s">
        <v>1765</v>
      </c>
      <c r="E836" s="4">
        <v>42530</v>
      </c>
      <c r="F836" t="s">
        <v>1767</v>
      </c>
    </row>
    <row r="837" spans="1:6">
      <c r="A837" s="1" t="s">
        <v>2603</v>
      </c>
      <c r="B837" t="s">
        <v>2603</v>
      </c>
      <c r="C837" t="s">
        <v>1765</v>
      </c>
      <c r="E837" s="4">
        <v>42551</v>
      </c>
      <c r="F837" t="s">
        <v>1767</v>
      </c>
    </row>
    <row r="838" spans="1:6">
      <c r="A838" s="1" t="s">
        <v>2604</v>
      </c>
      <c r="B838" t="s">
        <v>2604</v>
      </c>
      <c r="C838" t="s">
        <v>1765</v>
      </c>
      <c r="E838" s="4">
        <v>42551</v>
      </c>
      <c r="F838" t="s">
        <v>1767</v>
      </c>
    </row>
    <row r="839" spans="1:6">
      <c r="A839" s="1" t="s">
        <v>2605</v>
      </c>
      <c r="B839" t="s">
        <v>2605</v>
      </c>
      <c r="C839" t="s">
        <v>1765</v>
      </c>
      <c r="E839" s="4">
        <v>42551</v>
      </c>
      <c r="F839" t="s">
        <v>1767</v>
      </c>
    </row>
    <row r="840" spans="1:6">
      <c r="A840" s="1" t="s">
        <v>2606</v>
      </c>
      <c r="B840" t="s">
        <v>2606</v>
      </c>
      <c r="C840" t="s">
        <v>1765</v>
      </c>
      <c r="E840" s="4">
        <v>42551</v>
      </c>
      <c r="F840" t="s">
        <v>1767</v>
      </c>
    </row>
    <row r="841" spans="1:6">
      <c r="A841" s="1" t="s">
        <v>2607</v>
      </c>
      <c r="B841" t="s">
        <v>2607</v>
      </c>
      <c r="C841" t="s">
        <v>1765</v>
      </c>
      <c r="D841" t="s">
        <v>9722</v>
      </c>
      <c r="E841" s="4">
        <v>42962</v>
      </c>
      <c r="F841" t="s">
        <v>1767</v>
      </c>
    </row>
    <row r="842" spans="1:6">
      <c r="A842" s="1" t="s">
        <v>2608</v>
      </c>
      <c r="B842" t="s">
        <v>2608</v>
      </c>
      <c r="C842" t="s">
        <v>1765</v>
      </c>
      <c r="E842" s="4">
        <v>42551</v>
      </c>
      <c r="F842" t="s">
        <v>1767</v>
      </c>
    </row>
    <row r="843" spans="1:6">
      <c r="A843" s="1" t="s">
        <v>2609</v>
      </c>
      <c r="B843" t="s">
        <v>2609</v>
      </c>
      <c r="C843" t="s">
        <v>1765</v>
      </c>
      <c r="E843" s="4">
        <v>42551</v>
      </c>
      <c r="F843" t="s">
        <v>1767</v>
      </c>
    </row>
    <row r="844" spans="1:6">
      <c r="A844" s="1" t="s">
        <v>2610</v>
      </c>
      <c r="B844" t="s">
        <v>2610</v>
      </c>
      <c r="C844" t="s">
        <v>1765</v>
      </c>
      <c r="D844" t="s">
        <v>9722</v>
      </c>
      <c r="E844" s="4">
        <v>43644</v>
      </c>
      <c r="F844" t="s">
        <v>1767</v>
      </c>
    </row>
    <row r="845" spans="1:6">
      <c r="A845" s="1" t="s">
        <v>2611</v>
      </c>
      <c r="B845" t="s">
        <v>2611</v>
      </c>
      <c r="C845" t="s">
        <v>1765</v>
      </c>
      <c r="D845" t="s">
        <v>9725</v>
      </c>
      <c r="E845" s="4">
        <v>42530</v>
      </c>
      <c r="F845" t="s">
        <v>1767</v>
      </c>
    </row>
    <row r="846" spans="1:6">
      <c r="A846" s="1" t="s">
        <v>2612</v>
      </c>
      <c r="B846" t="s">
        <v>2612</v>
      </c>
      <c r="C846" t="s">
        <v>9715</v>
      </c>
      <c r="D846" t="s">
        <v>9753</v>
      </c>
      <c r="E846" s="4">
        <v>43251</v>
      </c>
      <c r="F846" t="s">
        <v>1767</v>
      </c>
    </row>
    <row r="847" spans="1:6">
      <c r="A847" s="1" t="s">
        <v>2613</v>
      </c>
      <c r="B847" t="s">
        <v>2613</v>
      </c>
      <c r="C847" t="s">
        <v>9715</v>
      </c>
      <c r="E847" s="4">
        <v>42551</v>
      </c>
      <c r="F847" t="s">
        <v>1767</v>
      </c>
    </row>
    <row r="848" spans="1:6">
      <c r="A848" s="1" t="s">
        <v>2614</v>
      </c>
      <c r="B848" t="s">
        <v>2614</v>
      </c>
      <c r="C848" t="s">
        <v>9715</v>
      </c>
      <c r="E848" s="4">
        <v>42551</v>
      </c>
      <c r="F848" t="s">
        <v>1767</v>
      </c>
    </row>
    <row r="849" spans="1:6">
      <c r="A849" s="1" t="s">
        <v>2615</v>
      </c>
      <c r="B849" t="s">
        <v>2615</v>
      </c>
      <c r="C849" t="s">
        <v>1765</v>
      </c>
      <c r="D849" t="s">
        <v>9722</v>
      </c>
      <c r="E849" s="4">
        <v>42905</v>
      </c>
      <c r="F849" t="s">
        <v>1767</v>
      </c>
    </row>
    <row r="850" spans="1:6">
      <c r="A850" s="1" t="s">
        <v>2616</v>
      </c>
      <c r="B850" t="s">
        <v>2616</v>
      </c>
      <c r="C850" t="s">
        <v>1765</v>
      </c>
      <c r="E850" s="4">
        <v>42551</v>
      </c>
      <c r="F850" t="s">
        <v>1767</v>
      </c>
    </row>
    <row r="851" spans="1:6">
      <c r="A851" s="1" t="s">
        <v>2617</v>
      </c>
      <c r="B851" t="s">
        <v>2617</v>
      </c>
      <c r="C851" t="s">
        <v>1765</v>
      </c>
      <c r="E851" s="4">
        <v>42530</v>
      </c>
      <c r="F851" t="s">
        <v>1767</v>
      </c>
    </row>
    <row r="852" spans="1:6">
      <c r="A852" s="1" t="s">
        <v>2618</v>
      </c>
      <c r="B852" t="s">
        <v>2618</v>
      </c>
      <c r="C852" t="s">
        <v>1765</v>
      </c>
      <c r="E852" s="4">
        <v>42548</v>
      </c>
      <c r="F852" t="s">
        <v>1767</v>
      </c>
    </row>
    <row r="853" spans="1:6">
      <c r="A853" s="1" t="s">
        <v>2619</v>
      </c>
      <c r="B853" t="s">
        <v>2619</v>
      </c>
      <c r="C853" t="s">
        <v>1765</v>
      </c>
      <c r="E853" s="4">
        <v>42551</v>
      </c>
      <c r="F853" t="s">
        <v>1767</v>
      </c>
    </row>
    <row r="854" spans="1:6">
      <c r="A854" s="1" t="s">
        <v>2620</v>
      </c>
      <c r="B854" t="s">
        <v>2620</v>
      </c>
      <c r="C854" t="s">
        <v>1765</v>
      </c>
      <c r="E854" s="4">
        <v>42356</v>
      </c>
      <c r="F854" t="s">
        <v>1767</v>
      </c>
    </row>
    <row r="855" spans="1:6">
      <c r="A855" s="1" t="s">
        <v>2621</v>
      </c>
      <c r="B855" t="s">
        <v>2621</v>
      </c>
      <c r="C855" t="s">
        <v>1765</v>
      </c>
      <c r="E855" s="4">
        <v>42320</v>
      </c>
      <c r="F855" t="s">
        <v>1767</v>
      </c>
    </row>
    <row r="856" spans="1:6">
      <c r="A856" s="1" t="s">
        <v>2622</v>
      </c>
      <c r="B856" t="s">
        <v>2622</v>
      </c>
      <c r="C856" t="s">
        <v>1765</v>
      </c>
      <c r="E856" s="4">
        <v>42369</v>
      </c>
      <c r="F856" t="s">
        <v>1767</v>
      </c>
    </row>
    <row r="857" spans="1:6">
      <c r="A857" s="1" t="s">
        <v>2623</v>
      </c>
      <c r="B857" t="s">
        <v>2623</v>
      </c>
      <c r="C857" t="s">
        <v>1765</v>
      </c>
      <c r="E857" s="4">
        <v>42331</v>
      </c>
      <c r="F857" t="s">
        <v>1767</v>
      </c>
    </row>
    <row r="858" spans="1:6">
      <c r="A858" s="1" t="s">
        <v>2624</v>
      </c>
      <c r="B858" t="s">
        <v>2624</v>
      </c>
      <c r="C858" t="s">
        <v>1765</v>
      </c>
      <c r="E858" s="4">
        <v>42356</v>
      </c>
      <c r="F858" t="s">
        <v>1767</v>
      </c>
    </row>
    <row r="859" spans="1:6">
      <c r="A859" s="1" t="s">
        <v>2625</v>
      </c>
      <c r="B859" t="s">
        <v>2625</v>
      </c>
      <c r="C859" t="s">
        <v>1765</v>
      </c>
      <c r="E859" s="4">
        <v>42331</v>
      </c>
      <c r="F859" t="s">
        <v>1767</v>
      </c>
    </row>
    <row r="860" spans="1:6">
      <c r="A860" s="1" t="s">
        <v>2626</v>
      </c>
      <c r="B860" t="s">
        <v>2626</v>
      </c>
      <c r="C860" t="s">
        <v>9715</v>
      </c>
      <c r="E860" s="4">
        <v>42369</v>
      </c>
      <c r="F860" t="s">
        <v>1767</v>
      </c>
    </row>
    <row r="861" spans="1:6">
      <c r="A861" s="1" t="s">
        <v>2627</v>
      </c>
      <c r="B861" t="s">
        <v>2627</v>
      </c>
      <c r="C861" t="s">
        <v>9715</v>
      </c>
      <c r="E861" s="4">
        <v>42356</v>
      </c>
      <c r="F861" t="s">
        <v>1767</v>
      </c>
    </row>
    <row r="862" spans="1:6">
      <c r="A862" s="1" t="s">
        <v>2628</v>
      </c>
      <c r="B862" t="s">
        <v>2628</v>
      </c>
      <c r="C862" t="s">
        <v>9715</v>
      </c>
      <c r="E862" s="4">
        <v>42356</v>
      </c>
      <c r="F862" t="s">
        <v>1767</v>
      </c>
    </row>
    <row r="863" spans="1:6">
      <c r="A863" s="1" t="s">
        <v>2629</v>
      </c>
      <c r="B863" t="s">
        <v>2629</v>
      </c>
      <c r="C863" t="s">
        <v>9715</v>
      </c>
      <c r="E863" s="4">
        <v>42369</v>
      </c>
      <c r="F863" t="s">
        <v>1767</v>
      </c>
    </row>
    <row r="864" spans="1:6">
      <c r="A864" s="1" t="s">
        <v>2630</v>
      </c>
      <c r="B864" t="s">
        <v>2630</v>
      </c>
      <c r="C864" t="s">
        <v>1765</v>
      </c>
      <c r="E864" s="4">
        <v>42356</v>
      </c>
      <c r="F864" t="s">
        <v>1767</v>
      </c>
    </row>
    <row r="865" spans="1:6">
      <c r="A865" s="1" t="s">
        <v>2631</v>
      </c>
      <c r="B865" t="s">
        <v>2631</v>
      </c>
      <c r="C865" t="s">
        <v>9715</v>
      </c>
      <c r="D865" t="s">
        <v>9740</v>
      </c>
      <c r="E865" s="4">
        <v>43210</v>
      </c>
      <c r="F865" t="s">
        <v>1767</v>
      </c>
    </row>
    <row r="866" spans="1:6">
      <c r="A866" s="1" t="s">
        <v>2632</v>
      </c>
      <c r="B866" t="s">
        <v>2632</v>
      </c>
      <c r="C866" t="s">
        <v>1765</v>
      </c>
      <c r="E866" s="4">
        <v>42356</v>
      </c>
      <c r="F866" t="s">
        <v>1767</v>
      </c>
    </row>
    <row r="867" spans="1:6">
      <c r="A867" s="1" t="s">
        <v>2633</v>
      </c>
      <c r="B867" t="s">
        <v>2633</v>
      </c>
      <c r="C867" t="s">
        <v>1765</v>
      </c>
      <c r="E867" s="4">
        <v>42356</v>
      </c>
      <c r="F867" t="s">
        <v>1767</v>
      </c>
    </row>
    <row r="868" spans="1:6">
      <c r="A868" s="1" t="s">
        <v>2634</v>
      </c>
      <c r="B868" t="s">
        <v>2634</v>
      </c>
      <c r="C868" t="s">
        <v>1765</v>
      </c>
      <c r="E868" s="4">
        <v>42369</v>
      </c>
      <c r="F868" t="s">
        <v>1767</v>
      </c>
    </row>
    <row r="869" spans="1:6">
      <c r="A869" s="1" t="s">
        <v>2635</v>
      </c>
      <c r="B869" t="s">
        <v>2635</v>
      </c>
      <c r="C869" t="s">
        <v>1765</v>
      </c>
      <c r="E869" s="4">
        <v>42356</v>
      </c>
      <c r="F869" t="s">
        <v>1767</v>
      </c>
    </row>
    <row r="870" spans="1:6">
      <c r="A870" s="1" t="s">
        <v>2636</v>
      </c>
      <c r="B870" t="s">
        <v>2636</v>
      </c>
      <c r="C870" t="s">
        <v>1765</v>
      </c>
      <c r="E870" s="4">
        <v>42356</v>
      </c>
      <c r="F870" t="s">
        <v>1767</v>
      </c>
    </row>
    <row r="871" spans="1:6">
      <c r="A871" s="1" t="s">
        <v>2637</v>
      </c>
      <c r="B871" t="s">
        <v>2637</v>
      </c>
      <c r="C871" t="s">
        <v>1765</v>
      </c>
      <c r="E871" s="4">
        <v>42356</v>
      </c>
      <c r="F871" t="s">
        <v>1767</v>
      </c>
    </row>
    <row r="872" spans="1:6">
      <c r="A872" s="1" t="s">
        <v>2638</v>
      </c>
      <c r="B872" t="s">
        <v>2638</v>
      </c>
      <c r="C872" t="s">
        <v>1765</v>
      </c>
      <c r="E872" s="4">
        <v>42356</v>
      </c>
      <c r="F872" t="s">
        <v>1767</v>
      </c>
    </row>
    <row r="873" spans="1:6">
      <c r="A873" s="1" t="s">
        <v>2639</v>
      </c>
      <c r="B873" t="s">
        <v>2639</v>
      </c>
      <c r="C873" t="s">
        <v>1765</v>
      </c>
      <c r="E873" s="4">
        <v>42369</v>
      </c>
      <c r="F873" t="s">
        <v>1767</v>
      </c>
    </row>
    <row r="874" spans="1:6">
      <c r="A874" s="1" t="s">
        <v>2640</v>
      </c>
      <c r="B874" t="s">
        <v>2640</v>
      </c>
      <c r="C874" t="s">
        <v>9715</v>
      </c>
      <c r="E874" s="4">
        <v>42369</v>
      </c>
      <c r="F874" t="s">
        <v>1767</v>
      </c>
    </row>
    <row r="875" spans="1:6">
      <c r="A875" s="1" t="s">
        <v>2641</v>
      </c>
      <c r="B875" t="s">
        <v>2641</v>
      </c>
      <c r="C875" t="s">
        <v>9715</v>
      </c>
      <c r="E875" s="4">
        <v>42369</v>
      </c>
      <c r="F875" t="s">
        <v>1767</v>
      </c>
    </row>
    <row r="876" spans="1:6">
      <c r="A876" s="1" t="s">
        <v>2642</v>
      </c>
      <c r="B876" t="s">
        <v>2642</v>
      </c>
      <c r="C876" t="s">
        <v>1765</v>
      </c>
      <c r="E876" s="4">
        <v>42356</v>
      </c>
      <c r="F876" t="s">
        <v>1767</v>
      </c>
    </row>
    <row r="877" spans="1:6">
      <c r="A877" s="1" t="s">
        <v>2643</v>
      </c>
      <c r="B877" t="s">
        <v>2643</v>
      </c>
      <c r="C877" t="s">
        <v>9715</v>
      </c>
      <c r="E877" s="4">
        <v>42356</v>
      </c>
      <c r="F877" t="s">
        <v>1767</v>
      </c>
    </row>
    <row r="878" spans="1:6">
      <c r="A878" s="1" t="s">
        <v>2644</v>
      </c>
      <c r="B878" t="s">
        <v>2644</v>
      </c>
      <c r="C878" t="s">
        <v>9715</v>
      </c>
      <c r="E878" s="4">
        <v>42369</v>
      </c>
      <c r="F878" t="s">
        <v>1767</v>
      </c>
    </row>
    <row r="879" spans="1:6">
      <c r="A879" s="1" t="s">
        <v>2645</v>
      </c>
      <c r="B879" t="s">
        <v>2645</v>
      </c>
      <c r="C879" t="s">
        <v>9715</v>
      </c>
      <c r="E879" s="4">
        <v>42356</v>
      </c>
      <c r="F879" t="s">
        <v>1767</v>
      </c>
    </row>
    <row r="880" spans="1:6">
      <c r="A880" s="1" t="s">
        <v>2646</v>
      </c>
      <c r="B880" t="s">
        <v>2646</v>
      </c>
      <c r="C880" t="s">
        <v>9715</v>
      </c>
      <c r="E880" s="4">
        <v>42369</v>
      </c>
      <c r="F880" t="s">
        <v>1767</v>
      </c>
    </row>
    <row r="881" spans="1:6">
      <c r="A881" s="1" t="s">
        <v>2647</v>
      </c>
      <c r="B881" t="s">
        <v>2647</v>
      </c>
      <c r="C881" t="s">
        <v>9715</v>
      </c>
      <c r="E881" s="4">
        <v>42369</v>
      </c>
      <c r="F881" t="s">
        <v>1767</v>
      </c>
    </row>
    <row r="882" spans="1:6">
      <c r="A882" s="1" t="s">
        <v>2648</v>
      </c>
      <c r="B882" t="s">
        <v>2648</v>
      </c>
      <c r="C882" t="s">
        <v>9715</v>
      </c>
      <c r="E882" s="4">
        <v>42369</v>
      </c>
      <c r="F882" t="s">
        <v>1767</v>
      </c>
    </row>
    <row r="883" spans="1:6">
      <c r="A883" s="1" t="s">
        <v>2649</v>
      </c>
      <c r="B883" t="s">
        <v>2649</v>
      </c>
      <c r="C883" t="s">
        <v>9715</v>
      </c>
      <c r="E883" s="4">
        <v>42356</v>
      </c>
      <c r="F883" t="s">
        <v>1767</v>
      </c>
    </row>
    <row r="884" spans="1:6">
      <c r="A884" s="1" t="s">
        <v>2650</v>
      </c>
      <c r="B884" t="s">
        <v>2650</v>
      </c>
      <c r="C884" t="s">
        <v>1765</v>
      </c>
      <c r="E884" s="4">
        <v>42369</v>
      </c>
      <c r="F884" t="s">
        <v>1767</v>
      </c>
    </row>
    <row r="885" spans="1:6">
      <c r="A885" s="1" t="s">
        <v>2651</v>
      </c>
      <c r="B885" t="s">
        <v>2651</v>
      </c>
      <c r="C885" t="s">
        <v>9715</v>
      </c>
      <c r="D885" t="s">
        <v>9722</v>
      </c>
      <c r="E885" s="4">
        <v>42962</v>
      </c>
      <c r="F885" t="s">
        <v>1767</v>
      </c>
    </row>
    <row r="886" spans="1:6">
      <c r="A886" s="1" t="s">
        <v>2652</v>
      </c>
      <c r="B886" t="s">
        <v>2652</v>
      </c>
      <c r="C886" t="s">
        <v>9715</v>
      </c>
      <c r="E886" s="4">
        <v>42735</v>
      </c>
      <c r="F886" t="s">
        <v>1767</v>
      </c>
    </row>
    <row r="887" spans="1:6">
      <c r="A887" s="1" t="s">
        <v>2653</v>
      </c>
      <c r="B887" t="s">
        <v>2653</v>
      </c>
      <c r="C887" t="s">
        <v>1765</v>
      </c>
      <c r="E887" s="4">
        <v>42688</v>
      </c>
      <c r="F887" t="s">
        <v>1767</v>
      </c>
    </row>
    <row r="888" spans="1:6">
      <c r="A888" s="1" t="s">
        <v>2654</v>
      </c>
      <c r="B888" t="s">
        <v>2654</v>
      </c>
      <c r="C888" t="s">
        <v>9715</v>
      </c>
      <c r="E888" s="4">
        <v>42688</v>
      </c>
      <c r="F888" t="s">
        <v>1767</v>
      </c>
    </row>
    <row r="889" spans="1:6">
      <c r="A889" s="1" t="s">
        <v>2655</v>
      </c>
      <c r="B889" t="s">
        <v>2655</v>
      </c>
      <c r="C889" t="s">
        <v>1765</v>
      </c>
      <c r="E889" s="4">
        <v>42641</v>
      </c>
      <c r="F889" t="s">
        <v>1767</v>
      </c>
    </row>
    <row r="890" spans="1:6">
      <c r="A890" s="1" t="s">
        <v>2656</v>
      </c>
      <c r="B890" t="s">
        <v>2656</v>
      </c>
      <c r="C890" t="s">
        <v>1765</v>
      </c>
      <c r="E890" s="4">
        <v>42702</v>
      </c>
      <c r="F890" t="s">
        <v>1767</v>
      </c>
    </row>
    <row r="891" spans="1:6">
      <c r="A891" s="1" t="s">
        <v>2657</v>
      </c>
      <c r="B891" t="s">
        <v>2657</v>
      </c>
      <c r="C891" t="s">
        <v>1765</v>
      </c>
      <c r="E891" s="4">
        <v>42704</v>
      </c>
      <c r="F891" t="s">
        <v>1767</v>
      </c>
    </row>
    <row r="892" spans="1:6">
      <c r="A892" s="1" t="s">
        <v>2658</v>
      </c>
      <c r="B892" t="s">
        <v>2658</v>
      </c>
      <c r="C892" t="s">
        <v>1765</v>
      </c>
      <c r="E892" s="4">
        <v>42704</v>
      </c>
      <c r="F892" t="s">
        <v>1767</v>
      </c>
    </row>
    <row r="893" spans="1:6">
      <c r="A893" s="1" t="s">
        <v>2659</v>
      </c>
      <c r="B893" t="s">
        <v>2659</v>
      </c>
      <c r="C893" t="s">
        <v>1765</v>
      </c>
      <c r="E893" s="4">
        <v>42704</v>
      </c>
      <c r="F893" t="s">
        <v>1767</v>
      </c>
    </row>
    <row r="894" spans="1:6">
      <c r="A894" s="1" t="s">
        <v>2660</v>
      </c>
      <c r="B894" t="s">
        <v>2660</v>
      </c>
      <c r="C894" t="s">
        <v>1765</v>
      </c>
      <c r="E894" s="4">
        <v>42702</v>
      </c>
      <c r="F894" t="s">
        <v>1767</v>
      </c>
    </row>
    <row r="895" spans="1:6">
      <c r="A895" s="1" t="s">
        <v>2661</v>
      </c>
      <c r="B895" t="s">
        <v>2661</v>
      </c>
      <c r="C895" t="s">
        <v>9715</v>
      </c>
      <c r="E895" s="4">
        <v>42735</v>
      </c>
      <c r="F895" t="s">
        <v>1767</v>
      </c>
    </row>
    <row r="896" spans="1:6">
      <c r="A896" s="1" t="s">
        <v>2662</v>
      </c>
      <c r="B896" t="s">
        <v>2662</v>
      </c>
      <c r="C896" t="s">
        <v>1765</v>
      </c>
      <c r="E896" s="4">
        <v>42702</v>
      </c>
      <c r="F896" t="s">
        <v>1767</v>
      </c>
    </row>
    <row r="897" spans="1:6">
      <c r="A897" s="1" t="s">
        <v>2663</v>
      </c>
      <c r="B897" t="s">
        <v>2663</v>
      </c>
      <c r="C897" t="s">
        <v>9715</v>
      </c>
      <c r="E897" s="4">
        <v>42702</v>
      </c>
      <c r="F897" t="s">
        <v>1767</v>
      </c>
    </row>
    <row r="898" spans="1:6">
      <c r="A898" s="1" t="s">
        <v>2664</v>
      </c>
      <c r="B898" t="s">
        <v>2664</v>
      </c>
      <c r="C898" t="s">
        <v>1765</v>
      </c>
      <c r="D898" t="s">
        <v>9725</v>
      </c>
      <c r="E898" s="4">
        <v>43411</v>
      </c>
      <c r="F898" t="s">
        <v>1767</v>
      </c>
    </row>
    <row r="899" spans="1:6">
      <c r="A899" s="1" t="s">
        <v>2665</v>
      </c>
      <c r="B899" t="s">
        <v>2665</v>
      </c>
      <c r="C899" t="s">
        <v>1765</v>
      </c>
      <c r="E899" s="4">
        <v>42704</v>
      </c>
      <c r="F899" t="s">
        <v>1767</v>
      </c>
    </row>
    <row r="900" spans="1:6">
      <c r="A900" s="1" t="s">
        <v>2666</v>
      </c>
      <c r="B900" t="s">
        <v>2666</v>
      </c>
      <c r="C900" t="s">
        <v>1765</v>
      </c>
      <c r="E900" s="4">
        <v>42688</v>
      </c>
      <c r="F900" t="s">
        <v>1767</v>
      </c>
    </row>
    <row r="901" spans="1:6">
      <c r="A901" s="1" t="s">
        <v>2667</v>
      </c>
      <c r="B901" t="s">
        <v>2667</v>
      </c>
      <c r="C901" t="s">
        <v>1765</v>
      </c>
      <c r="E901" s="4">
        <v>42704</v>
      </c>
      <c r="F901" t="s">
        <v>1767</v>
      </c>
    </row>
    <row r="902" spans="1:6">
      <c r="A902" s="1" t="s">
        <v>2668</v>
      </c>
      <c r="B902" t="s">
        <v>2668</v>
      </c>
      <c r="C902" t="s">
        <v>1765</v>
      </c>
      <c r="D902" t="s">
        <v>9724</v>
      </c>
      <c r="E902" s="4">
        <v>42769</v>
      </c>
      <c r="F902" t="s">
        <v>1767</v>
      </c>
    </row>
    <row r="903" spans="1:6">
      <c r="A903" s="1" t="s">
        <v>2669</v>
      </c>
      <c r="B903" t="s">
        <v>2669</v>
      </c>
      <c r="C903" t="s">
        <v>1765</v>
      </c>
      <c r="E903" s="4">
        <v>42695</v>
      </c>
      <c r="F903" t="s">
        <v>1767</v>
      </c>
    </row>
    <row r="904" spans="1:6">
      <c r="A904" s="1" t="s">
        <v>2670</v>
      </c>
      <c r="B904" t="s">
        <v>2670</v>
      </c>
      <c r="C904" t="s">
        <v>1765</v>
      </c>
      <c r="D904" t="s">
        <v>9732</v>
      </c>
      <c r="E904" s="4">
        <v>43124</v>
      </c>
      <c r="F904" t="s">
        <v>1767</v>
      </c>
    </row>
    <row r="905" spans="1:6">
      <c r="A905" s="1" t="s">
        <v>2671</v>
      </c>
      <c r="B905" t="s">
        <v>2671</v>
      </c>
      <c r="C905" t="s">
        <v>1765</v>
      </c>
      <c r="E905" s="4">
        <v>42704</v>
      </c>
      <c r="F905" t="s">
        <v>1767</v>
      </c>
    </row>
    <row r="906" spans="1:6">
      <c r="A906" s="1" t="s">
        <v>2672</v>
      </c>
      <c r="B906" t="s">
        <v>2672</v>
      </c>
      <c r="C906" t="s">
        <v>1765</v>
      </c>
      <c r="E906" s="4">
        <v>42704</v>
      </c>
      <c r="F906" t="s">
        <v>1767</v>
      </c>
    </row>
    <row r="907" spans="1:6">
      <c r="A907" s="1" t="s">
        <v>2673</v>
      </c>
      <c r="B907" t="s">
        <v>2673</v>
      </c>
      <c r="C907" t="s">
        <v>1765</v>
      </c>
      <c r="E907" s="4">
        <v>42704</v>
      </c>
      <c r="F907" t="s">
        <v>1767</v>
      </c>
    </row>
    <row r="908" spans="1:6">
      <c r="A908" s="1" t="s">
        <v>2674</v>
      </c>
      <c r="B908" t="s">
        <v>2674</v>
      </c>
      <c r="C908" t="s">
        <v>1765</v>
      </c>
      <c r="D908" t="s">
        <v>9722</v>
      </c>
      <c r="E908" s="4">
        <v>43271</v>
      </c>
      <c r="F908" t="s">
        <v>1767</v>
      </c>
    </row>
    <row r="909" spans="1:6">
      <c r="A909" s="1" t="s">
        <v>2675</v>
      </c>
      <c r="B909" t="s">
        <v>2675</v>
      </c>
      <c r="C909" t="s">
        <v>9715</v>
      </c>
      <c r="E909" s="4">
        <v>42735</v>
      </c>
      <c r="F909" t="s">
        <v>1767</v>
      </c>
    </row>
    <row r="910" spans="1:6">
      <c r="A910" s="1" t="s">
        <v>2676</v>
      </c>
      <c r="B910" t="s">
        <v>2676</v>
      </c>
      <c r="C910" t="s">
        <v>1765</v>
      </c>
      <c r="D910" t="s">
        <v>9741</v>
      </c>
      <c r="E910" s="4">
        <v>43210</v>
      </c>
      <c r="F910" t="s">
        <v>1767</v>
      </c>
    </row>
    <row r="911" spans="1:6">
      <c r="A911" s="1" t="s">
        <v>2677</v>
      </c>
      <c r="B911" t="s">
        <v>2677</v>
      </c>
      <c r="C911" t="s">
        <v>1765</v>
      </c>
      <c r="E911" s="4">
        <v>42794</v>
      </c>
      <c r="F911" t="s">
        <v>1767</v>
      </c>
    </row>
    <row r="912" spans="1:6">
      <c r="A912" s="1" t="s">
        <v>2678</v>
      </c>
      <c r="B912" t="s">
        <v>2678</v>
      </c>
      <c r="C912" t="s">
        <v>1765</v>
      </c>
      <c r="E912" s="4">
        <v>42704</v>
      </c>
      <c r="F912" t="s">
        <v>1767</v>
      </c>
    </row>
    <row r="913" spans="1:6">
      <c r="A913" s="1" t="s">
        <v>2679</v>
      </c>
      <c r="B913" t="s">
        <v>2679</v>
      </c>
      <c r="C913" t="s">
        <v>1765</v>
      </c>
      <c r="E913" s="4">
        <v>42704</v>
      </c>
      <c r="F913" t="s">
        <v>1767</v>
      </c>
    </row>
    <row r="914" spans="1:6">
      <c r="A914" s="1" t="s">
        <v>2680</v>
      </c>
      <c r="B914" t="s">
        <v>2680</v>
      </c>
      <c r="C914" t="s">
        <v>1765</v>
      </c>
      <c r="E914" s="4">
        <v>42691</v>
      </c>
      <c r="F914" t="s">
        <v>1767</v>
      </c>
    </row>
    <row r="915" spans="1:6">
      <c r="A915" s="1" t="s">
        <v>2681</v>
      </c>
      <c r="B915" t="s">
        <v>2681</v>
      </c>
      <c r="C915" t="s">
        <v>1765</v>
      </c>
      <c r="E915" s="4">
        <v>42704</v>
      </c>
      <c r="F915" t="s">
        <v>1767</v>
      </c>
    </row>
    <row r="916" spans="1:6">
      <c r="A916" s="1" t="s">
        <v>2682</v>
      </c>
      <c r="B916" t="s">
        <v>2682</v>
      </c>
      <c r="C916" t="s">
        <v>1765</v>
      </c>
      <c r="E916" s="4">
        <v>42744</v>
      </c>
      <c r="F916" t="s">
        <v>1767</v>
      </c>
    </row>
    <row r="917" spans="1:6">
      <c r="A917" s="1" t="s">
        <v>2683</v>
      </c>
      <c r="B917" t="s">
        <v>2683</v>
      </c>
      <c r="C917" t="s">
        <v>1765</v>
      </c>
      <c r="E917" s="4">
        <v>42744</v>
      </c>
      <c r="F917" t="s">
        <v>1767</v>
      </c>
    </row>
    <row r="918" spans="1:6">
      <c r="A918" s="1" t="s">
        <v>2684</v>
      </c>
      <c r="B918" t="s">
        <v>2684</v>
      </c>
      <c r="C918" t="s">
        <v>1765</v>
      </c>
      <c r="E918" s="4">
        <v>42704</v>
      </c>
      <c r="F918" t="s">
        <v>1767</v>
      </c>
    </row>
    <row r="919" spans="1:6">
      <c r="A919" s="1" t="s">
        <v>2685</v>
      </c>
      <c r="B919" t="s">
        <v>2685</v>
      </c>
      <c r="C919" t="s">
        <v>1765</v>
      </c>
      <c r="E919" s="4">
        <v>42704</v>
      </c>
      <c r="F919" t="s">
        <v>1767</v>
      </c>
    </row>
    <row r="920" spans="1:6">
      <c r="A920" s="1" t="s">
        <v>2686</v>
      </c>
      <c r="B920" t="s">
        <v>2686</v>
      </c>
      <c r="C920" t="s">
        <v>1765</v>
      </c>
      <c r="E920" s="4">
        <v>42704</v>
      </c>
      <c r="F920" t="s">
        <v>1767</v>
      </c>
    </row>
    <row r="921" spans="1:6">
      <c r="A921" s="1" t="s">
        <v>2687</v>
      </c>
      <c r="B921" t="s">
        <v>2687</v>
      </c>
      <c r="C921" t="s">
        <v>1765</v>
      </c>
      <c r="E921" s="4">
        <v>42744</v>
      </c>
      <c r="F921" t="s">
        <v>1767</v>
      </c>
    </row>
    <row r="922" spans="1:6">
      <c r="A922" s="1" t="s">
        <v>2688</v>
      </c>
      <c r="B922" t="s">
        <v>2688</v>
      </c>
      <c r="C922" t="s">
        <v>1765</v>
      </c>
      <c r="E922" s="4">
        <v>42769</v>
      </c>
      <c r="F922" t="s">
        <v>1767</v>
      </c>
    </row>
    <row r="923" spans="1:6">
      <c r="A923" s="1" t="s">
        <v>2689</v>
      </c>
      <c r="B923" t="s">
        <v>2689</v>
      </c>
      <c r="C923" t="s">
        <v>1765</v>
      </c>
      <c r="D923" t="s">
        <v>9722</v>
      </c>
      <c r="E923" s="4">
        <v>42999</v>
      </c>
      <c r="F923" t="s">
        <v>1767</v>
      </c>
    </row>
    <row r="924" spans="1:6">
      <c r="A924" s="1" t="s">
        <v>2690</v>
      </c>
      <c r="B924" t="s">
        <v>2690</v>
      </c>
      <c r="C924" t="s">
        <v>1765</v>
      </c>
      <c r="E924" s="4">
        <v>42769</v>
      </c>
      <c r="F924" t="s">
        <v>1767</v>
      </c>
    </row>
    <row r="925" spans="1:6">
      <c r="A925" s="1" t="s">
        <v>2691</v>
      </c>
      <c r="B925" t="s">
        <v>2691</v>
      </c>
      <c r="C925" t="s">
        <v>1765</v>
      </c>
      <c r="E925" s="4">
        <v>42753</v>
      </c>
      <c r="F925" t="s">
        <v>1767</v>
      </c>
    </row>
    <row r="926" spans="1:6">
      <c r="A926" s="1" t="s">
        <v>2692</v>
      </c>
      <c r="B926" t="s">
        <v>2692</v>
      </c>
      <c r="C926" t="s">
        <v>1765</v>
      </c>
      <c r="E926" s="4">
        <v>42769</v>
      </c>
      <c r="F926" t="s">
        <v>1767</v>
      </c>
    </row>
    <row r="927" spans="1:6">
      <c r="A927" s="1" t="s">
        <v>2693</v>
      </c>
      <c r="B927" t="s">
        <v>2693</v>
      </c>
      <c r="C927" t="s">
        <v>1765</v>
      </c>
      <c r="E927" s="4">
        <v>42794</v>
      </c>
      <c r="F927" t="s">
        <v>1767</v>
      </c>
    </row>
    <row r="928" spans="1:6">
      <c r="A928" s="1" t="s">
        <v>2694</v>
      </c>
      <c r="B928" t="s">
        <v>2694</v>
      </c>
      <c r="C928" t="s">
        <v>1765</v>
      </c>
      <c r="E928" s="4">
        <v>42769</v>
      </c>
      <c r="F928" t="s">
        <v>1767</v>
      </c>
    </row>
    <row r="929" spans="1:6">
      <c r="A929" s="1" t="s">
        <v>2695</v>
      </c>
      <c r="B929" t="s">
        <v>2695</v>
      </c>
      <c r="C929" t="s">
        <v>1765</v>
      </c>
      <c r="D929" t="s">
        <v>178</v>
      </c>
      <c r="E929" s="4">
        <v>42999</v>
      </c>
      <c r="F929" t="s">
        <v>1767</v>
      </c>
    </row>
    <row r="930" spans="1:6">
      <c r="A930" s="1" t="s">
        <v>2696</v>
      </c>
      <c r="B930" t="s">
        <v>2696</v>
      </c>
      <c r="C930" t="s">
        <v>1765</v>
      </c>
      <c r="E930" s="4">
        <v>42916</v>
      </c>
      <c r="F930" t="s">
        <v>1767</v>
      </c>
    </row>
    <row r="931" spans="1:6">
      <c r="A931" s="1" t="s">
        <v>2697</v>
      </c>
      <c r="B931" t="s">
        <v>2697</v>
      </c>
      <c r="C931" t="s">
        <v>1765</v>
      </c>
      <c r="E931" s="4">
        <v>43007</v>
      </c>
      <c r="F931" t="s">
        <v>1767</v>
      </c>
    </row>
    <row r="932" spans="1:6">
      <c r="A932" s="1" t="s">
        <v>2698</v>
      </c>
      <c r="B932" t="s">
        <v>2698</v>
      </c>
      <c r="C932" t="s">
        <v>1765</v>
      </c>
      <c r="E932" s="4">
        <v>43007</v>
      </c>
      <c r="F932" t="s">
        <v>1767</v>
      </c>
    </row>
    <row r="933" spans="1:6">
      <c r="A933" s="1" t="s">
        <v>2699</v>
      </c>
      <c r="B933" t="s">
        <v>2699</v>
      </c>
      <c r="C933" t="s">
        <v>1765</v>
      </c>
      <c r="D933" t="s">
        <v>9740</v>
      </c>
      <c r="E933" s="4">
        <v>43333</v>
      </c>
      <c r="F933" t="s">
        <v>1767</v>
      </c>
    </row>
    <row r="934" spans="1:6">
      <c r="A934" s="1" t="s">
        <v>2700</v>
      </c>
      <c r="B934" t="s">
        <v>2700</v>
      </c>
      <c r="C934" t="s">
        <v>1765</v>
      </c>
      <c r="E934" s="4">
        <v>43007</v>
      </c>
      <c r="F934" t="s">
        <v>1767</v>
      </c>
    </row>
    <row r="935" spans="1:6">
      <c r="A935" s="1" t="s">
        <v>2701</v>
      </c>
      <c r="B935" t="s">
        <v>2701</v>
      </c>
      <c r="C935" t="s">
        <v>1765</v>
      </c>
      <c r="E935" s="4">
        <v>43004</v>
      </c>
      <c r="F935" t="s">
        <v>1767</v>
      </c>
    </row>
    <row r="936" spans="1:6">
      <c r="A936" s="1" t="s">
        <v>2702</v>
      </c>
      <c r="B936" t="s">
        <v>2702</v>
      </c>
      <c r="C936" t="s">
        <v>1765</v>
      </c>
      <c r="E936" s="4">
        <v>43007</v>
      </c>
      <c r="F936" t="s">
        <v>1767</v>
      </c>
    </row>
    <row r="937" spans="1:6">
      <c r="A937" s="1" t="s">
        <v>2703</v>
      </c>
      <c r="B937" t="s">
        <v>2703</v>
      </c>
      <c r="C937" t="s">
        <v>1765</v>
      </c>
      <c r="E937" s="4">
        <v>43006</v>
      </c>
      <c r="F937" t="s">
        <v>1767</v>
      </c>
    </row>
    <row r="938" spans="1:6">
      <c r="A938" s="1" t="s">
        <v>2704</v>
      </c>
      <c r="B938" t="s">
        <v>2704</v>
      </c>
      <c r="C938" t="s">
        <v>1765</v>
      </c>
      <c r="E938" s="4">
        <v>43007</v>
      </c>
      <c r="F938" t="s">
        <v>1767</v>
      </c>
    </row>
    <row r="939" spans="1:6">
      <c r="A939" s="1" t="s">
        <v>2705</v>
      </c>
      <c r="B939" t="s">
        <v>2705</v>
      </c>
      <c r="C939" t="s">
        <v>1765</v>
      </c>
      <c r="E939" s="4">
        <v>43007</v>
      </c>
      <c r="F939" t="s">
        <v>1767</v>
      </c>
    </row>
    <row r="940" spans="1:6">
      <c r="A940" s="1" t="s">
        <v>2706</v>
      </c>
      <c r="B940" t="s">
        <v>2706</v>
      </c>
      <c r="C940" t="s">
        <v>1765</v>
      </c>
      <c r="E940" s="4">
        <v>42999</v>
      </c>
      <c r="F940" t="s">
        <v>1767</v>
      </c>
    </row>
    <row r="941" spans="1:6">
      <c r="A941" s="1" t="s">
        <v>2707</v>
      </c>
      <c r="B941" t="s">
        <v>2707</v>
      </c>
      <c r="C941" t="s">
        <v>1765</v>
      </c>
      <c r="E941" s="4">
        <v>43005</v>
      </c>
      <c r="F941" t="s">
        <v>1767</v>
      </c>
    </row>
    <row r="942" spans="1:6">
      <c r="A942" s="1" t="s">
        <v>2708</v>
      </c>
      <c r="B942" t="s">
        <v>2708</v>
      </c>
      <c r="C942" t="s">
        <v>1765</v>
      </c>
      <c r="E942" s="4">
        <v>42972</v>
      </c>
      <c r="F942" t="s">
        <v>1767</v>
      </c>
    </row>
    <row r="943" spans="1:6">
      <c r="A943" s="1" t="s">
        <v>2709</v>
      </c>
      <c r="B943" t="s">
        <v>2709</v>
      </c>
      <c r="C943" t="s">
        <v>1765</v>
      </c>
      <c r="E943" s="4">
        <v>43007</v>
      </c>
      <c r="F943" t="s">
        <v>1767</v>
      </c>
    </row>
    <row r="944" spans="1:6">
      <c r="A944" s="1" t="s">
        <v>2710</v>
      </c>
      <c r="B944" t="s">
        <v>2710</v>
      </c>
      <c r="C944" t="s">
        <v>1765</v>
      </c>
      <c r="E944" s="4">
        <v>43006</v>
      </c>
      <c r="F944" t="s">
        <v>1767</v>
      </c>
    </row>
    <row r="945" spans="1:6">
      <c r="A945" s="1" t="s">
        <v>2711</v>
      </c>
      <c r="B945" t="s">
        <v>2711</v>
      </c>
      <c r="C945" t="s">
        <v>1765</v>
      </c>
      <c r="E945" s="4">
        <v>43007</v>
      </c>
      <c r="F945" t="s">
        <v>1767</v>
      </c>
    </row>
    <row r="946" spans="1:6">
      <c r="A946" s="1" t="s">
        <v>2712</v>
      </c>
      <c r="B946" t="s">
        <v>2712</v>
      </c>
      <c r="C946" t="s">
        <v>1765</v>
      </c>
      <c r="D946" t="s">
        <v>9754</v>
      </c>
      <c r="E946" s="4">
        <v>43382</v>
      </c>
      <c r="F946" t="s">
        <v>1767</v>
      </c>
    </row>
    <row r="947" spans="1:6">
      <c r="A947" s="1" t="s">
        <v>2713</v>
      </c>
      <c r="B947" t="s">
        <v>2713</v>
      </c>
      <c r="C947" t="s">
        <v>1765</v>
      </c>
      <c r="E947" s="4">
        <v>43007</v>
      </c>
      <c r="F947" t="s">
        <v>1767</v>
      </c>
    </row>
    <row r="948" spans="1:6">
      <c r="A948" s="1" t="s">
        <v>2714</v>
      </c>
      <c r="B948" t="s">
        <v>2714</v>
      </c>
      <c r="C948" t="s">
        <v>1765</v>
      </c>
      <c r="E948" s="4">
        <v>43007</v>
      </c>
      <c r="F948" t="s">
        <v>1767</v>
      </c>
    </row>
    <row r="949" spans="1:6">
      <c r="A949" s="1" t="s">
        <v>2715</v>
      </c>
      <c r="B949" t="s">
        <v>2715</v>
      </c>
      <c r="C949" t="s">
        <v>1765</v>
      </c>
      <c r="D949" t="s">
        <v>9722</v>
      </c>
      <c r="E949" s="4">
        <v>43396</v>
      </c>
      <c r="F949" t="s">
        <v>1767</v>
      </c>
    </row>
    <row r="950" spans="1:6">
      <c r="A950" s="1" t="s">
        <v>2716</v>
      </c>
      <c r="B950" t="s">
        <v>2716</v>
      </c>
      <c r="C950" t="s">
        <v>1765</v>
      </c>
      <c r="E950" s="4">
        <v>43006</v>
      </c>
      <c r="F950" t="s">
        <v>1767</v>
      </c>
    </row>
    <row r="951" spans="1:6">
      <c r="A951" s="1" t="s">
        <v>2717</v>
      </c>
      <c r="B951" t="s">
        <v>2717</v>
      </c>
      <c r="C951" t="s">
        <v>1765</v>
      </c>
      <c r="E951" s="4">
        <v>43006</v>
      </c>
      <c r="F951" t="s">
        <v>1767</v>
      </c>
    </row>
    <row r="952" spans="1:6">
      <c r="A952" s="1" t="s">
        <v>2718</v>
      </c>
      <c r="B952" t="s">
        <v>2718</v>
      </c>
      <c r="C952" t="s">
        <v>1765</v>
      </c>
      <c r="E952" s="4">
        <v>43005</v>
      </c>
      <c r="F952" t="s">
        <v>1767</v>
      </c>
    </row>
    <row r="953" spans="1:6">
      <c r="A953" s="1" t="s">
        <v>2719</v>
      </c>
      <c r="B953" t="s">
        <v>2719</v>
      </c>
      <c r="C953" t="s">
        <v>1765</v>
      </c>
      <c r="E953" s="4">
        <v>43451</v>
      </c>
      <c r="F953" t="s">
        <v>1767</v>
      </c>
    </row>
    <row r="954" spans="1:6">
      <c r="A954" s="1" t="s">
        <v>2720</v>
      </c>
      <c r="B954" t="s">
        <v>2720</v>
      </c>
      <c r="C954" t="s">
        <v>1765</v>
      </c>
      <c r="E954" s="4">
        <v>43007</v>
      </c>
      <c r="F954" t="s">
        <v>1767</v>
      </c>
    </row>
    <row r="955" spans="1:6">
      <c r="A955" s="1" t="s">
        <v>2721</v>
      </c>
      <c r="B955" t="s">
        <v>2721</v>
      </c>
      <c r="C955" t="s">
        <v>1765</v>
      </c>
      <c r="E955" s="4">
        <v>42999</v>
      </c>
      <c r="F955" t="s">
        <v>1767</v>
      </c>
    </row>
    <row r="956" spans="1:6">
      <c r="A956" s="1" t="s">
        <v>2722</v>
      </c>
      <c r="B956" t="s">
        <v>2722</v>
      </c>
      <c r="C956" t="s">
        <v>1765</v>
      </c>
      <c r="E956" s="4">
        <v>43007</v>
      </c>
      <c r="F956" t="s">
        <v>1767</v>
      </c>
    </row>
    <row r="957" spans="1:6">
      <c r="A957" s="1" t="s">
        <v>2723</v>
      </c>
      <c r="B957" t="s">
        <v>2723</v>
      </c>
      <c r="C957" t="s">
        <v>1765</v>
      </c>
      <c r="E957" s="4">
        <v>43007</v>
      </c>
      <c r="F957" t="s">
        <v>1767</v>
      </c>
    </row>
    <row r="958" spans="1:6">
      <c r="A958" s="1" t="s">
        <v>2724</v>
      </c>
      <c r="B958" t="s">
        <v>2724</v>
      </c>
      <c r="C958" t="s">
        <v>1765</v>
      </c>
      <c r="E958" s="4">
        <v>43007</v>
      </c>
      <c r="F958" t="s">
        <v>1767</v>
      </c>
    </row>
    <row r="959" spans="1:6">
      <c r="A959" s="1" t="s">
        <v>2725</v>
      </c>
      <c r="B959" t="s">
        <v>2725</v>
      </c>
      <c r="C959" t="s">
        <v>1765</v>
      </c>
      <c r="E959" s="4">
        <v>43007</v>
      </c>
      <c r="F959" t="s">
        <v>1767</v>
      </c>
    </row>
    <row r="960" spans="1:6">
      <c r="A960" s="1" t="s">
        <v>2726</v>
      </c>
      <c r="B960" t="s">
        <v>2726</v>
      </c>
      <c r="C960" t="s">
        <v>1765</v>
      </c>
      <c r="E960" s="4">
        <v>43007</v>
      </c>
      <c r="F960" t="s">
        <v>1767</v>
      </c>
    </row>
    <row r="961" spans="1:6">
      <c r="A961" s="1" t="s">
        <v>2727</v>
      </c>
      <c r="B961" t="s">
        <v>2727</v>
      </c>
      <c r="C961" t="s">
        <v>1765</v>
      </c>
      <c r="E961" s="4">
        <v>43007</v>
      </c>
      <c r="F961" t="s">
        <v>1767</v>
      </c>
    </row>
    <row r="962" spans="1:6">
      <c r="A962" s="1" t="s">
        <v>2728</v>
      </c>
      <c r="B962" t="s">
        <v>2728</v>
      </c>
      <c r="C962" t="s">
        <v>1765</v>
      </c>
      <c r="D962" t="s">
        <v>9725</v>
      </c>
      <c r="E962" s="4">
        <v>43195</v>
      </c>
      <c r="F962" t="s">
        <v>1767</v>
      </c>
    </row>
    <row r="963" spans="1:6">
      <c r="A963" s="1" t="s">
        <v>2729</v>
      </c>
      <c r="B963" t="s">
        <v>2729</v>
      </c>
      <c r="C963" t="s">
        <v>1765</v>
      </c>
      <c r="E963" s="4">
        <v>43007</v>
      </c>
      <c r="F963" t="s">
        <v>1767</v>
      </c>
    </row>
    <row r="964" spans="1:6">
      <c r="A964" s="1" t="s">
        <v>2730</v>
      </c>
      <c r="B964" t="s">
        <v>2730</v>
      </c>
      <c r="C964" t="s">
        <v>1765</v>
      </c>
      <c r="E964" s="4">
        <v>43056</v>
      </c>
      <c r="F964" t="s">
        <v>1767</v>
      </c>
    </row>
    <row r="965" spans="1:6">
      <c r="A965" s="1" t="s">
        <v>2731</v>
      </c>
      <c r="B965" t="s">
        <v>2731</v>
      </c>
      <c r="C965" t="s">
        <v>1765</v>
      </c>
      <c r="E965" s="4">
        <v>43007</v>
      </c>
      <c r="F965" t="s">
        <v>1767</v>
      </c>
    </row>
    <row r="966" spans="1:6">
      <c r="A966" s="1" t="s">
        <v>2732</v>
      </c>
      <c r="B966" t="s">
        <v>2732</v>
      </c>
      <c r="C966" t="s">
        <v>1765</v>
      </c>
      <c r="E966" s="4">
        <v>43007</v>
      </c>
      <c r="F966" t="s">
        <v>1767</v>
      </c>
    </row>
    <row r="967" spans="1:6">
      <c r="A967" s="1" t="s">
        <v>2733</v>
      </c>
      <c r="B967" t="s">
        <v>2733</v>
      </c>
      <c r="C967" t="s">
        <v>1765</v>
      </c>
      <c r="E967" s="4">
        <v>43067</v>
      </c>
      <c r="F967" t="s">
        <v>1767</v>
      </c>
    </row>
    <row r="968" spans="1:6">
      <c r="A968" s="1" t="s">
        <v>2734</v>
      </c>
      <c r="B968" t="s">
        <v>2734</v>
      </c>
      <c r="C968" t="s">
        <v>1765</v>
      </c>
      <c r="D968" t="s">
        <v>9738</v>
      </c>
      <c r="E968" s="4">
        <v>43621</v>
      </c>
      <c r="F968" t="s">
        <v>1767</v>
      </c>
    </row>
    <row r="969" spans="1:6">
      <c r="A969" s="1" t="s">
        <v>2735</v>
      </c>
      <c r="B969" t="s">
        <v>2735</v>
      </c>
      <c r="C969" t="s">
        <v>1765</v>
      </c>
      <c r="E969" s="4">
        <v>43007</v>
      </c>
      <c r="F969" t="s">
        <v>1767</v>
      </c>
    </row>
    <row r="970" spans="1:6">
      <c r="A970" s="1" t="s">
        <v>2736</v>
      </c>
      <c r="B970" t="s">
        <v>2736</v>
      </c>
      <c r="C970" t="s">
        <v>1765</v>
      </c>
      <c r="E970" s="4">
        <v>43006</v>
      </c>
      <c r="F970" t="s">
        <v>1767</v>
      </c>
    </row>
    <row r="971" spans="1:6">
      <c r="A971" s="1" t="s">
        <v>2737</v>
      </c>
      <c r="B971" t="s">
        <v>2737</v>
      </c>
      <c r="C971" t="s">
        <v>1765</v>
      </c>
      <c r="D971" t="s">
        <v>9724</v>
      </c>
      <c r="E971" s="4">
        <v>43082</v>
      </c>
      <c r="F971" t="s">
        <v>1767</v>
      </c>
    </row>
    <row r="972" spans="1:6">
      <c r="A972" s="1" t="s">
        <v>2738</v>
      </c>
      <c r="B972" t="s">
        <v>2738</v>
      </c>
      <c r="C972" t="s">
        <v>1765</v>
      </c>
      <c r="E972" s="4">
        <v>43004</v>
      </c>
      <c r="F972" t="s">
        <v>1767</v>
      </c>
    </row>
    <row r="973" spans="1:6">
      <c r="A973" s="1" t="s">
        <v>2739</v>
      </c>
      <c r="B973" t="s">
        <v>2739</v>
      </c>
      <c r="C973" t="s">
        <v>1765</v>
      </c>
      <c r="D973" t="s">
        <v>9725</v>
      </c>
      <c r="E973" s="4">
        <v>43519</v>
      </c>
      <c r="F973" t="s">
        <v>1767</v>
      </c>
    </row>
    <row r="974" spans="1:6">
      <c r="A974" s="1" t="s">
        <v>2740</v>
      </c>
      <c r="B974" t="s">
        <v>2740</v>
      </c>
      <c r="C974" t="s">
        <v>1765</v>
      </c>
      <c r="E974" s="4">
        <v>43007</v>
      </c>
      <c r="F974" t="s">
        <v>1767</v>
      </c>
    </row>
    <row r="975" spans="1:6">
      <c r="A975" s="1" t="s">
        <v>2741</v>
      </c>
      <c r="B975" t="s">
        <v>2741</v>
      </c>
      <c r="C975" t="s">
        <v>1765</v>
      </c>
      <c r="E975" s="4">
        <v>43007</v>
      </c>
      <c r="F975" t="s">
        <v>1767</v>
      </c>
    </row>
    <row r="976" spans="1:6">
      <c r="A976" s="1" t="s">
        <v>2742</v>
      </c>
      <c r="B976" t="s">
        <v>2742</v>
      </c>
      <c r="C976" t="s">
        <v>1765</v>
      </c>
      <c r="E976" s="4">
        <v>43069</v>
      </c>
      <c r="F976" t="s">
        <v>1767</v>
      </c>
    </row>
    <row r="977" spans="1:6">
      <c r="A977" s="1" t="s">
        <v>2743</v>
      </c>
      <c r="B977" t="s">
        <v>2743</v>
      </c>
      <c r="C977" t="s">
        <v>1765</v>
      </c>
      <c r="E977" s="4">
        <v>43069</v>
      </c>
      <c r="F977" t="s">
        <v>1767</v>
      </c>
    </row>
    <row r="978" spans="1:6">
      <c r="A978" s="1" t="s">
        <v>2744</v>
      </c>
      <c r="B978" t="s">
        <v>2744</v>
      </c>
      <c r="C978" t="s">
        <v>1765</v>
      </c>
      <c r="D978" t="s">
        <v>9740</v>
      </c>
      <c r="E978" s="4">
        <v>43483</v>
      </c>
      <c r="F978" t="s">
        <v>1767</v>
      </c>
    </row>
    <row r="979" spans="1:6">
      <c r="A979" s="1" t="s">
        <v>2745</v>
      </c>
      <c r="B979" t="s">
        <v>2745</v>
      </c>
      <c r="C979" t="s">
        <v>1765</v>
      </c>
      <c r="E979" s="4">
        <v>43041</v>
      </c>
      <c r="F979" t="s">
        <v>1767</v>
      </c>
    </row>
    <row r="980" spans="1:6">
      <c r="A980" s="1" t="s">
        <v>2746</v>
      </c>
      <c r="B980" t="s">
        <v>2746</v>
      </c>
      <c r="C980" t="s">
        <v>1765</v>
      </c>
      <c r="E980" s="4">
        <v>43067</v>
      </c>
      <c r="F980" t="s">
        <v>1767</v>
      </c>
    </row>
    <row r="981" spans="1:6">
      <c r="A981" s="1" t="s">
        <v>2747</v>
      </c>
      <c r="B981" t="s">
        <v>2747</v>
      </c>
      <c r="C981" t="s">
        <v>1765</v>
      </c>
      <c r="E981" s="4">
        <v>43069</v>
      </c>
      <c r="F981" t="s">
        <v>1767</v>
      </c>
    </row>
    <row r="982" spans="1:6">
      <c r="A982" s="1" t="s">
        <v>2748</v>
      </c>
      <c r="B982" t="s">
        <v>2748</v>
      </c>
      <c r="C982" t="s">
        <v>1765</v>
      </c>
      <c r="D982" t="s">
        <v>9740</v>
      </c>
      <c r="E982" s="4">
        <v>43501</v>
      </c>
      <c r="F982" t="s">
        <v>1767</v>
      </c>
    </row>
    <row r="983" spans="1:6">
      <c r="A983" s="1" t="s">
        <v>2749</v>
      </c>
      <c r="B983" t="s">
        <v>2749</v>
      </c>
      <c r="C983" t="s">
        <v>1765</v>
      </c>
      <c r="E983" s="4">
        <v>43041</v>
      </c>
      <c r="F983" t="s">
        <v>1767</v>
      </c>
    </row>
    <row r="984" spans="1:6">
      <c r="A984" s="1" t="s">
        <v>2750</v>
      </c>
      <c r="B984" t="s">
        <v>2750</v>
      </c>
      <c r="C984" t="s">
        <v>1765</v>
      </c>
      <c r="E984" s="4">
        <v>43069</v>
      </c>
      <c r="F984" t="s">
        <v>1767</v>
      </c>
    </row>
    <row r="985" spans="1:6">
      <c r="A985" s="1" t="s">
        <v>2751</v>
      </c>
      <c r="B985" t="s">
        <v>2751</v>
      </c>
      <c r="C985" t="s">
        <v>1765</v>
      </c>
      <c r="E985" s="4">
        <v>43069</v>
      </c>
      <c r="F985" t="s">
        <v>1767</v>
      </c>
    </row>
    <row r="986" spans="1:6">
      <c r="A986" s="1" t="s">
        <v>2752</v>
      </c>
      <c r="B986" t="s">
        <v>2752</v>
      </c>
      <c r="C986" t="s">
        <v>1765</v>
      </c>
      <c r="D986" t="s">
        <v>9740</v>
      </c>
      <c r="E986" s="4">
        <v>43501</v>
      </c>
      <c r="F986" t="s">
        <v>1767</v>
      </c>
    </row>
    <row r="987" spans="1:6">
      <c r="A987" s="1" t="s">
        <v>2753</v>
      </c>
      <c r="B987" t="s">
        <v>2753</v>
      </c>
      <c r="C987" t="s">
        <v>1765</v>
      </c>
      <c r="E987" s="4">
        <v>43644</v>
      </c>
      <c r="F987" t="s">
        <v>1767</v>
      </c>
    </row>
    <row r="988" spans="1:6">
      <c r="A988" s="1" t="s">
        <v>2754</v>
      </c>
      <c r="B988" t="s">
        <v>2754</v>
      </c>
      <c r="C988" t="s">
        <v>1765</v>
      </c>
      <c r="E988" s="4">
        <v>43054</v>
      </c>
      <c r="F988" t="s">
        <v>1767</v>
      </c>
    </row>
    <row r="989" spans="1:6">
      <c r="A989" s="1" t="s">
        <v>2755</v>
      </c>
      <c r="B989" t="s">
        <v>2755</v>
      </c>
      <c r="C989" t="s">
        <v>1765</v>
      </c>
      <c r="D989" t="s">
        <v>9736</v>
      </c>
      <c r="E989" s="4">
        <v>43069</v>
      </c>
      <c r="F989" t="s">
        <v>1767</v>
      </c>
    </row>
    <row r="990" spans="1:6">
      <c r="A990" s="1" t="s">
        <v>2756</v>
      </c>
      <c r="B990" t="s">
        <v>2756</v>
      </c>
      <c r="C990" t="s">
        <v>1765</v>
      </c>
      <c r="E990" s="4">
        <v>43069</v>
      </c>
      <c r="F990" t="s">
        <v>1767</v>
      </c>
    </row>
    <row r="991" spans="1:6">
      <c r="A991" s="1" t="s">
        <v>2757</v>
      </c>
      <c r="B991" t="s">
        <v>2757</v>
      </c>
      <c r="C991" t="s">
        <v>1765</v>
      </c>
      <c r="E991" s="4">
        <v>43066</v>
      </c>
      <c r="F991" t="s">
        <v>1767</v>
      </c>
    </row>
    <row r="992" spans="1:6">
      <c r="A992" s="1" t="s">
        <v>2758</v>
      </c>
      <c r="B992" t="s">
        <v>2758</v>
      </c>
      <c r="C992" t="s">
        <v>1765</v>
      </c>
      <c r="E992" s="4">
        <v>43066</v>
      </c>
      <c r="F992" t="s">
        <v>1767</v>
      </c>
    </row>
    <row r="993" spans="1:6">
      <c r="A993" s="1" t="s">
        <v>2759</v>
      </c>
      <c r="B993" t="s">
        <v>2759</v>
      </c>
      <c r="C993" t="s">
        <v>1765</v>
      </c>
      <c r="E993" s="4">
        <v>43069</v>
      </c>
      <c r="F993" t="s">
        <v>1767</v>
      </c>
    </row>
    <row r="994" spans="1:6">
      <c r="A994" s="1" t="s">
        <v>2760</v>
      </c>
      <c r="B994" t="s">
        <v>2760</v>
      </c>
      <c r="C994" t="s">
        <v>1765</v>
      </c>
      <c r="E994" s="4">
        <v>43069</v>
      </c>
      <c r="F994" t="s">
        <v>1767</v>
      </c>
    </row>
    <row r="995" spans="1:6">
      <c r="A995" s="1" t="s">
        <v>2761</v>
      </c>
      <c r="B995" t="s">
        <v>2761</v>
      </c>
      <c r="C995" t="s">
        <v>1765</v>
      </c>
      <c r="D995" t="s">
        <v>9723</v>
      </c>
      <c r="E995" s="4">
        <v>43439</v>
      </c>
      <c r="F995" t="s">
        <v>1767</v>
      </c>
    </row>
    <row r="996" spans="1:6">
      <c r="A996" s="1" t="s">
        <v>2762</v>
      </c>
      <c r="B996" t="s">
        <v>2762</v>
      </c>
      <c r="C996" t="s">
        <v>1765</v>
      </c>
      <c r="E996" s="4">
        <v>43131</v>
      </c>
      <c r="F996" t="s">
        <v>1767</v>
      </c>
    </row>
    <row r="997" spans="1:6">
      <c r="A997" s="1" t="s">
        <v>2763</v>
      </c>
      <c r="B997" t="s">
        <v>2763</v>
      </c>
      <c r="C997" t="s">
        <v>1765</v>
      </c>
      <c r="E997" s="4">
        <v>43130</v>
      </c>
      <c r="F997" t="s">
        <v>1767</v>
      </c>
    </row>
    <row r="998" spans="1:6">
      <c r="A998" s="1" t="s">
        <v>2764</v>
      </c>
      <c r="B998" t="s">
        <v>2764</v>
      </c>
      <c r="C998" t="s">
        <v>1765</v>
      </c>
      <c r="E998" s="4">
        <v>43069</v>
      </c>
      <c r="F998" t="s">
        <v>1767</v>
      </c>
    </row>
    <row r="999" spans="1:6">
      <c r="A999" s="1" t="s">
        <v>2765</v>
      </c>
      <c r="B999" t="s">
        <v>2765</v>
      </c>
      <c r="C999" t="s">
        <v>9715</v>
      </c>
      <c r="E999" s="4">
        <v>43109</v>
      </c>
      <c r="F999" t="s">
        <v>1767</v>
      </c>
    </row>
    <row r="1000" spans="1:6">
      <c r="A1000" s="1" t="s">
        <v>2766</v>
      </c>
      <c r="B1000" t="s">
        <v>2766</v>
      </c>
      <c r="C1000" t="s">
        <v>9715</v>
      </c>
      <c r="E1000" s="4">
        <v>43131</v>
      </c>
      <c r="F1000" t="s">
        <v>1767</v>
      </c>
    </row>
    <row r="1001" spans="1:6">
      <c r="A1001" s="1" t="s">
        <v>2767</v>
      </c>
      <c r="B1001" t="s">
        <v>2767</v>
      </c>
      <c r="C1001" t="s">
        <v>9715</v>
      </c>
      <c r="E1001" s="4">
        <v>43124</v>
      </c>
      <c r="F1001" t="s">
        <v>1767</v>
      </c>
    </row>
    <row r="1002" spans="1:6">
      <c r="A1002" s="1" t="s">
        <v>2768</v>
      </c>
      <c r="B1002" t="s">
        <v>2768</v>
      </c>
      <c r="C1002" t="s">
        <v>1765</v>
      </c>
      <c r="D1002" t="s">
        <v>9755</v>
      </c>
      <c r="E1002" s="4">
        <v>43473</v>
      </c>
      <c r="F1002" t="s">
        <v>1767</v>
      </c>
    </row>
    <row r="1003" spans="1:6">
      <c r="A1003" s="1" t="s">
        <v>2769</v>
      </c>
      <c r="B1003" t="s">
        <v>2769</v>
      </c>
      <c r="C1003" t="s">
        <v>9715</v>
      </c>
      <c r="E1003" s="4">
        <v>43131</v>
      </c>
      <c r="F1003" t="s">
        <v>1767</v>
      </c>
    </row>
    <row r="1004" spans="1:6">
      <c r="A1004" s="1" t="s">
        <v>2770</v>
      </c>
      <c r="B1004" t="s">
        <v>2770</v>
      </c>
      <c r="C1004" t="s">
        <v>9715</v>
      </c>
      <c r="E1004" s="4">
        <v>43131</v>
      </c>
      <c r="F1004" t="s">
        <v>1767</v>
      </c>
    </row>
    <row r="1005" spans="1:6">
      <c r="A1005" s="1" t="s">
        <v>2771</v>
      </c>
      <c r="B1005" t="s">
        <v>2771</v>
      </c>
      <c r="C1005" t="s">
        <v>9715</v>
      </c>
      <c r="E1005" s="4">
        <v>43131</v>
      </c>
      <c r="F1005" t="s">
        <v>1767</v>
      </c>
    </row>
    <row r="1006" spans="1:6">
      <c r="A1006" s="1" t="s">
        <v>2772</v>
      </c>
      <c r="B1006" t="s">
        <v>2772</v>
      </c>
      <c r="C1006" t="s">
        <v>9715</v>
      </c>
      <c r="E1006" s="4">
        <v>43123</v>
      </c>
      <c r="F1006" t="s">
        <v>1767</v>
      </c>
    </row>
    <row r="1007" spans="1:6">
      <c r="A1007" s="1" t="s">
        <v>2773</v>
      </c>
      <c r="B1007" t="s">
        <v>2773</v>
      </c>
      <c r="C1007" t="s">
        <v>1765</v>
      </c>
      <c r="E1007" s="4">
        <v>43131</v>
      </c>
      <c r="F1007" t="s">
        <v>1767</v>
      </c>
    </row>
    <row r="1008" spans="1:6">
      <c r="A1008" s="1" t="s">
        <v>2774</v>
      </c>
      <c r="B1008" t="s">
        <v>2774</v>
      </c>
      <c r="C1008" t="s">
        <v>9715</v>
      </c>
      <c r="E1008" s="4">
        <v>42278</v>
      </c>
      <c r="F1008" t="s">
        <v>1767</v>
      </c>
    </row>
    <row r="1009" spans="1:6">
      <c r="A1009" s="1" t="s">
        <v>2775</v>
      </c>
      <c r="B1009" t="s">
        <v>2775</v>
      </c>
      <c r="C1009" t="s">
        <v>9715</v>
      </c>
      <c r="E1009" s="4">
        <v>42278</v>
      </c>
      <c r="F1009" t="s">
        <v>1767</v>
      </c>
    </row>
    <row r="1010" spans="1:6">
      <c r="A1010" s="1" t="s">
        <v>2776</v>
      </c>
      <c r="B1010" t="s">
        <v>2776</v>
      </c>
      <c r="C1010" t="s">
        <v>9715</v>
      </c>
      <c r="D1010" t="s">
        <v>9721</v>
      </c>
      <c r="E1010" s="4">
        <v>42278</v>
      </c>
      <c r="F1010" t="s">
        <v>1767</v>
      </c>
    </row>
    <row r="1011" spans="1:6">
      <c r="A1011" s="1" t="s">
        <v>2777</v>
      </c>
      <c r="B1011" t="s">
        <v>2777</v>
      </c>
      <c r="C1011" t="s">
        <v>9715</v>
      </c>
      <c r="E1011" s="4">
        <v>42278</v>
      </c>
      <c r="F1011" t="s">
        <v>1767</v>
      </c>
    </row>
    <row r="1012" spans="1:6">
      <c r="A1012" s="1" t="s">
        <v>2778</v>
      </c>
      <c r="B1012" t="s">
        <v>2778</v>
      </c>
      <c r="C1012" t="s">
        <v>9715</v>
      </c>
      <c r="D1012" t="s">
        <v>9722</v>
      </c>
      <c r="E1012" s="4">
        <v>42744</v>
      </c>
      <c r="F1012" t="s">
        <v>1767</v>
      </c>
    </row>
    <row r="1013" spans="1:6">
      <c r="A1013" s="1" t="s">
        <v>2779</v>
      </c>
      <c r="B1013" t="s">
        <v>2779</v>
      </c>
      <c r="C1013" t="s">
        <v>9715</v>
      </c>
      <c r="E1013" s="4">
        <v>42278</v>
      </c>
      <c r="F1013" t="s">
        <v>1767</v>
      </c>
    </row>
    <row r="1014" spans="1:6">
      <c r="A1014" s="1" t="s">
        <v>2780</v>
      </c>
      <c r="B1014" t="s">
        <v>2780</v>
      </c>
      <c r="C1014" t="s">
        <v>1765</v>
      </c>
      <c r="D1014" t="s">
        <v>9741</v>
      </c>
      <c r="E1014" s="4">
        <v>42489</v>
      </c>
      <c r="F1014" t="s">
        <v>1767</v>
      </c>
    </row>
    <row r="1015" spans="1:6">
      <c r="A1015" s="1" t="s">
        <v>2781</v>
      </c>
      <c r="B1015" t="s">
        <v>2781</v>
      </c>
      <c r="C1015" t="s">
        <v>1765</v>
      </c>
      <c r="E1015" s="4">
        <v>42369</v>
      </c>
      <c r="F1015" t="s">
        <v>1767</v>
      </c>
    </row>
    <row r="1016" spans="1:6">
      <c r="A1016" s="1" t="s">
        <v>2782</v>
      </c>
      <c r="B1016" t="s">
        <v>2782</v>
      </c>
      <c r="C1016" t="s">
        <v>9715</v>
      </c>
      <c r="E1016" s="4">
        <v>42369</v>
      </c>
      <c r="F1016" t="s">
        <v>1767</v>
      </c>
    </row>
    <row r="1017" spans="1:6">
      <c r="A1017" s="1" t="s">
        <v>2783</v>
      </c>
      <c r="B1017" t="s">
        <v>2783</v>
      </c>
      <c r="C1017" t="s">
        <v>9715</v>
      </c>
      <c r="E1017" s="4">
        <v>42278</v>
      </c>
      <c r="F1017" t="s">
        <v>1767</v>
      </c>
    </row>
    <row r="1018" spans="1:6">
      <c r="A1018" s="1" t="s">
        <v>2784</v>
      </c>
      <c r="B1018" t="s">
        <v>2784</v>
      </c>
      <c r="C1018" t="s">
        <v>1765</v>
      </c>
      <c r="D1018" t="s">
        <v>9738</v>
      </c>
      <c r="E1018" s="4">
        <v>42702</v>
      </c>
      <c r="F1018" t="s">
        <v>1767</v>
      </c>
    </row>
    <row r="1019" spans="1:6">
      <c r="A1019" s="1" t="s">
        <v>2785</v>
      </c>
      <c r="B1019" t="s">
        <v>2785</v>
      </c>
      <c r="C1019" t="s">
        <v>9715</v>
      </c>
      <c r="E1019" s="4">
        <v>42278</v>
      </c>
      <c r="F1019" t="s">
        <v>1767</v>
      </c>
    </row>
    <row r="1020" spans="1:6">
      <c r="A1020" s="1" t="s">
        <v>2786</v>
      </c>
      <c r="B1020" t="s">
        <v>2786</v>
      </c>
      <c r="C1020" t="s">
        <v>9715</v>
      </c>
      <c r="E1020" s="4">
        <v>42278</v>
      </c>
      <c r="F1020" t="s">
        <v>1767</v>
      </c>
    </row>
    <row r="1021" spans="1:6">
      <c r="A1021" s="1" t="s">
        <v>2787</v>
      </c>
      <c r="B1021" t="s">
        <v>2787</v>
      </c>
      <c r="C1021" t="s">
        <v>9715</v>
      </c>
      <c r="D1021" t="s">
        <v>9724</v>
      </c>
      <c r="E1021" s="4">
        <v>43483</v>
      </c>
      <c r="F1021" t="s">
        <v>1767</v>
      </c>
    </row>
    <row r="1022" spans="1:6">
      <c r="A1022" s="1" t="s">
        <v>2788</v>
      </c>
      <c r="B1022" t="s">
        <v>2788</v>
      </c>
      <c r="C1022" t="s">
        <v>9715</v>
      </c>
      <c r="D1022" t="s">
        <v>9738</v>
      </c>
      <c r="E1022" s="4">
        <v>42688</v>
      </c>
      <c r="F1022" t="s">
        <v>1767</v>
      </c>
    </row>
    <row r="1023" spans="1:6">
      <c r="A1023" s="1" t="s">
        <v>2789</v>
      </c>
      <c r="B1023" t="s">
        <v>2789</v>
      </c>
      <c r="C1023" t="s">
        <v>1765</v>
      </c>
      <c r="E1023" s="4">
        <v>42551</v>
      </c>
      <c r="F1023" t="s">
        <v>1767</v>
      </c>
    </row>
    <row r="1024" spans="1:6">
      <c r="A1024" s="1" t="s">
        <v>2790</v>
      </c>
      <c r="B1024" t="s">
        <v>2790</v>
      </c>
      <c r="C1024" t="s">
        <v>1765</v>
      </c>
      <c r="E1024" s="4">
        <v>42551</v>
      </c>
      <c r="F1024" t="s">
        <v>1767</v>
      </c>
    </row>
    <row r="1025" spans="1:6">
      <c r="A1025" s="1" t="s">
        <v>2791</v>
      </c>
      <c r="B1025" t="s">
        <v>2791</v>
      </c>
      <c r="C1025" t="s">
        <v>1765</v>
      </c>
      <c r="E1025" s="4">
        <v>42551</v>
      </c>
      <c r="F1025" t="s">
        <v>1767</v>
      </c>
    </row>
    <row r="1026" spans="1:6">
      <c r="A1026" s="1" t="s">
        <v>2792</v>
      </c>
      <c r="B1026" t="s">
        <v>2792</v>
      </c>
      <c r="C1026" t="s">
        <v>1765</v>
      </c>
      <c r="E1026" s="4">
        <v>42551</v>
      </c>
      <c r="F1026" t="s">
        <v>1767</v>
      </c>
    </row>
    <row r="1027" spans="1:6">
      <c r="A1027" s="1" t="s">
        <v>2793</v>
      </c>
      <c r="B1027" t="s">
        <v>2793</v>
      </c>
      <c r="C1027" t="s">
        <v>1765</v>
      </c>
      <c r="E1027" s="4">
        <v>42551</v>
      </c>
      <c r="F1027" t="s">
        <v>1767</v>
      </c>
    </row>
    <row r="1028" spans="1:6">
      <c r="A1028" s="1" t="s">
        <v>2794</v>
      </c>
      <c r="B1028" t="s">
        <v>2794</v>
      </c>
      <c r="C1028" t="s">
        <v>1765</v>
      </c>
      <c r="E1028" s="4">
        <v>42551</v>
      </c>
      <c r="F1028" t="s">
        <v>1767</v>
      </c>
    </row>
    <row r="1029" spans="1:6">
      <c r="A1029" s="1" t="s">
        <v>2795</v>
      </c>
      <c r="B1029" t="s">
        <v>2795</v>
      </c>
      <c r="C1029" t="s">
        <v>1765</v>
      </c>
      <c r="E1029" s="4">
        <v>42551</v>
      </c>
      <c r="F1029" t="s">
        <v>1767</v>
      </c>
    </row>
    <row r="1030" spans="1:6">
      <c r="A1030" s="1" t="s">
        <v>2796</v>
      </c>
      <c r="B1030" t="s">
        <v>2796</v>
      </c>
      <c r="C1030" t="s">
        <v>1765</v>
      </c>
      <c r="E1030" s="4">
        <v>42551</v>
      </c>
      <c r="F1030" t="s">
        <v>1767</v>
      </c>
    </row>
    <row r="1031" spans="1:6">
      <c r="A1031" s="1" t="s">
        <v>2797</v>
      </c>
      <c r="B1031" t="s">
        <v>2797</v>
      </c>
      <c r="C1031" t="s">
        <v>1765</v>
      </c>
      <c r="D1031" t="s">
        <v>9724</v>
      </c>
      <c r="E1031" s="4">
        <v>42621</v>
      </c>
      <c r="F1031" t="s">
        <v>1767</v>
      </c>
    </row>
    <row r="1032" spans="1:6">
      <c r="A1032" s="1" t="s">
        <v>2798</v>
      </c>
      <c r="B1032" t="s">
        <v>2798</v>
      </c>
      <c r="C1032" t="s">
        <v>1765</v>
      </c>
      <c r="E1032" s="4">
        <v>42551</v>
      </c>
      <c r="F1032" t="s">
        <v>1767</v>
      </c>
    </row>
    <row r="1033" spans="1:6">
      <c r="A1033" s="1" t="s">
        <v>2799</v>
      </c>
      <c r="B1033" t="s">
        <v>2799</v>
      </c>
      <c r="C1033" t="s">
        <v>1765</v>
      </c>
      <c r="D1033" t="s">
        <v>9741</v>
      </c>
      <c r="E1033" s="4">
        <v>42702</v>
      </c>
      <c r="F1033" t="s">
        <v>1767</v>
      </c>
    </row>
    <row r="1034" spans="1:6">
      <c r="A1034" s="1" t="s">
        <v>2800</v>
      </c>
      <c r="B1034" t="s">
        <v>2800</v>
      </c>
      <c r="C1034" t="s">
        <v>1765</v>
      </c>
      <c r="D1034" t="s">
        <v>9756</v>
      </c>
      <c r="E1034" s="4">
        <v>43124</v>
      </c>
      <c r="F1034" t="s">
        <v>1767</v>
      </c>
    </row>
    <row r="1035" spans="1:6">
      <c r="A1035" s="1" t="s">
        <v>2801</v>
      </c>
      <c r="B1035" t="s">
        <v>2801</v>
      </c>
      <c r="C1035" t="s">
        <v>1765</v>
      </c>
      <c r="E1035" s="4">
        <v>42551</v>
      </c>
      <c r="F1035" t="s">
        <v>1767</v>
      </c>
    </row>
    <row r="1036" spans="1:6">
      <c r="A1036" s="1" t="s">
        <v>2802</v>
      </c>
      <c r="B1036" t="s">
        <v>2802</v>
      </c>
      <c r="C1036" t="s">
        <v>1765</v>
      </c>
      <c r="D1036" t="s">
        <v>9724</v>
      </c>
      <c r="E1036" s="4">
        <v>42724</v>
      </c>
      <c r="F1036" t="s">
        <v>1767</v>
      </c>
    </row>
    <row r="1037" spans="1:6">
      <c r="A1037" s="1" t="s">
        <v>2803</v>
      </c>
      <c r="B1037" t="s">
        <v>2803</v>
      </c>
      <c r="C1037" t="s">
        <v>1765</v>
      </c>
      <c r="D1037" t="s">
        <v>9741</v>
      </c>
      <c r="E1037" s="4">
        <v>43124</v>
      </c>
      <c r="F1037" t="s">
        <v>1767</v>
      </c>
    </row>
    <row r="1038" spans="1:6">
      <c r="A1038" s="1" t="s">
        <v>2804</v>
      </c>
      <c r="B1038" t="s">
        <v>2804</v>
      </c>
      <c r="C1038" t="s">
        <v>1765</v>
      </c>
      <c r="E1038" s="4">
        <v>42621</v>
      </c>
      <c r="F1038" t="s">
        <v>1767</v>
      </c>
    </row>
    <row r="1039" spans="1:6">
      <c r="A1039" s="1" t="s">
        <v>2805</v>
      </c>
      <c r="B1039" t="s">
        <v>2805</v>
      </c>
      <c r="C1039" t="s">
        <v>1765</v>
      </c>
      <c r="E1039" s="4">
        <v>42598</v>
      </c>
      <c r="F1039" t="s">
        <v>1767</v>
      </c>
    </row>
    <row r="1040" spans="1:6">
      <c r="A1040" s="1" t="s">
        <v>2806</v>
      </c>
      <c r="B1040" t="s">
        <v>2806</v>
      </c>
      <c r="C1040" t="s">
        <v>1765</v>
      </c>
      <c r="E1040" s="4">
        <v>42635</v>
      </c>
      <c r="F1040" t="s">
        <v>1767</v>
      </c>
    </row>
    <row r="1041" spans="1:6">
      <c r="A1041" s="1" t="s">
        <v>2807</v>
      </c>
      <c r="B1041" t="s">
        <v>2807</v>
      </c>
      <c r="C1041" t="s">
        <v>1765</v>
      </c>
      <c r="D1041" t="s">
        <v>9736</v>
      </c>
      <c r="E1041" s="4">
        <v>42643</v>
      </c>
      <c r="F1041" t="s">
        <v>1767</v>
      </c>
    </row>
    <row r="1042" spans="1:6">
      <c r="A1042" s="1" t="s">
        <v>2808</v>
      </c>
      <c r="B1042" t="s">
        <v>2808</v>
      </c>
      <c r="C1042" t="s">
        <v>1765</v>
      </c>
      <c r="E1042" s="4">
        <v>42643</v>
      </c>
      <c r="F1042" t="s">
        <v>1767</v>
      </c>
    </row>
    <row r="1043" spans="1:6">
      <c r="A1043" s="1" t="s">
        <v>2809</v>
      </c>
      <c r="B1043" t="s">
        <v>2809</v>
      </c>
      <c r="C1043" t="s">
        <v>1765</v>
      </c>
      <c r="E1043" s="4">
        <v>42643</v>
      </c>
      <c r="F1043" t="s">
        <v>1767</v>
      </c>
    </row>
    <row r="1044" spans="1:6">
      <c r="A1044" s="1" t="s">
        <v>2810</v>
      </c>
      <c r="B1044" t="s">
        <v>2810</v>
      </c>
      <c r="C1044" t="s">
        <v>1765</v>
      </c>
      <c r="D1044" t="s">
        <v>9722</v>
      </c>
      <c r="E1044" s="4">
        <v>42962</v>
      </c>
      <c r="F1044" t="s">
        <v>1767</v>
      </c>
    </row>
    <row r="1045" spans="1:6">
      <c r="A1045" s="1" t="s">
        <v>2811</v>
      </c>
      <c r="B1045" t="s">
        <v>2811</v>
      </c>
      <c r="C1045" t="s">
        <v>1765</v>
      </c>
      <c r="E1045" s="4">
        <v>42643</v>
      </c>
      <c r="F1045" t="s">
        <v>1767</v>
      </c>
    </row>
    <row r="1046" spans="1:6">
      <c r="A1046" s="1" t="s">
        <v>2812</v>
      </c>
      <c r="B1046" t="s">
        <v>2812</v>
      </c>
      <c r="C1046" t="s">
        <v>1765</v>
      </c>
      <c r="E1046" s="4">
        <v>42598</v>
      </c>
      <c r="F1046" t="s">
        <v>1767</v>
      </c>
    </row>
    <row r="1047" spans="1:6">
      <c r="A1047" s="1" t="s">
        <v>2813</v>
      </c>
      <c r="B1047" t="s">
        <v>2813</v>
      </c>
      <c r="C1047" t="s">
        <v>1765</v>
      </c>
      <c r="E1047" s="4">
        <v>42643</v>
      </c>
      <c r="F1047" t="s">
        <v>1767</v>
      </c>
    </row>
    <row r="1048" spans="1:6">
      <c r="A1048" s="1" t="s">
        <v>2814</v>
      </c>
      <c r="B1048" t="s">
        <v>2814</v>
      </c>
      <c r="C1048" t="s">
        <v>1765</v>
      </c>
      <c r="E1048" s="4">
        <v>42613</v>
      </c>
      <c r="F1048" t="s">
        <v>1767</v>
      </c>
    </row>
    <row r="1049" spans="1:6">
      <c r="A1049" s="1" t="s">
        <v>2815</v>
      </c>
      <c r="B1049" t="s">
        <v>2815</v>
      </c>
      <c r="C1049" t="s">
        <v>1765</v>
      </c>
      <c r="E1049" s="4">
        <v>42621</v>
      </c>
      <c r="F1049" t="s">
        <v>1767</v>
      </c>
    </row>
    <row r="1050" spans="1:6">
      <c r="A1050" s="1" t="s">
        <v>2816</v>
      </c>
      <c r="B1050" t="s">
        <v>2816</v>
      </c>
      <c r="C1050" t="s">
        <v>1765</v>
      </c>
      <c r="E1050" s="4">
        <v>42643</v>
      </c>
      <c r="F1050" t="s">
        <v>1767</v>
      </c>
    </row>
    <row r="1051" spans="1:6">
      <c r="A1051" s="1" t="s">
        <v>2817</v>
      </c>
      <c r="B1051" t="s">
        <v>2817</v>
      </c>
      <c r="C1051" t="s">
        <v>1765</v>
      </c>
      <c r="E1051" s="4">
        <v>42621</v>
      </c>
      <c r="F1051" t="s">
        <v>1767</v>
      </c>
    </row>
    <row r="1052" spans="1:6">
      <c r="A1052" s="1" t="s">
        <v>2818</v>
      </c>
      <c r="B1052" t="s">
        <v>2818</v>
      </c>
      <c r="C1052" t="s">
        <v>9715</v>
      </c>
      <c r="E1052" s="4">
        <v>42429</v>
      </c>
      <c r="F1052" t="s">
        <v>1767</v>
      </c>
    </row>
    <row r="1053" spans="1:6">
      <c r="A1053" s="1" t="s">
        <v>2819</v>
      </c>
      <c r="B1053" t="s">
        <v>2819</v>
      </c>
      <c r="C1053" t="s">
        <v>1765</v>
      </c>
      <c r="E1053" s="4">
        <v>42429</v>
      </c>
      <c r="F1053" t="s">
        <v>1767</v>
      </c>
    </row>
    <row r="1054" spans="1:6">
      <c r="A1054" s="1" t="s">
        <v>2820</v>
      </c>
      <c r="B1054" t="s">
        <v>2820</v>
      </c>
      <c r="C1054" t="s">
        <v>9715</v>
      </c>
      <c r="E1054" s="4">
        <v>42429</v>
      </c>
      <c r="F1054" t="s">
        <v>1767</v>
      </c>
    </row>
    <row r="1055" spans="1:6">
      <c r="A1055" s="1" t="s">
        <v>2821</v>
      </c>
      <c r="B1055" t="s">
        <v>2821</v>
      </c>
      <c r="C1055" t="s">
        <v>9715</v>
      </c>
      <c r="D1055" t="s">
        <v>9722</v>
      </c>
      <c r="E1055" s="4">
        <v>42753</v>
      </c>
      <c r="F1055" t="s">
        <v>1767</v>
      </c>
    </row>
    <row r="1056" spans="1:6">
      <c r="A1056" s="1" t="s">
        <v>2822</v>
      </c>
      <c r="B1056" t="s">
        <v>2822</v>
      </c>
      <c r="C1056" t="s">
        <v>9715</v>
      </c>
      <c r="E1056" s="4">
        <v>42416</v>
      </c>
      <c r="F1056" t="s">
        <v>1767</v>
      </c>
    </row>
    <row r="1057" spans="1:6">
      <c r="A1057" s="1" t="s">
        <v>2823</v>
      </c>
      <c r="B1057" t="s">
        <v>2823</v>
      </c>
      <c r="C1057" t="s">
        <v>9715</v>
      </c>
      <c r="D1057" t="s">
        <v>9722</v>
      </c>
      <c r="E1057" s="4">
        <v>42744</v>
      </c>
      <c r="F1057" t="s">
        <v>1767</v>
      </c>
    </row>
    <row r="1058" spans="1:6">
      <c r="A1058" s="1" t="s">
        <v>2824</v>
      </c>
      <c r="B1058" t="s">
        <v>2824</v>
      </c>
      <c r="C1058" t="s">
        <v>1765</v>
      </c>
      <c r="D1058" t="s">
        <v>9722</v>
      </c>
      <c r="E1058" s="4">
        <v>43333</v>
      </c>
      <c r="F1058" t="s">
        <v>1767</v>
      </c>
    </row>
    <row r="1059" spans="1:6">
      <c r="A1059" s="1" t="s">
        <v>2825</v>
      </c>
      <c r="B1059" t="s">
        <v>2825</v>
      </c>
      <c r="C1059" t="s">
        <v>9715</v>
      </c>
      <c r="E1059" s="4">
        <v>43496</v>
      </c>
      <c r="F1059" t="s">
        <v>1767</v>
      </c>
    </row>
    <row r="1060" spans="1:6">
      <c r="A1060" s="1" t="s">
        <v>2826</v>
      </c>
      <c r="B1060" t="s">
        <v>2826</v>
      </c>
      <c r="C1060" t="s">
        <v>9715</v>
      </c>
      <c r="E1060" s="4">
        <v>43496</v>
      </c>
      <c r="F1060" t="s">
        <v>1767</v>
      </c>
    </row>
    <row r="1061" spans="1:6">
      <c r="A1061" s="1" t="s">
        <v>2827</v>
      </c>
      <c r="B1061" t="s">
        <v>2827</v>
      </c>
      <c r="C1061" t="s">
        <v>9715</v>
      </c>
      <c r="E1061" s="4">
        <v>43496</v>
      </c>
      <c r="F1061" t="s">
        <v>1767</v>
      </c>
    </row>
    <row r="1062" spans="1:6">
      <c r="A1062" s="1" t="s">
        <v>2828</v>
      </c>
      <c r="B1062" t="s">
        <v>2828</v>
      </c>
      <c r="C1062" t="s">
        <v>9715</v>
      </c>
      <c r="E1062" s="4">
        <v>43496</v>
      </c>
      <c r="F1062" t="s">
        <v>1767</v>
      </c>
    </row>
    <row r="1063" spans="1:6">
      <c r="A1063" s="1" t="s">
        <v>2829</v>
      </c>
      <c r="B1063" t="s">
        <v>2829</v>
      </c>
      <c r="C1063" t="s">
        <v>1765</v>
      </c>
      <c r="E1063" s="4">
        <v>43496</v>
      </c>
      <c r="F1063" t="s">
        <v>1767</v>
      </c>
    </row>
    <row r="1064" spans="1:6">
      <c r="A1064" s="1" t="s">
        <v>2830</v>
      </c>
      <c r="B1064" t="s">
        <v>2830</v>
      </c>
      <c r="C1064" t="s">
        <v>9715</v>
      </c>
      <c r="E1064" s="4">
        <v>43495</v>
      </c>
      <c r="F1064" t="s">
        <v>1767</v>
      </c>
    </row>
    <row r="1065" spans="1:6">
      <c r="A1065" s="1" t="s">
        <v>2831</v>
      </c>
      <c r="B1065" t="s">
        <v>2831</v>
      </c>
      <c r="C1065" t="s">
        <v>9715</v>
      </c>
      <c r="E1065" s="4">
        <v>43496</v>
      </c>
      <c r="F1065" t="s">
        <v>1767</v>
      </c>
    </row>
    <row r="1066" spans="1:6">
      <c r="A1066" s="1" t="s">
        <v>2832</v>
      </c>
      <c r="B1066" t="s">
        <v>2832</v>
      </c>
      <c r="C1066" t="s">
        <v>1765</v>
      </c>
      <c r="E1066" s="4">
        <v>43496</v>
      </c>
      <c r="F1066" t="s">
        <v>1767</v>
      </c>
    </row>
    <row r="1067" spans="1:6">
      <c r="A1067" s="1" t="s">
        <v>2833</v>
      </c>
      <c r="B1067" t="s">
        <v>2833</v>
      </c>
      <c r="C1067" t="s">
        <v>1765</v>
      </c>
      <c r="E1067" s="4">
        <v>43496</v>
      </c>
      <c r="F1067" t="s">
        <v>1767</v>
      </c>
    </row>
    <row r="1068" spans="1:6">
      <c r="A1068" s="1" t="s">
        <v>2834</v>
      </c>
      <c r="B1068" t="s">
        <v>2834</v>
      </c>
      <c r="C1068" t="s">
        <v>1765</v>
      </c>
      <c r="E1068" s="4">
        <v>43496</v>
      </c>
      <c r="F1068" t="s">
        <v>1767</v>
      </c>
    </row>
    <row r="1069" spans="1:6">
      <c r="A1069" s="1" t="s">
        <v>2835</v>
      </c>
      <c r="B1069" t="s">
        <v>2835</v>
      </c>
      <c r="C1069" t="s">
        <v>9715</v>
      </c>
      <c r="E1069" s="4">
        <v>43644</v>
      </c>
      <c r="F1069" t="s">
        <v>1767</v>
      </c>
    </row>
    <row r="1070" spans="1:6">
      <c r="A1070" s="1" t="s">
        <v>2836</v>
      </c>
      <c r="B1070" t="s">
        <v>2836</v>
      </c>
      <c r="C1070" t="s">
        <v>9715</v>
      </c>
      <c r="E1070" s="4">
        <v>43496</v>
      </c>
      <c r="F1070" t="s">
        <v>1767</v>
      </c>
    </row>
    <row r="1071" spans="1:6">
      <c r="A1071" s="1" t="s">
        <v>2837</v>
      </c>
      <c r="B1071" t="s">
        <v>2837</v>
      </c>
      <c r="C1071" t="s">
        <v>1765</v>
      </c>
      <c r="E1071" s="4">
        <v>43496</v>
      </c>
      <c r="F1071" t="s">
        <v>1767</v>
      </c>
    </row>
    <row r="1072" spans="1:6">
      <c r="A1072" s="1" t="s">
        <v>2838</v>
      </c>
      <c r="B1072" t="s">
        <v>2838</v>
      </c>
      <c r="C1072" t="s">
        <v>1765</v>
      </c>
      <c r="E1072" s="4">
        <v>43496</v>
      </c>
      <c r="F1072" t="s">
        <v>1767</v>
      </c>
    </row>
    <row r="1073" spans="1:6">
      <c r="A1073" s="1" t="s">
        <v>2839</v>
      </c>
      <c r="B1073" t="s">
        <v>2839</v>
      </c>
      <c r="C1073" t="s">
        <v>1765</v>
      </c>
      <c r="E1073" s="4">
        <v>43496</v>
      </c>
      <c r="F1073" t="s">
        <v>1767</v>
      </c>
    </row>
    <row r="1074" spans="1:6">
      <c r="A1074" s="1" t="s">
        <v>2840</v>
      </c>
      <c r="B1074" t="s">
        <v>2840</v>
      </c>
      <c r="C1074" t="s">
        <v>1765</v>
      </c>
      <c r="E1074" s="4">
        <v>43496</v>
      </c>
      <c r="F1074" t="s">
        <v>1767</v>
      </c>
    </row>
    <row r="1075" spans="1:6">
      <c r="A1075" s="1" t="s">
        <v>2841</v>
      </c>
      <c r="B1075" t="s">
        <v>2841</v>
      </c>
      <c r="C1075" t="s">
        <v>1765</v>
      </c>
      <c r="E1075" s="4">
        <v>43553</v>
      </c>
      <c r="F1075" t="s">
        <v>1767</v>
      </c>
    </row>
    <row r="1076" spans="1:6">
      <c r="A1076" s="1" t="s">
        <v>2842</v>
      </c>
      <c r="B1076" t="s">
        <v>2842</v>
      </c>
      <c r="C1076" t="s">
        <v>1765</v>
      </c>
      <c r="E1076" s="4">
        <v>43496</v>
      </c>
      <c r="F1076" t="s">
        <v>1767</v>
      </c>
    </row>
    <row r="1077" spans="1:6">
      <c r="A1077" s="1" t="s">
        <v>2843</v>
      </c>
      <c r="B1077" t="s">
        <v>2843</v>
      </c>
      <c r="C1077" t="s">
        <v>9715</v>
      </c>
      <c r="E1077" s="4">
        <v>43496</v>
      </c>
      <c r="F1077" t="s">
        <v>1767</v>
      </c>
    </row>
    <row r="1078" spans="1:6">
      <c r="A1078" s="1" t="s">
        <v>2844</v>
      </c>
      <c r="B1078" t="s">
        <v>2844</v>
      </c>
      <c r="C1078" t="s">
        <v>1765</v>
      </c>
      <c r="E1078" s="4">
        <v>43496</v>
      </c>
      <c r="F1078" t="s">
        <v>1767</v>
      </c>
    </row>
    <row r="1079" spans="1:6">
      <c r="A1079" s="1" t="s">
        <v>2845</v>
      </c>
      <c r="B1079" t="s">
        <v>2845</v>
      </c>
      <c r="C1079" t="s">
        <v>1765</v>
      </c>
      <c r="E1079" s="4">
        <v>43553</v>
      </c>
      <c r="F1079" t="s">
        <v>1767</v>
      </c>
    </row>
    <row r="1080" spans="1:6">
      <c r="A1080" s="1" t="s">
        <v>2846</v>
      </c>
      <c r="B1080" t="s">
        <v>2846</v>
      </c>
      <c r="C1080" t="s">
        <v>1765</v>
      </c>
      <c r="E1080" s="4">
        <v>43494</v>
      </c>
      <c r="F1080" t="s">
        <v>1767</v>
      </c>
    </row>
    <row r="1081" spans="1:6">
      <c r="A1081" s="1" t="s">
        <v>2847</v>
      </c>
      <c r="B1081" t="s">
        <v>2847</v>
      </c>
      <c r="C1081" t="s">
        <v>1765</v>
      </c>
      <c r="E1081" s="4">
        <v>43271</v>
      </c>
      <c r="F1081" t="s">
        <v>1767</v>
      </c>
    </row>
    <row r="1082" spans="1:6">
      <c r="A1082" s="1" t="s">
        <v>2848</v>
      </c>
      <c r="B1082" t="s">
        <v>2848</v>
      </c>
      <c r="C1082" t="s">
        <v>1765</v>
      </c>
      <c r="E1082" s="4">
        <v>43189</v>
      </c>
      <c r="F1082" t="s">
        <v>1767</v>
      </c>
    </row>
    <row r="1083" spans="1:6">
      <c r="A1083" s="1" t="s">
        <v>2849</v>
      </c>
      <c r="B1083" t="s">
        <v>2849</v>
      </c>
      <c r="C1083" t="s">
        <v>1765</v>
      </c>
      <c r="E1083" s="4">
        <v>43189</v>
      </c>
      <c r="F1083" t="s">
        <v>1767</v>
      </c>
    </row>
    <row r="1084" spans="1:6">
      <c r="A1084" s="1" t="s">
        <v>2850</v>
      </c>
      <c r="B1084" t="s">
        <v>2850</v>
      </c>
      <c r="C1084" t="s">
        <v>1765</v>
      </c>
      <c r="E1084" s="4">
        <v>43189</v>
      </c>
      <c r="F1084" t="s">
        <v>1767</v>
      </c>
    </row>
    <row r="1085" spans="1:6">
      <c r="A1085" s="1" t="s">
        <v>2851</v>
      </c>
      <c r="B1085" t="s">
        <v>2851</v>
      </c>
      <c r="C1085" t="s">
        <v>1765</v>
      </c>
      <c r="E1085" s="4">
        <v>43180</v>
      </c>
      <c r="F1085" t="s">
        <v>1767</v>
      </c>
    </row>
    <row r="1086" spans="1:6">
      <c r="A1086" s="1" t="s">
        <v>2852</v>
      </c>
      <c r="B1086" t="s">
        <v>2852</v>
      </c>
      <c r="C1086" t="s">
        <v>9715</v>
      </c>
      <c r="E1086" s="4">
        <v>43189</v>
      </c>
      <c r="F1086" t="s">
        <v>1767</v>
      </c>
    </row>
    <row r="1087" spans="1:6">
      <c r="A1087" s="1" t="s">
        <v>2853</v>
      </c>
      <c r="B1087" t="s">
        <v>2853</v>
      </c>
      <c r="C1087" t="s">
        <v>1765</v>
      </c>
      <c r="E1087" s="4">
        <v>43210</v>
      </c>
      <c r="F1087" t="s">
        <v>1767</v>
      </c>
    </row>
    <row r="1088" spans="1:6">
      <c r="A1088" s="1" t="s">
        <v>2854</v>
      </c>
      <c r="B1088" t="s">
        <v>2854</v>
      </c>
      <c r="C1088" t="s">
        <v>9715</v>
      </c>
      <c r="E1088" s="4">
        <v>43434</v>
      </c>
      <c r="F1088" t="s">
        <v>1767</v>
      </c>
    </row>
    <row r="1089" spans="1:6">
      <c r="A1089" s="1" t="s">
        <v>2855</v>
      </c>
      <c r="B1089" t="s">
        <v>2855</v>
      </c>
      <c r="C1089" t="s">
        <v>9715</v>
      </c>
      <c r="E1089" s="4">
        <v>43251</v>
      </c>
      <c r="F1089" t="s">
        <v>1767</v>
      </c>
    </row>
    <row r="1090" spans="1:6">
      <c r="A1090" s="1" t="s">
        <v>2856</v>
      </c>
      <c r="B1090" t="s">
        <v>2856</v>
      </c>
      <c r="C1090" t="s">
        <v>9715</v>
      </c>
      <c r="D1090" t="s">
        <v>9722</v>
      </c>
      <c r="E1090" s="4">
        <v>43621</v>
      </c>
      <c r="F1090" t="s">
        <v>1767</v>
      </c>
    </row>
    <row r="1091" spans="1:6">
      <c r="A1091" s="1" t="s">
        <v>2857</v>
      </c>
      <c r="B1091" t="s">
        <v>2857</v>
      </c>
      <c r="C1091" t="s">
        <v>9715</v>
      </c>
      <c r="E1091" s="4">
        <v>43251</v>
      </c>
      <c r="F1091" t="s">
        <v>1767</v>
      </c>
    </row>
    <row r="1092" spans="1:6">
      <c r="A1092" s="1" t="s">
        <v>2858</v>
      </c>
      <c r="B1092" t="s">
        <v>2858</v>
      </c>
      <c r="C1092" t="s">
        <v>9715</v>
      </c>
      <c r="D1092" t="s">
        <v>9757</v>
      </c>
      <c r="E1092" s="4">
        <v>43228</v>
      </c>
      <c r="F1092" t="s">
        <v>1767</v>
      </c>
    </row>
    <row r="1093" spans="1:6">
      <c r="A1093" s="1" t="s">
        <v>2859</v>
      </c>
      <c r="B1093" t="s">
        <v>2859</v>
      </c>
      <c r="C1093" t="s">
        <v>9715</v>
      </c>
      <c r="D1093" t="s">
        <v>9724</v>
      </c>
      <c r="E1093" s="4">
        <v>43644</v>
      </c>
      <c r="F1093" t="s">
        <v>1767</v>
      </c>
    </row>
    <row r="1094" spans="1:6">
      <c r="A1094" s="1" t="s">
        <v>2860</v>
      </c>
      <c r="B1094" t="s">
        <v>2860</v>
      </c>
      <c r="C1094" t="s">
        <v>1765</v>
      </c>
      <c r="E1094" s="4">
        <v>43251</v>
      </c>
      <c r="F1094" t="s">
        <v>1767</v>
      </c>
    </row>
    <row r="1095" spans="1:6">
      <c r="A1095" s="1" t="s">
        <v>2861</v>
      </c>
      <c r="B1095" t="s">
        <v>2861</v>
      </c>
      <c r="C1095" t="s">
        <v>1765</v>
      </c>
      <c r="E1095" s="4">
        <v>43251</v>
      </c>
      <c r="F1095" t="s">
        <v>1767</v>
      </c>
    </row>
    <row r="1096" spans="1:6">
      <c r="A1096" s="1" t="s">
        <v>2862</v>
      </c>
      <c r="B1096" t="s">
        <v>2862</v>
      </c>
      <c r="C1096" t="s">
        <v>1765</v>
      </c>
      <c r="E1096" s="4">
        <v>43251</v>
      </c>
      <c r="F1096" t="s">
        <v>1767</v>
      </c>
    </row>
    <row r="1097" spans="1:6">
      <c r="A1097" s="1" t="s">
        <v>2863</v>
      </c>
      <c r="B1097" t="s">
        <v>2863</v>
      </c>
      <c r="C1097" t="s">
        <v>1765</v>
      </c>
      <c r="E1097" s="4">
        <v>43228</v>
      </c>
      <c r="F1097" t="s">
        <v>1767</v>
      </c>
    </row>
    <row r="1098" spans="1:6">
      <c r="A1098" s="1" t="s">
        <v>2864</v>
      </c>
      <c r="B1098" t="s">
        <v>2864</v>
      </c>
      <c r="C1098" t="s">
        <v>1765</v>
      </c>
      <c r="E1098" s="4">
        <v>43251</v>
      </c>
      <c r="F1098" t="s">
        <v>1767</v>
      </c>
    </row>
    <row r="1099" spans="1:6">
      <c r="A1099" s="1" t="s">
        <v>2865</v>
      </c>
      <c r="B1099" t="s">
        <v>2865</v>
      </c>
      <c r="C1099" t="s">
        <v>1765</v>
      </c>
      <c r="E1099" s="4">
        <v>43312</v>
      </c>
      <c r="F1099" t="s">
        <v>1767</v>
      </c>
    </row>
    <row r="1100" spans="1:6">
      <c r="A1100" s="1" t="s">
        <v>2866</v>
      </c>
      <c r="B1100" t="s">
        <v>2866</v>
      </c>
      <c r="C1100" t="s">
        <v>1765</v>
      </c>
      <c r="E1100" s="4">
        <v>43251</v>
      </c>
      <c r="F1100" t="s">
        <v>1767</v>
      </c>
    </row>
    <row r="1101" spans="1:6">
      <c r="A1101" s="1" t="s">
        <v>2867</v>
      </c>
      <c r="B1101" t="s">
        <v>2867</v>
      </c>
      <c r="C1101" t="s">
        <v>1765</v>
      </c>
      <c r="E1101" s="4">
        <v>43251</v>
      </c>
      <c r="F1101" t="s">
        <v>1767</v>
      </c>
    </row>
    <row r="1102" spans="1:6">
      <c r="A1102" s="1" t="s">
        <v>2868</v>
      </c>
      <c r="B1102" t="s">
        <v>2868</v>
      </c>
      <c r="C1102" t="s">
        <v>1765</v>
      </c>
      <c r="E1102" s="4">
        <v>43249</v>
      </c>
      <c r="F1102" t="s">
        <v>1767</v>
      </c>
    </row>
    <row r="1103" spans="1:6">
      <c r="A1103" s="1" t="s">
        <v>2869</v>
      </c>
      <c r="B1103" t="s">
        <v>2869</v>
      </c>
      <c r="C1103" t="s">
        <v>1765</v>
      </c>
      <c r="D1103" t="s">
        <v>9723</v>
      </c>
      <c r="E1103" s="4">
        <v>43483</v>
      </c>
      <c r="F1103" t="s">
        <v>1767</v>
      </c>
    </row>
    <row r="1104" spans="1:6">
      <c r="A1104" s="1" t="s">
        <v>2870</v>
      </c>
      <c r="B1104" t="s">
        <v>2870</v>
      </c>
      <c r="C1104" t="s">
        <v>1765</v>
      </c>
      <c r="E1104" s="4">
        <v>43241</v>
      </c>
      <c r="F1104" t="s">
        <v>1767</v>
      </c>
    </row>
    <row r="1105" spans="1:6">
      <c r="A1105" s="1" t="s">
        <v>2871</v>
      </c>
      <c r="B1105" t="s">
        <v>2871</v>
      </c>
      <c r="C1105" t="s">
        <v>1765</v>
      </c>
      <c r="E1105" s="4">
        <v>43251</v>
      </c>
      <c r="F1105" t="s">
        <v>1767</v>
      </c>
    </row>
    <row r="1106" spans="1:6">
      <c r="A1106" s="1" t="s">
        <v>2872</v>
      </c>
      <c r="B1106" t="s">
        <v>2872</v>
      </c>
      <c r="C1106" t="s">
        <v>1765</v>
      </c>
      <c r="E1106" s="4">
        <v>43251</v>
      </c>
      <c r="F1106" t="s">
        <v>1767</v>
      </c>
    </row>
    <row r="1107" spans="1:6">
      <c r="A1107" s="1" t="s">
        <v>2873</v>
      </c>
      <c r="B1107" t="s">
        <v>2873</v>
      </c>
      <c r="C1107" t="s">
        <v>9715</v>
      </c>
      <c r="E1107" s="4">
        <v>43382</v>
      </c>
      <c r="F1107" t="s">
        <v>1767</v>
      </c>
    </row>
    <row r="1108" spans="1:6">
      <c r="A1108" s="1" t="s">
        <v>2874</v>
      </c>
      <c r="B1108" t="s">
        <v>2874</v>
      </c>
      <c r="C1108" t="s">
        <v>9715</v>
      </c>
      <c r="E1108" s="4">
        <v>43377</v>
      </c>
      <c r="F1108" t="s">
        <v>1767</v>
      </c>
    </row>
    <row r="1109" spans="1:6">
      <c r="A1109" s="1" t="s">
        <v>2875</v>
      </c>
      <c r="B1109" t="s">
        <v>2875</v>
      </c>
      <c r="C1109" t="s">
        <v>9715</v>
      </c>
      <c r="E1109" s="4">
        <v>43251</v>
      </c>
      <c r="F1109" t="s">
        <v>1767</v>
      </c>
    </row>
    <row r="1110" spans="1:6">
      <c r="A1110" s="1" t="s">
        <v>2876</v>
      </c>
      <c r="B1110" t="s">
        <v>2876</v>
      </c>
      <c r="C1110" t="s">
        <v>1765</v>
      </c>
      <c r="E1110" s="4">
        <v>43312</v>
      </c>
      <c r="F1110" t="s">
        <v>1767</v>
      </c>
    </row>
    <row r="1111" spans="1:6">
      <c r="A1111" s="1" t="s">
        <v>2877</v>
      </c>
      <c r="B1111" t="s">
        <v>2877</v>
      </c>
      <c r="C1111" t="s">
        <v>9715</v>
      </c>
      <c r="D1111" t="s">
        <v>9740</v>
      </c>
      <c r="E1111" s="4">
        <v>43501</v>
      </c>
      <c r="F1111" t="s">
        <v>1767</v>
      </c>
    </row>
    <row r="1112" spans="1:6">
      <c r="A1112" s="1" t="s">
        <v>2878</v>
      </c>
      <c r="B1112" t="s">
        <v>2878</v>
      </c>
      <c r="C1112" t="s">
        <v>9715</v>
      </c>
      <c r="E1112" s="4">
        <v>43251</v>
      </c>
      <c r="F1112" t="s">
        <v>1767</v>
      </c>
    </row>
    <row r="1113" spans="1:6">
      <c r="A1113" s="1" t="s">
        <v>2879</v>
      </c>
      <c r="B1113" t="s">
        <v>2879</v>
      </c>
      <c r="C1113" t="s">
        <v>9715</v>
      </c>
      <c r="D1113" t="s">
        <v>9723</v>
      </c>
      <c r="E1113" s="4">
        <v>43411</v>
      </c>
      <c r="F1113" t="s">
        <v>1767</v>
      </c>
    </row>
    <row r="1114" spans="1:6">
      <c r="A1114" s="1" t="s">
        <v>2880</v>
      </c>
      <c r="B1114" t="s">
        <v>2880</v>
      </c>
      <c r="C1114" t="s">
        <v>9715</v>
      </c>
      <c r="E1114" s="4">
        <v>43434</v>
      </c>
      <c r="F1114" t="s">
        <v>1767</v>
      </c>
    </row>
    <row r="1115" spans="1:6">
      <c r="A1115" s="1" t="s">
        <v>2881</v>
      </c>
      <c r="B1115" t="s">
        <v>2881</v>
      </c>
      <c r="C1115" t="s">
        <v>9715</v>
      </c>
      <c r="E1115" s="4">
        <v>43434</v>
      </c>
      <c r="F1115" t="s">
        <v>1767</v>
      </c>
    </row>
    <row r="1116" spans="1:6">
      <c r="A1116" s="1" t="s">
        <v>2882</v>
      </c>
      <c r="B1116" t="s">
        <v>2882</v>
      </c>
      <c r="C1116" t="s">
        <v>9715</v>
      </c>
      <c r="E1116" s="4">
        <v>43306</v>
      </c>
      <c r="F1116" t="s">
        <v>1767</v>
      </c>
    </row>
    <row r="1117" spans="1:6">
      <c r="A1117" s="1" t="s">
        <v>2883</v>
      </c>
      <c r="B1117" t="s">
        <v>2883</v>
      </c>
      <c r="C1117" t="s">
        <v>9715</v>
      </c>
      <c r="E1117" s="4">
        <v>43434</v>
      </c>
      <c r="F1117" t="s">
        <v>1767</v>
      </c>
    </row>
    <row r="1118" spans="1:6">
      <c r="A1118" s="1" t="s">
        <v>2884</v>
      </c>
      <c r="B1118" t="s">
        <v>2884</v>
      </c>
      <c r="C1118" t="s">
        <v>1765</v>
      </c>
      <c r="E1118" s="4">
        <v>42794</v>
      </c>
      <c r="F1118" t="s">
        <v>1767</v>
      </c>
    </row>
    <row r="1119" spans="1:6">
      <c r="A1119" s="1" t="s">
        <v>2885</v>
      </c>
      <c r="B1119" t="s">
        <v>2885</v>
      </c>
      <c r="C1119" t="s">
        <v>1765</v>
      </c>
      <c r="E1119" s="4">
        <v>42794</v>
      </c>
      <c r="F1119" t="s">
        <v>1767</v>
      </c>
    </row>
    <row r="1120" spans="1:6">
      <c r="A1120" s="1" t="s">
        <v>2886</v>
      </c>
      <c r="B1120" t="s">
        <v>2886</v>
      </c>
      <c r="C1120" t="s">
        <v>1765</v>
      </c>
      <c r="D1120" t="s">
        <v>9758</v>
      </c>
      <c r="E1120" s="4">
        <v>42972</v>
      </c>
      <c r="F1120" t="s">
        <v>1767</v>
      </c>
    </row>
    <row r="1121" spans="1:6">
      <c r="A1121" s="1" t="s">
        <v>2887</v>
      </c>
      <c r="B1121" t="s">
        <v>2887</v>
      </c>
      <c r="C1121" t="s">
        <v>9715</v>
      </c>
      <c r="E1121" s="4">
        <v>43189</v>
      </c>
      <c r="F1121" t="s">
        <v>1767</v>
      </c>
    </row>
    <row r="1122" spans="1:6">
      <c r="A1122" s="1" t="s">
        <v>2888</v>
      </c>
      <c r="B1122" t="s">
        <v>2888</v>
      </c>
      <c r="C1122" t="s">
        <v>1765</v>
      </c>
      <c r="D1122" t="s">
        <v>9721</v>
      </c>
      <c r="E1122" s="4">
        <v>43621</v>
      </c>
      <c r="F1122" t="s">
        <v>1767</v>
      </c>
    </row>
    <row r="1123" spans="1:6">
      <c r="A1123" s="1" t="s">
        <v>2889</v>
      </c>
      <c r="B1123" t="s">
        <v>2889</v>
      </c>
      <c r="C1123" t="s">
        <v>1765</v>
      </c>
      <c r="E1123" s="4">
        <v>43188</v>
      </c>
      <c r="F1123" t="s">
        <v>1767</v>
      </c>
    </row>
    <row r="1124" spans="1:6">
      <c r="A1124" s="1" t="s">
        <v>2890</v>
      </c>
      <c r="B1124" t="s">
        <v>2890</v>
      </c>
      <c r="C1124" t="s">
        <v>1765</v>
      </c>
      <c r="E1124" s="4">
        <v>43131</v>
      </c>
      <c r="F1124" t="s">
        <v>1767</v>
      </c>
    </row>
    <row r="1125" spans="1:6">
      <c r="A1125" s="1" t="s">
        <v>2891</v>
      </c>
      <c r="B1125" t="s">
        <v>2891</v>
      </c>
      <c r="C1125" t="s">
        <v>1765</v>
      </c>
      <c r="D1125" t="s">
        <v>9725</v>
      </c>
      <c r="E1125" s="4">
        <v>43333</v>
      </c>
      <c r="F1125" t="s">
        <v>1767</v>
      </c>
    </row>
    <row r="1126" spans="1:6">
      <c r="A1126" s="1" t="s">
        <v>2892</v>
      </c>
      <c r="B1126" t="s">
        <v>2892</v>
      </c>
      <c r="C1126" t="s">
        <v>1765</v>
      </c>
      <c r="E1126" s="4">
        <v>43131</v>
      </c>
      <c r="F1126" t="s">
        <v>1767</v>
      </c>
    </row>
    <row r="1127" spans="1:6">
      <c r="A1127" s="1" t="s">
        <v>2893</v>
      </c>
      <c r="B1127" t="s">
        <v>2893</v>
      </c>
      <c r="C1127" t="s">
        <v>1765</v>
      </c>
      <c r="E1127" s="4">
        <v>43553</v>
      </c>
      <c r="F1127" t="s">
        <v>1767</v>
      </c>
    </row>
    <row r="1128" spans="1:6">
      <c r="A1128" s="1" t="s">
        <v>2894</v>
      </c>
      <c r="B1128" t="s">
        <v>2894</v>
      </c>
      <c r="C1128" t="s">
        <v>1765</v>
      </c>
      <c r="E1128" s="4">
        <v>43542</v>
      </c>
      <c r="F1128" t="s">
        <v>1767</v>
      </c>
    </row>
    <row r="1129" spans="1:6">
      <c r="A1129" s="1" t="s">
        <v>2895</v>
      </c>
      <c r="B1129" t="s">
        <v>2895</v>
      </c>
      <c r="C1129" t="s">
        <v>9715</v>
      </c>
      <c r="E1129" s="4">
        <v>43644</v>
      </c>
      <c r="F1129" t="s">
        <v>1767</v>
      </c>
    </row>
    <row r="1130" spans="1:6">
      <c r="A1130" s="1" t="s">
        <v>2896</v>
      </c>
      <c r="B1130" t="s">
        <v>2896</v>
      </c>
      <c r="C1130" t="s">
        <v>1765</v>
      </c>
      <c r="E1130" s="4">
        <v>43553</v>
      </c>
      <c r="F1130" t="s">
        <v>1767</v>
      </c>
    </row>
    <row r="1131" spans="1:6">
      <c r="A1131" s="1" t="s">
        <v>2897</v>
      </c>
      <c r="B1131" t="s">
        <v>2897</v>
      </c>
      <c r="C1131" t="s">
        <v>9715</v>
      </c>
      <c r="E1131" s="4">
        <v>43621</v>
      </c>
      <c r="F1131" t="s">
        <v>1767</v>
      </c>
    </row>
    <row r="1132" spans="1:6">
      <c r="A1132" s="1" t="s">
        <v>2898</v>
      </c>
      <c r="B1132" t="s">
        <v>2898</v>
      </c>
      <c r="C1132" t="s">
        <v>1765</v>
      </c>
      <c r="E1132" s="4">
        <v>43553</v>
      </c>
      <c r="F1132" t="s">
        <v>1767</v>
      </c>
    </row>
    <row r="1133" spans="1:6">
      <c r="A1133" s="1" t="s">
        <v>2899</v>
      </c>
      <c r="B1133" t="s">
        <v>2899</v>
      </c>
      <c r="C1133" t="s">
        <v>9715</v>
      </c>
      <c r="E1133" s="4">
        <v>43644</v>
      </c>
      <c r="F1133" t="s">
        <v>1767</v>
      </c>
    </row>
    <row r="1134" spans="1:6">
      <c r="A1134" s="1" t="s">
        <v>2900</v>
      </c>
      <c r="B1134" t="s">
        <v>2900</v>
      </c>
      <c r="C1134" t="s">
        <v>1765</v>
      </c>
      <c r="E1134" s="4">
        <v>43553</v>
      </c>
      <c r="F1134" t="s">
        <v>1767</v>
      </c>
    </row>
    <row r="1135" spans="1:6">
      <c r="A1135" s="1" t="s">
        <v>2901</v>
      </c>
      <c r="B1135" t="s">
        <v>2901</v>
      </c>
      <c r="C1135" t="s">
        <v>1765</v>
      </c>
      <c r="E1135" s="4">
        <v>43553</v>
      </c>
      <c r="F1135" t="s">
        <v>1767</v>
      </c>
    </row>
    <row r="1136" spans="1:6">
      <c r="A1136" s="1" t="s">
        <v>2902</v>
      </c>
      <c r="B1136" t="s">
        <v>2902</v>
      </c>
      <c r="C1136" t="s">
        <v>1765</v>
      </c>
      <c r="E1136" s="4">
        <v>43553</v>
      </c>
      <c r="F1136" t="s">
        <v>1767</v>
      </c>
    </row>
    <row r="1137" spans="1:6">
      <c r="A1137" s="1" t="s">
        <v>2903</v>
      </c>
      <c r="B1137" t="s">
        <v>2903</v>
      </c>
      <c r="C1137" t="s">
        <v>9715</v>
      </c>
      <c r="E1137" s="4">
        <v>43644</v>
      </c>
      <c r="F1137" t="s">
        <v>1767</v>
      </c>
    </row>
    <row r="1138" spans="1:6">
      <c r="A1138" s="1" t="s">
        <v>2904</v>
      </c>
      <c r="B1138" t="s">
        <v>2904</v>
      </c>
      <c r="C1138" t="s">
        <v>9715</v>
      </c>
      <c r="E1138" s="4">
        <v>43644</v>
      </c>
      <c r="F1138" t="s">
        <v>1767</v>
      </c>
    </row>
    <row r="1139" spans="1:6">
      <c r="A1139" s="1" t="s">
        <v>2905</v>
      </c>
      <c r="B1139" t="s">
        <v>2905</v>
      </c>
      <c r="C1139" t="s">
        <v>9715</v>
      </c>
      <c r="E1139" s="4">
        <v>43644</v>
      </c>
      <c r="F1139" t="s">
        <v>1767</v>
      </c>
    </row>
    <row r="1140" spans="1:6">
      <c r="A1140" s="1" t="s">
        <v>2906</v>
      </c>
      <c r="B1140" t="s">
        <v>2906</v>
      </c>
      <c r="C1140" t="s">
        <v>9715</v>
      </c>
      <c r="E1140" s="4">
        <v>43644</v>
      </c>
      <c r="F1140" t="s">
        <v>1767</v>
      </c>
    </row>
    <row r="1141" spans="1:6">
      <c r="A1141" s="1" t="s">
        <v>2907</v>
      </c>
      <c r="B1141" t="s">
        <v>2907</v>
      </c>
      <c r="C1141" t="s">
        <v>1765</v>
      </c>
      <c r="E1141" s="4">
        <v>43553</v>
      </c>
      <c r="F1141" t="s">
        <v>1767</v>
      </c>
    </row>
    <row r="1142" spans="1:6">
      <c r="A1142" s="1" t="s">
        <v>2908</v>
      </c>
      <c r="B1142" t="s">
        <v>2908</v>
      </c>
      <c r="C1142" t="s">
        <v>9715</v>
      </c>
      <c r="E1142" s="4">
        <v>43644</v>
      </c>
      <c r="F1142" t="s">
        <v>1767</v>
      </c>
    </row>
    <row r="1143" spans="1:6">
      <c r="A1143" s="1" t="s">
        <v>2909</v>
      </c>
      <c r="B1143" t="s">
        <v>2909</v>
      </c>
      <c r="C1143" t="s">
        <v>9715</v>
      </c>
      <c r="E1143" s="4">
        <v>43644</v>
      </c>
      <c r="F1143" t="s">
        <v>1767</v>
      </c>
    </row>
    <row r="1144" spans="1:6">
      <c r="A1144" s="1" t="s">
        <v>2910</v>
      </c>
      <c r="B1144" t="s">
        <v>2910</v>
      </c>
      <c r="C1144" t="s">
        <v>9715</v>
      </c>
      <c r="E1144" s="4">
        <v>43644</v>
      </c>
      <c r="F1144" t="s">
        <v>1767</v>
      </c>
    </row>
    <row r="1145" spans="1:6">
      <c r="A1145" s="1" t="s">
        <v>2911</v>
      </c>
      <c r="B1145" t="s">
        <v>2911</v>
      </c>
      <c r="C1145" t="s">
        <v>9715</v>
      </c>
      <c r="E1145" s="4">
        <v>43623</v>
      </c>
      <c r="F1145" t="s">
        <v>1767</v>
      </c>
    </row>
    <row r="1146" spans="1:6">
      <c r="A1146" s="1" t="s">
        <v>2912</v>
      </c>
      <c r="B1146" t="s">
        <v>2912</v>
      </c>
      <c r="C1146" t="s">
        <v>9715</v>
      </c>
      <c r="E1146" s="4">
        <v>43644</v>
      </c>
      <c r="F1146" t="s">
        <v>1767</v>
      </c>
    </row>
    <row r="1147" spans="1:6">
      <c r="A1147" s="1" t="s">
        <v>2913</v>
      </c>
      <c r="B1147" t="s">
        <v>2913</v>
      </c>
      <c r="C1147" t="s">
        <v>1765</v>
      </c>
      <c r="E1147" s="4">
        <v>43644</v>
      </c>
      <c r="F1147" t="s">
        <v>1767</v>
      </c>
    </row>
    <row r="1148" spans="1:6">
      <c r="A1148" s="1" t="s">
        <v>2914</v>
      </c>
      <c r="B1148" t="s">
        <v>2914</v>
      </c>
      <c r="C1148" t="s">
        <v>9715</v>
      </c>
      <c r="E1148" s="4">
        <v>43131</v>
      </c>
      <c r="F1148" t="s">
        <v>1767</v>
      </c>
    </row>
    <row r="1149" spans="1:6">
      <c r="A1149" s="1" t="s">
        <v>2915</v>
      </c>
      <c r="B1149" t="s">
        <v>2915</v>
      </c>
      <c r="C1149" t="s">
        <v>9715</v>
      </c>
      <c r="E1149" s="4">
        <v>43131</v>
      </c>
      <c r="F1149" t="s">
        <v>1767</v>
      </c>
    </row>
    <row r="1150" spans="1:6">
      <c r="A1150" s="1" t="s">
        <v>2916</v>
      </c>
      <c r="B1150" t="s">
        <v>2916</v>
      </c>
      <c r="C1150" t="s">
        <v>1765</v>
      </c>
      <c r="E1150" s="4">
        <v>43131</v>
      </c>
      <c r="F1150" t="s">
        <v>1767</v>
      </c>
    </row>
    <row r="1151" spans="1:6">
      <c r="A1151" s="1" t="s">
        <v>2917</v>
      </c>
      <c r="B1151" t="s">
        <v>2917</v>
      </c>
      <c r="C1151" t="s">
        <v>1765</v>
      </c>
      <c r="E1151" s="4">
        <v>43116</v>
      </c>
      <c r="F1151" t="s">
        <v>1767</v>
      </c>
    </row>
    <row r="1152" spans="1:6">
      <c r="A1152" s="1" t="s">
        <v>2918</v>
      </c>
      <c r="B1152" t="s">
        <v>2918</v>
      </c>
      <c r="C1152" t="s">
        <v>1765</v>
      </c>
      <c r="D1152" t="s">
        <v>9748</v>
      </c>
      <c r="E1152" s="4">
        <v>43473</v>
      </c>
      <c r="F1152" t="s">
        <v>1767</v>
      </c>
    </row>
    <row r="1153" spans="1:6">
      <c r="A1153" s="1" t="s">
        <v>2919</v>
      </c>
      <c r="B1153" t="s">
        <v>2919</v>
      </c>
      <c r="C1153" t="s">
        <v>9715</v>
      </c>
      <c r="E1153" s="4">
        <v>43188</v>
      </c>
      <c r="F1153" t="s">
        <v>1767</v>
      </c>
    </row>
    <row r="1154" spans="1:6">
      <c r="A1154" s="1" t="s">
        <v>2920</v>
      </c>
      <c r="B1154" t="s">
        <v>2920</v>
      </c>
      <c r="C1154" t="s">
        <v>1765</v>
      </c>
      <c r="E1154" s="4">
        <v>43131</v>
      </c>
      <c r="F1154" t="s">
        <v>1767</v>
      </c>
    </row>
    <row r="1155" spans="1:6">
      <c r="A1155" s="1" t="s">
        <v>2921</v>
      </c>
      <c r="B1155" t="s">
        <v>2921</v>
      </c>
      <c r="C1155" t="s">
        <v>9715</v>
      </c>
      <c r="E1155" s="4">
        <v>43131</v>
      </c>
      <c r="F1155" t="s">
        <v>1767</v>
      </c>
    </row>
    <row r="1156" spans="1:6">
      <c r="A1156" s="1" t="s">
        <v>2922</v>
      </c>
      <c r="B1156" t="s">
        <v>2922</v>
      </c>
      <c r="C1156" t="s">
        <v>1765</v>
      </c>
      <c r="E1156" s="4">
        <v>43131</v>
      </c>
      <c r="F1156" t="s">
        <v>1767</v>
      </c>
    </row>
    <row r="1157" spans="1:6">
      <c r="A1157" s="1" t="s">
        <v>2923</v>
      </c>
      <c r="B1157" t="s">
        <v>2923</v>
      </c>
      <c r="C1157" t="s">
        <v>1765</v>
      </c>
      <c r="D1157" t="s">
        <v>9757</v>
      </c>
      <c r="E1157" s="4">
        <v>43644</v>
      </c>
      <c r="F1157" t="s">
        <v>1767</v>
      </c>
    </row>
    <row r="1158" spans="1:6">
      <c r="A1158" s="1" t="s">
        <v>2924</v>
      </c>
      <c r="B1158" t="s">
        <v>2924</v>
      </c>
      <c r="C1158" t="s">
        <v>1765</v>
      </c>
      <c r="E1158" s="4">
        <v>43186</v>
      </c>
      <c r="F1158" t="s">
        <v>1767</v>
      </c>
    </row>
    <row r="1159" spans="1:6">
      <c r="A1159" s="1" t="s">
        <v>2925</v>
      </c>
      <c r="B1159" t="s">
        <v>2925</v>
      </c>
      <c r="C1159" t="s">
        <v>1765</v>
      </c>
      <c r="E1159" s="4">
        <v>43312</v>
      </c>
      <c r="F1159" t="s">
        <v>1767</v>
      </c>
    </row>
    <row r="1160" spans="1:6">
      <c r="A1160" s="1" t="s">
        <v>2926</v>
      </c>
      <c r="B1160" t="s">
        <v>2926</v>
      </c>
      <c r="C1160" t="s">
        <v>1765</v>
      </c>
      <c r="D1160" t="s">
        <v>9723</v>
      </c>
      <c r="E1160" s="4">
        <v>43621</v>
      </c>
      <c r="F1160" t="s">
        <v>1767</v>
      </c>
    </row>
    <row r="1161" spans="1:6">
      <c r="A1161" s="1" t="s">
        <v>2927</v>
      </c>
      <c r="B1161" t="s">
        <v>2927</v>
      </c>
      <c r="C1161" t="s">
        <v>1765</v>
      </c>
      <c r="E1161" s="4">
        <v>43364</v>
      </c>
      <c r="F1161" t="s">
        <v>1767</v>
      </c>
    </row>
    <row r="1162" spans="1:6">
      <c r="A1162" s="1" t="s">
        <v>2928</v>
      </c>
      <c r="B1162" t="s">
        <v>2928</v>
      </c>
      <c r="C1162" t="s">
        <v>1765</v>
      </c>
      <c r="E1162" s="4">
        <v>43312</v>
      </c>
      <c r="F1162" t="s">
        <v>1767</v>
      </c>
    </row>
    <row r="1163" spans="1:6">
      <c r="A1163" s="1" t="s">
        <v>2929</v>
      </c>
      <c r="B1163" t="s">
        <v>2929</v>
      </c>
      <c r="C1163" t="s">
        <v>1765</v>
      </c>
      <c r="E1163" s="4">
        <v>43312</v>
      </c>
      <c r="F1163" t="s">
        <v>1767</v>
      </c>
    </row>
    <row r="1164" spans="1:6">
      <c r="A1164" s="1" t="s">
        <v>2930</v>
      </c>
      <c r="B1164" t="s">
        <v>2930</v>
      </c>
      <c r="C1164" t="s">
        <v>1765</v>
      </c>
      <c r="E1164" s="4">
        <v>43312</v>
      </c>
      <c r="F1164" t="s">
        <v>1767</v>
      </c>
    </row>
    <row r="1165" spans="1:6">
      <c r="A1165" s="1" t="s">
        <v>2931</v>
      </c>
      <c r="B1165" t="s">
        <v>2931</v>
      </c>
      <c r="C1165" t="s">
        <v>1765</v>
      </c>
      <c r="E1165" s="4">
        <v>43373</v>
      </c>
      <c r="F1165" t="s">
        <v>1767</v>
      </c>
    </row>
    <row r="1166" spans="1:6">
      <c r="A1166" s="1" t="s">
        <v>2932</v>
      </c>
      <c r="B1166" t="s">
        <v>2932</v>
      </c>
      <c r="C1166" t="s">
        <v>1765</v>
      </c>
      <c r="E1166" s="4">
        <v>43373</v>
      </c>
      <c r="F1166" t="s">
        <v>1767</v>
      </c>
    </row>
    <row r="1167" spans="1:6">
      <c r="A1167" s="1" t="s">
        <v>2933</v>
      </c>
      <c r="B1167" t="s">
        <v>2933</v>
      </c>
      <c r="C1167" t="s">
        <v>1765</v>
      </c>
      <c r="E1167" s="4">
        <v>43312</v>
      </c>
      <c r="F1167" t="s">
        <v>1767</v>
      </c>
    </row>
    <row r="1168" spans="1:6">
      <c r="A1168" s="1" t="s">
        <v>2934</v>
      </c>
      <c r="B1168" t="s">
        <v>2934</v>
      </c>
      <c r="C1168" t="s">
        <v>9715</v>
      </c>
      <c r="E1168" s="4">
        <v>43434</v>
      </c>
      <c r="F1168" t="s">
        <v>1767</v>
      </c>
    </row>
    <row r="1169" spans="1:6">
      <c r="A1169" s="1" t="s">
        <v>2935</v>
      </c>
      <c r="B1169" t="s">
        <v>2935</v>
      </c>
      <c r="C1169" t="s">
        <v>1765</v>
      </c>
      <c r="E1169" s="4">
        <v>43373</v>
      </c>
      <c r="F1169" t="s">
        <v>1767</v>
      </c>
    </row>
    <row r="1170" spans="1:6">
      <c r="A1170" s="1" t="s">
        <v>2936</v>
      </c>
      <c r="B1170" t="s">
        <v>2936</v>
      </c>
      <c r="C1170" t="s">
        <v>1765</v>
      </c>
      <c r="E1170" s="4">
        <v>43373</v>
      </c>
      <c r="F1170" t="s">
        <v>1767</v>
      </c>
    </row>
    <row r="1171" spans="1:6">
      <c r="A1171" s="1" t="s">
        <v>2937</v>
      </c>
      <c r="B1171" t="s">
        <v>2937</v>
      </c>
      <c r="C1171" t="s">
        <v>1765</v>
      </c>
      <c r="E1171" s="4">
        <v>43373</v>
      </c>
      <c r="F1171" t="s">
        <v>1767</v>
      </c>
    </row>
    <row r="1172" spans="1:6">
      <c r="A1172" s="1" t="s">
        <v>2938</v>
      </c>
      <c r="B1172" t="s">
        <v>2938</v>
      </c>
      <c r="C1172" t="s">
        <v>1765</v>
      </c>
      <c r="D1172" t="s">
        <v>9742</v>
      </c>
      <c r="E1172" s="4">
        <v>43411</v>
      </c>
      <c r="F1172" t="s">
        <v>1767</v>
      </c>
    </row>
    <row r="1173" spans="1:6">
      <c r="A1173" s="1" t="s">
        <v>2939</v>
      </c>
      <c r="B1173" t="s">
        <v>2939</v>
      </c>
      <c r="C1173" t="s">
        <v>1765</v>
      </c>
      <c r="E1173" s="4">
        <v>43373</v>
      </c>
      <c r="F1173" t="s">
        <v>1767</v>
      </c>
    </row>
    <row r="1174" spans="1:6">
      <c r="A1174" s="1" t="s">
        <v>2940</v>
      </c>
      <c r="B1174" t="s">
        <v>2940</v>
      </c>
      <c r="C1174" t="s">
        <v>1765</v>
      </c>
      <c r="E1174" s="4">
        <v>43432</v>
      </c>
      <c r="F1174" t="s">
        <v>1767</v>
      </c>
    </row>
    <row r="1175" spans="1:6">
      <c r="A1175" s="1" t="s">
        <v>2941</v>
      </c>
      <c r="B1175" t="s">
        <v>2941</v>
      </c>
      <c r="C1175" t="s">
        <v>9715</v>
      </c>
      <c r="E1175" s="4">
        <v>43434</v>
      </c>
      <c r="F1175" t="s">
        <v>1767</v>
      </c>
    </row>
    <row r="1176" spans="1:6">
      <c r="A1176" s="1" t="s">
        <v>2942</v>
      </c>
      <c r="B1176" t="s">
        <v>2942</v>
      </c>
      <c r="C1176" t="s">
        <v>9715</v>
      </c>
      <c r="D1176" t="s">
        <v>9723</v>
      </c>
      <c r="E1176" s="4">
        <v>43644</v>
      </c>
      <c r="F1176" t="s">
        <v>1767</v>
      </c>
    </row>
    <row r="1177" spans="1:6">
      <c r="A1177" s="1" t="s">
        <v>2943</v>
      </c>
      <c r="B1177" t="s">
        <v>2943</v>
      </c>
      <c r="C1177" t="s">
        <v>1765</v>
      </c>
      <c r="E1177" s="4">
        <v>43373</v>
      </c>
      <c r="F1177" t="s">
        <v>1767</v>
      </c>
    </row>
    <row r="1178" spans="1:6">
      <c r="A1178" s="1" t="s">
        <v>2944</v>
      </c>
      <c r="B1178" t="s">
        <v>2944</v>
      </c>
      <c r="C1178" t="s">
        <v>1765</v>
      </c>
      <c r="E1178" s="4">
        <v>43420</v>
      </c>
      <c r="F1178" t="s">
        <v>1767</v>
      </c>
    </row>
    <row r="1179" spans="1:6">
      <c r="A1179" s="1" t="s">
        <v>2945</v>
      </c>
      <c r="B1179" t="s">
        <v>2945</v>
      </c>
      <c r="C1179" t="s">
        <v>1765</v>
      </c>
      <c r="E1179" s="4">
        <v>43432</v>
      </c>
      <c r="F1179" t="s">
        <v>1767</v>
      </c>
    </row>
    <row r="1180" spans="1:6">
      <c r="A1180" s="1" t="s">
        <v>2946</v>
      </c>
      <c r="B1180" t="s">
        <v>2946</v>
      </c>
      <c r="C1180" t="s">
        <v>1765</v>
      </c>
      <c r="E1180" s="4">
        <v>43373</v>
      </c>
      <c r="F1180" t="s">
        <v>1767</v>
      </c>
    </row>
    <row r="1181" spans="1:6">
      <c r="A1181" s="1" t="s">
        <v>2947</v>
      </c>
      <c r="B1181" t="s">
        <v>2947</v>
      </c>
      <c r="C1181" t="s">
        <v>1765</v>
      </c>
      <c r="E1181" s="4">
        <v>43434</v>
      </c>
      <c r="F1181" t="s">
        <v>1767</v>
      </c>
    </row>
    <row r="1182" spans="1:6">
      <c r="A1182" s="1" t="s">
        <v>2948</v>
      </c>
      <c r="B1182" t="s">
        <v>2948</v>
      </c>
      <c r="C1182" t="s">
        <v>1765</v>
      </c>
      <c r="E1182" s="4">
        <v>43411</v>
      </c>
      <c r="F1182" t="s">
        <v>1767</v>
      </c>
    </row>
    <row r="1183" spans="1:6">
      <c r="A1183" s="1" t="s">
        <v>2949</v>
      </c>
      <c r="B1183" t="s">
        <v>2949</v>
      </c>
      <c r="C1183" t="s">
        <v>1765</v>
      </c>
      <c r="E1183" s="4">
        <v>43434</v>
      </c>
      <c r="F1183" t="s">
        <v>1767</v>
      </c>
    </row>
    <row r="1184" spans="1:6">
      <c r="A1184" s="1" t="s">
        <v>2950</v>
      </c>
      <c r="B1184" t="s">
        <v>2950</v>
      </c>
      <c r="C1184" t="s">
        <v>9715</v>
      </c>
      <c r="E1184" s="4">
        <v>43423</v>
      </c>
      <c r="F1184" t="s">
        <v>1767</v>
      </c>
    </row>
    <row r="1185" spans="1:6">
      <c r="A1185" s="1" t="s">
        <v>2951</v>
      </c>
      <c r="B1185" t="s">
        <v>2951</v>
      </c>
      <c r="C1185" t="s">
        <v>9715</v>
      </c>
      <c r="E1185" s="4">
        <v>43434</v>
      </c>
      <c r="F1185" t="s">
        <v>1767</v>
      </c>
    </row>
    <row r="1186" spans="1:6">
      <c r="A1186" s="1" t="s">
        <v>2952</v>
      </c>
      <c r="B1186" t="s">
        <v>2952</v>
      </c>
      <c r="C1186" t="s">
        <v>1765</v>
      </c>
      <c r="E1186" s="4">
        <v>43432</v>
      </c>
      <c r="F1186" t="s">
        <v>1767</v>
      </c>
    </row>
    <row r="1187" spans="1:6">
      <c r="A1187" s="1" t="s">
        <v>2953</v>
      </c>
      <c r="B1187" t="s">
        <v>2953</v>
      </c>
      <c r="C1187" t="s">
        <v>1765</v>
      </c>
      <c r="E1187" s="4">
        <v>43434</v>
      </c>
      <c r="F1187" t="s">
        <v>1767</v>
      </c>
    </row>
    <row r="1188" spans="1:6">
      <c r="A1188" s="1" t="s">
        <v>2954</v>
      </c>
      <c r="B1188" t="s">
        <v>2954</v>
      </c>
      <c r="C1188" t="s">
        <v>1765</v>
      </c>
      <c r="E1188" s="4">
        <v>43434</v>
      </c>
      <c r="F1188" t="s">
        <v>1767</v>
      </c>
    </row>
    <row r="1189" spans="1:6">
      <c r="A1189" s="1" t="s">
        <v>2955</v>
      </c>
      <c r="B1189" t="s">
        <v>2955</v>
      </c>
      <c r="C1189" t="s">
        <v>1765</v>
      </c>
      <c r="E1189" s="4">
        <v>43434</v>
      </c>
      <c r="F1189" t="s">
        <v>1767</v>
      </c>
    </row>
    <row r="1190" spans="1:6">
      <c r="A1190" s="1" t="s">
        <v>2956</v>
      </c>
      <c r="B1190" t="s">
        <v>2956</v>
      </c>
      <c r="C1190" t="s">
        <v>9715</v>
      </c>
      <c r="E1190" s="4">
        <v>43434</v>
      </c>
      <c r="F1190" t="s">
        <v>1767</v>
      </c>
    </row>
    <row r="1191" spans="1:6">
      <c r="A1191" s="1" t="s">
        <v>2957</v>
      </c>
      <c r="B1191" t="s">
        <v>2957</v>
      </c>
      <c r="C1191" t="s">
        <v>9715</v>
      </c>
      <c r="E1191" s="4">
        <v>43434</v>
      </c>
      <c r="F1191" t="s">
        <v>1767</v>
      </c>
    </row>
    <row r="1192" spans="1:6">
      <c r="A1192" s="1" t="s">
        <v>2958</v>
      </c>
      <c r="B1192" t="s">
        <v>2958</v>
      </c>
      <c r="C1192" t="s">
        <v>9715</v>
      </c>
      <c r="E1192" s="4">
        <v>43434</v>
      </c>
      <c r="F1192" t="s">
        <v>1767</v>
      </c>
    </row>
    <row r="1193" spans="1:6">
      <c r="A1193" s="1" t="s">
        <v>2959</v>
      </c>
      <c r="B1193" t="s">
        <v>2959</v>
      </c>
      <c r="C1193" t="s">
        <v>9715</v>
      </c>
      <c r="E1193" s="4">
        <v>43434</v>
      </c>
      <c r="F1193" t="s">
        <v>1767</v>
      </c>
    </row>
    <row r="1194" spans="1:6">
      <c r="A1194" s="1" t="s">
        <v>2960</v>
      </c>
      <c r="B1194" t="s">
        <v>2960</v>
      </c>
      <c r="C1194" t="s">
        <v>9715</v>
      </c>
      <c r="E1194" s="4">
        <v>43430</v>
      </c>
      <c r="F1194" t="s">
        <v>1767</v>
      </c>
    </row>
    <row r="1195" spans="1:6">
      <c r="A1195" s="1" t="s">
        <v>2961</v>
      </c>
      <c r="B1195" t="s">
        <v>2961</v>
      </c>
      <c r="C1195" t="s">
        <v>9715</v>
      </c>
      <c r="E1195" s="4">
        <v>43434</v>
      </c>
      <c r="F1195" t="s">
        <v>1767</v>
      </c>
    </row>
    <row r="1196" spans="1:6">
      <c r="A1196" s="1" t="s">
        <v>2962</v>
      </c>
      <c r="B1196" t="s">
        <v>2962</v>
      </c>
      <c r="C1196" t="s">
        <v>1765</v>
      </c>
      <c r="E1196" s="4">
        <v>43494</v>
      </c>
      <c r="F1196" t="s">
        <v>1767</v>
      </c>
    </row>
    <row r="1197" spans="1:6">
      <c r="A1197" s="1" t="s">
        <v>2963</v>
      </c>
      <c r="B1197" t="s">
        <v>2963</v>
      </c>
      <c r="C1197" t="s">
        <v>1765</v>
      </c>
      <c r="E1197" s="4">
        <v>43434</v>
      </c>
      <c r="F1197" t="s">
        <v>1767</v>
      </c>
    </row>
    <row r="1198" spans="1:6">
      <c r="A1198" s="1" t="s">
        <v>2964</v>
      </c>
      <c r="B1198" t="s">
        <v>2964</v>
      </c>
      <c r="C1198" t="s">
        <v>1765</v>
      </c>
      <c r="E1198" s="4">
        <v>43483</v>
      </c>
      <c r="F1198" t="s">
        <v>1767</v>
      </c>
    </row>
    <row r="1199" spans="1:6">
      <c r="A1199" s="1" t="s">
        <v>2965</v>
      </c>
      <c r="B1199" t="s">
        <v>2965</v>
      </c>
      <c r="C1199" t="s">
        <v>9715</v>
      </c>
      <c r="E1199" s="4">
        <v>43434</v>
      </c>
      <c r="F1199" t="s">
        <v>1767</v>
      </c>
    </row>
    <row r="1200" spans="1:6">
      <c r="A1200" s="1" t="s">
        <v>2966</v>
      </c>
      <c r="B1200" t="s">
        <v>2966</v>
      </c>
      <c r="C1200" t="s">
        <v>1765</v>
      </c>
      <c r="E1200" s="4">
        <v>43496</v>
      </c>
      <c r="F1200" t="s">
        <v>1767</v>
      </c>
    </row>
    <row r="1201" spans="1:6">
      <c r="A1201" s="1" t="s">
        <v>2967</v>
      </c>
      <c r="B1201" t="s">
        <v>2967</v>
      </c>
      <c r="C1201" t="s">
        <v>1765</v>
      </c>
      <c r="E1201" s="4">
        <v>43496</v>
      </c>
      <c r="F1201" t="s">
        <v>1767</v>
      </c>
    </row>
    <row r="1202" spans="1:6">
      <c r="A1202" s="1" t="s">
        <v>2968</v>
      </c>
      <c r="B1202" t="s">
        <v>2968</v>
      </c>
      <c r="C1202" t="s">
        <v>1765</v>
      </c>
      <c r="D1202" t="s">
        <v>9726</v>
      </c>
      <c r="E1202" s="4">
        <v>43189</v>
      </c>
      <c r="F1202" t="s">
        <v>1767</v>
      </c>
    </row>
    <row r="1203" spans="1:6">
      <c r="A1203" s="1" t="s">
        <v>2969</v>
      </c>
      <c r="B1203" t="s">
        <v>2969</v>
      </c>
      <c r="C1203" t="s">
        <v>1765</v>
      </c>
      <c r="E1203" s="4">
        <v>43189</v>
      </c>
      <c r="F1203" t="s">
        <v>1767</v>
      </c>
    </row>
    <row r="1204" spans="1:6">
      <c r="A1204" s="1" t="s">
        <v>2970</v>
      </c>
      <c r="B1204" t="s">
        <v>2970</v>
      </c>
      <c r="C1204" t="s">
        <v>9715</v>
      </c>
      <c r="E1204" s="4">
        <v>43189</v>
      </c>
      <c r="F1204" t="s">
        <v>1767</v>
      </c>
    </row>
    <row r="1205" spans="1:6">
      <c r="A1205" s="1" t="s">
        <v>2971</v>
      </c>
      <c r="B1205" t="s">
        <v>2971</v>
      </c>
      <c r="C1205" t="s">
        <v>9715</v>
      </c>
      <c r="E1205" s="4">
        <v>43189</v>
      </c>
      <c r="F1205" t="s">
        <v>1767</v>
      </c>
    </row>
    <row r="1206" spans="1:6">
      <c r="A1206" s="1" t="s">
        <v>2972</v>
      </c>
      <c r="B1206" t="s">
        <v>2972</v>
      </c>
      <c r="C1206" t="s">
        <v>1765</v>
      </c>
      <c r="D1206" t="s">
        <v>9722</v>
      </c>
      <c r="E1206" s="4">
        <v>43501</v>
      </c>
      <c r="F1206" t="s">
        <v>1767</v>
      </c>
    </row>
    <row r="1207" spans="1:6">
      <c r="A1207" s="1" t="s">
        <v>2973</v>
      </c>
      <c r="B1207" t="s">
        <v>2973</v>
      </c>
      <c r="C1207" t="s">
        <v>1765</v>
      </c>
      <c r="E1207" s="4">
        <v>43189</v>
      </c>
      <c r="F1207" t="s">
        <v>1767</v>
      </c>
    </row>
    <row r="1208" spans="1:6">
      <c r="A1208" s="1" t="s">
        <v>2974</v>
      </c>
      <c r="B1208" t="s">
        <v>2974</v>
      </c>
      <c r="C1208" t="s">
        <v>1765</v>
      </c>
      <c r="D1208" t="s">
        <v>9725</v>
      </c>
      <c r="E1208" s="4">
        <v>43641</v>
      </c>
      <c r="F1208" t="s">
        <v>1767</v>
      </c>
    </row>
    <row r="1209" spans="1:6">
      <c r="A1209" s="1" t="s">
        <v>2975</v>
      </c>
      <c r="B1209" t="s">
        <v>2975</v>
      </c>
      <c r="C1209" t="s">
        <v>1765</v>
      </c>
      <c r="E1209" s="4">
        <v>43189</v>
      </c>
      <c r="F1209" t="s">
        <v>1767</v>
      </c>
    </row>
    <row r="1210" spans="1:6">
      <c r="A1210" s="1" t="s">
        <v>2976</v>
      </c>
      <c r="B1210" t="s">
        <v>2976</v>
      </c>
      <c r="C1210" t="s">
        <v>1765</v>
      </c>
      <c r="D1210" t="s">
        <v>9722</v>
      </c>
      <c r="E1210" s="4">
        <v>43439</v>
      </c>
      <c r="F1210" t="s">
        <v>1767</v>
      </c>
    </row>
    <row r="1211" spans="1:6">
      <c r="A1211" s="1" t="s">
        <v>2977</v>
      </c>
      <c r="B1211" t="s">
        <v>2977</v>
      </c>
      <c r="C1211" t="s">
        <v>1765</v>
      </c>
      <c r="E1211" s="4">
        <v>43189</v>
      </c>
      <c r="F1211" t="s">
        <v>1767</v>
      </c>
    </row>
    <row r="1212" spans="1:6">
      <c r="A1212" s="1" t="s">
        <v>2978</v>
      </c>
      <c r="B1212" t="s">
        <v>2978</v>
      </c>
      <c r="C1212" t="s">
        <v>1765</v>
      </c>
      <c r="E1212" s="4">
        <v>43189</v>
      </c>
      <c r="F1212" t="s">
        <v>1767</v>
      </c>
    </row>
    <row r="1213" spans="1:6">
      <c r="A1213" s="1" t="s">
        <v>2979</v>
      </c>
      <c r="B1213" t="s">
        <v>2979</v>
      </c>
      <c r="C1213" t="s">
        <v>1765</v>
      </c>
      <c r="E1213" s="4">
        <v>43189</v>
      </c>
      <c r="F1213" t="s">
        <v>1767</v>
      </c>
    </row>
    <row r="1214" spans="1:6">
      <c r="A1214" s="1" t="s">
        <v>2980</v>
      </c>
      <c r="B1214" t="s">
        <v>2980</v>
      </c>
      <c r="C1214" t="s">
        <v>1765</v>
      </c>
      <c r="E1214" s="4">
        <v>43189</v>
      </c>
      <c r="F1214" t="s">
        <v>1767</v>
      </c>
    </row>
    <row r="1215" spans="1:6">
      <c r="A1215" s="1" t="s">
        <v>2981</v>
      </c>
      <c r="B1215" t="s">
        <v>2981</v>
      </c>
      <c r="C1215" t="s">
        <v>1765</v>
      </c>
      <c r="E1215" s="4">
        <v>43181</v>
      </c>
      <c r="F1215" t="s">
        <v>1767</v>
      </c>
    </row>
    <row r="1216" spans="1:6">
      <c r="A1216" s="1" t="s">
        <v>2982</v>
      </c>
      <c r="B1216" t="s">
        <v>2982</v>
      </c>
      <c r="C1216" t="s">
        <v>1765</v>
      </c>
      <c r="D1216" t="s">
        <v>9725</v>
      </c>
      <c r="E1216" s="4">
        <v>43189</v>
      </c>
      <c r="F1216" t="s">
        <v>1767</v>
      </c>
    </row>
    <row r="1217" spans="1:6">
      <c r="A1217" s="1" t="s">
        <v>2983</v>
      </c>
      <c r="B1217" t="s">
        <v>2983</v>
      </c>
      <c r="C1217" t="s">
        <v>1765</v>
      </c>
      <c r="E1217" s="4">
        <v>43189</v>
      </c>
      <c r="F1217" t="s">
        <v>1767</v>
      </c>
    </row>
    <row r="1218" spans="1:6">
      <c r="A1218" s="1" t="s">
        <v>2984</v>
      </c>
      <c r="B1218" t="s">
        <v>2984</v>
      </c>
      <c r="C1218" t="s">
        <v>1765</v>
      </c>
      <c r="E1218" s="4">
        <v>43185</v>
      </c>
      <c r="F1218" t="s">
        <v>1767</v>
      </c>
    </row>
    <row r="1219" spans="1:6">
      <c r="A1219" s="1" t="s">
        <v>2985</v>
      </c>
      <c r="B1219" t="s">
        <v>2985</v>
      </c>
      <c r="C1219" t="s">
        <v>1765</v>
      </c>
      <c r="E1219" s="4">
        <v>43189</v>
      </c>
      <c r="F1219" t="s">
        <v>1767</v>
      </c>
    </row>
    <row r="1220" spans="1:6">
      <c r="A1220" s="1" t="s">
        <v>2986</v>
      </c>
      <c r="B1220" t="s">
        <v>2986</v>
      </c>
      <c r="C1220" t="s">
        <v>9715</v>
      </c>
      <c r="D1220" t="s">
        <v>9723</v>
      </c>
      <c r="E1220" s="4">
        <v>43210</v>
      </c>
      <c r="F1220" t="s">
        <v>1767</v>
      </c>
    </row>
    <row r="1221" spans="1:6">
      <c r="A1221" s="1" t="s">
        <v>2987</v>
      </c>
      <c r="B1221" t="s">
        <v>2987</v>
      </c>
      <c r="C1221" t="s">
        <v>9715</v>
      </c>
      <c r="E1221" s="4">
        <v>43241</v>
      </c>
      <c r="F1221" t="s">
        <v>1767</v>
      </c>
    </row>
    <row r="1222" spans="1:6">
      <c r="A1222" s="1" t="s">
        <v>2988</v>
      </c>
      <c r="B1222" t="s">
        <v>2988</v>
      </c>
      <c r="C1222" t="s">
        <v>9715</v>
      </c>
      <c r="E1222" s="4">
        <v>43189</v>
      </c>
      <c r="F1222" t="s">
        <v>1767</v>
      </c>
    </row>
    <row r="1223" spans="1:6">
      <c r="A1223" s="1" t="s">
        <v>2989</v>
      </c>
      <c r="B1223" t="s">
        <v>2989</v>
      </c>
      <c r="C1223" t="s">
        <v>9715</v>
      </c>
      <c r="E1223" s="4">
        <v>43181</v>
      </c>
      <c r="F1223" t="s">
        <v>1767</v>
      </c>
    </row>
    <row r="1224" spans="1:6">
      <c r="A1224" s="1" t="s">
        <v>2990</v>
      </c>
      <c r="B1224" t="s">
        <v>2990</v>
      </c>
      <c r="C1224" t="s">
        <v>1765</v>
      </c>
      <c r="E1224" s="4">
        <v>43187</v>
      </c>
      <c r="F1224" t="s">
        <v>1767</v>
      </c>
    </row>
    <row r="1225" spans="1:6">
      <c r="A1225" s="1" t="s">
        <v>2991</v>
      </c>
      <c r="B1225" t="s">
        <v>2991</v>
      </c>
      <c r="C1225" t="s">
        <v>1765</v>
      </c>
      <c r="E1225" s="4">
        <v>43189</v>
      </c>
      <c r="F1225" t="s">
        <v>1767</v>
      </c>
    </row>
    <row r="1226" spans="1:6">
      <c r="A1226" s="1" t="s">
        <v>2992</v>
      </c>
      <c r="B1226" t="s">
        <v>2992</v>
      </c>
      <c r="C1226" t="s">
        <v>9715</v>
      </c>
      <c r="D1226" t="s">
        <v>9751</v>
      </c>
      <c r="E1226" s="4">
        <v>43333</v>
      </c>
      <c r="F1226" t="s">
        <v>1767</v>
      </c>
    </row>
    <row r="1227" spans="1:6">
      <c r="A1227" s="1" t="s">
        <v>2993</v>
      </c>
      <c r="B1227" t="s">
        <v>2993</v>
      </c>
      <c r="C1227" t="s">
        <v>1765</v>
      </c>
      <c r="E1227" s="4">
        <v>43189</v>
      </c>
      <c r="F1227" t="s">
        <v>1767</v>
      </c>
    </row>
    <row r="1228" spans="1:6">
      <c r="A1228" s="1" t="s">
        <v>2994</v>
      </c>
      <c r="B1228" t="s">
        <v>2994</v>
      </c>
      <c r="C1228" t="s">
        <v>9715</v>
      </c>
      <c r="E1228" s="4">
        <v>43251</v>
      </c>
      <c r="F1228" t="s">
        <v>1767</v>
      </c>
    </row>
    <row r="1229" spans="1:6">
      <c r="A1229" s="1" t="s">
        <v>2995</v>
      </c>
      <c r="B1229" t="s">
        <v>2995</v>
      </c>
      <c r="C1229" t="s">
        <v>1765</v>
      </c>
      <c r="E1229" s="4">
        <v>43188</v>
      </c>
      <c r="F1229" t="s">
        <v>1767</v>
      </c>
    </row>
    <row r="1230" spans="1:6">
      <c r="A1230" s="1" t="s">
        <v>2996</v>
      </c>
      <c r="B1230" t="s">
        <v>2996</v>
      </c>
      <c r="C1230" t="s">
        <v>9715</v>
      </c>
      <c r="E1230" s="4">
        <v>43496</v>
      </c>
      <c r="F1230" t="s">
        <v>1767</v>
      </c>
    </row>
    <row r="1231" spans="1:6">
      <c r="A1231" s="1" t="s">
        <v>2997</v>
      </c>
      <c r="B1231" t="s">
        <v>2997</v>
      </c>
      <c r="C1231" t="s">
        <v>9715</v>
      </c>
      <c r="E1231" s="4">
        <v>43496</v>
      </c>
      <c r="F1231" t="s">
        <v>1767</v>
      </c>
    </row>
    <row r="1232" spans="1:6">
      <c r="A1232" s="1" t="s">
        <v>2998</v>
      </c>
      <c r="B1232" t="s">
        <v>2998</v>
      </c>
      <c r="C1232" t="s">
        <v>9715</v>
      </c>
      <c r="E1232" s="4">
        <v>43496</v>
      </c>
      <c r="F1232" t="s">
        <v>1767</v>
      </c>
    </row>
    <row r="1233" spans="1:6">
      <c r="A1233" s="1" t="s">
        <v>2999</v>
      </c>
      <c r="B1233" t="s">
        <v>2999</v>
      </c>
      <c r="C1233" t="s">
        <v>1765</v>
      </c>
      <c r="E1233" s="4">
        <v>43483</v>
      </c>
      <c r="F1233" t="s">
        <v>1767</v>
      </c>
    </row>
    <row r="1234" spans="1:6">
      <c r="A1234" s="1" t="s">
        <v>3000</v>
      </c>
      <c r="B1234" t="s">
        <v>3000</v>
      </c>
      <c r="C1234" t="s">
        <v>1765</v>
      </c>
      <c r="E1234" s="4">
        <v>43483</v>
      </c>
      <c r="F1234" t="s">
        <v>1767</v>
      </c>
    </row>
    <row r="1235" spans="1:6">
      <c r="A1235" s="1" t="s">
        <v>3001</v>
      </c>
      <c r="B1235" t="s">
        <v>3001</v>
      </c>
      <c r="C1235" t="s">
        <v>1765</v>
      </c>
      <c r="E1235" s="4">
        <v>43488</v>
      </c>
      <c r="F1235" t="s">
        <v>1767</v>
      </c>
    </row>
    <row r="1236" spans="1:6">
      <c r="A1236" s="1" t="s">
        <v>3002</v>
      </c>
      <c r="B1236" t="s">
        <v>3002</v>
      </c>
      <c r="C1236" t="s">
        <v>1765</v>
      </c>
      <c r="E1236" s="4">
        <v>43496</v>
      </c>
      <c r="F1236" t="s">
        <v>1767</v>
      </c>
    </row>
    <row r="1237" spans="1:6">
      <c r="A1237" s="1" t="s">
        <v>3003</v>
      </c>
      <c r="B1237" t="s">
        <v>3003</v>
      </c>
      <c r="C1237" t="s">
        <v>1765</v>
      </c>
      <c r="E1237" s="4">
        <v>43496</v>
      </c>
      <c r="F1237" t="s">
        <v>1767</v>
      </c>
    </row>
    <row r="1238" spans="1:6">
      <c r="A1238" s="1" t="s">
        <v>3004</v>
      </c>
      <c r="B1238" t="s">
        <v>3004</v>
      </c>
      <c r="C1238" t="s">
        <v>9715</v>
      </c>
      <c r="E1238" s="4">
        <v>43496</v>
      </c>
      <c r="F1238" t="s">
        <v>1767</v>
      </c>
    </row>
    <row r="1239" spans="1:6">
      <c r="A1239" s="1" t="s">
        <v>3005</v>
      </c>
      <c r="B1239" t="s">
        <v>3005</v>
      </c>
      <c r="C1239" t="s">
        <v>9715</v>
      </c>
      <c r="D1239" t="s">
        <v>9725</v>
      </c>
      <c r="E1239" s="4">
        <v>43621</v>
      </c>
      <c r="F1239" t="s">
        <v>1767</v>
      </c>
    </row>
    <row r="1240" spans="1:6">
      <c r="A1240" s="1" t="s">
        <v>3006</v>
      </c>
      <c r="B1240" t="s">
        <v>3006</v>
      </c>
      <c r="C1240" t="s">
        <v>1765</v>
      </c>
      <c r="E1240" s="4">
        <v>43496</v>
      </c>
      <c r="F1240" t="s">
        <v>1767</v>
      </c>
    </row>
    <row r="1241" spans="1:6">
      <c r="A1241" s="1" t="s">
        <v>3007</v>
      </c>
      <c r="B1241" t="s">
        <v>3007</v>
      </c>
      <c r="C1241" t="s">
        <v>1765</v>
      </c>
      <c r="E1241" s="4">
        <v>43496</v>
      </c>
      <c r="F1241" t="s">
        <v>1767</v>
      </c>
    </row>
    <row r="1242" spans="1:6">
      <c r="A1242" s="1" t="s">
        <v>3008</v>
      </c>
      <c r="B1242" t="s">
        <v>3008</v>
      </c>
      <c r="C1242" t="s">
        <v>9715</v>
      </c>
      <c r="E1242" s="4">
        <v>43495</v>
      </c>
      <c r="F1242" t="s">
        <v>1767</v>
      </c>
    </row>
    <row r="1243" spans="1:6">
      <c r="A1243" s="1" t="s">
        <v>3009</v>
      </c>
      <c r="B1243" t="s">
        <v>3009</v>
      </c>
      <c r="C1243" t="s">
        <v>1765</v>
      </c>
      <c r="E1243" s="4">
        <v>43496</v>
      </c>
      <c r="F1243" t="s">
        <v>1767</v>
      </c>
    </row>
    <row r="1244" spans="1:6">
      <c r="A1244" s="1" t="s">
        <v>3010</v>
      </c>
      <c r="B1244" t="s">
        <v>3010</v>
      </c>
      <c r="C1244" t="s">
        <v>9715</v>
      </c>
      <c r="E1244" s="4">
        <v>43496</v>
      </c>
      <c r="F1244" t="s">
        <v>1767</v>
      </c>
    </row>
    <row r="1245" spans="1:6">
      <c r="A1245" s="1" t="s">
        <v>3011</v>
      </c>
      <c r="B1245" t="s">
        <v>3011</v>
      </c>
      <c r="C1245" t="s">
        <v>1765</v>
      </c>
      <c r="E1245" s="4">
        <v>43496</v>
      </c>
      <c r="F1245" t="s">
        <v>1767</v>
      </c>
    </row>
    <row r="1246" spans="1:6">
      <c r="A1246" s="1" t="s">
        <v>3012</v>
      </c>
      <c r="B1246" t="s">
        <v>3012</v>
      </c>
      <c r="C1246" t="s">
        <v>1765</v>
      </c>
      <c r="E1246" s="4">
        <v>43496</v>
      </c>
      <c r="F1246" t="s">
        <v>1767</v>
      </c>
    </row>
    <row r="1247" spans="1:6">
      <c r="A1247" s="1" t="s">
        <v>3013</v>
      </c>
      <c r="B1247" t="s">
        <v>3013</v>
      </c>
      <c r="C1247" t="s">
        <v>1765</v>
      </c>
      <c r="E1247" s="4">
        <v>43495</v>
      </c>
      <c r="F1247" t="s">
        <v>1767</v>
      </c>
    </row>
    <row r="1248" spans="1:6">
      <c r="A1248" s="1" t="s">
        <v>3014</v>
      </c>
      <c r="B1248" t="s">
        <v>3014</v>
      </c>
      <c r="C1248" t="s">
        <v>1765</v>
      </c>
      <c r="E1248" s="4">
        <v>43496</v>
      </c>
      <c r="F1248" t="s">
        <v>1767</v>
      </c>
    </row>
    <row r="1249" spans="1:6">
      <c r="A1249" s="1" t="s">
        <v>3015</v>
      </c>
      <c r="B1249" t="s">
        <v>3015</v>
      </c>
      <c r="C1249" t="s">
        <v>1765</v>
      </c>
      <c r="E1249" s="4">
        <v>43496</v>
      </c>
      <c r="F1249" t="s">
        <v>1767</v>
      </c>
    </row>
    <row r="1250" spans="1:6">
      <c r="A1250" s="1" t="s">
        <v>3016</v>
      </c>
      <c r="B1250" t="s">
        <v>3016</v>
      </c>
      <c r="C1250" t="s">
        <v>1765</v>
      </c>
      <c r="E1250" s="4">
        <v>43496</v>
      </c>
      <c r="F1250" t="s">
        <v>1767</v>
      </c>
    </row>
    <row r="1251" spans="1:6">
      <c r="A1251" s="1" t="s">
        <v>3017</v>
      </c>
      <c r="B1251" t="s">
        <v>3017</v>
      </c>
      <c r="C1251" t="s">
        <v>9715</v>
      </c>
      <c r="E1251" s="4">
        <v>42278</v>
      </c>
      <c r="F1251" t="s">
        <v>1767</v>
      </c>
    </row>
    <row r="1252" spans="1:6">
      <c r="A1252" s="1" t="s">
        <v>3018</v>
      </c>
      <c r="B1252" t="s">
        <v>3018</v>
      </c>
      <c r="C1252" t="s">
        <v>9715</v>
      </c>
      <c r="E1252" s="4">
        <v>42278</v>
      </c>
      <c r="F1252" t="s">
        <v>1767</v>
      </c>
    </row>
    <row r="1253" spans="1:6">
      <c r="A1253" s="1" t="s">
        <v>3019</v>
      </c>
      <c r="B1253" t="s">
        <v>3019</v>
      </c>
      <c r="C1253" t="s">
        <v>9715</v>
      </c>
      <c r="E1253" s="4">
        <v>42278</v>
      </c>
      <c r="F1253" t="s">
        <v>1767</v>
      </c>
    </row>
    <row r="1254" spans="1:6">
      <c r="A1254" s="1" t="s">
        <v>3020</v>
      </c>
      <c r="B1254" t="s">
        <v>3020</v>
      </c>
      <c r="C1254" t="s">
        <v>1765</v>
      </c>
      <c r="E1254" s="4">
        <v>42278</v>
      </c>
      <c r="F1254" t="s">
        <v>1767</v>
      </c>
    </row>
    <row r="1255" spans="1:6">
      <c r="A1255" s="1" t="s">
        <v>3021</v>
      </c>
      <c r="B1255" t="s">
        <v>3021</v>
      </c>
      <c r="C1255" t="s">
        <v>9715</v>
      </c>
      <c r="E1255" s="4">
        <v>42278</v>
      </c>
      <c r="F1255" t="s">
        <v>1767</v>
      </c>
    </row>
    <row r="1256" spans="1:6">
      <c r="A1256" s="1" t="s">
        <v>3022</v>
      </c>
      <c r="B1256" t="s">
        <v>3022</v>
      </c>
      <c r="C1256" t="s">
        <v>9715</v>
      </c>
      <c r="E1256" s="4">
        <v>42278</v>
      </c>
      <c r="F1256" t="s">
        <v>1767</v>
      </c>
    </row>
    <row r="1257" spans="1:6">
      <c r="A1257" s="1" t="s">
        <v>3023</v>
      </c>
      <c r="B1257" t="s">
        <v>3023</v>
      </c>
      <c r="C1257" t="s">
        <v>1765</v>
      </c>
      <c r="E1257" s="4">
        <v>42278</v>
      </c>
      <c r="F1257" t="s">
        <v>1767</v>
      </c>
    </row>
    <row r="1258" spans="1:6">
      <c r="A1258" s="1" t="s">
        <v>3024</v>
      </c>
      <c r="B1258" t="s">
        <v>3024</v>
      </c>
      <c r="C1258" t="s">
        <v>9715</v>
      </c>
      <c r="E1258" s="4">
        <v>42278</v>
      </c>
      <c r="F1258" t="s">
        <v>1767</v>
      </c>
    </row>
    <row r="1259" spans="1:6">
      <c r="A1259" s="1" t="s">
        <v>3025</v>
      </c>
      <c r="B1259" t="s">
        <v>3025</v>
      </c>
      <c r="C1259" t="s">
        <v>9715</v>
      </c>
      <c r="D1259" t="s">
        <v>9722</v>
      </c>
      <c r="E1259" s="4">
        <v>42278</v>
      </c>
      <c r="F1259" t="s">
        <v>1767</v>
      </c>
    </row>
    <row r="1260" spans="1:6">
      <c r="A1260" s="1" t="s">
        <v>3026</v>
      </c>
      <c r="B1260" t="s">
        <v>3026</v>
      </c>
      <c r="C1260" t="s">
        <v>9715</v>
      </c>
      <c r="E1260" s="4">
        <v>42278</v>
      </c>
      <c r="F1260" t="s">
        <v>1767</v>
      </c>
    </row>
    <row r="1261" spans="1:6">
      <c r="A1261" s="1" t="s">
        <v>3027</v>
      </c>
      <c r="B1261" t="s">
        <v>3027</v>
      </c>
      <c r="C1261" t="s">
        <v>9715</v>
      </c>
      <c r="E1261" s="4">
        <v>42278</v>
      </c>
      <c r="F1261" t="s">
        <v>1767</v>
      </c>
    </row>
    <row r="1262" spans="1:6">
      <c r="A1262" s="1" t="s">
        <v>3028</v>
      </c>
      <c r="B1262" t="s">
        <v>3028</v>
      </c>
      <c r="C1262" t="s">
        <v>9715</v>
      </c>
      <c r="E1262" s="4">
        <v>42278</v>
      </c>
      <c r="F1262" t="s">
        <v>1767</v>
      </c>
    </row>
    <row r="1263" spans="1:6">
      <c r="A1263" s="1" t="s">
        <v>3029</v>
      </c>
      <c r="B1263" t="s">
        <v>3029</v>
      </c>
      <c r="C1263" t="s">
        <v>9715</v>
      </c>
      <c r="D1263" t="s">
        <v>9722</v>
      </c>
      <c r="E1263" s="4">
        <v>42278</v>
      </c>
      <c r="F1263" t="s">
        <v>1767</v>
      </c>
    </row>
    <row r="1264" spans="1:6">
      <c r="A1264" s="1" t="s">
        <v>3030</v>
      </c>
      <c r="B1264" t="s">
        <v>3030</v>
      </c>
      <c r="C1264" t="s">
        <v>9715</v>
      </c>
      <c r="E1264" s="4">
        <v>42278</v>
      </c>
      <c r="F1264" t="s">
        <v>1767</v>
      </c>
    </row>
    <row r="1265" spans="1:6">
      <c r="A1265" s="1" t="s">
        <v>3031</v>
      </c>
      <c r="B1265" t="s">
        <v>3031</v>
      </c>
      <c r="C1265" t="s">
        <v>9715</v>
      </c>
      <c r="D1265" t="s">
        <v>9723</v>
      </c>
      <c r="E1265" s="4">
        <v>42278</v>
      </c>
      <c r="F1265" t="s">
        <v>1767</v>
      </c>
    </row>
    <row r="1266" spans="1:6">
      <c r="A1266" s="1" t="s">
        <v>3032</v>
      </c>
      <c r="B1266" t="s">
        <v>3032</v>
      </c>
      <c r="C1266" t="s">
        <v>1765</v>
      </c>
      <c r="D1266" t="s">
        <v>9759</v>
      </c>
      <c r="E1266" s="4">
        <v>42278</v>
      </c>
      <c r="F1266" t="s">
        <v>1767</v>
      </c>
    </row>
    <row r="1267" spans="1:6">
      <c r="A1267" s="1" t="s">
        <v>3033</v>
      </c>
      <c r="B1267" t="s">
        <v>3033</v>
      </c>
      <c r="C1267" t="s">
        <v>9715</v>
      </c>
      <c r="E1267" s="4">
        <v>42278</v>
      </c>
      <c r="F1267" t="s">
        <v>1767</v>
      </c>
    </row>
    <row r="1268" spans="1:6">
      <c r="A1268" s="1" t="s">
        <v>3034</v>
      </c>
      <c r="B1268" t="s">
        <v>3034</v>
      </c>
      <c r="C1268" t="s">
        <v>1765</v>
      </c>
      <c r="D1268" t="s">
        <v>9722</v>
      </c>
      <c r="E1268" s="4">
        <v>42278</v>
      </c>
      <c r="F1268" t="s">
        <v>1767</v>
      </c>
    </row>
    <row r="1269" spans="1:6">
      <c r="A1269" s="1" t="s">
        <v>3035</v>
      </c>
      <c r="B1269" t="s">
        <v>3035</v>
      </c>
      <c r="C1269" t="s">
        <v>9715</v>
      </c>
      <c r="D1269" t="s">
        <v>9725</v>
      </c>
      <c r="E1269" s="4">
        <v>42278</v>
      </c>
      <c r="F1269" t="s">
        <v>1767</v>
      </c>
    </row>
    <row r="1270" spans="1:6">
      <c r="A1270" s="1" t="s">
        <v>3036</v>
      </c>
      <c r="B1270" t="s">
        <v>3036</v>
      </c>
      <c r="C1270" t="s">
        <v>9715</v>
      </c>
      <c r="E1270" s="4">
        <v>42278</v>
      </c>
      <c r="F1270" t="s">
        <v>1767</v>
      </c>
    </row>
    <row r="1271" spans="1:6">
      <c r="A1271" s="1" t="s">
        <v>3037</v>
      </c>
      <c r="B1271" t="s">
        <v>3037</v>
      </c>
      <c r="C1271" t="s">
        <v>9715</v>
      </c>
      <c r="E1271" s="4">
        <v>42278</v>
      </c>
      <c r="F1271" t="s">
        <v>1767</v>
      </c>
    </row>
    <row r="1272" spans="1:6">
      <c r="A1272" s="1" t="s">
        <v>3038</v>
      </c>
      <c r="B1272" t="s">
        <v>3038</v>
      </c>
      <c r="C1272" t="s">
        <v>9715</v>
      </c>
      <c r="D1272" t="s">
        <v>9722</v>
      </c>
      <c r="E1272" s="4">
        <v>42278</v>
      </c>
      <c r="F1272" t="s">
        <v>1767</v>
      </c>
    </row>
    <row r="1273" spans="1:6">
      <c r="A1273" s="1" t="s">
        <v>3039</v>
      </c>
      <c r="B1273" t="s">
        <v>3039</v>
      </c>
      <c r="C1273" t="s">
        <v>9715</v>
      </c>
      <c r="E1273" s="4">
        <v>42278</v>
      </c>
      <c r="F1273" t="s">
        <v>1767</v>
      </c>
    </row>
    <row r="1274" spans="1:6">
      <c r="A1274" s="1" t="s">
        <v>3040</v>
      </c>
      <c r="B1274" t="s">
        <v>3040</v>
      </c>
      <c r="C1274" t="s">
        <v>9715</v>
      </c>
      <c r="E1274" s="4">
        <v>42278</v>
      </c>
      <c r="F1274" t="s">
        <v>1767</v>
      </c>
    </row>
    <row r="1275" spans="1:6">
      <c r="A1275" s="1" t="s">
        <v>3041</v>
      </c>
      <c r="B1275" t="s">
        <v>3041</v>
      </c>
      <c r="C1275" t="s">
        <v>9715</v>
      </c>
      <c r="E1275" s="4">
        <v>42278</v>
      </c>
      <c r="F1275" t="s">
        <v>1767</v>
      </c>
    </row>
    <row r="1276" spans="1:6">
      <c r="A1276" s="1" t="s">
        <v>3042</v>
      </c>
      <c r="B1276" t="s">
        <v>3042</v>
      </c>
      <c r="C1276" t="s">
        <v>9715</v>
      </c>
      <c r="E1276" s="4">
        <v>42278</v>
      </c>
      <c r="F1276" t="s">
        <v>1767</v>
      </c>
    </row>
    <row r="1277" spans="1:6">
      <c r="A1277" s="1" t="s">
        <v>3043</v>
      </c>
      <c r="B1277" t="s">
        <v>3043</v>
      </c>
      <c r="C1277" t="s">
        <v>9715</v>
      </c>
      <c r="E1277" s="4">
        <v>42278</v>
      </c>
      <c r="F1277" t="s">
        <v>1767</v>
      </c>
    </row>
    <row r="1278" spans="1:6">
      <c r="A1278" s="1" t="s">
        <v>3044</v>
      </c>
      <c r="B1278" t="s">
        <v>3044</v>
      </c>
      <c r="C1278" t="s">
        <v>9715</v>
      </c>
      <c r="E1278" s="4">
        <v>42278</v>
      </c>
      <c r="F1278" t="s">
        <v>1767</v>
      </c>
    </row>
    <row r="1279" spans="1:6">
      <c r="A1279" s="1" t="s">
        <v>3045</v>
      </c>
      <c r="B1279" t="s">
        <v>3045</v>
      </c>
      <c r="C1279" t="s">
        <v>9715</v>
      </c>
      <c r="E1279" s="4">
        <v>42278</v>
      </c>
      <c r="F1279" t="s">
        <v>1767</v>
      </c>
    </row>
    <row r="1280" spans="1:6">
      <c r="A1280" s="1" t="s">
        <v>3046</v>
      </c>
      <c r="B1280" t="s">
        <v>3046</v>
      </c>
      <c r="C1280" t="s">
        <v>9715</v>
      </c>
      <c r="E1280" s="4">
        <v>42278</v>
      </c>
      <c r="F1280" t="s">
        <v>1767</v>
      </c>
    </row>
    <row r="1281" spans="1:6">
      <c r="A1281" s="1" t="s">
        <v>3047</v>
      </c>
      <c r="B1281" t="s">
        <v>3047</v>
      </c>
      <c r="C1281" t="s">
        <v>9715</v>
      </c>
      <c r="E1281" s="4">
        <v>42278</v>
      </c>
      <c r="F1281" t="s">
        <v>1767</v>
      </c>
    </row>
    <row r="1282" spans="1:6">
      <c r="A1282" s="1" t="s">
        <v>3048</v>
      </c>
      <c r="B1282" t="s">
        <v>3048</v>
      </c>
      <c r="C1282" t="s">
        <v>9715</v>
      </c>
      <c r="E1282" s="4">
        <v>42278</v>
      </c>
      <c r="F1282" t="s">
        <v>1767</v>
      </c>
    </row>
    <row r="1283" spans="1:6">
      <c r="A1283" s="1" t="s">
        <v>3049</v>
      </c>
      <c r="B1283" t="s">
        <v>3049</v>
      </c>
      <c r="C1283" t="s">
        <v>9715</v>
      </c>
      <c r="E1283" s="4">
        <v>42278</v>
      </c>
      <c r="F1283" t="s">
        <v>1767</v>
      </c>
    </row>
    <row r="1284" spans="1:6">
      <c r="A1284" s="1" t="s">
        <v>3050</v>
      </c>
      <c r="B1284" t="s">
        <v>3050</v>
      </c>
      <c r="C1284" t="s">
        <v>9715</v>
      </c>
      <c r="E1284" s="4">
        <v>42278</v>
      </c>
      <c r="F1284" t="s">
        <v>1767</v>
      </c>
    </row>
    <row r="1285" spans="1:6">
      <c r="A1285" s="1" t="s">
        <v>3051</v>
      </c>
      <c r="B1285" t="s">
        <v>3051</v>
      </c>
      <c r="C1285" t="s">
        <v>1765</v>
      </c>
      <c r="E1285" s="4">
        <v>42278</v>
      </c>
      <c r="F1285" t="s">
        <v>1767</v>
      </c>
    </row>
    <row r="1286" spans="1:6">
      <c r="A1286" s="1" t="s">
        <v>3052</v>
      </c>
      <c r="B1286" t="s">
        <v>3052</v>
      </c>
      <c r="C1286" t="s">
        <v>9715</v>
      </c>
      <c r="D1286" t="s">
        <v>9735</v>
      </c>
      <c r="E1286" s="4">
        <v>42278</v>
      </c>
      <c r="F1286" t="s">
        <v>1767</v>
      </c>
    </row>
    <row r="1287" spans="1:6">
      <c r="A1287" s="1" t="s">
        <v>3053</v>
      </c>
      <c r="B1287" t="s">
        <v>3053</v>
      </c>
      <c r="C1287" t="s">
        <v>9715</v>
      </c>
      <c r="E1287" s="4">
        <v>42278</v>
      </c>
      <c r="F1287" t="s">
        <v>1767</v>
      </c>
    </row>
    <row r="1288" spans="1:6">
      <c r="A1288" s="1" t="s">
        <v>3054</v>
      </c>
      <c r="B1288" t="s">
        <v>3054</v>
      </c>
      <c r="C1288" t="s">
        <v>9715</v>
      </c>
      <c r="E1288" s="4">
        <v>42278</v>
      </c>
      <c r="F1288" t="s">
        <v>1767</v>
      </c>
    </row>
    <row r="1289" spans="1:6">
      <c r="A1289" s="1" t="s">
        <v>3055</v>
      </c>
      <c r="B1289" t="s">
        <v>3055</v>
      </c>
      <c r="C1289" t="s">
        <v>1765</v>
      </c>
      <c r="D1289" t="s">
        <v>9738</v>
      </c>
      <c r="E1289" s="4">
        <v>42278</v>
      </c>
      <c r="F1289" t="s">
        <v>1767</v>
      </c>
    </row>
    <row r="1290" spans="1:6">
      <c r="A1290" s="1" t="s">
        <v>3056</v>
      </c>
      <c r="B1290" t="s">
        <v>3056</v>
      </c>
      <c r="C1290" t="s">
        <v>9715</v>
      </c>
      <c r="E1290" s="4">
        <v>42278</v>
      </c>
      <c r="F1290" t="s">
        <v>1767</v>
      </c>
    </row>
    <row r="1291" spans="1:6">
      <c r="A1291" s="1" t="s">
        <v>3057</v>
      </c>
      <c r="B1291" t="s">
        <v>3057</v>
      </c>
      <c r="C1291" t="s">
        <v>9715</v>
      </c>
      <c r="E1291" s="4">
        <v>42278</v>
      </c>
      <c r="F1291" t="s">
        <v>1767</v>
      </c>
    </row>
    <row r="1292" spans="1:6">
      <c r="A1292" s="1" t="s">
        <v>3058</v>
      </c>
      <c r="B1292" t="s">
        <v>3058</v>
      </c>
      <c r="C1292" t="s">
        <v>9715</v>
      </c>
      <c r="E1292" s="4">
        <v>42278</v>
      </c>
      <c r="F1292" t="s">
        <v>1767</v>
      </c>
    </row>
    <row r="1293" spans="1:6">
      <c r="A1293" s="1" t="s">
        <v>3059</v>
      </c>
      <c r="B1293" t="s">
        <v>3059</v>
      </c>
      <c r="C1293" t="s">
        <v>9715</v>
      </c>
      <c r="E1293" s="4">
        <v>42278</v>
      </c>
      <c r="F1293" t="s">
        <v>1767</v>
      </c>
    </row>
    <row r="1294" spans="1:6">
      <c r="A1294" s="1" t="s">
        <v>3060</v>
      </c>
      <c r="B1294" t="s">
        <v>3060</v>
      </c>
      <c r="C1294" t="s">
        <v>9715</v>
      </c>
      <c r="E1294" s="4">
        <v>42278</v>
      </c>
      <c r="F1294" t="s">
        <v>1767</v>
      </c>
    </row>
    <row r="1295" spans="1:6">
      <c r="A1295" s="1" t="s">
        <v>3061</v>
      </c>
      <c r="B1295" t="s">
        <v>3061</v>
      </c>
      <c r="C1295" t="s">
        <v>9715</v>
      </c>
      <c r="E1295" s="4">
        <v>42278</v>
      </c>
      <c r="F1295" t="s">
        <v>1767</v>
      </c>
    </row>
    <row r="1296" spans="1:6">
      <c r="A1296" s="1" t="s">
        <v>3062</v>
      </c>
      <c r="B1296" t="s">
        <v>3062</v>
      </c>
      <c r="C1296" t="s">
        <v>9715</v>
      </c>
      <c r="D1296" t="s">
        <v>9723</v>
      </c>
      <c r="E1296" s="4">
        <v>42278</v>
      </c>
      <c r="F1296" t="s">
        <v>1767</v>
      </c>
    </row>
    <row r="1297" spans="1:6">
      <c r="A1297" s="1" t="s">
        <v>3063</v>
      </c>
      <c r="B1297" t="s">
        <v>3063</v>
      </c>
      <c r="C1297" t="s">
        <v>9715</v>
      </c>
      <c r="E1297" s="4">
        <v>42278</v>
      </c>
      <c r="F1297" t="s">
        <v>1767</v>
      </c>
    </row>
    <row r="1298" spans="1:6">
      <c r="A1298" s="1" t="s">
        <v>3064</v>
      </c>
      <c r="B1298" t="s">
        <v>3064</v>
      </c>
      <c r="C1298" t="s">
        <v>9715</v>
      </c>
      <c r="E1298" s="4">
        <v>42278</v>
      </c>
      <c r="F1298" t="s">
        <v>1767</v>
      </c>
    </row>
    <row r="1299" spans="1:6">
      <c r="A1299" s="1" t="s">
        <v>3065</v>
      </c>
      <c r="B1299" t="s">
        <v>3065</v>
      </c>
      <c r="C1299" t="s">
        <v>9715</v>
      </c>
      <c r="D1299" t="s">
        <v>9725</v>
      </c>
      <c r="E1299" s="4">
        <v>42278</v>
      </c>
      <c r="F1299" t="s">
        <v>1767</v>
      </c>
    </row>
    <row r="1300" spans="1:6">
      <c r="A1300" s="1" t="s">
        <v>3066</v>
      </c>
      <c r="B1300" t="s">
        <v>3066</v>
      </c>
      <c r="C1300" t="s">
        <v>9715</v>
      </c>
      <c r="D1300" t="s">
        <v>9725</v>
      </c>
      <c r="E1300" s="4">
        <v>42278</v>
      </c>
      <c r="F1300" t="s">
        <v>1767</v>
      </c>
    </row>
    <row r="1301" spans="1:6">
      <c r="A1301" s="1" t="s">
        <v>3067</v>
      </c>
      <c r="B1301" t="s">
        <v>3067</v>
      </c>
      <c r="C1301" t="s">
        <v>9715</v>
      </c>
      <c r="D1301" t="s">
        <v>9723</v>
      </c>
      <c r="E1301" s="4">
        <v>42278</v>
      </c>
      <c r="F1301" t="s">
        <v>1767</v>
      </c>
    </row>
    <row r="1302" spans="1:6">
      <c r="A1302" s="1" t="s">
        <v>3068</v>
      </c>
      <c r="B1302" t="s">
        <v>3068</v>
      </c>
      <c r="C1302" t="s">
        <v>9715</v>
      </c>
      <c r="E1302" s="4">
        <v>42278</v>
      </c>
      <c r="F1302" t="s">
        <v>1767</v>
      </c>
    </row>
    <row r="1303" spans="1:6">
      <c r="A1303" s="1" t="s">
        <v>3069</v>
      </c>
      <c r="B1303" t="s">
        <v>3069</v>
      </c>
      <c r="C1303" t="s">
        <v>9715</v>
      </c>
      <c r="E1303" s="4">
        <v>42278</v>
      </c>
      <c r="F1303" t="s">
        <v>1767</v>
      </c>
    </row>
    <row r="1304" spans="1:6">
      <c r="A1304" s="1" t="s">
        <v>3070</v>
      </c>
      <c r="B1304" t="s">
        <v>3070</v>
      </c>
      <c r="C1304" t="s">
        <v>9715</v>
      </c>
      <c r="E1304" s="4">
        <v>42278</v>
      </c>
      <c r="F1304" t="s">
        <v>1767</v>
      </c>
    </row>
    <row r="1305" spans="1:6">
      <c r="A1305" s="1" t="s">
        <v>3071</v>
      </c>
      <c r="B1305" t="s">
        <v>3071</v>
      </c>
      <c r="C1305" t="s">
        <v>9715</v>
      </c>
      <c r="E1305" s="4">
        <v>42278</v>
      </c>
      <c r="F1305" t="s">
        <v>1767</v>
      </c>
    </row>
    <row r="1306" spans="1:6">
      <c r="A1306" s="1" t="s">
        <v>3072</v>
      </c>
      <c r="B1306" t="s">
        <v>3072</v>
      </c>
      <c r="C1306" t="s">
        <v>9715</v>
      </c>
      <c r="E1306" s="4">
        <v>42278</v>
      </c>
      <c r="F1306" t="s">
        <v>1767</v>
      </c>
    </row>
    <row r="1307" spans="1:6">
      <c r="A1307" s="1" t="s">
        <v>3073</v>
      </c>
      <c r="B1307" t="s">
        <v>3073</v>
      </c>
      <c r="C1307" t="s">
        <v>9715</v>
      </c>
      <c r="E1307" s="4">
        <v>42278</v>
      </c>
      <c r="F1307" t="s">
        <v>1767</v>
      </c>
    </row>
    <row r="1308" spans="1:6">
      <c r="A1308" s="1" t="s">
        <v>3074</v>
      </c>
      <c r="B1308" t="s">
        <v>3074</v>
      </c>
      <c r="C1308" t="s">
        <v>9715</v>
      </c>
      <c r="E1308" s="4">
        <v>42278</v>
      </c>
      <c r="F1308" t="s">
        <v>1767</v>
      </c>
    </row>
    <row r="1309" spans="1:6">
      <c r="A1309" s="1" t="s">
        <v>3075</v>
      </c>
      <c r="B1309" t="s">
        <v>3075</v>
      </c>
      <c r="C1309" t="s">
        <v>9715</v>
      </c>
      <c r="D1309" t="s">
        <v>9722</v>
      </c>
      <c r="E1309" s="4">
        <v>42278</v>
      </c>
      <c r="F1309" t="s">
        <v>1767</v>
      </c>
    </row>
    <row r="1310" spans="1:6">
      <c r="A1310" s="1" t="s">
        <v>3076</v>
      </c>
      <c r="B1310" t="s">
        <v>3076</v>
      </c>
      <c r="C1310" t="s">
        <v>9715</v>
      </c>
      <c r="E1310" s="4">
        <v>42278</v>
      </c>
      <c r="F1310" t="s">
        <v>1767</v>
      </c>
    </row>
    <row r="1311" spans="1:6">
      <c r="A1311" s="1" t="s">
        <v>3077</v>
      </c>
      <c r="B1311" t="s">
        <v>3077</v>
      </c>
      <c r="C1311" t="s">
        <v>9715</v>
      </c>
      <c r="E1311" s="4">
        <v>42278</v>
      </c>
      <c r="F1311" t="s">
        <v>1767</v>
      </c>
    </row>
    <row r="1312" spans="1:6">
      <c r="A1312" s="1" t="s">
        <v>3078</v>
      </c>
      <c r="B1312" t="s">
        <v>3078</v>
      </c>
      <c r="C1312" t="s">
        <v>9715</v>
      </c>
      <c r="E1312" s="4">
        <v>42278</v>
      </c>
      <c r="F1312" t="s">
        <v>1767</v>
      </c>
    </row>
    <row r="1313" spans="1:6">
      <c r="A1313" s="1" t="s">
        <v>3079</v>
      </c>
      <c r="B1313" t="s">
        <v>3079</v>
      </c>
      <c r="C1313" t="s">
        <v>9715</v>
      </c>
      <c r="E1313" s="4">
        <v>42278</v>
      </c>
      <c r="F1313" t="s">
        <v>1767</v>
      </c>
    </row>
    <row r="1314" spans="1:6">
      <c r="A1314" s="1" t="s">
        <v>3080</v>
      </c>
      <c r="B1314" t="s">
        <v>3080</v>
      </c>
      <c r="C1314" t="s">
        <v>9715</v>
      </c>
      <c r="E1314" s="4">
        <v>42278</v>
      </c>
      <c r="F1314" t="s">
        <v>1767</v>
      </c>
    </row>
    <row r="1315" spans="1:6">
      <c r="A1315" s="1" t="s">
        <v>3081</v>
      </c>
      <c r="B1315" t="s">
        <v>3081</v>
      </c>
      <c r="C1315" t="s">
        <v>9715</v>
      </c>
      <c r="E1315" s="4">
        <v>42278</v>
      </c>
      <c r="F1315" t="s">
        <v>1767</v>
      </c>
    </row>
    <row r="1316" spans="1:6">
      <c r="A1316" s="1" t="s">
        <v>3082</v>
      </c>
      <c r="B1316" t="s">
        <v>3082</v>
      </c>
      <c r="C1316" t="s">
        <v>9715</v>
      </c>
      <c r="E1316" s="4">
        <v>42278</v>
      </c>
      <c r="F1316" t="s">
        <v>1767</v>
      </c>
    </row>
    <row r="1317" spans="1:6">
      <c r="A1317" s="1" t="s">
        <v>3083</v>
      </c>
      <c r="B1317" t="s">
        <v>3083</v>
      </c>
      <c r="C1317" t="s">
        <v>9715</v>
      </c>
      <c r="E1317" s="4">
        <v>42278</v>
      </c>
      <c r="F1317" t="s">
        <v>1767</v>
      </c>
    </row>
    <row r="1318" spans="1:6">
      <c r="A1318" s="1" t="s">
        <v>3084</v>
      </c>
      <c r="B1318" t="s">
        <v>3084</v>
      </c>
      <c r="C1318" t="s">
        <v>9715</v>
      </c>
      <c r="E1318" s="4">
        <v>42278</v>
      </c>
      <c r="F1318" t="s">
        <v>1767</v>
      </c>
    </row>
    <row r="1319" spans="1:6">
      <c r="A1319" s="1" t="s">
        <v>3085</v>
      </c>
      <c r="B1319" t="s">
        <v>3085</v>
      </c>
      <c r="C1319" t="s">
        <v>9715</v>
      </c>
      <c r="E1319" s="4">
        <v>42278</v>
      </c>
      <c r="F1319" t="s">
        <v>1767</v>
      </c>
    </row>
    <row r="1320" spans="1:6">
      <c r="A1320" s="1" t="s">
        <v>3086</v>
      </c>
      <c r="B1320" t="s">
        <v>3086</v>
      </c>
      <c r="C1320" t="s">
        <v>1765</v>
      </c>
      <c r="D1320" t="s">
        <v>9722</v>
      </c>
      <c r="E1320" s="4">
        <v>42278</v>
      </c>
      <c r="F1320" t="s">
        <v>1767</v>
      </c>
    </row>
    <row r="1321" spans="1:6">
      <c r="A1321" s="1" t="s">
        <v>3087</v>
      </c>
      <c r="B1321" t="s">
        <v>3087</v>
      </c>
      <c r="C1321" t="s">
        <v>9715</v>
      </c>
      <c r="E1321" s="4">
        <v>42278</v>
      </c>
      <c r="F1321" t="s">
        <v>1767</v>
      </c>
    </row>
    <row r="1322" spans="1:6">
      <c r="A1322" s="1" t="s">
        <v>3088</v>
      </c>
      <c r="B1322" t="s">
        <v>3088</v>
      </c>
      <c r="C1322" t="s">
        <v>9715</v>
      </c>
      <c r="E1322" s="4">
        <v>42278</v>
      </c>
      <c r="F1322" t="s">
        <v>1767</v>
      </c>
    </row>
    <row r="1323" spans="1:6">
      <c r="A1323" s="1" t="s">
        <v>3089</v>
      </c>
      <c r="B1323" t="s">
        <v>3089</v>
      </c>
      <c r="C1323" t="s">
        <v>9715</v>
      </c>
      <c r="E1323" s="4">
        <v>42278</v>
      </c>
      <c r="F1323" t="s">
        <v>1767</v>
      </c>
    </row>
    <row r="1324" spans="1:6">
      <c r="A1324" s="1" t="s">
        <v>3090</v>
      </c>
      <c r="B1324" t="s">
        <v>3090</v>
      </c>
      <c r="C1324" t="s">
        <v>9715</v>
      </c>
      <c r="E1324" s="4">
        <v>42278</v>
      </c>
      <c r="F1324" t="s">
        <v>1767</v>
      </c>
    </row>
    <row r="1325" spans="1:6">
      <c r="A1325" s="1" t="s">
        <v>3091</v>
      </c>
      <c r="B1325" t="s">
        <v>3091</v>
      </c>
      <c r="C1325" t="s">
        <v>9715</v>
      </c>
      <c r="E1325" s="4">
        <v>42278</v>
      </c>
      <c r="F1325" t="s">
        <v>1767</v>
      </c>
    </row>
    <row r="1326" spans="1:6">
      <c r="A1326" s="1" t="s">
        <v>3092</v>
      </c>
      <c r="B1326" t="s">
        <v>3092</v>
      </c>
      <c r="C1326" t="s">
        <v>9715</v>
      </c>
      <c r="D1326" t="s">
        <v>189</v>
      </c>
      <c r="E1326" s="4">
        <v>42278</v>
      </c>
      <c r="F1326" t="s">
        <v>1767</v>
      </c>
    </row>
    <row r="1327" spans="1:6">
      <c r="A1327" s="1" t="s">
        <v>3093</v>
      </c>
      <c r="B1327" t="s">
        <v>3093</v>
      </c>
      <c r="C1327" t="s">
        <v>9715</v>
      </c>
      <c r="E1327" s="4">
        <v>42278</v>
      </c>
      <c r="F1327" t="s">
        <v>1767</v>
      </c>
    </row>
    <row r="1328" spans="1:6">
      <c r="A1328" s="1" t="s">
        <v>3094</v>
      </c>
      <c r="B1328" t="s">
        <v>3094</v>
      </c>
      <c r="C1328" t="s">
        <v>9715</v>
      </c>
      <c r="E1328" s="4">
        <v>42278</v>
      </c>
      <c r="F1328" t="s">
        <v>1767</v>
      </c>
    </row>
    <row r="1329" spans="1:6">
      <c r="A1329" s="1" t="s">
        <v>3095</v>
      </c>
      <c r="B1329" t="s">
        <v>3095</v>
      </c>
      <c r="C1329" t="s">
        <v>9715</v>
      </c>
      <c r="E1329" s="4">
        <v>42278</v>
      </c>
      <c r="F1329" t="s">
        <v>1767</v>
      </c>
    </row>
    <row r="1330" spans="1:6">
      <c r="A1330" s="1" t="s">
        <v>3096</v>
      </c>
      <c r="B1330" t="s">
        <v>3096</v>
      </c>
      <c r="C1330" t="s">
        <v>1765</v>
      </c>
      <c r="D1330" t="s">
        <v>9742</v>
      </c>
      <c r="E1330" s="4">
        <v>42416</v>
      </c>
      <c r="F1330" t="s">
        <v>1767</v>
      </c>
    </row>
    <row r="1331" spans="1:6">
      <c r="A1331" s="1" t="s">
        <v>3097</v>
      </c>
      <c r="B1331" t="s">
        <v>3097</v>
      </c>
      <c r="C1331" t="s">
        <v>1765</v>
      </c>
      <c r="D1331" t="s">
        <v>9722</v>
      </c>
      <c r="E1331" s="4">
        <v>42278</v>
      </c>
      <c r="F1331" t="s">
        <v>1767</v>
      </c>
    </row>
    <row r="1332" spans="1:6">
      <c r="A1332" s="1" t="s">
        <v>3098</v>
      </c>
      <c r="B1332" t="s">
        <v>3098</v>
      </c>
      <c r="C1332" t="s">
        <v>1765</v>
      </c>
      <c r="D1332" t="s">
        <v>9725</v>
      </c>
      <c r="E1332" s="4">
        <v>42278</v>
      </c>
      <c r="F1332" t="s">
        <v>1767</v>
      </c>
    </row>
    <row r="1333" spans="1:6">
      <c r="A1333" s="1" t="s">
        <v>3099</v>
      </c>
      <c r="B1333" t="s">
        <v>3099</v>
      </c>
      <c r="C1333" t="s">
        <v>1765</v>
      </c>
      <c r="E1333" s="4">
        <v>42278</v>
      </c>
      <c r="F1333" t="s">
        <v>1767</v>
      </c>
    </row>
    <row r="1334" spans="1:6">
      <c r="A1334" s="1" t="s">
        <v>3100</v>
      </c>
      <c r="B1334" t="s">
        <v>3100</v>
      </c>
      <c r="C1334" t="s">
        <v>1765</v>
      </c>
      <c r="E1334" s="4">
        <v>42278</v>
      </c>
      <c r="F1334" t="s">
        <v>1767</v>
      </c>
    </row>
    <row r="1335" spans="1:6">
      <c r="A1335" s="1" t="s">
        <v>3101</v>
      </c>
      <c r="B1335" t="s">
        <v>3101</v>
      </c>
      <c r="C1335" t="s">
        <v>9715</v>
      </c>
      <c r="D1335" t="s">
        <v>9752</v>
      </c>
      <c r="E1335" s="4">
        <v>42278</v>
      </c>
      <c r="F1335" t="s">
        <v>1767</v>
      </c>
    </row>
    <row r="1336" spans="1:6">
      <c r="A1336" s="1" t="s">
        <v>3102</v>
      </c>
      <c r="B1336" t="s">
        <v>3102</v>
      </c>
      <c r="C1336" t="s">
        <v>9715</v>
      </c>
      <c r="E1336" s="4">
        <v>42278</v>
      </c>
      <c r="F1336" t="s">
        <v>1767</v>
      </c>
    </row>
    <row r="1337" spans="1:6">
      <c r="A1337" s="1" t="s">
        <v>3103</v>
      </c>
      <c r="B1337" t="s">
        <v>3103</v>
      </c>
      <c r="C1337" t="s">
        <v>9715</v>
      </c>
      <c r="E1337" s="4">
        <v>42278</v>
      </c>
      <c r="F1337" t="s">
        <v>1767</v>
      </c>
    </row>
    <row r="1338" spans="1:6">
      <c r="A1338" s="1" t="s">
        <v>3104</v>
      </c>
      <c r="B1338" t="s">
        <v>3104</v>
      </c>
      <c r="C1338" t="s">
        <v>9715</v>
      </c>
      <c r="D1338" t="s">
        <v>189</v>
      </c>
      <c r="E1338" s="4">
        <v>42278</v>
      </c>
      <c r="F1338" t="s">
        <v>1767</v>
      </c>
    </row>
    <row r="1339" spans="1:6">
      <c r="A1339" s="1" t="s">
        <v>3105</v>
      </c>
      <c r="B1339" t="s">
        <v>3105</v>
      </c>
      <c r="C1339" t="s">
        <v>1765</v>
      </c>
      <c r="D1339" t="s">
        <v>189</v>
      </c>
      <c r="E1339" s="4">
        <v>42278</v>
      </c>
      <c r="F1339" t="s">
        <v>1767</v>
      </c>
    </row>
    <row r="1340" spans="1:6">
      <c r="A1340" s="1" t="s">
        <v>3106</v>
      </c>
      <c r="B1340" t="s">
        <v>3106</v>
      </c>
      <c r="C1340" t="s">
        <v>1765</v>
      </c>
      <c r="E1340" s="4">
        <v>42278</v>
      </c>
      <c r="F1340" t="s">
        <v>1767</v>
      </c>
    </row>
    <row r="1341" spans="1:6">
      <c r="A1341" s="1" t="s">
        <v>3107</v>
      </c>
      <c r="B1341" t="s">
        <v>3107</v>
      </c>
      <c r="C1341" t="s">
        <v>1765</v>
      </c>
      <c r="D1341" t="s">
        <v>9722</v>
      </c>
      <c r="E1341" s="4">
        <v>42278</v>
      </c>
      <c r="F1341" t="s">
        <v>1767</v>
      </c>
    </row>
    <row r="1342" spans="1:6">
      <c r="A1342" s="1" t="s">
        <v>3108</v>
      </c>
      <c r="B1342" t="s">
        <v>3108</v>
      </c>
      <c r="C1342" t="s">
        <v>9715</v>
      </c>
      <c r="E1342" s="4">
        <v>42278</v>
      </c>
      <c r="F1342" t="s">
        <v>1767</v>
      </c>
    </row>
    <row r="1343" spans="1:6">
      <c r="A1343" s="1" t="s">
        <v>3109</v>
      </c>
      <c r="B1343" t="s">
        <v>3109</v>
      </c>
      <c r="C1343" t="s">
        <v>9715</v>
      </c>
      <c r="E1343" s="4">
        <v>42278</v>
      </c>
      <c r="F1343" t="s">
        <v>1767</v>
      </c>
    </row>
    <row r="1344" spans="1:6">
      <c r="A1344" s="1" t="s">
        <v>3110</v>
      </c>
      <c r="B1344" t="s">
        <v>3110</v>
      </c>
      <c r="C1344" t="s">
        <v>9715</v>
      </c>
      <c r="D1344" t="s">
        <v>9725</v>
      </c>
      <c r="E1344" s="4">
        <v>42278</v>
      </c>
      <c r="F1344" t="s">
        <v>1767</v>
      </c>
    </row>
    <row r="1345" spans="1:6">
      <c r="A1345" s="1" t="s">
        <v>3111</v>
      </c>
      <c r="B1345" t="s">
        <v>3111</v>
      </c>
      <c r="C1345" t="s">
        <v>9715</v>
      </c>
      <c r="E1345" s="4">
        <v>42278</v>
      </c>
      <c r="F1345" t="s">
        <v>1767</v>
      </c>
    </row>
    <row r="1346" spans="1:6">
      <c r="A1346" s="1" t="s">
        <v>3112</v>
      </c>
      <c r="B1346" t="s">
        <v>3112</v>
      </c>
      <c r="C1346" t="s">
        <v>9715</v>
      </c>
      <c r="D1346" t="s">
        <v>9725</v>
      </c>
      <c r="E1346" s="4">
        <v>42278</v>
      </c>
      <c r="F1346" t="s">
        <v>1767</v>
      </c>
    </row>
    <row r="1347" spans="1:6">
      <c r="A1347" s="1" t="s">
        <v>3113</v>
      </c>
      <c r="B1347" t="s">
        <v>3113</v>
      </c>
      <c r="C1347" t="s">
        <v>9715</v>
      </c>
      <c r="D1347" t="s">
        <v>9722</v>
      </c>
      <c r="E1347" s="4">
        <v>42278</v>
      </c>
      <c r="F1347" t="s">
        <v>1767</v>
      </c>
    </row>
    <row r="1348" spans="1:6">
      <c r="A1348" s="1" t="s">
        <v>3114</v>
      </c>
      <c r="B1348" t="s">
        <v>3114</v>
      </c>
      <c r="C1348" t="s">
        <v>9715</v>
      </c>
      <c r="E1348" s="4">
        <v>42278</v>
      </c>
      <c r="F1348" t="s">
        <v>1767</v>
      </c>
    </row>
    <row r="1349" spans="1:6">
      <c r="A1349" s="1" t="s">
        <v>3115</v>
      </c>
      <c r="B1349" t="s">
        <v>3115</v>
      </c>
      <c r="C1349" t="s">
        <v>9715</v>
      </c>
      <c r="D1349" t="s">
        <v>9722</v>
      </c>
      <c r="E1349" s="4">
        <v>42278</v>
      </c>
      <c r="F1349" t="s">
        <v>1767</v>
      </c>
    </row>
    <row r="1350" spans="1:6">
      <c r="A1350" s="1" t="s">
        <v>3116</v>
      </c>
      <c r="B1350" t="s">
        <v>3116</v>
      </c>
      <c r="C1350" t="s">
        <v>9715</v>
      </c>
      <c r="E1350" s="4">
        <v>42278</v>
      </c>
      <c r="F1350" t="s">
        <v>1767</v>
      </c>
    </row>
    <row r="1351" spans="1:6">
      <c r="A1351" s="1" t="s">
        <v>3117</v>
      </c>
      <c r="B1351" t="s">
        <v>3117</v>
      </c>
      <c r="C1351" t="s">
        <v>1765</v>
      </c>
      <c r="D1351" t="s">
        <v>9725</v>
      </c>
      <c r="E1351" s="4">
        <v>42278</v>
      </c>
      <c r="F1351" t="s">
        <v>1767</v>
      </c>
    </row>
    <row r="1352" spans="1:6">
      <c r="A1352" s="1" t="s">
        <v>3118</v>
      </c>
      <c r="B1352" t="s">
        <v>3118</v>
      </c>
      <c r="C1352" t="s">
        <v>1765</v>
      </c>
      <c r="D1352" t="s">
        <v>9760</v>
      </c>
      <c r="E1352" s="4">
        <v>42278</v>
      </c>
      <c r="F1352" t="s">
        <v>1767</v>
      </c>
    </row>
    <row r="1353" spans="1:6">
      <c r="A1353" s="1" t="s">
        <v>3119</v>
      </c>
      <c r="B1353" t="s">
        <v>3119</v>
      </c>
      <c r="C1353" t="s">
        <v>1765</v>
      </c>
      <c r="E1353" s="4">
        <v>42278</v>
      </c>
      <c r="F1353" t="s">
        <v>1767</v>
      </c>
    </row>
    <row r="1354" spans="1:6">
      <c r="A1354" s="1" t="s">
        <v>3120</v>
      </c>
      <c r="B1354" t="s">
        <v>3120</v>
      </c>
      <c r="C1354" t="s">
        <v>1765</v>
      </c>
      <c r="D1354" t="s">
        <v>9722</v>
      </c>
      <c r="E1354" s="4">
        <v>42278</v>
      </c>
      <c r="F1354" t="s">
        <v>1767</v>
      </c>
    </row>
    <row r="1355" spans="1:6">
      <c r="A1355" s="1" t="s">
        <v>3121</v>
      </c>
      <c r="B1355" t="s">
        <v>3121</v>
      </c>
      <c r="C1355" t="s">
        <v>1765</v>
      </c>
      <c r="D1355" t="s">
        <v>201</v>
      </c>
      <c r="E1355" s="4">
        <v>42278</v>
      </c>
      <c r="F1355" t="s">
        <v>1767</v>
      </c>
    </row>
    <row r="1356" spans="1:6">
      <c r="A1356" s="1" t="s">
        <v>3122</v>
      </c>
      <c r="B1356" t="s">
        <v>3122</v>
      </c>
      <c r="C1356" t="s">
        <v>9715</v>
      </c>
      <c r="D1356" t="s">
        <v>9722</v>
      </c>
      <c r="E1356" s="4">
        <v>42278</v>
      </c>
      <c r="F1356" t="s">
        <v>1767</v>
      </c>
    </row>
    <row r="1357" spans="1:6">
      <c r="A1357" s="1" t="s">
        <v>3123</v>
      </c>
      <c r="B1357" t="s">
        <v>3123</v>
      </c>
      <c r="C1357" t="s">
        <v>1765</v>
      </c>
      <c r="E1357" s="4">
        <v>42278</v>
      </c>
      <c r="F1357" t="s">
        <v>1767</v>
      </c>
    </row>
    <row r="1358" spans="1:6">
      <c r="A1358" s="1" t="s">
        <v>3124</v>
      </c>
      <c r="B1358" t="s">
        <v>3124</v>
      </c>
      <c r="C1358" t="s">
        <v>9715</v>
      </c>
      <c r="E1358" s="4">
        <v>42278</v>
      </c>
      <c r="F1358" t="s">
        <v>1767</v>
      </c>
    </row>
    <row r="1359" spans="1:6">
      <c r="A1359" s="1" t="s">
        <v>3125</v>
      </c>
      <c r="B1359" t="s">
        <v>3125</v>
      </c>
      <c r="C1359" t="s">
        <v>9715</v>
      </c>
      <c r="E1359" s="4">
        <v>42278</v>
      </c>
      <c r="F1359" t="s">
        <v>1767</v>
      </c>
    </row>
    <row r="1360" spans="1:6">
      <c r="A1360" s="1" t="s">
        <v>3126</v>
      </c>
      <c r="B1360" t="s">
        <v>3126</v>
      </c>
      <c r="C1360" t="s">
        <v>9715</v>
      </c>
      <c r="E1360" s="4">
        <v>42278</v>
      </c>
      <c r="F1360" t="s">
        <v>1767</v>
      </c>
    </row>
    <row r="1361" spans="1:6">
      <c r="A1361" s="1" t="s">
        <v>3127</v>
      </c>
      <c r="B1361" t="s">
        <v>3127</v>
      </c>
      <c r="C1361" t="s">
        <v>1765</v>
      </c>
      <c r="E1361" s="4">
        <v>42278</v>
      </c>
      <c r="F1361" t="s">
        <v>1767</v>
      </c>
    </row>
    <row r="1362" spans="1:6">
      <c r="A1362" s="1" t="s">
        <v>3128</v>
      </c>
      <c r="B1362" t="s">
        <v>3128</v>
      </c>
      <c r="C1362" t="s">
        <v>1765</v>
      </c>
      <c r="D1362" t="s">
        <v>9722</v>
      </c>
      <c r="E1362" s="4">
        <v>42278</v>
      </c>
      <c r="F1362" t="s">
        <v>1767</v>
      </c>
    </row>
    <row r="1363" spans="1:6">
      <c r="A1363" s="1" t="s">
        <v>3129</v>
      </c>
      <c r="B1363" t="s">
        <v>3129</v>
      </c>
      <c r="C1363" t="s">
        <v>1765</v>
      </c>
      <c r="E1363" s="4">
        <v>42278</v>
      </c>
      <c r="F1363" t="s">
        <v>1767</v>
      </c>
    </row>
    <row r="1364" spans="1:6">
      <c r="A1364" s="1" t="s">
        <v>3130</v>
      </c>
      <c r="B1364" t="s">
        <v>3130</v>
      </c>
      <c r="C1364" t="s">
        <v>1765</v>
      </c>
      <c r="D1364" t="s">
        <v>9725</v>
      </c>
      <c r="E1364" s="4">
        <v>42278</v>
      </c>
      <c r="F1364" t="s">
        <v>1767</v>
      </c>
    </row>
    <row r="1365" spans="1:6">
      <c r="A1365" s="1" t="s">
        <v>3131</v>
      </c>
      <c r="B1365" t="s">
        <v>3131</v>
      </c>
      <c r="C1365" t="s">
        <v>9715</v>
      </c>
      <c r="E1365" s="4">
        <v>42278</v>
      </c>
      <c r="F1365" t="s">
        <v>1767</v>
      </c>
    </row>
    <row r="1366" spans="1:6">
      <c r="A1366" s="1" t="s">
        <v>3132</v>
      </c>
      <c r="B1366" t="s">
        <v>3132</v>
      </c>
      <c r="C1366" t="s">
        <v>9715</v>
      </c>
      <c r="E1366" s="4">
        <v>42278</v>
      </c>
      <c r="F1366" t="s">
        <v>1767</v>
      </c>
    </row>
    <row r="1367" spans="1:6">
      <c r="A1367" s="1" t="s">
        <v>3133</v>
      </c>
      <c r="B1367" t="s">
        <v>3133</v>
      </c>
      <c r="C1367" t="s">
        <v>9715</v>
      </c>
      <c r="E1367" s="4">
        <v>42278</v>
      </c>
      <c r="F1367" t="s">
        <v>1767</v>
      </c>
    </row>
    <row r="1368" spans="1:6">
      <c r="A1368" s="1" t="s">
        <v>3134</v>
      </c>
      <c r="B1368" t="s">
        <v>3134</v>
      </c>
      <c r="C1368" t="s">
        <v>9715</v>
      </c>
      <c r="E1368" s="4">
        <v>42278</v>
      </c>
      <c r="F1368" t="s">
        <v>1767</v>
      </c>
    </row>
    <row r="1369" spans="1:6">
      <c r="A1369" s="1" t="s">
        <v>3135</v>
      </c>
      <c r="B1369" t="s">
        <v>3135</v>
      </c>
      <c r="C1369" t="s">
        <v>1765</v>
      </c>
      <c r="D1369" t="s">
        <v>9725</v>
      </c>
      <c r="E1369" s="4">
        <v>42278</v>
      </c>
      <c r="F1369" t="s">
        <v>1767</v>
      </c>
    </row>
    <row r="1370" spans="1:6">
      <c r="A1370" s="1" t="s">
        <v>3136</v>
      </c>
      <c r="B1370" t="s">
        <v>3136</v>
      </c>
      <c r="C1370" t="s">
        <v>1765</v>
      </c>
      <c r="E1370" s="4">
        <v>42278</v>
      </c>
      <c r="F1370" t="s">
        <v>1767</v>
      </c>
    </row>
    <row r="1371" spans="1:6">
      <c r="A1371" s="1" t="s">
        <v>3137</v>
      </c>
      <c r="B1371" t="s">
        <v>3137</v>
      </c>
      <c r="C1371" t="s">
        <v>9715</v>
      </c>
      <c r="E1371" s="4">
        <v>42278</v>
      </c>
      <c r="F1371" t="s">
        <v>1767</v>
      </c>
    </row>
    <row r="1372" spans="1:6">
      <c r="A1372" s="1" t="s">
        <v>3138</v>
      </c>
      <c r="B1372" t="s">
        <v>3138</v>
      </c>
      <c r="C1372" t="s">
        <v>1765</v>
      </c>
      <c r="E1372" s="4">
        <v>42278</v>
      </c>
      <c r="F1372" t="s">
        <v>1767</v>
      </c>
    </row>
    <row r="1373" spans="1:6">
      <c r="A1373" s="1" t="s">
        <v>3139</v>
      </c>
      <c r="B1373" t="s">
        <v>3139</v>
      </c>
      <c r="C1373" t="s">
        <v>1765</v>
      </c>
      <c r="D1373" t="s">
        <v>9732</v>
      </c>
      <c r="E1373" s="4">
        <v>42278</v>
      </c>
      <c r="F1373" t="s">
        <v>1767</v>
      </c>
    </row>
    <row r="1374" spans="1:6">
      <c r="A1374" s="1" t="s">
        <v>3140</v>
      </c>
      <c r="B1374" t="s">
        <v>3140</v>
      </c>
      <c r="C1374" t="s">
        <v>1765</v>
      </c>
      <c r="D1374" t="s">
        <v>9761</v>
      </c>
      <c r="E1374" s="4">
        <v>42278</v>
      </c>
      <c r="F1374" t="s">
        <v>1767</v>
      </c>
    </row>
    <row r="1375" spans="1:6">
      <c r="A1375" s="1" t="s">
        <v>3141</v>
      </c>
      <c r="B1375" t="s">
        <v>3141</v>
      </c>
      <c r="C1375" t="s">
        <v>1765</v>
      </c>
      <c r="E1375" s="4">
        <v>42278</v>
      </c>
      <c r="F1375" t="s">
        <v>1767</v>
      </c>
    </row>
    <row r="1376" spans="1:6">
      <c r="A1376" s="1" t="s">
        <v>3142</v>
      </c>
      <c r="B1376" t="s">
        <v>3142</v>
      </c>
      <c r="C1376" t="s">
        <v>9715</v>
      </c>
      <c r="D1376" t="s">
        <v>189</v>
      </c>
      <c r="E1376" s="4">
        <v>42278</v>
      </c>
      <c r="F1376" t="s">
        <v>1767</v>
      </c>
    </row>
    <row r="1377" spans="1:6">
      <c r="A1377" s="1" t="s">
        <v>3143</v>
      </c>
      <c r="B1377" t="s">
        <v>3143</v>
      </c>
      <c r="C1377" t="s">
        <v>9715</v>
      </c>
      <c r="D1377" t="s">
        <v>9722</v>
      </c>
      <c r="E1377" s="4">
        <v>42278</v>
      </c>
      <c r="F1377" t="s">
        <v>1767</v>
      </c>
    </row>
    <row r="1378" spans="1:6">
      <c r="A1378" s="1" t="s">
        <v>3144</v>
      </c>
      <c r="B1378" t="s">
        <v>3144</v>
      </c>
      <c r="C1378" t="s">
        <v>9715</v>
      </c>
      <c r="E1378" s="4">
        <v>42278</v>
      </c>
      <c r="F1378" t="s">
        <v>1767</v>
      </c>
    </row>
    <row r="1379" spans="1:6">
      <c r="A1379" s="1" t="s">
        <v>3145</v>
      </c>
      <c r="B1379" t="s">
        <v>3145</v>
      </c>
      <c r="C1379" t="s">
        <v>1765</v>
      </c>
      <c r="D1379" t="s">
        <v>9725</v>
      </c>
      <c r="E1379" s="4">
        <v>42278</v>
      </c>
      <c r="F1379" t="s">
        <v>1767</v>
      </c>
    </row>
    <row r="1380" spans="1:6">
      <c r="A1380" s="1" t="s">
        <v>3146</v>
      </c>
      <c r="B1380" t="s">
        <v>3146</v>
      </c>
      <c r="C1380" t="s">
        <v>1765</v>
      </c>
      <c r="E1380" s="4">
        <v>42278</v>
      </c>
      <c r="F1380" t="s">
        <v>1767</v>
      </c>
    </row>
    <row r="1381" spans="1:6">
      <c r="A1381" s="1" t="s">
        <v>3147</v>
      </c>
      <c r="B1381" t="s">
        <v>3147</v>
      </c>
      <c r="C1381" t="s">
        <v>1765</v>
      </c>
      <c r="E1381" s="4">
        <v>42278</v>
      </c>
      <c r="F1381" t="s">
        <v>1767</v>
      </c>
    </row>
    <row r="1382" spans="1:6">
      <c r="A1382" s="1" t="s">
        <v>3148</v>
      </c>
      <c r="B1382" t="s">
        <v>3148</v>
      </c>
      <c r="C1382" t="s">
        <v>1765</v>
      </c>
      <c r="E1382" s="4">
        <v>42278</v>
      </c>
      <c r="F1382" t="s">
        <v>1767</v>
      </c>
    </row>
    <row r="1383" spans="1:6">
      <c r="A1383" s="1" t="s">
        <v>3149</v>
      </c>
      <c r="B1383" t="s">
        <v>3149</v>
      </c>
      <c r="C1383" t="s">
        <v>1765</v>
      </c>
      <c r="D1383" t="s">
        <v>178</v>
      </c>
      <c r="E1383" s="4">
        <v>42278</v>
      </c>
      <c r="F1383" t="s">
        <v>1767</v>
      </c>
    </row>
    <row r="1384" spans="1:6">
      <c r="A1384" s="1" t="s">
        <v>3150</v>
      </c>
      <c r="B1384" t="s">
        <v>3150</v>
      </c>
      <c r="C1384" t="s">
        <v>9715</v>
      </c>
      <c r="E1384" s="4">
        <v>42278</v>
      </c>
      <c r="F1384" t="s">
        <v>1767</v>
      </c>
    </row>
    <row r="1385" spans="1:6">
      <c r="A1385" s="1" t="s">
        <v>3151</v>
      </c>
      <c r="B1385" t="s">
        <v>3151</v>
      </c>
      <c r="C1385" t="s">
        <v>1765</v>
      </c>
      <c r="E1385" s="4">
        <v>42278</v>
      </c>
      <c r="F1385" t="s">
        <v>1767</v>
      </c>
    </row>
    <row r="1386" spans="1:6">
      <c r="A1386" s="1" t="s">
        <v>3152</v>
      </c>
      <c r="B1386" t="s">
        <v>3152</v>
      </c>
      <c r="C1386" t="s">
        <v>9715</v>
      </c>
      <c r="E1386" s="4">
        <v>42278</v>
      </c>
      <c r="F1386" t="s">
        <v>1767</v>
      </c>
    </row>
    <row r="1387" spans="1:6">
      <c r="A1387" s="1" t="s">
        <v>3153</v>
      </c>
      <c r="B1387" t="s">
        <v>3153</v>
      </c>
      <c r="C1387" t="s">
        <v>9715</v>
      </c>
      <c r="E1387" s="4">
        <v>42278</v>
      </c>
      <c r="F1387" t="s">
        <v>1767</v>
      </c>
    </row>
    <row r="1388" spans="1:6">
      <c r="A1388" s="1" t="s">
        <v>3154</v>
      </c>
      <c r="B1388" t="s">
        <v>3154</v>
      </c>
      <c r="C1388" t="s">
        <v>9715</v>
      </c>
      <c r="E1388" s="4">
        <v>42278</v>
      </c>
      <c r="F1388" t="s">
        <v>1767</v>
      </c>
    </row>
    <row r="1389" spans="1:6">
      <c r="A1389" s="1" t="s">
        <v>3155</v>
      </c>
      <c r="B1389" t="s">
        <v>3155</v>
      </c>
      <c r="C1389" t="s">
        <v>1765</v>
      </c>
      <c r="D1389" t="s">
        <v>9722</v>
      </c>
      <c r="E1389" s="4">
        <v>42278</v>
      </c>
      <c r="F1389" t="s">
        <v>1767</v>
      </c>
    </row>
    <row r="1390" spans="1:6">
      <c r="A1390" s="1" t="s">
        <v>3156</v>
      </c>
      <c r="B1390" t="s">
        <v>3156</v>
      </c>
      <c r="C1390" t="s">
        <v>9715</v>
      </c>
      <c r="D1390" t="s">
        <v>9722</v>
      </c>
      <c r="E1390" s="4">
        <v>42278</v>
      </c>
      <c r="F1390" t="s">
        <v>1767</v>
      </c>
    </row>
    <row r="1391" spans="1:6">
      <c r="A1391" s="1" t="s">
        <v>3157</v>
      </c>
      <c r="B1391" t="s">
        <v>3157</v>
      </c>
      <c r="C1391" t="s">
        <v>1765</v>
      </c>
      <c r="E1391" s="4">
        <v>42278</v>
      </c>
      <c r="F1391" t="s">
        <v>1767</v>
      </c>
    </row>
    <row r="1392" spans="1:6">
      <c r="A1392" s="1" t="s">
        <v>3158</v>
      </c>
      <c r="B1392" t="s">
        <v>3158</v>
      </c>
      <c r="C1392" t="s">
        <v>9715</v>
      </c>
      <c r="D1392" t="s">
        <v>189</v>
      </c>
      <c r="E1392" s="4">
        <v>42278</v>
      </c>
      <c r="F1392" t="s">
        <v>1767</v>
      </c>
    </row>
    <row r="1393" spans="1:6">
      <c r="A1393" s="1" t="s">
        <v>3159</v>
      </c>
      <c r="B1393" t="s">
        <v>3159</v>
      </c>
      <c r="C1393" t="s">
        <v>1765</v>
      </c>
      <c r="D1393" t="s">
        <v>9747</v>
      </c>
      <c r="E1393" s="4">
        <v>42278</v>
      </c>
      <c r="F1393" t="s">
        <v>1767</v>
      </c>
    </row>
    <row r="1394" spans="1:6">
      <c r="A1394" s="1" t="s">
        <v>3160</v>
      </c>
      <c r="B1394" t="s">
        <v>3160</v>
      </c>
      <c r="C1394" t="s">
        <v>1765</v>
      </c>
      <c r="E1394" s="4">
        <v>42278</v>
      </c>
      <c r="F1394" t="s">
        <v>1767</v>
      </c>
    </row>
    <row r="1395" spans="1:6">
      <c r="A1395" s="1" t="s">
        <v>3161</v>
      </c>
      <c r="B1395" t="s">
        <v>3161</v>
      </c>
      <c r="C1395" t="s">
        <v>1765</v>
      </c>
      <c r="D1395" t="s">
        <v>9725</v>
      </c>
      <c r="E1395" s="4">
        <v>42278</v>
      </c>
      <c r="F1395" t="s">
        <v>1767</v>
      </c>
    </row>
    <row r="1396" spans="1:6">
      <c r="A1396" s="1" t="s">
        <v>3162</v>
      </c>
      <c r="B1396" t="s">
        <v>3162</v>
      </c>
      <c r="C1396" t="s">
        <v>1765</v>
      </c>
      <c r="E1396" s="4">
        <v>42278</v>
      </c>
      <c r="F1396" t="s">
        <v>1767</v>
      </c>
    </row>
    <row r="1397" spans="1:6">
      <c r="A1397" s="1" t="s">
        <v>3163</v>
      </c>
      <c r="B1397" t="s">
        <v>3163</v>
      </c>
      <c r="C1397" t="s">
        <v>9715</v>
      </c>
      <c r="D1397" t="s">
        <v>9758</v>
      </c>
      <c r="E1397" s="4">
        <v>42278</v>
      </c>
      <c r="F1397" t="s">
        <v>1767</v>
      </c>
    </row>
    <row r="1398" spans="1:6">
      <c r="A1398" s="1" t="s">
        <v>3164</v>
      </c>
      <c r="B1398" t="s">
        <v>3164</v>
      </c>
      <c r="C1398" t="s">
        <v>9715</v>
      </c>
      <c r="E1398" s="4">
        <v>42278</v>
      </c>
      <c r="F1398" t="s">
        <v>1767</v>
      </c>
    </row>
    <row r="1399" spans="1:6">
      <c r="A1399" s="1" t="s">
        <v>3165</v>
      </c>
      <c r="B1399" t="s">
        <v>3165</v>
      </c>
      <c r="C1399" t="s">
        <v>9715</v>
      </c>
      <c r="E1399" s="4">
        <v>42278</v>
      </c>
      <c r="F1399" t="s">
        <v>1767</v>
      </c>
    </row>
    <row r="1400" spans="1:6">
      <c r="A1400" s="1" t="s">
        <v>3166</v>
      </c>
      <c r="B1400" t="s">
        <v>3166</v>
      </c>
      <c r="C1400" t="s">
        <v>1765</v>
      </c>
      <c r="D1400" t="s">
        <v>9722</v>
      </c>
      <c r="E1400" s="4">
        <v>42346</v>
      </c>
      <c r="F1400" t="s">
        <v>1767</v>
      </c>
    </row>
    <row r="1401" spans="1:6">
      <c r="A1401" s="1" t="s">
        <v>3167</v>
      </c>
      <c r="B1401" t="s">
        <v>3167</v>
      </c>
      <c r="C1401" t="s">
        <v>1765</v>
      </c>
      <c r="E1401" s="4">
        <v>42278</v>
      </c>
      <c r="F1401" t="s">
        <v>1767</v>
      </c>
    </row>
    <row r="1402" spans="1:6">
      <c r="A1402" s="1" t="s">
        <v>3168</v>
      </c>
      <c r="B1402" t="s">
        <v>3168</v>
      </c>
      <c r="C1402" t="s">
        <v>1765</v>
      </c>
      <c r="D1402" t="s">
        <v>9735</v>
      </c>
      <c r="E1402" s="4">
        <v>42278</v>
      </c>
      <c r="F1402" t="s">
        <v>1767</v>
      </c>
    </row>
    <row r="1403" spans="1:6">
      <c r="A1403" s="1" t="s">
        <v>3169</v>
      </c>
      <c r="B1403" t="s">
        <v>3169</v>
      </c>
      <c r="C1403" t="s">
        <v>1765</v>
      </c>
      <c r="D1403" t="s">
        <v>9735</v>
      </c>
      <c r="E1403" s="4">
        <v>42278</v>
      </c>
      <c r="F1403" t="s">
        <v>1767</v>
      </c>
    </row>
    <row r="1404" spans="1:6">
      <c r="A1404" s="1" t="s">
        <v>3170</v>
      </c>
      <c r="B1404" t="s">
        <v>3170</v>
      </c>
      <c r="C1404" t="s">
        <v>1765</v>
      </c>
      <c r="E1404" s="4">
        <v>42278</v>
      </c>
      <c r="F1404" t="s">
        <v>1767</v>
      </c>
    </row>
    <row r="1405" spans="1:6">
      <c r="A1405" s="1" t="s">
        <v>3171</v>
      </c>
      <c r="B1405" t="s">
        <v>3171</v>
      </c>
      <c r="C1405" t="s">
        <v>1765</v>
      </c>
      <c r="D1405" t="s">
        <v>189</v>
      </c>
      <c r="E1405" s="4">
        <v>42278</v>
      </c>
      <c r="F1405" t="s">
        <v>1767</v>
      </c>
    </row>
    <row r="1406" spans="1:6">
      <c r="A1406" s="1" t="s">
        <v>3172</v>
      </c>
      <c r="B1406" t="s">
        <v>3172</v>
      </c>
      <c r="C1406" t="s">
        <v>1765</v>
      </c>
      <c r="E1406" s="4">
        <v>42278</v>
      </c>
      <c r="F1406" t="s">
        <v>1767</v>
      </c>
    </row>
    <row r="1407" spans="1:6">
      <c r="A1407" s="1" t="s">
        <v>3173</v>
      </c>
      <c r="B1407" t="s">
        <v>3173</v>
      </c>
      <c r="C1407" t="s">
        <v>9715</v>
      </c>
      <c r="E1407" s="4">
        <v>42278</v>
      </c>
      <c r="F1407" t="s">
        <v>1767</v>
      </c>
    </row>
    <row r="1408" spans="1:6">
      <c r="A1408" s="1" t="s">
        <v>3174</v>
      </c>
      <c r="B1408" t="s">
        <v>3174</v>
      </c>
      <c r="C1408" t="s">
        <v>9715</v>
      </c>
      <c r="E1408" s="4">
        <v>42278</v>
      </c>
      <c r="F1408" t="s">
        <v>1767</v>
      </c>
    </row>
    <row r="1409" spans="1:6">
      <c r="A1409" s="1" t="s">
        <v>3175</v>
      </c>
      <c r="B1409" t="s">
        <v>3175</v>
      </c>
      <c r="C1409" t="s">
        <v>9715</v>
      </c>
      <c r="D1409" t="s">
        <v>9722</v>
      </c>
      <c r="E1409" s="4">
        <v>42278</v>
      </c>
      <c r="F1409" t="s">
        <v>1767</v>
      </c>
    </row>
    <row r="1410" spans="1:6">
      <c r="A1410" s="1" t="s">
        <v>3176</v>
      </c>
      <c r="B1410" t="s">
        <v>3176</v>
      </c>
      <c r="C1410" t="s">
        <v>1765</v>
      </c>
      <c r="E1410" s="4">
        <v>42278</v>
      </c>
      <c r="F1410" t="s">
        <v>1767</v>
      </c>
    </row>
    <row r="1411" spans="1:6">
      <c r="A1411" s="1" t="s">
        <v>3177</v>
      </c>
      <c r="B1411" t="s">
        <v>3177</v>
      </c>
      <c r="C1411" t="s">
        <v>1765</v>
      </c>
      <c r="E1411" s="4">
        <v>42278</v>
      </c>
      <c r="F1411" t="s">
        <v>1767</v>
      </c>
    </row>
    <row r="1412" spans="1:6">
      <c r="A1412" s="1" t="s">
        <v>3178</v>
      </c>
      <c r="B1412" t="s">
        <v>3178</v>
      </c>
      <c r="C1412" t="s">
        <v>9715</v>
      </c>
      <c r="D1412" t="s">
        <v>189</v>
      </c>
      <c r="E1412" s="4">
        <v>42278</v>
      </c>
      <c r="F1412" t="s">
        <v>1767</v>
      </c>
    </row>
    <row r="1413" spans="1:6">
      <c r="A1413" s="1" t="s">
        <v>3179</v>
      </c>
      <c r="B1413" t="s">
        <v>3179</v>
      </c>
      <c r="C1413" t="s">
        <v>9715</v>
      </c>
      <c r="E1413" s="4">
        <v>42278</v>
      </c>
      <c r="F1413" t="s">
        <v>1767</v>
      </c>
    </row>
    <row r="1414" spans="1:6">
      <c r="A1414" s="1" t="s">
        <v>3180</v>
      </c>
      <c r="B1414" t="s">
        <v>3180</v>
      </c>
      <c r="C1414" t="s">
        <v>9715</v>
      </c>
      <c r="D1414" t="s">
        <v>9722</v>
      </c>
      <c r="E1414" s="4">
        <v>42278</v>
      </c>
      <c r="F1414" t="s">
        <v>1767</v>
      </c>
    </row>
    <row r="1415" spans="1:6">
      <c r="A1415" s="1" t="s">
        <v>3181</v>
      </c>
      <c r="B1415" t="s">
        <v>3181</v>
      </c>
      <c r="C1415" t="s">
        <v>9715</v>
      </c>
      <c r="E1415" s="4">
        <v>42278</v>
      </c>
      <c r="F1415" t="s">
        <v>1767</v>
      </c>
    </row>
    <row r="1416" spans="1:6">
      <c r="A1416" s="1" t="s">
        <v>3182</v>
      </c>
      <c r="B1416" t="s">
        <v>3182</v>
      </c>
      <c r="C1416" t="s">
        <v>9715</v>
      </c>
      <c r="E1416" s="4">
        <v>42278</v>
      </c>
      <c r="F1416" t="s">
        <v>1767</v>
      </c>
    </row>
    <row r="1417" spans="1:6">
      <c r="A1417" s="1" t="s">
        <v>3183</v>
      </c>
      <c r="B1417" t="s">
        <v>3183</v>
      </c>
      <c r="C1417" t="s">
        <v>9715</v>
      </c>
      <c r="D1417" t="s">
        <v>9722</v>
      </c>
      <c r="E1417" s="4">
        <v>42278</v>
      </c>
      <c r="F1417" t="s">
        <v>1767</v>
      </c>
    </row>
    <row r="1418" spans="1:6">
      <c r="A1418" s="1" t="s">
        <v>3184</v>
      </c>
      <c r="B1418" t="s">
        <v>3184</v>
      </c>
      <c r="C1418" t="s">
        <v>9715</v>
      </c>
      <c r="D1418" t="s">
        <v>9722</v>
      </c>
      <c r="E1418" s="4">
        <v>42278</v>
      </c>
      <c r="F1418" t="s">
        <v>1767</v>
      </c>
    </row>
    <row r="1419" spans="1:6">
      <c r="A1419" s="1" t="s">
        <v>3185</v>
      </c>
      <c r="B1419" t="s">
        <v>3185</v>
      </c>
      <c r="C1419" t="s">
        <v>9715</v>
      </c>
      <c r="E1419" s="4">
        <v>42278</v>
      </c>
      <c r="F1419" t="s">
        <v>1767</v>
      </c>
    </row>
    <row r="1420" spans="1:6">
      <c r="A1420" s="1" t="s">
        <v>3186</v>
      </c>
      <c r="B1420" t="s">
        <v>3186</v>
      </c>
      <c r="C1420" t="s">
        <v>9715</v>
      </c>
      <c r="E1420" s="4">
        <v>42278</v>
      </c>
      <c r="F1420" t="s">
        <v>1767</v>
      </c>
    </row>
    <row r="1421" spans="1:6">
      <c r="A1421" s="1" t="s">
        <v>3187</v>
      </c>
      <c r="B1421" t="s">
        <v>3187</v>
      </c>
      <c r="C1421" t="s">
        <v>9715</v>
      </c>
      <c r="E1421" s="4">
        <v>42278</v>
      </c>
      <c r="F1421" t="s">
        <v>1767</v>
      </c>
    </row>
    <row r="1422" spans="1:6">
      <c r="A1422" s="1" t="s">
        <v>3188</v>
      </c>
      <c r="B1422" t="s">
        <v>3188</v>
      </c>
      <c r="C1422" t="s">
        <v>9715</v>
      </c>
      <c r="D1422" t="s">
        <v>9725</v>
      </c>
      <c r="E1422" s="4">
        <v>42278</v>
      </c>
      <c r="F1422" t="s">
        <v>1767</v>
      </c>
    </row>
    <row r="1423" spans="1:6">
      <c r="A1423" s="1" t="s">
        <v>3189</v>
      </c>
      <c r="B1423" t="s">
        <v>3189</v>
      </c>
      <c r="C1423" t="s">
        <v>9715</v>
      </c>
      <c r="D1423" t="s">
        <v>9738</v>
      </c>
      <c r="E1423" s="4">
        <v>42278</v>
      </c>
      <c r="F1423" t="s">
        <v>1767</v>
      </c>
    </row>
    <row r="1424" spans="1:6">
      <c r="A1424" s="1" t="s">
        <v>3190</v>
      </c>
      <c r="B1424" t="s">
        <v>3190</v>
      </c>
      <c r="C1424" t="s">
        <v>9715</v>
      </c>
      <c r="E1424" s="4">
        <v>42278</v>
      </c>
      <c r="F1424" t="s">
        <v>1767</v>
      </c>
    </row>
    <row r="1425" spans="1:6">
      <c r="A1425" s="1" t="s">
        <v>3191</v>
      </c>
      <c r="B1425" t="s">
        <v>3191</v>
      </c>
      <c r="C1425" t="s">
        <v>9715</v>
      </c>
      <c r="E1425" s="4">
        <v>42278</v>
      </c>
      <c r="F1425" t="s">
        <v>1767</v>
      </c>
    </row>
    <row r="1426" spans="1:6">
      <c r="A1426" s="1" t="s">
        <v>3192</v>
      </c>
      <c r="B1426" t="s">
        <v>3192</v>
      </c>
      <c r="C1426" t="s">
        <v>9715</v>
      </c>
      <c r="E1426" s="4">
        <v>42278</v>
      </c>
      <c r="F1426" t="s">
        <v>1767</v>
      </c>
    </row>
    <row r="1427" spans="1:6">
      <c r="A1427" s="1" t="s">
        <v>3193</v>
      </c>
      <c r="B1427" t="s">
        <v>3193</v>
      </c>
      <c r="C1427" t="s">
        <v>9715</v>
      </c>
      <c r="D1427" t="s">
        <v>9722</v>
      </c>
      <c r="E1427" s="4">
        <v>42278</v>
      </c>
      <c r="F1427" t="s">
        <v>1767</v>
      </c>
    </row>
    <row r="1428" spans="1:6">
      <c r="A1428" s="1" t="s">
        <v>3194</v>
      </c>
      <c r="B1428" t="s">
        <v>3194</v>
      </c>
      <c r="C1428" t="s">
        <v>9715</v>
      </c>
      <c r="E1428" s="4">
        <v>42278</v>
      </c>
      <c r="F1428" t="s">
        <v>1767</v>
      </c>
    </row>
    <row r="1429" spans="1:6">
      <c r="A1429" s="1" t="s">
        <v>3195</v>
      </c>
      <c r="B1429" t="s">
        <v>3195</v>
      </c>
      <c r="C1429" t="s">
        <v>9715</v>
      </c>
      <c r="E1429" s="4">
        <v>42278</v>
      </c>
      <c r="F1429" t="s">
        <v>1767</v>
      </c>
    </row>
    <row r="1430" spans="1:6">
      <c r="A1430" s="1" t="s">
        <v>3196</v>
      </c>
      <c r="B1430" t="s">
        <v>3196</v>
      </c>
      <c r="C1430" t="s">
        <v>9715</v>
      </c>
      <c r="D1430" t="s">
        <v>9738</v>
      </c>
      <c r="E1430" s="4">
        <v>42278</v>
      </c>
      <c r="F1430" t="s">
        <v>1767</v>
      </c>
    </row>
    <row r="1431" spans="1:6">
      <c r="A1431" s="1" t="s">
        <v>3197</v>
      </c>
      <c r="B1431" t="s">
        <v>3197</v>
      </c>
      <c r="C1431" t="s">
        <v>9715</v>
      </c>
      <c r="E1431" s="4">
        <v>42278</v>
      </c>
      <c r="F1431" t="s">
        <v>1767</v>
      </c>
    </row>
    <row r="1432" spans="1:6">
      <c r="A1432" s="1" t="s">
        <v>3198</v>
      </c>
      <c r="B1432" t="s">
        <v>3198</v>
      </c>
      <c r="C1432" t="s">
        <v>9715</v>
      </c>
      <c r="E1432" s="4">
        <v>42278</v>
      </c>
      <c r="F1432" t="s">
        <v>1767</v>
      </c>
    </row>
    <row r="1433" spans="1:6">
      <c r="A1433" s="1" t="s">
        <v>3199</v>
      </c>
      <c r="B1433" t="s">
        <v>3199</v>
      </c>
      <c r="C1433" t="s">
        <v>9715</v>
      </c>
      <c r="E1433" s="4">
        <v>42278</v>
      </c>
      <c r="F1433" t="s">
        <v>1767</v>
      </c>
    </row>
    <row r="1434" spans="1:6">
      <c r="A1434" s="1" t="s">
        <v>3200</v>
      </c>
      <c r="B1434" t="s">
        <v>3200</v>
      </c>
      <c r="C1434" t="s">
        <v>9715</v>
      </c>
      <c r="D1434" t="s">
        <v>9725</v>
      </c>
      <c r="E1434" s="4">
        <v>42278</v>
      </c>
      <c r="F1434" t="s">
        <v>1767</v>
      </c>
    </row>
    <row r="1435" spans="1:6">
      <c r="A1435" s="1" t="s">
        <v>3201</v>
      </c>
      <c r="B1435" t="s">
        <v>3201</v>
      </c>
      <c r="C1435" t="s">
        <v>9715</v>
      </c>
      <c r="E1435" s="4">
        <v>42278</v>
      </c>
      <c r="F1435" t="s">
        <v>1767</v>
      </c>
    </row>
    <row r="1436" spans="1:6">
      <c r="A1436" s="1" t="s">
        <v>3202</v>
      </c>
      <c r="B1436" t="s">
        <v>3202</v>
      </c>
      <c r="C1436" t="s">
        <v>9715</v>
      </c>
      <c r="E1436" s="4">
        <v>42278</v>
      </c>
      <c r="F1436" t="s">
        <v>1767</v>
      </c>
    </row>
    <row r="1437" spans="1:6">
      <c r="A1437" s="1" t="s">
        <v>3203</v>
      </c>
      <c r="B1437" t="s">
        <v>3203</v>
      </c>
      <c r="C1437" t="s">
        <v>9715</v>
      </c>
      <c r="D1437" t="s">
        <v>9725</v>
      </c>
      <c r="E1437" s="4">
        <v>42278</v>
      </c>
      <c r="F1437" t="s">
        <v>1767</v>
      </c>
    </row>
    <row r="1438" spans="1:6">
      <c r="A1438" s="1" t="s">
        <v>3204</v>
      </c>
      <c r="B1438" t="s">
        <v>3204</v>
      </c>
      <c r="C1438" t="s">
        <v>9715</v>
      </c>
      <c r="E1438" s="4">
        <v>42278</v>
      </c>
      <c r="F1438" t="s">
        <v>1767</v>
      </c>
    </row>
    <row r="1439" spans="1:6">
      <c r="A1439" s="1" t="s">
        <v>3205</v>
      </c>
      <c r="B1439" t="s">
        <v>3205</v>
      </c>
      <c r="C1439" t="s">
        <v>9715</v>
      </c>
      <c r="E1439" s="4">
        <v>42278</v>
      </c>
      <c r="F1439" t="s">
        <v>1767</v>
      </c>
    </row>
    <row r="1440" spans="1:6">
      <c r="A1440" s="1" t="s">
        <v>3206</v>
      </c>
      <c r="B1440" t="s">
        <v>3206</v>
      </c>
      <c r="C1440" t="s">
        <v>9715</v>
      </c>
      <c r="E1440" s="4">
        <v>42278</v>
      </c>
      <c r="F1440" t="s">
        <v>1767</v>
      </c>
    </row>
    <row r="1441" spans="1:6">
      <c r="A1441" s="1" t="s">
        <v>3207</v>
      </c>
      <c r="B1441" t="s">
        <v>3207</v>
      </c>
      <c r="C1441" t="s">
        <v>9715</v>
      </c>
      <c r="D1441" t="s">
        <v>9722</v>
      </c>
      <c r="E1441" s="4">
        <v>42278</v>
      </c>
      <c r="F1441" t="s">
        <v>1767</v>
      </c>
    </row>
    <row r="1442" spans="1:6">
      <c r="A1442" s="1" t="s">
        <v>3208</v>
      </c>
      <c r="B1442" t="s">
        <v>3208</v>
      </c>
      <c r="C1442" t="s">
        <v>9715</v>
      </c>
      <c r="D1442" t="s">
        <v>9722</v>
      </c>
      <c r="E1442" s="4">
        <v>42278</v>
      </c>
      <c r="F1442" t="s">
        <v>1767</v>
      </c>
    </row>
    <row r="1443" spans="1:6">
      <c r="A1443" s="1" t="s">
        <v>3209</v>
      </c>
      <c r="B1443" t="s">
        <v>3209</v>
      </c>
      <c r="C1443" t="s">
        <v>9715</v>
      </c>
      <c r="E1443" s="4">
        <v>42278</v>
      </c>
      <c r="F1443" t="s">
        <v>1767</v>
      </c>
    </row>
    <row r="1444" spans="1:6">
      <c r="A1444" s="1" t="s">
        <v>3210</v>
      </c>
      <c r="B1444" t="s">
        <v>3210</v>
      </c>
      <c r="C1444" t="s">
        <v>9715</v>
      </c>
      <c r="E1444" s="4">
        <v>42278</v>
      </c>
      <c r="F1444" t="s">
        <v>1767</v>
      </c>
    </row>
    <row r="1445" spans="1:6">
      <c r="A1445" s="1" t="s">
        <v>3211</v>
      </c>
      <c r="B1445" t="s">
        <v>3211</v>
      </c>
      <c r="C1445" t="s">
        <v>9715</v>
      </c>
      <c r="D1445" t="s">
        <v>9725</v>
      </c>
      <c r="E1445" s="4">
        <v>42278</v>
      </c>
      <c r="F1445" t="s">
        <v>1767</v>
      </c>
    </row>
    <row r="1446" spans="1:6">
      <c r="A1446" s="1" t="s">
        <v>3212</v>
      </c>
      <c r="B1446" t="s">
        <v>3212</v>
      </c>
      <c r="C1446" t="s">
        <v>9715</v>
      </c>
      <c r="D1446" t="s">
        <v>9762</v>
      </c>
      <c r="E1446" s="4">
        <v>42278</v>
      </c>
      <c r="F1446" t="s">
        <v>1767</v>
      </c>
    </row>
    <row r="1447" spans="1:6">
      <c r="A1447" s="1" t="s">
        <v>3213</v>
      </c>
      <c r="B1447" t="s">
        <v>3213</v>
      </c>
      <c r="C1447" t="s">
        <v>9715</v>
      </c>
      <c r="E1447" s="4">
        <v>42278</v>
      </c>
      <c r="F1447" t="s">
        <v>1767</v>
      </c>
    </row>
    <row r="1448" spans="1:6">
      <c r="A1448" s="1" t="s">
        <v>3214</v>
      </c>
      <c r="B1448" t="s">
        <v>3214</v>
      </c>
      <c r="C1448" t="s">
        <v>9715</v>
      </c>
      <c r="E1448" s="4">
        <v>42278</v>
      </c>
      <c r="F1448" t="s">
        <v>1767</v>
      </c>
    </row>
    <row r="1449" spans="1:6">
      <c r="A1449" s="1" t="s">
        <v>3215</v>
      </c>
      <c r="B1449" t="s">
        <v>3215</v>
      </c>
      <c r="C1449" t="s">
        <v>9715</v>
      </c>
      <c r="E1449" s="4">
        <v>42278</v>
      </c>
      <c r="F1449" t="s">
        <v>1767</v>
      </c>
    </row>
    <row r="1450" spans="1:6">
      <c r="A1450" s="1" t="s">
        <v>3216</v>
      </c>
      <c r="B1450" t="s">
        <v>3216</v>
      </c>
      <c r="C1450" t="s">
        <v>9715</v>
      </c>
      <c r="E1450" s="4">
        <v>42278</v>
      </c>
      <c r="F1450" t="s">
        <v>1767</v>
      </c>
    </row>
    <row r="1451" spans="1:6">
      <c r="A1451" s="1" t="s">
        <v>3217</v>
      </c>
      <c r="B1451" t="s">
        <v>3217</v>
      </c>
      <c r="C1451" t="s">
        <v>9715</v>
      </c>
      <c r="D1451" t="s">
        <v>9739</v>
      </c>
      <c r="E1451" s="4">
        <v>42278</v>
      </c>
      <c r="F1451" t="s">
        <v>1767</v>
      </c>
    </row>
    <row r="1452" spans="1:6">
      <c r="A1452" s="1" t="s">
        <v>3218</v>
      </c>
      <c r="B1452" t="s">
        <v>3218</v>
      </c>
      <c r="C1452" t="s">
        <v>9715</v>
      </c>
      <c r="E1452" s="4">
        <v>42278</v>
      </c>
      <c r="F1452" t="s">
        <v>1767</v>
      </c>
    </row>
    <row r="1453" spans="1:6">
      <c r="A1453" s="1" t="s">
        <v>3219</v>
      </c>
      <c r="B1453" t="s">
        <v>3219</v>
      </c>
      <c r="C1453" t="s">
        <v>9715</v>
      </c>
      <c r="D1453" t="s">
        <v>9735</v>
      </c>
      <c r="E1453" s="4">
        <v>42278</v>
      </c>
      <c r="F1453" t="s">
        <v>1767</v>
      </c>
    </row>
    <row r="1454" spans="1:6">
      <c r="A1454" s="1" t="s">
        <v>3220</v>
      </c>
      <c r="B1454" t="s">
        <v>3220</v>
      </c>
      <c r="C1454" t="s">
        <v>9715</v>
      </c>
      <c r="D1454" t="s">
        <v>9725</v>
      </c>
      <c r="E1454" s="4">
        <v>42278</v>
      </c>
      <c r="F1454" t="s">
        <v>1767</v>
      </c>
    </row>
    <row r="1455" spans="1:6">
      <c r="A1455" s="1" t="s">
        <v>3221</v>
      </c>
      <c r="B1455" t="s">
        <v>3221</v>
      </c>
      <c r="C1455" t="s">
        <v>9715</v>
      </c>
      <c r="E1455" s="4">
        <v>42278</v>
      </c>
      <c r="F1455" t="s">
        <v>1767</v>
      </c>
    </row>
    <row r="1456" spans="1:6">
      <c r="A1456" s="1" t="s">
        <v>3222</v>
      </c>
      <c r="B1456" t="s">
        <v>3222</v>
      </c>
      <c r="C1456" t="s">
        <v>9715</v>
      </c>
      <c r="E1456" s="4">
        <v>42278</v>
      </c>
      <c r="F1456" t="s">
        <v>1767</v>
      </c>
    </row>
    <row r="1457" spans="1:6">
      <c r="A1457" s="1" t="s">
        <v>3223</v>
      </c>
      <c r="B1457" t="s">
        <v>3223</v>
      </c>
      <c r="C1457" t="s">
        <v>9715</v>
      </c>
      <c r="D1457" t="s">
        <v>9725</v>
      </c>
      <c r="E1457" s="4">
        <v>42278</v>
      </c>
      <c r="F1457" t="s">
        <v>1767</v>
      </c>
    </row>
    <row r="1458" spans="1:6">
      <c r="A1458" s="1" t="s">
        <v>3224</v>
      </c>
      <c r="B1458" t="s">
        <v>3224</v>
      </c>
      <c r="C1458" t="s">
        <v>9715</v>
      </c>
      <c r="D1458" t="s">
        <v>9735</v>
      </c>
      <c r="E1458" s="4">
        <v>42278</v>
      </c>
      <c r="F1458" t="s">
        <v>1767</v>
      </c>
    </row>
    <row r="1459" spans="1:6">
      <c r="A1459" s="1" t="s">
        <v>3225</v>
      </c>
      <c r="B1459" t="s">
        <v>3225</v>
      </c>
      <c r="C1459" t="s">
        <v>9715</v>
      </c>
      <c r="E1459" s="4">
        <v>42278</v>
      </c>
      <c r="F1459" t="s">
        <v>1767</v>
      </c>
    </row>
    <row r="1460" spans="1:6">
      <c r="A1460" s="1" t="s">
        <v>3226</v>
      </c>
      <c r="B1460" t="s">
        <v>3226</v>
      </c>
      <c r="C1460" t="s">
        <v>9715</v>
      </c>
      <c r="E1460" s="4">
        <v>42278</v>
      </c>
      <c r="F1460" t="s">
        <v>1767</v>
      </c>
    </row>
    <row r="1461" spans="1:6">
      <c r="A1461" s="1" t="s">
        <v>3227</v>
      </c>
      <c r="B1461" t="s">
        <v>3227</v>
      </c>
      <c r="C1461" t="s">
        <v>9715</v>
      </c>
      <c r="E1461" s="4">
        <v>42278</v>
      </c>
      <c r="F1461" t="s">
        <v>1767</v>
      </c>
    </row>
    <row r="1462" spans="1:6">
      <c r="A1462" s="1" t="s">
        <v>3228</v>
      </c>
      <c r="B1462" t="s">
        <v>3228</v>
      </c>
      <c r="C1462" t="s">
        <v>9715</v>
      </c>
      <c r="E1462" s="4">
        <v>42278</v>
      </c>
      <c r="F1462" t="s">
        <v>1767</v>
      </c>
    </row>
    <row r="1463" spans="1:6">
      <c r="A1463" s="1" t="s">
        <v>3229</v>
      </c>
      <c r="B1463" t="s">
        <v>3229</v>
      </c>
      <c r="C1463" t="s">
        <v>9715</v>
      </c>
      <c r="E1463" s="4">
        <v>42278</v>
      </c>
      <c r="F1463" t="s">
        <v>1767</v>
      </c>
    </row>
    <row r="1464" spans="1:6">
      <c r="A1464" s="1" t="s">
        <v>3230</v>
      </c>
      <c r="B1464" t="s">
        <v>3230</v>
      </c>
      <c r="C1464" t="s">
        <v>9715</v>
      </c>
      <c r="E1464" s="4">
        <v>42278</v>
      </c>
      <c r="F1464" t="s">
        <v>1767</v>
      </c>
    </row>
    <row r="1465" spans="1:6">
      <c r="A1465" s="1" t="s">
        <v>3231</v>
      </c>
      <c r="B1465" t="s">
        <v>3231</v>
      </c>
      <c r="C1465" t="s">
        <v>9715</v>
      </c>
      <c r="E1465" s="4">
        <v>42278</v>
      </c>
      <c r="F1465" t="s">
        <v>1767</v>
      </c>
    </row>
    <row r="1466" spans="1:6">
      <c r="A1466" s="1" t="s">
        <v>3232</v>
      </c>
      <c r="B1466" t="s">
        <v>3232</v>
      </c>
      <c r="C1466" t="s">
        <v>9715</v>
      </c>
      <c r="E1466" s="4">
        <v>42278</v>
      </c>
      <c r="F1466" t="s">
        <v>1767</v>
      </c>
    </row>
    <row r="1467" spans="1:6">
      <c r="A1467" s="1" t="s">
        <v>3233</v>
      </c>
      <c r="B1467" t="s">
        <v>3233</v>
      </c>
      <c r="C1467" t="s">
        <v>9715</v>
      </c>
      <c r="E1467" s="4">
        <v>42278</v>
      </c>
      <c r="F1467" t="s">
        <v>1767</v>
      </c>
    </row>
    <row r="1468" spans="1:6">
      <c r="A1468" s="1" t="s">
        <v>3234</v>
      </c>
      <c r="B1468" t="s">
        <v>3234</v>
      </c>
      <c r="C1468" t="s">
        <v>9715</v>
      </c>
      <c r="D1468" t="s">
        <v>9735</v>
      </c>
      <c r="E1468" s="4">
        <v>42278</v>
      </c>
      <c r="F1468" t="s">
        <v>1767</v>
      </c>
    </row>
    <row r="1469" spans="1:6">
      <c r="A1469" s="1" t="s">
        <v>3235</v>
      </c>
      <c r="B1469" t="s">
        <v>3235</v>
      </c>
      <c r="C1469" t="s">
        <v>9715</v>
      </c>
      <c r="E1469" s="4">
        <v>42278</v>
      </c>
      <c r="F1469" t="s">
        <v>1767</v>
      </c>
    </row>
    <row r="1470" spans="1:6">
      <c r="A1470" s="1" t="s">
        <v>3236</v>
      </c>
      <c r="B1470" t="s">
        <v>3236</v>
      </c>
      <c r="C1470" t="s">
        <v>9715</v>
      </c>
      <c r="E1470" s="4">
        <v>42278</v>
      </c>
      <c r="F1470" t="s">
        <v>1767</v>
      </c>
    </row>
    <row r="1471" spans="1:6">
      <c r="A1471" s="1" t="s">
        <v>3237</v>
      </c>
      <c r="B1471" t="s">
        <v>3237</v>
      </c>
      <c r="C1471" t="s">
        <v>9715</v>
      </c>
      <c r="D1471" t="s">
        <v>9762</v>
      </c>
      <c r="E1471" s="4">
        <v>42278</v>
      </c>
      <c r="F1471" t="s">
        <v>1767</v>
      </c>
    </row>
    <row r="1472" spans="1:6">
      <c r="A1472" s="1" t="s">
        <v>3238</v>
      </c>
      <c r="B1472" t="s">
        <v>3238</v>
      </c>
      <c r="C1472" t="s">
        <v>9715</v>
      </c>
      <c r="E1472" s="4">
        <v>42278</v>
      </c>
      <c r="F1472" t="s">
        <v>1767</v>
      </c>
    </row>
    <row r="1473" spans="1:6">
      <c r="A1473" s="1" t="s">
        <v>3239</v>
      </c>
      <c r="B1473" t="s">
        <v>3239</v>
      </c>
      <c r="C1473" t="s">
        <v>9715</v>
      </c>
      <c r="E1473" s="4">
        <v>42278</v>
      </c>
      <c r="F1473" t="s">
        <v>1767</v>
      </c>
    </row>
    <row r="1474" spans="1:6">
      <c r="A1474" s="1" t="s">
        <v>3240</v>
      </c>
      <c r="B1474" t="s">
        <v>3240</v>
      </c>
      <c r="C1474" t="s">
        <v>9715</v>
      </c>
      <c r="D1474" t="s">
        <v>9722</v>
      </c>
      <c r="E1474" s="4">
        <v>42278</v>
      </c>
      <c r="F1474" t="s">
        <v>1767</v>
      </c>
    </row>
    <row r="1475" spans="1:6">
      <c r="A1475" s="1" t="s">
        <v>3241</v>
      </c>
      <c r="B1475" t="s">
        <v>3241</v>
      </c>
      <c r="C1475" t="s">
        <v>9715</v>
      </c>
      <c r="D1475" t="s">
        <v>9722</v>
      </c>
      <c r="E1475" s="4">
        <v>42278</v>
      </c>
      <c r="F1475" t="s">
        <v>1767</v>
      </c>
    </row>
    <row r="1476" spans="1:6">
      <c r="A1476" s="1" t="s">
        <v>3242</v>
      </c>
      <c r="B1476" t="s">
        <v>3242</v>
      </c>
      <c r="C1476" t="s">
        <v>9715</v>
      </c>
      <c r="E1476" s="4">
        <v>42278</v>
      </c>
      <c r="F1476" t="s">
        <v>1767</v>
      </c>
    </row>
    <row r="1477" spans="1:6">
      <c r="A1477" s="1" t="s">
        <v>3243</v>
      </c>
      <c r="B1477" t="s">
        <v>3243</v>
      </c>
      <c r="C1477" t="s">
        <v>9715</v>
      </c>
      <c r="E1477" s="4">
        <v>42278</v>
      </c>
      <c r="F1477" t="s">
        <v>1767</v>
      </c>
    </row>
    <row r="1478" spans="1:6">
      <c r="A1478" s="1" t="s">
        <v>3244</v>
      </c>
      <c r="B1478" t="s">
        <v>3244</v>
      </c>
      <c r="C1478" t="s">
        <v>9715</v>
      </c>
      <c r="E1478" s="4">
        <v>42278</v>
      </c>
      <c r="F1478" t="s">
        <v>1767</v>
      </c>
    </row>
    <row r="1479" spans="1:6">
      <c r="A1479" s="1" t="s">
        <v>3245</v>
      </c>
      <c r="B1479" t="s">
        <v>3245</v>
      </c>
      <c r="C1479" t="s">
        <v>9715</v>
      </c>
      <c r="E1479" s="4">
        <v>42278</v>
      </c>
      <c r="F1479" t="s">
        <v>1767</v>
      </c>
    </row>
    <row r="1480" spans="1:6">
      <c r="A1480" s="1" t="s">
        <v>3246</v>
      </c>
      <c r="B1480" t="s">
        <v>3246</v>
      </c>
      <c r="C1480" t="s">
        <v>9715</v>
      </c>
      <c r="E1480" s="4">
        <v>42278</v>
      </c>
      <c r="F1480" t="s">
        <v>1767</v>
      </c>
    </row>
    <row r="1481" spans="1:6">
      <c r="A1481" s="1" t="s">
        <v>3247</v>
      </c>
      <c r="B1481" t="s">
        <v>3247</v>
      </c>
      <c r="C1481" t="s">
        <v>9715</v>
      </c>
      <c r="D1481" t="s">
        <v>9722</v>
      </c>
      <c r="E1481" s="4">
        <v>42278</v>
      </c>
      <c r="F1481" t="s">
        <v>1767</v>
      </c>
    </row>
    <row r="1482" spans="1:6">
      <c r="A1482" s="1" t="s">
        <v>3248</v>
      </c>
      <c r="B1482" t="s">
        <v>3248</v>
      </c>
      <c r="C1482" t="s">
        <v>9715</v>
      </c>
      <c r="E1482" s="4">
        <v>42278</v>
      </c>
      <c r="F1482" t="s">
        <v>1767</v>
      </c>
    </row>
    <row r="1483" spans="1:6">
      <c r="A1483" s="1" t="s">
        <v>3249</v>
      </c>
      <c r="B1483" t="s">
        <v>3249</v>
      </c>
      <c r="C1483" t="s">
        <v>9715</v>
      </c>
      <c r="E1483" s="4">
        <v>42278</v>
      </c>
      <c r="F1483" t="s">
        <v>1767</v>
      </c>
    </row>
    <row r="1484" spans="1:6">
      <c r="A1484" s="1" t="s">
        <v>3250</v>
      </c>
      <c r="B1484" t="s">
        <v>3250</v>
      </c>
      <c r="C1484" t="s">
        <v>9715</v>
      </c>
      <c r="E1484" s="4">
        <v>42278</v>
      </c>
      <c r="F1484" t="s">
        <v>1767</v>
      </c>
    </row>
    <row r="1485" spans="1:6">
      <c r="A1485" s="1" t="s">
        <v>3251</v>
      </c>
      <c r="B1485" t="s">
        <v>3251</v>
      </c>
      <c r="C1485" t="s">
        <v>9715</v>
      </c>
      <c r="E1485" s="4">
        <v>42278</v>
      </c>
      <c r="F1485" t="s">
        <v>1767</v>
      </c>
    </row>
    <row r="1486" spans="1:6">
      <c r="A1486" s="1" t="s">
        <v>3252</v>
      </c>
      <c r="B1486" t="s">
        <v>3252</v>
      </c>
      <c r="C1486" t="s">
        <v>9715</v>
      </c>
      <c r="D1486" t="s">
        <v>9749</v>
      </c>
      <c r="E1486" s="4">
        <v>42278</v>
      </c>
      <c r="F1486" t="s">
        <v>1767</v>
      </c>
    </row>
    <row r="1487" spans="1:6">
      <c r="A1487" s="1" t="s">
        <v>3253</v>
      </c>
      <c r="B1487" t="s">
        <v>3253</v>
      </c>
      <c r="C1487" t="s">
        <v>9715</v>
      </c>
      <c r="E1487" s="4">
        <v>42278</v>
      </c>
      <c r="F1487" t="s">
        <v>1767</v>
      </c>
    </row>
    <row r="1488" spans="1:6">
      <c r="A1488" s="1" t="s">
        <v>3254</v>
      </c>
      <c r="B1488" t="s">
        <v>3254</v>
      </c>
      <c r="C1488" t="s">
        <v>9715</v>
      </c>
      <c r="D1488" t="s">
        <v>9749</v>
      </c>
      <c r="E1488" s="4">
        <v>42278</v>
      </c>
      <c r="F1488" t="s">
        <v>1767</v>
      </c>
    </row>
    <row r="1489" spans="1:6">
      <c r="A1489" s="1" t="s">
        <v>3255</v>
      </c>
      <c r="B1489" t="s">
        <v>3255</v>
      </c>
      <c r="C1489" t="s">
        <v>9715</v>
      </c>
      <c r="E1489" s="4">
        <v>42278</v>
      </c>
      <c r="F1489" t="s">
        <v>1767</v>
      </c>
    </row>
    <row r="1490" spans="1:6">
      <c r="A1490" s="1" t="s">
        <v>3256</v>
      </c>
      <c r="B1490" t="s">
        <v>3256</v>
      </c>
      <c r="C1490" t="s">
        <v>9715</v>
      </c>
      <c r="E1490" s="4">
        <v>42278</v>
      </c>
      <c r="F1490" t="s">
        <v>1767</v>
      </c>
    </row>
    <row r="1491" spans="1:6">
      <c r="A1491" s="1" t="s">
        <v>3257</v>
      </c>
      <c r="B1491" t="s">
        <v>3257</v>
      </c>
      <c r="C1491" t="s">
        <v>9715</v>
      </c>
      <c r="E1491" s="4">
        <v>42278</v>
      </c>
      <c r="F1491" t="s">
        <v>1767</v>
      </c>
    </row>
    <row r="1492" spans="1:6">
      <c r="A1492" s="1" t="s">
        <v>3258</v>
      </c>
      <c r="B1492" t="s">
        <v>3258</v>
      </c>
      <c r="C1492" t="s">
        <v>9715</v>
      </c>
      <c r="E1492" s="4">
        <v>42278</v>
      </c>
      <c r="F1492" t="s">
        <v>1767</v>
      </c>
    </row>
    <row r="1493" spans="1:6">
      <c r="A1493" s="1" t="s">
        <v>3259</v>
      </c>
      <c r="B1493" t="s">
        <v>3259</v>
      </c>
      <c r="C1493" t="s">
        <v>9715</v>
      </c>
      <c r="E1493" s="4">
        <v>42278</v>
      </c>
      <c r="F1493" t="s">
        <v>1767</v>
      </c>
    </row>
    <row r="1494" spans="1:6">
      <c r="A1494" s="1" t="s">
        <v>3260</v>
      </c>
      <c r="B1494" t="s">
        <v>3260</v>
      </c>
      <c r="C1494" t="s">
        <v>9715</v>
      </c>
      <c r="D1494" t="s">
        <v>9722</v>
      </c>
      <c r="E1494" s="4">
        <v>42278</v>
      </c>
      <c r="F1494" t="s">
        <v>1767</v>
      </c>
    </row>
    <row r="1495" spans="1:6">
      <c r="A1495" s="1" t="s">
        <v>3261</v>
      </c>
      <c r="B1495" t="s">
        <v>3261</v>
      </c>
      <c r="C1495" t="s">
        <v>9715</v>
      </c>
      <c r="E1495" s="4">
        <v>42278</v>
      </c>
      <c r="F1495" t="s">
        <v>1767</v>
      </c>
    </row>
    <row r="1496" spans="1:6">
      <c r="A1496" s="1" t="s">
        <v>3262</v>
      </c>
      <c r="B1496" t="s">
        <v>3262</v>
      </c>
      <c r="C1496" t="s">
        <v>9715</v>
      </c>
      <c r="D1496" t="s">
        <v>9725</v>
      </c>
      <c r="E1496" s="4">
        <v>42278</v>
      </c>
      <c r="F1496" t="s">
        <v>1767</v>
      </c>
    </row>
    <row r="1497" spans="1:6">
      <c r="A1497" s="1" t="s">
        <v>3263</v>
      </c>
      <c r="B1497" t="s">
        <v>3263</v>
      </c>
      <c r="C1497" t="s">
        <v>9715</v>
      </c>
      <c r="E1497" s="4">
        <v>42278</v>
      </c>
      <c r="F1497" t="s">
        <v>1767</v>
      </c>
    </row>
    <row r="1498" spans="1:6">
      <c r="A1498" s="1" t="s">
        <v>3264</v>
      </c>
      <c r="B1498" t="s">
        <v>3264</v>
      </c>
      <c r="C1498" t="s">
        <v>9715</v>
      </c>
      <c r="E1498" s="4">
        <v>42278</v>
      </c>
      <c r="F1498" t="s">
        <v>1767</v>
      </c>
    </row>
    <row r="1499" spans="1:6">
      <c r="A1499" s="1" t="s">
        <v>3265</v>
      </c>
      <c r="B1499" t="s">
        <v>3265</v>
      </c>
      <c r="C1499" t="s">
        <v>9715</v>
      </c>
      <c r="E1499" s="4">
        <v>42278</v>
      </c>
      <c r="F1499" t="s">
        <v>1767</v>
      </c>
    </row>
    <row r="1500" spans="1:6">
      <c r="A1500" s="1" t="s">
        <v>3266</v>
      </c>
      <c r="B1500" t="s">
        <v>3266</v>
      </c>
      <c r="C1500" t="s">
        <v>9715</v>
      </c>
      <c r="E1500" s="4">
        <v>42278</v>
      </c>
      <c r="F1500" t="s">
        <v>1767</v>
      </c>
    </row>
    <row r="1501" spans="1:6">
      <c r="A1501" s="1" t="s">
        <v>3267</v>
      </c>
      <c r="B1501" t="s">
        <v>3267</v>
      </c>
      <c r="C1501" t="s">
        <v>9715</v>
      </c>
      <c r="E1501" s="4">
        <v>42278</v>
      </c>
      <c r="F1501" t="s">
        <v>1767</v>
      </c>
    </row>
    <row r="1502" spans="1:6">
      <c r="A1502" s="1" t="s">
        <v>3268</v>
      </c>
      <c r="B1502" t="s">
        <v>3268</v>
      </c>
      <c r="C1502" t="s">
        <v>9715</v>
      </c>
      <c r="D1502" t="s">
        <v>9725</v>
      </c>
      <c r="E1502" s="4">
        <v>42278</v>
      </c>
      <c r="F1502" t="s">
        <v>1767</v>
      </c>
    </row>
    <row r="1503" spans="1:6">
      <c r="A1503" s="1" t="s">
        <v>3269</v>
      </c>
      <c r="B1503" t="s">
        <v>3269</v>
      </c>
      <c r="C1503" t="s">
        <v>9715</v>
      </c>
      <c r="E1503" s="4">
        <v>42278</v>
      </c>
      <c r="F1503" t="s">
        <v>1767</v>
      </c>
    </row>
    <row r="1504" spans="1:6">
      <c r="A1504" s="1" t="s">
        <v>3270</v>
      </c>
      <c r="B1504" t="s">
        <v>3270</v>
      </c>
      <c r="C1504" t="s">
        <v>9715</v>
      </c>
      <c r="D1504" t="s">
        <v>9735</v>
      </c>
      <c r="E1504" s="4">
        <v>42278</v>
      </c>
      <c r="F1504" t="s">
        <v>1767</v>
      </c>
    </row>
    <row r="1505" spans="1:6">
      <c r="A1505" s="1" t="s">
        <v>3271</v>
      </c>
      <c r="B1505" t="s">
        <v>3271</v>
      </c>
      <c r="C1505" t="s">
        <v>9715</v>
      </c>
      <c r="E1505" s="4">
        <v>42278</v>
      </c>
      <c r="F1505" t="s">
        <v>1767</v>
      </c>
    </row>
    <row r="1506" spans="1:6">
      <c r="A1506" s="1" t="s">
        <v>3272</v>
      </c>
      <c r="B1506" t="s">
        <v>3272</v>
      </c>
      <c r="C1506" t="s">
        <v>9715</v>
      </c>
      <c r="D1506" t="s">
        <v>9749</v>
      </c>
      <c r="E1506" s="4">
        <v>42278</v>
      </c>
      <c r="F1506" t="s">
        <v>1767</v>
      </c>
    </row>
    <row r="1507" spans="1:6">
      <c r="A1507" s="1" t="s">
        <v>3273</v>
      </c>
      <c r="B1507" t="s">
        <v>3273</v>
      </c>
      <c r="C1507" t="s">
        <v>9715</v>
      </c>
      <c r="D1507" t="s">
        <v>9725</v>
      </c>
      <c r="E1507" s="4">
        <v>42278</v>
      </c>
      <c r="F1507" t="s">
        <v>1767</v>
      </c>
    </row>
    <row r="1508" spans="1:6">
      <c r="A1508" s="1" t="s">
        <v>3274</v>
      </c>
      <c r="B1508" t="s">
        <v>3274</v>
      </c>
      <c r="C1508" t="s">
        <v>9715</v>
      </c>
      <c r="D1508" t="s">
        <v>9738</v>
      </c>
      <c r="E1508" s="4">
        <v>42278</v>
      </c>
      <c r="F1508" t="s">
        <v>1767</v>
      </c>
    </row>
    <row r="1509" spans="1:6">
      <c r="A1509" s="1" t="s">
        <v>3275</v>
      </c>
      <c r="B1509" t="s">
        <v>3275</v>
      </c>
      <c r="C1509" t="s">
        <v>9715</v>
      </c>
      <c r="E1509" s="4">
        <v>42278</v>
      </c>
      <c r="F1509" t="s">
        <v>1767</v>
      </c>
    </row>
    <row r="1510" spans="1:6">
      <c r="A1510" s="1" t="s">
        <v>3276</v>
      </c>
      <c r="B1510" t="s">
        <v>3276</v>
      </c>
      <c r="C1510" t="s">
        <v>9715</v>
      </c>
      <c r="D1510" t="s">
        <v>9722</v>
      </c>
      <c r="E1510" s="4">
        <v>42278</v>
      </c>
      <c r="F1510" t="s">
        <v>1767</v>
      </c>
    </row>
    <row r="1511" spans="1:6">
      <c r="A1511" s="1" t="s">
        <v>3277</v>
      </c>
      <c r="B1511" t="s">
        <v>3277</v>
      </c>
      <c r="C1511" t="s">
        <v>9715</v>
      </c>
      <c r="D1511" t="s">
        <v>9722</v>
      </c>
      <c r="E1511" s="4">
        <v>42278</v>
      </c>
      <c r="F1511" t="s">
        <v>1767</v>
      </c>
    </row>
    <row r="1512" spans="1:6">
      <c r="A1512" s="1" t="s">
        <v>3278</v>
      </c>
      <c r="B1512" t="s">
        <v>3278</v>
      </c>
      <c r="C1512" t="s">
        <v>9715</v>
      </c>
      <c r="D1512" t="s">
        <v>9722</v>
      </c>
      <c r="E1512" s="4">
        <v>42278</v>
      </c>
      <c r="F1512" t="s">
        <v>1767</v>
      </c>
    </row>
    <row r="1513" spans="1:6">
      <c r="A1513" s="1" t="s">
        <v>3279</v>
      </c>
      <c r="B1513" t="s">
        <v>3279</v>
      </c>
      <c r="C1513" t="s">
        <v>9715</v>
      </c>
      <c r="D1513" t="s">
        <v>9722</v>
      </c>
      <c r="E1513" s="4">
        <v>42278</v>
      </c>
      <c r="F1513" t="s">
        <v>1767</v>
      </c>
    </row>
    <row r="1514" spans="1:6">
      <c r="A1514" s="1" t="s">
        <v>3280</v>
      </c>
      <c r="B1514" t="s">
        <v>3280</v>
      </c>
      <c r="C1514" t="s">
        <v>9715</v>
      </c>
      <c r="E1514" s="4">
        <v>42278</v>
      </c>
      <c r="F1514" t="s">
        <v>1767</v>
      </c>
    </row>
    <row r="1515" spans="1:6">
      <c r="A1515" s="1" t="s">
        <v>3281</v>
      </c>
      <c r="B1515" t="s">
        <v>3281</v>
      </c>
      <c r="C1515" t="s">
        <v>9715</v>
      </c>
      <c r="E1515" s="4">
        <v>42278</v>
      </c>
      <c r="F1515" t="s">
        <v>1767</v>
      </c>
    </row>
    <row r="1516" spans="1:6">
      <c r="A1516" s="1" t="s">
        <v>3282</v>
      </c>
      <c r="B1516" t="s">
        <v>3282</v>
      </c>
      <c r="C1516" t="s">
        <v>9715</v>
      </c>
      <c r="E1516" s="4">
        <v>42278</v>
      </c>
      <c r="F1516" t="s">
        <v>1767</v>
      </c>
    </row>
    <row r="1517" spans="1:6">
      <c r="A1517" s="1" t="s">
        <v>3283</v>
      </c>
      <c r="B1517" t="s">
        <v>3283</v>
      </c>
      <c r="C1517" t="s">
        <v>9715</v>
      </c>
      <c r="E1517" s="4">
        <v>42278</v>
      </c>
      <c r="F1517" t="s">
        <v>1767</v>
      </c>
    </row>
    <row r="1518" spans="1:6">
      <c r="A1518" s="1" t="s">
        <v>3284</v>
      </c>
      <c r="B1518" t="s">
        <v>3284</v>
      </c>
      <c r="C1518" t="s">
        <v>9715</v>
      </c>
      <c r="E1518" s="4">
        <v>42278</v>
      </c>
      <c r="F1518" t="s">
        <v>1767</v>
      </c>
    </row>
    <row r="1519" spans="1:6">
      <c r="A1519" s="1" t="s">
        <v>3285</v>
      </c>
      <c r="B1519" t="s">
        <v>3285</v>
      </c>
      <c r="C1519" t="s">
        <v>9715</v>
      </c>
      <c r="D1519" t="s">
        <v>9725</v>
      </c>
      <c r="E1519" s="4">
        <v>42278</v>
      </c>
      <c r="F1519" t="s">
        <v>1767</v>
      </c>
    </row>
    <row r="1520" spans="1:6">
      <c r="A1520" s="1" t="s">
        <v>3286</v>
      </c>
      <c r="B1520" t="s">
        <v>3286</v>
      </c>
      <c r="C1520" t="s">
        <v>9715</v>
      </c>
      <c r="E1520" s="4">
        <v>42278</v>
      </c>
      <c r="F1520" t="s">
        <v>1767</v>
      </c>
    </row>
    <row r="1521" spans="1:6">
      <c r="A1521" s="1" t="s">
        <v>3287</v>
      </c>
      <c r="B1521" t="s">
        <v>3287</v>
      </c>
      <c r="C1521" t="s">
        <v>9715</v>
      </c>
      <c r="D1521" t="s">
        <v>9725</v>
      </c>
      <c r="E1521" s="4">
        <v>42278</v>
      </c>
      <c r="F1521" t="s">
        <v>1767</v>
      </c>
    </row>
    <row r="1522" spans="1:6">
      <c r="A1522" s="1" t="s">
        <v>3288</v>
      </c>
      <c r="B1522" t="s">
        <v>3288</v>
      </c>
      <c r="C1522" t="s">
        <v>9715</v>
      </c>
      <c r="D1522" t="s">
        <v>9722</v>
      </c>
      <c r="E1522" s="4">
        <v>42278</v>
      </c>
      <c r="F1522" t="s">
        <v>1767</v>
      </c>
    </row>
    <row r="1523" spans="1:6">
      <c r="A1523" s="1" t="s">
        <v>3289</v>
      </c>
      <c r="B1523" t="s">
        <v>3289</v>
      </c>
      <c r="C1523" t="s">
        <v>9715</v>
      </c>
      <c r="D1523" t="s">
        <v>9722</v>
      </c>
      <c r="E1523" s="4">
        <v>42278</v>
      </c>
      <c r="F1523" t="s">
        <v>1767</v>
      </c>
    </row>
    <row r="1524" spans="1:6">
      <c r="A1524" s="1" t="s">
        <v>3290</v>
      </c>
      <c r="B1524" t="s">
        <v>3290</v>
      </c>
      <c r="C1524" t="s">
        <v>9715</v>
      </c>
      <c r="D1524" t="s">
        <v>9735</v>
      </c>
      <c r="E1524" s="4">
        <v>42278</v>
      </c>
      <c r="F1524" t="s">
        <v>1767</v>
      </c>
    </row>
    <row r="1525" spans="1:6">
      <c r="A1525" s="1" t="s">
        <v>3291</v>
      </c>
      <c r="B1525" t="s">
        <v>3291</v>
      </c>
      <c r="C1525" t="s">
        <v>9715</v>
      </c>
      <c r="D1525" t="s">
        <v>9722</v>
      </c>
      <c r="E1525" s="4">
        <v>42278</v>
      </c>
      <c r="F1525" t="s">
        <v>1767</v>
      </c>
    </row>
    <row r="1526" spans="1:6">
      <c r="A1526" s="1" t="s">
        <v>3292</v>
      </c>
      <c r="B1526" t="s">
        <v>3292</v>
      </c>
      <c r="C1526" t="s">
        <v>9715</v>
      </c>
      <c r="E1526" s="4">
        <v>42278</v>
      </c>
      <c r="F1526" t="s">
        <v>1767</v>
      </c>
    </row>
    <row r="1527" spans="1:6">
      <c r="A1527" s="1" t="s">
        <v>3293</v>
      </c>
      <c r="B1527" t="s">
        <v>3293</v>
      </c>
      <c r="C1527" t="s">
        <v>9715</v>
      </c>
      <c r="D1527" t="s">
        <v>9722</v>
      </c>
      <c r="E1527" s="4">
        <v>42278</v>
      </c>
      <c r="F1527" t="s">
        <v>1767</v>
      </c>
    </row>
    <row r="1528" spans="1:6">
      <c r="A1528" s="1" t="s">
        <v>3294</v>
      </c>
      <c r="B1528" t="s">
        <v>3294</v>
      </c>
      <c r="C1528" t="s">
        <v>9715</v>
      </c>
      <c r="E1528" s="4">
        <v>42278</v>
      </c>
      <c r="F1528" t="s">
        <v>1767</v>
      </c>
    </row>
    <row r="1529" spans="1:6">
      <c r="A1529" s="1" t="s">
        <v>3295</v>
      </c>
      <c r="B1529" t="s">
        <v>3295</v>
      </c>
      <c r="C1529" t="s">
        <v>9715</v>
      </c>
      <c r="E1529" s="4">
        <v>42278</v>
      </c>
      <c r="F1529" t="s">
        <v>1767</v>
      </c>
    </row>
    <row r="1530" spans="1:6">
      <c r="A1530" s="1" t="s">
        <v>3296</v>
      </c>
      <c r="B1530" t="s">
        <v>3296</v>
      </c>
      <c r="C1530" t="s">
        <v>9715</v>
      </c>
      <c r="E1530" s="4">
        <v>42278</v>
      </c>
      <c r="F1530" t="s">
        <v>1767</v>
      </c>
    </row>
    <row r="1531" spans="1:6">
      <c r="A1531" s="1" t="s">
        <v>3297</v>
      </c>
      <c r="B1531" t="s">
        <v>3297</v>
      </c>
      <c r="C1531" t="s">
        <v>9715</v>
      </c>
      <c r="E1531" s="4">
        <v>42278</v>
      </c>
      <c r="F1531" t="s">
        <v>1767</v>
      </c>
    </row>
    <row r="1532" spans="1:6">
      <c r="A1532" s="1" t="s">
        <v>3298</v>
      </c>
      <c r="B1532" t="s">
        <v>3298</v>
      </c>
      <c r="C1532" t="s">
        <v>9715</v>
      </c>
      <c r="E1532" s="4">
        <v>42278</v>
      </c>
      <c r="F1532" t="s">
        <v>1767</v>
      </c>
    </row>
    <row r="1533" spans="1:6">
      <c r="A1533" s="1" t="s">
        <v>3299</v>
      </c>
      <c r="B1533" t="s">
        <v>3299</v>
      </c>
      <c r="C1533" t="s">
        <v>9715</v>
      </c>
      <c r="D1533" t="s">
        <v>9722</v>
      </c>
      <c r="E1533" s="4">
        <v>42278</v>
      </c>
      <c r="F1533" t="s">
        <v>1767</v>
      </c>
    </row>
    <row r="1534" spans="1:6">
      <c r="A1534" s="1" t="s">
        <v>3300</v>
      </c>
      <c r="B1534" t="s">
        <v>3300</v>
      </c>
      <c r="C1534" t="s">
        <v>9715</v>
      </c>
      <c r="D1534" t="s">
        <v>9725</v>
      </c>
      <c r="E1534" s="4">
        <v>42278</v>
      </c>
      <c r="F1534" t="s">
        <v>1767</v>
      </c>
    </row>
    <row r="1535" spans="1:6">
      <c r="A1535" s="1" t="s">
        <v>3301</v>
      </c>
      <c r="B1535" t="s">
        <v>3301</v>
      </c>
      <c r="C1535" t="s">
        <v>9715</v>
      </c>
      <c r="E1535" s="4">
        <v>42278</v>
      </c>
      <c r="F1535" t="s">
        <v>1767</v>
      </c>
    </row>
    <row r="1536" spans="1:6">
      <c r="A1536" s="1" t="s">
        <v>3302</v>
      </c>
      <c r="B1536" t="s">
        <v>3302</v>
      </c>
      <c r="C1536" t="s">
        <v>9715</v>
      </c>
      <c r="D1536" t="s">
        <v>9722</v>
      </c>
      <c r="E1536" s="4">
        <v>42278</v>
      </c>
      <c r="F1536" t="s">
        <v>1767</v>
      </c>
    </row>
    <row r="1537" spans="1:6">
      <c r="A1537" s="1" t="s">
        <v>3303</v>
      </c>
      <c r="B1537" t="s">
        <v>3303</v>
      </c>
      <c r="C1537" t="s">
        <v>9715</v>
      </c>
      <c r="E1537" s="4">
        <v>42278</v>
      </c>
      <c r="F1537" t="s">
        <v>1767</v>
      </c>
    </row>
    <row r="1538" spans="1:6">
      <c r="A1538" s="1" t="s">
        <v>3304</v>
      </c>
      <c r="B1538" t="s">
        <v>3304</v>
      </c>
      <c r="C1538" t="s">
        <v>9715</v>
      </c>
      <c r="E1538" s="4">
        <v>42278</v>
      </c>
      <c r="F1538" t="s">
        <v>1767</v>
      </c>
    </row>
    <row r="1539" spans="1:6">
      <c r="A1539" s="1" t="s">
        <v>3305</v>
      </c>
      <c r="B1539" t="s">
        <v>3305</v>
      </c>
      <c r="C1539" t="s">
        <v>9715</v>
      </c>
      <c r="D1539" t="s">
        <v>9725</v>
      </c>
      <c r="E1539" s="4">
        <v>42278</v>
      </c>
      <c r="F1539" t="s">
        <v>1767</v>
      </c>
    </row>
    <row r="1540" spans="1:6">
      <c r="A1540" s="1" t="s">
        <v>3306</v>
      </c>
      <c r="B1540" t="s">
        <v>3306</v>
      </c>
      <c r="C1540" t="s">
        <v>9715</v>
      </c>
      <c r="D1540" t="s">
        <v>9722</v>
      </c>
      <c r="E1540" s="4">
        <v>42278</v>
      </c>
      <c r="F1540" t="s">
        <v>1767</v>
      </c>
    </row>
    <row r="1541" spans="1:6">
      <c r="A1541" s="1" t="s">
        <v>3307</v>
      </c>
      <c r="B1541" t="s">
        <v>3307</v>
      </c>
      <c r="C1541" t="s">
        <v>9715</v>
      </c>
      <c r="D1541" t="s">
        <v>9725</v>
      </c>
      <c r="E1541" s="4">
        <v>42278</v>
      </c>
      <c r="F1541" t="s">
        <v>1767</v>
      </c>
    </row>
    <row r="1542" spans="1:6">
      <c r="A1542" s="1" t="s">
        <v>3308</v>
      </c>
      <c r="B1542" t="s">
        <v>3308</v>
      </c>
      <c r="C1542" t="s">
        <v>9715</v>
      </c>
      <c r="D1542" t="s">
        <v>9725</v>
      </c>
      <c r="E1542" s="4">
        <v>42278</v>
      </c>
      <c r="F1542" t="s">
        <v>1767</v>
      </c>
    </row>
    <row r="1543" spans="1:6">
      <c r="A1543" s="1" t="s">
        <v>3309</v>
      </c>
      <c r="B1543" t="s">
        <v>3309</v>
      </c>
      <c r="C1543" t="s">
        <v>1765</v>
      </c>
      <c r="D1543" t="s">
        <v>9725</v>
      </c>
      <c r="E1543" s="4">
        <v>42278</v>
      </c>
      <c r="F1543" t="s">
        <v>1767</v>
      </c>
    </row>
    <row r="1544" spans="1:6">
      <c r="A1544" s="1" t="s">
        <v>3310</v>
      </c>
      <c r="B1544" t="s">
        <v>3310</v>
      </c>
      <c r="C1544" t="s">
        <v>9715</v>
      </c>
      <c r="D1544" t="s">
        <v>9722</v>
      </c>
      <c r="E1544" s="4">
        <v>42278</v>
      </c>
      <c r="F1544" t="s">
        <v>1767</v>
      </c>
    </row>
    <row r="1545" spans="1:6">
      <c r="A1545" s="1" t="s">
        <v>3311</v>
      </c>
      <c r="B1545" t="s">
        <v>3311</v>
      </c>
      <c r="C1545" t="s">
        <v>9715</v>
      </c>
      <c r="D1545" t="s">
        <v>9725</v>
      </c>
      <c r="E1545" s="4">
        <v>42278</v>
      </c>
      <c r="F1545" t="s">
        <v>1767</v>
      </c>
    </row>
    <row r="1546" spans="1:6">
      <c r="A1546" s="1" t="s">
        <v>3312</v>
      </c>
      <c r="B1546" t="s">
        <v>3312</v>
      </c>
      <c r="C1546" t="s">
        <v>9715</v>
      </c>
      <c r="E1546" s="4">
        <v>42278</v>
      </c>
      <c r="F1546" t="s">
        <v>1767</v>
      </c>
    </row>
    <row r="1547" spans="1:6">
      <c r="A1547" s="1" t="s">
        <v>3313</v>
      </c>
      <c r="B1547" t="s">
        <v>3313</v>
      </c>
      <c r="C1547" t="s">
        <v>9715</v>
      </c>
      <c r="D1547" t="s">
        <v>9722</v>
      </c>
      <c r="E1547" s="4">
        <v>42278</v>
      </c>
      <c r="F1547" t="s">
        <v>1767</v>
      </c>
    </row>
    <row r="1548" spans="1:6">
      <c r="A1548" s="1" t="s">
        <v>3314</v>
      </c>
      <c r="B1548" t="s">
        <v>3314</v>
      </c>
      <c r="C1548" t="s">
        <v>9715</v>
      </c>
      <c r="D1548" t="s">
        <v>9725</v>
      </c>
      <c r="E1548" s="4">
        <v>42278</v>
      </c>
      <c r="F1548" t="s">
        <v>1767</v>
      </c>
    </row>
    <row r="1549" spans="1:6">
      <c r="A1549" s="1" t="s">
        <v>3315</v>
      </c>
      <c r="B1549" t="s">
        <v>3315</v>
      </c>
      <c r="C1549" t="s">
        <v>9715</v>
      </c>
      <c r="D1549" t="s">
        <v>9722</v>
      </c>
      <c r="E1549" s="4">
        <v>42278</v>
      </c>
      <c r="F1549" t="s">
        <v>1767</v>
      </c>
    </row>
    <row r="1550" spans="1:6">
      <c r="A1550" s="1" t="s">
        <v>3316</v>
      </c>
      <c r="B1550" t="s">
        <v>3316</v>
      </c>
      <c r="C1550" t="s">
        <v>9715</v>
      </c>
      <c r="D1550" t="s">
        <v>9725</v>
      </c>
      <c r="E1550" s="4">
        <v>42278</v>
      </c>
      <c r="F1550" t="s">
        <v>1767</v>
      </c>
    </row>
    <row r="1551" spans="1:6">
      <c r="A1551" s="1" t="s">
        <v>3317</v>
      </c>
      <c r="B1551" t="s">
        <v>3317</v>
      </c>
      <c r="C1551" t="s">
        <v>9715</v>
      </c>
      <c r="E1551" s="4">
        <v>42278</v>
      </c>
      <c r="F1551" t="s">
        <v>1767</v>
      </c>
    </row>
    <row r="1552" spans="1:6">
      <c r="A1552" s="1" t="s">
        <v>3318</v>
      </c>
      <c r="B1552" t="s">
        <v>3318</v>
      </c>
      <c r="C1552" t="s">
        <v>9715</v>
      </c>
      <c r="E1552" s="4">
        <v>42278</v>
      </c>
      <c r="F1552" t="s">
        <v>1767</v>
      </c>
    </row>
    <row r="1553" spans="1:6">
      <c r="A1553" s="1" t="s">
        <v>3319</v>
      </c>
      <c r="B1553" t="s">
        <v>3319</v>
      </c>
      <c r="C1553" t="s">
        <v>9715</v>
      </c>
      <c r="E1553" s="4">
        <v>42278</v>
      </c>
      <c r="F1553" t="s">
        <v>1767</v>
      </c>
    </row>
    <row r="1554" spans="1:6">
      <c r="A1554" s="1" t="s">
        <v>3320</v>
      </c>
      <c r="B1554" t="s">
        <v>3320</v>
      </c>
      <c r="C1554" t="s">
        <v>9715</v>
      </c>
      <c r="E1554" s="4">
        <v>42278</v>
      </c>
      <c r="F1554" t="s">
        <v>1767</v>
      </c>
    </row>
    <row r="1555" spans="1:6">
      <c r="A1555" s="1" t="s">
        <v>3321</v>
      </c>
      <c r="B1555" t="s">
        <v>3321</v>
      </c>
      <c r="C1555" t="s">
        <v>1765</v>
      </c>
      <c r="D1555" t="s">
        <v>9725</v>
      </c>
      <c r="E1555" s="4">
        <v>42278</v>
      </c>
      <c r="F1555" t="s">
        <v>1767</v>
      </c>
    </row>
    <row r="1556" spans="1:6">
      <c r="A1556" s="1" t="s">
        <v>3322</v>
      </c>
      <c r="B1556" t="s">
        <v>3322</v>
      </c>
      <c r="C1556" t="s">
        <v>9715</v>
      </c>
      <c r="E1556" s="4">
        <v>42278</v>
      </c>
      <c r="F1556" t="s">
        <v>1767</v>
      </c>
    </row>
    <row r="1557" spans="1:6">
      <c r="A1557" s="1" t="s">
        <v>3323</v>
      </c>
      <c r="B1557" t="s">
        <v>3323</v>
      </c>
      <c r="C1557" t="s">
        <v>9715</v>
      </c>
      <c r="E1557" s="4">
        <v>42278</v>
      </c>
      <c r="F1557" t="s">
        <v>1767</v>
      </c>
    </row>
    <row r="1558" spans="1:6">
      <c r="A1558" s="1" t="s">
        <v>3324</v>
      </c>
      <c r="B1558" t="s">
        <v>3324</v>
      </c>
      <c r="C1558" t="s">
        <v>9715</v>
      </c>
      <c r="E1558" s="4">
        <v>42278</v>
      </c>
      <c r="F1558" t="s">
        <v>1767</v>
      </c>
    </row>
    <row r="1559" spans="1:6">
      <c r="A1559" s="1" t="s">
        <v>3325</v>
      </c>
      <c r="B1559" t="s">
        <v>3325</v>
      </c>
      <c r="C1559" t="s">
        <v>9715</v>
      </c>
      <c r="E1559" s="4">
        <v>42278</v>
      </c>
      <c r="F1559" t="s">
        <v>1767</v>
      </c>
    </row>
    <row r="1560" spans="1:6">
      <c r="A1560" s="1" t="s">
        <v>3326</v>
      </c>
      <c r="B1560" t="s">
        <v>3326</v>
      </c>
      <c r="C1560" t="s">
        <v>9715</v>
      </c>
      <c r="E1560" s="4">
        <v>42278</v>
      </c>
      <c r="F1560" t="s">
        <v>1767</v>
      </c>
    </row>
    <row r="1561" spans="1:6">
      <c r="A1561" s="1" t="s">
        <v>3327</v>
      </c>
      <c r="B1561" t="s">
        <v>3327</v>
      </c>
      <c r="C1561" t="s">
        <v>9715</v>
      </c>
      <c r="D1561" t="s">
        <v>9725</v>
      </c>
      <c r="E1561" s="4">
        <v>42278</v>
      </c>
      <c r="F1561" t="s">
        <v>1767</v>
      </c>
    </row>
    <row r="1562" spans="1:6">
      <c r="A1562" s="1" t="s">
        <v>3328</v>
      </c>
      <c r="B1562" t="s">
        <v>3328</v>
      </c>
      <c r="C1562" t="s">
        <v>9715</v>
      </c>
      <c r="E1562" s="4">
        <v>42278</v>
      </c>
      <c r="F1562" t="s">
        <v>1767</v>
      </c>
    </row>
    <row r="1563" spans="1:6">
      <c r="A1563" s="1" t="s">
        <v>3329</v>
      </c>
      <c r="B1563" t="s">
        <v>3329</v>
      </c>
      <c r="C1563" t="s">
        <v>9715</v>
      </c>
      <c r="E1563" s="4">
        <v>42278</v>
      </c>
      <c r="F1563" t="s">
        <v>1767</v>
      </c>
    </row>
    <row r="1564" spans="1:6">
      <c r="A1564" s="1" t="s">
        <v>3330</v>
      </c>
      <c r="B1564" t="s">
        <v>3330</v>
      </c>
      <c r="C1564" t="s">
        <v>9715</v>
      </c>
      <c r="D1564" t="s">
        <v>9722</v>
      </c>
      <c r="E1564" s="4">
        <v>42278</v>
      </c>
      <c r="F1564" t="s">
        <v>1767</v>
      </c>
    </row>
    <row r="1565" spans="1:6">
      <c r="A1565" s="1" t="s">
        <v>3331</v>
      </c>
      <c r="B1565" t="s">
        <v>3331</v>
      </c>
      <c r="C1565" t="s">
        <v>9715</v>
      </c>
      <c r="E1565" s="4">
        <v>42278</v>
      </c>
      <c r="F1565" t="s">
        <v>1767</v>
      </c>
    </row>
    <row r="1566" spans="1:6">
      <c r="A1566" s="1" t="s">
        <v>3332</v>
      </c>
      <c r="B1566" t="s">
        <v>3332</v>
      </c>
      <c r="C1566" t="s">
        <v>9715</v>
      </c>
      <c r="E1566" s="4">
        <v>42278</v>
      </c>
      <c r="F1566" t="s">
        <v>1767</v>
      </c>
    </row>
    <row r="1567" spans="1:6">
      <c r="A1567" s="1" t="s">
        <v>3333</v>
      </c>
      <c r="B1567" t="s">
        <v>3333</v>
      </c>
      <c r="C1567" t="s">
        <v>9715</v>
      </c>
      <c r="D1567" t="s">
        <v>9725</v>
      </c>
      <c r="E1567" s="4">
        <v>42278</v>
      </c>
      <c r="F1567" t="s">
        <v>1767</v>
      </c>
    </row>
    <row r="1568" spans="1:6">
      <c r="A1568" s="1" t="s">
        <v>3334</v>
      </c>
      <c r="B1568" t="s">
        <v>3334</v>
      </c>
      <c r="C1568" t="s">
        <v>9715</v>
      </c>
      <c r="E1568" s="4">
        <v>42278</v>
      </c>
      <c r="F1568" t="s">
        <v>1767</v>
      </c>
    </row>
    <row r="1569" spans="1:6">
      <c r="A1569" s="1" t="s">
        <v>3335</v>
      </c>
      <c r="B1569" t="s">
        <v>3335</v>
      </c>
      <c r="C1569" t="s">
        <v>9715</v>
      </c>
      <c r="D1569" t="s">
        <v>9722</v>
      </c>
      <c r="E1569" s="4">
        <v>42278</v>
      </c>
      <c r="F1569" t="s">
        <v>1767</v>
      </c>
    </row>
    <row r="1570" spans="1:6">
      <c r="A1570" s="1" t="s">
        <v>3336</v>
      </c>
      <c r="B1570" t="s">
        <v>3336</v>
      </c>
      <c r="C1570" t="s">
        <v>9715</v>
      </c>
      <c r="D1570" t="s">
        <v>9725</v>
      </c>
      <c r="E1570" s="4">
        <v>42278</v>
      </c>
      <c r="F1570" t="s">
        <v>1767</v>
      </c>
    </row>
    <row r="1571" spans="1:6">
      <c r="A1571" s="1" t="s">
        <v>3337</v>
      </c>
      <c r="B1571" t="s">
        <v>3337</v>
      </c>
      <c r="C1571" t="s">
        <v>9715</v>
      </c>
      <c r="E1571" s="4">
        <v>42278</v>
      </c>
      <c r="F1571" t="s">
        <v>1767</v>
      </c>
    </row>
    <row r="1572" spans="1:6">
      <c r="A1572" s="1" t="s">
        <v>3338</v>
      </c>
      <c r="B1572" t="s">
        <v>3338</v>
      </c>
      <c r="C1572" t="s">
        <v>9715</v>
      </c>
      <c r="D1572" t="s">
        <v>9722</v>
      </c>
      <c r="E1572" s="4">
        <v>42278</v>
      </c>
      <c r="F1572" t="s">
        <v>1767</v>
      </c>
    </row>
    <row r="1573" spans="1:6">
      <c r="A1573" s="1" t="s">
        <v>3339</v>
      </c>
      <c r="B1573" t="s">
        <v>3339</v>
      </c>
      <c r="C1573" t="s">
        <v>1765</v>
      </c>
      <c r="D1573" t="s">
        <v>9749</v>
      </c>
      <c r="E1573" s="4">
        <v>42912</v>
      </c>
      <c r="F1573" t="s">
        <v>1767</v>
      </c>
    </row>
    <row r="1574" spans="1:6">
      <c r="A1574" s="1" t="s">
        <v>3340</v>
      </c>
      <c r="B1574" t="s">
        <v>3340</v>
      </c>
      <c r="C1574" t="s">
        <v>9715</v>
      </c>
      <c r="D1574" t="s">
        <v>9722</v>
      </c>
      <c r="E1574" s="4">
        <v>42278</v>
      </c>
      <c r="F1574" t="s">
        <v>1767</v>
      </c>
    </row>
    <row r="1575" spans="1:6">
      <c r="A1575" s="1" t="s">
        <v>3341</v>
      </c>
      <c r="B1575" t="s">
        <v>3341</v>
      </c>
      <c r="C1575" t="s">
        <v>9715</v>
      </c>
      <c r="E1575" s="4">
        <v>42278</v>
      </c>
      <c r="F1575" t="s">
        <v>1767</v>
      </c>
    </row>
    <row r="1576" spans="1:6">
      <c r="A1576" s="1" t="s">
        <v>3342</v>
      </c>
      <c r="B1576" t="s">
        <v>3342</v>
      </c>
      <c r="C1576" t="s">
        <v>9715</v>
      </c>
      <c r="E1576" s="4">
        <v>42278</v>
      </c>
      <c r="F1576" t="s">
        <v>1767</v>
      </c>
    </row>
    <row r="1577" spans="1:6">
      <c r="A1577" s="1" t="s">
        <v>3343</v>
      </c>
      <c r="B1577" t="s">
        <v>3343</v>
      </c>
      <c r="C1577" t="s">
        <v>9715</v>
      </c>
      <c r="D1577" t="s">
        <v>9723</v>
      </c>
      <c r="E1577" s="4">
        <v>42278</v>
      </c>
      <c r="F1577" t="s">
        <v>1767</v>
      </c>
    </row>
    <row r="1578" spans="1:6">
      <c r="A1578" s="1" t="s">
        <v>3344</v>
      </c>
      <c r="B1578" t="s">
        <v>3344</v>
      </c>
      <c r="C1578" t="s">
        <v>9715</v>
      </c>
      <c r="E1578" s="4">
        <v>42278</v>
      </c>
      <c r="F1578" t="s">
        <v>1767</v>
      </c>
    </row>
    <row r="1579" spans="1:6">
      <c r="A1579" s="1" t="s">
        <v>3345</v>
      </c>
      <c r="B1579" t="s">
        <v>3345</v>
      </c>
      <c r="C1579" t="s">
        <v>9715</v>
      </c>
      <c r="D1579" t="s">
        <v>9725</v>
      </c>
      <c r="E1579" s="4">
        <v>42278</v>
      </c>
      <c r="F1579" t="s">
        <v>1767</v>
      </c>
    </row>
    <row r="1580" spans="1:6">
      <c r="A1580" s="1" t="s">
        <v>3346</v>
      </c>
      <c r="B1580" t="s">
        <v>3346</v>
      </c>
      <c r="C1580" t="s">
        <v>9715</v>
      </c>
      <c r="E1580" s="4">
        <v>42278</v>
      </c>
      <c r="F1580" t="s">
        <v>1767</v>
      </c>
    </row>
    <row r="1581" spans="1:6">
      <c r="A1581" s="1" t="s">
        <v>3347</v>
      </c>
      <c r="B1581" t="s">
        <v>3347</v>
      </c>
      <c r="C1581" t="s">
        <v>9715</v>
      </c>
      <c r="D1581" t="s">
        <v>9722</v>
      </c>
      <c r="E1581" s="4">
        <v>42278</v>
      </c>
      <c r="F1581" t="s">
        <v>1767</v>
      </c>
    </row>
    <row r="1582" spans="1:6">
      <c r="A1582" s="1" t="s">
        <v>3348</v>
      </c>
      <c r="B1582" t="s">
        <v>3348</v>
      </c>
      <c r="C1582" t="s">
        <v>9715</v>
      </c>
      <c r="D1582" t="s">
        <v>9749</v>
      </c>
      <c r="E1582" s="4">
        <v>42278</v>
      </c>
      <c r="F1582" t="s">
        <v>1767</v>
      </c>
    </row>
    <row r="1583" spans="1:6">
      <c r="A1583" s="1" t="s">
        <v>3349</v>
      </c>
      <c r="B1583" t="s">
        <v>3349</v>
      </c>
      <c r="C1583" t="s">
        <v>9715</v>
      </c>
      <c r="D1583" t="s">
        <v>9725</v>
      </c>
      <c r="E1583" s="4">
        <v>42278</v>
      </c>
      <c r="F1583" t="s">
        <v>1767</v>
      </c>
    </row>
    <row r="1584" spans="1:6">
      <c r="A1584" s="1" t="s">
        <v>3350</v>
      </c>
      <c r="B1584" t="s">
        <v>3350</v>
      </c>
      <c r="C1584" t="s">
        <v>9715</v>
      </c>
      <c r="E1584" s="4">
        <v>42278</v>
      </c>
      <c r="F1584" t="s">
        <v>1767</v>
      </c>
    </row>
    <row r="1585" spans="1:6">
      <c r="A1585" s="1" t="s">
        <v>3351</v>
      </c>
      <c r="B1585" t="s">
        <v>3351</v>
      </c>
      <c r="C1585" t="s">
        <v>9715</v>
      </c>
      <c r="D1585" t="s">
        <v>9725</v>
      </c>
      <c r="E1585" s="4">
        <v>42278</v>
      </c>
      <c r="F1585" t="s">
        <v>1767</v>
      </c>
    </row>
    <row r="1586" spans="1:6">
      <c r="A1586" s="1" t="s">
        <v>3352</v>
      </c>
      <c r="B1586" t="s">
        <v>3352</v>
      </c>
      <c r="C1586" t="s">
        <v>9715</v>
      </c>
      <c r="E1586" s="4">
        <v>42278</v>
      </c>
      <c r="F1586" t="s">
        <v>1767</v>
      </c>
    </row>
    <row r="1587" spans="1:6">
      <c r="A1587" s="1" t="s">
        <v>3353</v>
      </c>
      <c r="B1587" t="s">
        <v>3353</v>
      </c>
      <c r="C1587" t="s">
        <v>1765</v>
      </c>
      <c r="E1587" s="4">
        <v>42278</v>
      </c>
      <c r="F1587" t="s">
        <v>1767</v>
      </c>
    </row>
    <row r="1588" spans="1:6">
      <c r="A1588" s="1" t="s">
        <v>3354</v>
      </c>
      <c r="B1588" t="s">
        <v>3354</v>
      </c>
      <c r="C1588" t="s">
        <v>9715</v>
      </c>
      <c r="D1588" t="s">
        <v>9725</v>
      </c>
      <c r="E1588" s="4">
        <v>42278</v>
      </c>
      <c r="F1588" t="s">
        <v>1767</v>
      </c>
    </row>
    <row r="1589" spans="1:6">
      <c r="A1589" s="1" t="s">
        <v>3355</v>
      </c>
      <c r="B1589" t="s">
        <v>3355</v>
      </c>
      <c r="C1589" t="s">
        <v>9715</v>
      </c>
      <c r="D1589" t="s">
        <v>9722</v>
      </c>
      <c r="E1589" s="4">
        <v>42278</v>
      </c>
      <c r="F1589" t="s">
        <v>1767</v>
      </c>
    </row>
    <row r="1590" spans="1:6">
      <c r="A1590" s="1" t="s">
        <v>3356</v>
      </c>
      <c r="B1590" t="s">
        <v>3356</v>
      </c>
      <c r="C1590" t="s">
        <v>9715</v>
      </c>
      <c r="E1590" s="4">
        <v>42278</v>
      </c>
      <c r="F1590" t="s">
        <v>1767</v>
      </c>
    </row>
    <row r="1591" spans="1:6">
      <c r="A1591" s="1" t="s">
        <v>3357</v>
      </c>
      <c r="B1591" t="s">
        <v>3357</v>
      </c>
      <c r="C1591" t="s">
        <v>9715</v>
      </c>
      <c r="E1591" s="4">
        <v>42278</v>
      </c>
      <c r="F1591" t="s">
        <v>1767</v>
      </c>
    </row>
    <row r="1592" spans="1:6">
      <c r="A1592" s="1" t="s">
        <v>3358</v>
      </c>
      <c r="B1592" t="s">
        <v>3358</v>
      </c>
      <c r="C1592" t="s">
        <v>9715</v>
      </c>
      <c r="E1592" s="4">
        <v>42278</v>
      </c>
      <c r="F1592" t="s">
        <v>1767</v>
      </c>
    </row>
    <row r="1593" spans="1:6">
      <c r="A1593" s="1" t="s">
        <v>3359</v>
      </c>
      <c r="B1593" t="s">
        <v>3359</v>
      </c>
      <c r="C1593" t="s">
        <v>9715</v>
      </c>
      <c r="E1593" s="4">
        <v>42278</v>
      </c>
      <c r="F1593" t="s">
        <v>1767</v>
      </c>
    </row>
    <row r="1594" spans="1:6">
      <c r="A1594" s="1" t="s">
        <v>3360</v>
      </c>
      <c r="B1594" t="s">
        <v>3360</v>
      </c>
      <c r="C1594" t="s">
        <v>9715</v>
      </c>
      <c r="D1594" t="s">
        <v>9725</v>
      </c>
      <c r="E1594" s="4">
        <v>42278</v>
      </c>
      <c r="F1594" t="s">
        <v>1767</v>
      </c>
    </row>
    <row r="1595" spans="1:6">
      <c r="A1595" s="1" t="s">
        <v>3361</v>
      </c>
      <c r="B1595" t="s">
        <v>3361</v>
      </c>
      <c r="C1595" t="s">
        <v>9715</v>
      </c>
      <c r="E1595" s="4">
        <v>42278</v>
      </c>
      <c r="F1595" t="s">
        <v>1767</v>
      </c>
    </row>
    <row r="1596" spans="1:6">
      <c r="A1596" s="1" t="s">
        <v>3362</v>
      </c>
      <c r="B1596" t="s">
        <v>3362</v>
      </c>
      <c r="C1596" t="s">
        <v>9715</v>
      </c>
      <c r="E1596" s="4">
        <v>42278</v>
      </c>
      <c r="F1596" t="s">
        <v>1767</v>
      </c>
    </row>
    <row r="1597" spans="1:6">
      <c r="A1597" s="1" t="s">
        <v>3363</v>
      </c>
      <c r="B1597" t="s">
        <v>3363</v>
      </c>
      <c r="C1597" t="s">
        <v>9715</v>
      </c>
      <c r="E1597" s="4">
        <v>42278</v>
      </c>
      <c r="F1597" t="s">
        <v>1767</v>
      </c>
    </row>
    <row r="1598" spans="1:6">
      <c r="A1598" s="1" t="s">
        <v>3364</v>
      </c>
      <c r="B1598" t="s">
        <v>3364</v>
      </c>
      <c r="C1598" t="s">
        <v>9715</v>
      </c>
      <c r="E1598" s="4">
        <v>42278</v>
      </c>
      <c r="F1598" t="s">
        <v>1767</v>
      </c>
    </row>
    <row r="1599" spans="1:6">
      <c r="A1599" s="1" t="s">
        <v>3365</v>
      </c>
      <c r="B1599" t="s">
        <v>3365</v>
      </c>
      <c r="C1599" t="s">
        <v>9715</v>
      </c>
      <c r="E1599" s="4">
        <v>42278</v>
      </c>
      <c r="F1599" t="s">
        <v>1767</v>
      </c>
    </row>
    <row r="1600" spans="1:6">
      <c r="A1600" s="1" t="s">
        <v>3366</v>
      </c>
      <c r="B1600" t="s">
        <v>3366</v>
      </c>
      <c r="C1600" t="s">
        <v>9715</v>
      </c>
      <c r="E1600" s="4">
        <v>42278</v>
      </c>
      <c r="F1600" t="s">
        <v>1767</v>
      </c>
    </row>
    <row r="1601" spans="1:6">
      <c r="A1601" s="1" t="s">
        <v>3367</v>
      </c>
      <c r="B1601" t="s">
        <v>3367</v>
      </c>
      <c r="C1601" t="s">
        <v>9715</v>
      </c>
      <c r="E1601" s="4">
        <v>42278</v>
      </c>
      <c r="F1601" t="s">
        <v>1767</v>
      </c>
    </row>
    <row r="1602" spans="1:6">
      <c r="A1602" s="1" t="s">
        <v>3368</v>
      </c>
      <c r="B1602" t="s">
        <v>3368</v>
      </c>
      <c r="C1602" t="s">
        <v>9715</v>
      </c>
      <c r="E1602" s="4">
        <v>42278</v>
      </c>
      <c r="F1602" t="s">
        <v>1767</v>
      </c>
    </row>
    <row r="1603" spans="1:6">
      <c r="A1603" s="1" t="s">
        <v>3369</v>
      </c>
      <c r="B1603" t="s">
        <v>3369</v>
      </c>
      <c r="C1603" t="s">
        <v>9715</v>
      </c>
      <c r="D1603" t="s">
        <v>9722</v>
      </c>
      <c r="E1603" s="4">
        <v>42278</v>
      </c>
      <c r="F1603" t="s">
        <v>1767</v>
      </c>
    </row>
    <row r="1604" spans="1:6">
      <c r="A1604" s="1" t="s">
        <v>3370</v>
      </c>
      <c r="B1604" t="s">
        <v>3370</v>
      </c>
      <c r="C1604" t="s">
        <v>1765</v>
      </c>
      <c r="D1604" t="s">
        <v>9725</v>
      </c>
      <c r="E1604" s="4">
        <v>43333</v>
      </c>
      <c r="F1604" t="s">
        <v>1767</v>
      </c>
    </row>
    <row r="1605" spans="1:6">
      <c r="A1605" s="1" t="s">
        <v>3371</v>
      </c>
      <c r="B1605" t="s">
        <v>3371</v>
      </c>
      <c r="C1605" t="s">
        <v>9715</v>
      </c>
      <c r="E1605" s="4">
        <v>42278</v>
      </c>
      <c r="F1605" t="s">
        <v>1767</v>
      </c>
    </row>
    <row r="1606" spans="1:6">
      <c r="A1606" s="1" t="s">
        <v>3372</v>
      </c>
      <c r="B1606" t="s">
        <v>3372</v>
      </c>
      <c r="C1606" t="s">
        <v>9715</v>
      </c>
      <c r="D1606" t="s">
        <v>9724</v>
      </c>
      <c r="E1606" s="4">
        <v>42278</v>
      </c>
      <c r="F1606" t="s">
        <v>1767</v>
      </c>
    </row>
    <row r="1607" spans="1:6">
      <c r="A1607" s="1" t="s">
        <v>3373</v>
      </c>
      <c r="B1607" t="s">
        <v>3373</v>
      </c>
      <c r="C1607" t="s">
        <v>9715</v>
      </c>
      <c r="E1607" s="4">
        <v>42278</v>
      </c>
      <c r="F1607" t="s">
        <v>1767</v>
      </c>
    </row>
    <row r="1608" spans="1:6">
      <c r="A1608" s="1" t="s">
        <v>3374</v>
      </c>
      <c r="B1608" t="s">
        <v>3374</v>
      </c>
      <c r="C1608" t="s">
        <v>9715</v>
      </c>
      <c r="D1608" t="s">
        <v>9722</v>
      </c>
      <c r="E1608" s="4">
        <v>42278</v>
      </c>
      <c r="F1608" t="s">
        <v>1767</v>
      </c>
    </row>
    <row r="1609" spans="1:6">
      <c r="A1609" s="1" t="s">
        <v>3375</v>
      </c>
      <c r="B1609" t="s">
        <v>3375</v>
      </c>
      <c r="C1609" t="s">
        <v>9715</v>
      </c>
      <c r="E1609" s="4">
        <v>42278</v>
      </c>
      <c r="F1609" t="s">
        <v>1767</v>
      </c>
    </row>
    <row r="1610" spans="1:6">
      <c r="A1610" s="1" t="s">
        <v>3376</v>
      </c>
      <c r="B1610" t="s">
        <v>3376</v>
      </c>
      <c r="C1610" t="s">
        <v>9715</v>
      </c>
      <c r="D1610" t="s">
        <v>9722</v>
      </c>
      <c r="E1610" s="4">
        <v>42278</v>
      </c>
      <c r="F1610" t="s">
        <v>1767</v>
      </c>
    </row>
    <row r="1611" spans="1:6">
      <c r="A1611" s="1" t="s">
        <v>3377</v>
      </c>
      <c r="B1611" t="s">
        <v>3377</v>
      </c>
      <c r="C1611" t="s">
        <v>1765</v>
      </c>
      <c r="D1611" t="s">
        <v>9725</v>
      </c>
      <c r="E1611" s="4">
        <v>42278</v>
      </c>
      <c r="F1611" t="s">
        <v>1767</v>
      </c>
    </row>
    <row r="1612" spans="1:6">
      <c r="A1612" s="1" t="s">
        <v>3378</v>
      </c>
      <c r="B1612" t="s">
        <v>3378</v>
      </c>
      <c r="C1612" t="s">
        <v>9715</v>
      </c>
      <c r="D1612" t="s">
        <v>9722</v>
      </c>
      <c r="E1612" s="4">
        <v>42278</v>
      </c>
      <c r="F1612" t="s">
        <v>1767</v>
      </c>
    </row>
    <row r="1613" spans="1:6">
      <c r="A1613" s="1" t="s">
        <v>3379</v>
      </c>
      <c r="B1613" t="s">
        <v>3379</v>
      </c>
      <c r="C1613" t="s">
        <v>9715</v>
      </c>
      <c r="D1613" t="s">
        <v>9735</v>
      </c>
      <c r="E1613" s="4">
        <v>42278</v>
      </c>
      <c r="F1613" t="s">
        <v>1767</v>
      </c>
    </row>
    <row r="1614" spans="1:6">
      <c r="A1614" s="1" t="s">
        <v>3380</v>
      </c>
      <c r="B1614" t="s">
        <v>3380</v>
      </c>
      <c r="C1614" t="s">
        <v>9715</v>
      </c>
      <c r="D1614" t="s">
        <v>9722</v>
      </c>
      <c r="E1614" s="4">
        <v>42278</v>
      </c>
      <c r="F1614" t="s">
        <v>1767</v>
      </c>
    </row>
    <row r="1615" spans="1:6">
      <c r="A1615" s="1" t="s">
        <v>3381</v>
      </c>
      <c r="B1615" t="s">
        <v>3381</v>
      </c>
      <c r="C1615" t="s">
        <v>9715</v>
      </c>
      <c r="D1615" t="s">
        <v>9721</v>
      </c>
      <c r="E1615" s="4">
        <v>42278</v>
      </c>
      <c r="F1615" t="s">
        <v>1767</v>
      </c>
    </row>
    <row r="1616" spans="1:6">
      <c r="A1616" s="1" t="s">
        <v>3382</v>
      </c>
      <c r="B1616" t="s">
        <v>3382</v>
      </c>
      <c r="C1616" t="s">
        <v>1765</v>
      </c>
      <c r="D1616" t="s">
        <v>9742</v>
      </c>
      <c r="E1616" s="4">
        <v>42278</v>
      </c>
      <c r="F1616" t="s">
        <v>1767</v>
      </c>
    </row>
    <row r="1617" spans="1:6">
      <c r="A1617" s="1" t="s">
        <v>3383</v>
      </c>
      <c r="B1617" t="s">
        <v>3383</v>
      </c>
      <c r="C1617" t="s">
        <v>9715</v>
      </c>
      <c r="E1617" s="4">
        <v>42278</v>
      </c>
      <c r="F1617" t="s">
        <v>1767</v>
      </c>
    </row>
    <row r="1618" spans="1:6">
      <c r="A1618" s="1" t="s">
        <v>3384</v>
      </c>
      <c r="B1618" t="s">
        <v>3384</v>
      </c>
      <c r="C1618" t="s">
        <v>9715</v>
      </c>
      <c r="E1618" s="4">
        <v>42278</v>
      </c>
      <c r="F1618" t="s">
        <v>1767</v>
      </c>
    </row>
    <row r="1619" spans="1:6">
      <c r="A1619" s="1" t="s">
        <v>3385</v>
      </c>
      <c r="B1619" t="s">
        <v>3385</v>
      </c>
      <c r="C1619" t="s">
        <v>9715</v>
      </c>
      <c r="E1619" s="4">
        <v>42278</v>
      </c>
      <c r="F1619" t="s">
        <v>1767</v>
      </c>
    </row>
    <row r="1620" spans="1:6">
      <c r="A1620" s="1" t="s">
        <v>3386</v>
      </c>
      <c r="B1620" t="s">
        <v>3386</v>
      </c>
      <c r="C1620" t="s">
        <v>9715</v>
      </c>
      <c r="E1620" s="4">
        <v>42278</v>
      </c>
      <c r="F1620" t="s">
        <v>1767</v>
      </c>
    </row>
    <row r="1621" spans="1:6">
      <c r="A1621" s="1" t="s">
        <v>3387</v>
      </c>
      <c r="B1621" t="s">
        <v>3387</v>
      </c>
      <c r="C1621" t="s">
        <v>9715</v>
      </c>
      <c r="D1621" t="s">
        <v>9725</v>
      </c>
      <c r="E1621" s="4">
        <v>42278</v>
      </c>
      <c r="F1621" t="s">
        <v>1767</v>
      </c>
    </row>
    <row r="1622" spans="1:6">
      <c r="A1622" s="1" t="s">
        <v>3388</v>
      </c>
      <c r="B1622" t="s">
        <v>3388</v>
      </c>
      <c r="C1622" t="s">
        <v>9715</v>
      </c>
      <c r="E1622" s="4">
        <v>42278</v>
      </c>
      <c r="F1622" t="s">
        <v>1767</v>
      </c>
    </row>
    <row r="1623" spans="1:6">
      <c r="A1623" s="1" t="s">
        <v>3389</v>
      </c>
      <c r="B1623" t="s">
        <v>3389</v>
      </c>
      <c r="C1623" t="s">
        <v>9715</v>
      </c>
      <c r="E1623" s="4">
        <v>42278</v>
      </c>
      <c r="F1623" t="s">
        <v>1767</v>
      </c>
    </row>
    <row r="1624" spans="1:6">
      <c r="A1624" s="1" t="s">
        <v>3390</v>
      </c>
      <c r="B1624" t="s">
        <v>3390</v>
      </c>
      <c r="C1624" t="s">
        <v>9715</v>
      </c>
      <c r="E1624" s="4">
        <v>42278</v>
      </c>
      <c r="F1624" t="s">
        <v>1767</v>
      </c>
    </row>
    <row r="1625" spans="1:6">
      <c r="A1625" s="1" t="s">
        <v>3391</v>
      </c>
      <c r="B1625" t="s">
        <v>3391</v>
      </c>
      <c r="C1625" t="s">
        <v>9715</v>
      </c>
      <c r="D1625" t="s">
        <v>9749</v>
      </c>
      <c r="E1625" s="4">
        <v>42278</v>
      </c>
      <c r="F1625" t="s">
        <v>1767</v>
      </c>
    </row>
    <row r="1626" spans="1:6">
      <c r="A1626" s="1" t="s">
        <v>3392</v>
      </c>
      <c r="B1626" t="s">
        <v>3392</v>
      </c>
      <c r="C1626" t="s">
        <v>9715</v>
      </c>
      <c r="D1626" t="s">
        <v>9738</v>
      </c>
      <c r="E1626" s="4">
        <v>42278</v>
      </c>
      <c r="F1626" t="s">
        <v>1767</v>
      </c>
    </row>
    <row r="1627" spans="1:6">
      <c r="A1627" s="1" t="s">
        <v>3393</v>
      </c>
      <c r="B1627" t="s">
        <v>3393</v>
      </c>
      <c r="C1627" t="s">
        <v>9715</v>
      </c>
      <c r="E1627" s="4">
        <v>42278</v>
      </c>
      <c r="F1627" t="s">
        <v>1767</v>
      </c>
    </row>
    <row r="1628" spans="1:6">
      <c r="A1628" s="1" t="s">
        <v>3394</v>
      </c>
      <c r="B1628" t="s">
        <v>3394</v>
      </c>
      <c r="C1628" t="s">
        <v>9715</v>
      </c>
      <c r="E1628" s="4">
        <v>42278</v>
      </c>
      <c r="F1628" t="s">
        <v>1767</v>
      </c>
    </row>
    <row r="1629" spans="1:6">
      <c r="A1629" s="1" t="s">
        <v>3395</v>
      </c>
      <c r="B1629" t="s">
        <v>3395</v>
      </c>
      <c r="C1629" t="s">
        <v>9715</v>
      </c>
      <c r="E1629" s="4">
        <v>42278</v>
      </c>
      <c r="F1629" t="s">
        <v>1767</v>
      </c>
    </row>
    <row r="1630" spans="1:6">
      <c r="A1630" s="1" t="s">
        <v>3396</v>
      </c>
      <c r="B1630" t="s">
        <v>3396</v>
      </c>
      <c r="C1630" t="s">
        <v>9715</v>
      </c>
      <c r="D1630" t="s">
        <v>9735</v>
      </c>
      <c r="E1630" s="4">
        <v>42278</v>
      </c>
      <c r="F1630" t="s">
        <v>1767</v>
      </c>
    </row>
    <row r="1631" spans="1:6">
      <c r="A1631" s="1" t="s">
        <v>3397</v>
      </c>
      <c r="B1631" t="s">
        <v>3397</v>
      </c>
      <c r="C1631" t="s">
        <v>9715</v>
      </c>
      <c r="E1631" s="4">
        <v>42278</v>
      </c>
      <c r="F1631" t="s">
        <v>1767</v>
      </c>
    </row>
    <row r="1632" spans="1:6">
      <c r="A1632" s="1" t="s">
        <v>3398</v>
      </c>
      <c r="B1632" t="s">
        <v>3398</v>
      </c>
      <c r="C1632" t="s">
        <v>9715</v>
      </c>
      <c r="E1632" s="4">
        <v>42278</v>
      </c>
      <c r="F1632" t="s">
        <v>1767</v>
      </c>
    </row>
    <row r="1633" spans="1:6">
      <c r="A1633" s="1" t="s">
        <v>3399</v>
      </c>
      <c r="B1633" t="s">
        <v>3399</v>
      </c>
      <c r="C1633" t="s">
        <v>9715</v>
      </c>
      <c r="E1633" s="4">
        <v>42278</v>
      </c>
      <c r="F1633" t="s">
        <v>1767</v>
      </c>
    </row>
    <row r="1634" spans="1:6">
      <c r="A1634" s="1" t="s">
        <v>3400</v>
      </c>
      <c r="B1634" t="s">
        <v>3400</v>
      </c>
      <c r="C1634" t="s">
        <v>9715</v>
      </c>
      <c r="E1634" s="4">
        <v>42278</v>
      </c>
      <c r="F1634" t="s">
        <v>1767</v>
      </c>
    </row>
    <row r="1635" spans="1:6">
      <c r="A1635" s="1" t="s">
        <v>3401</v>
      </c>
      <c r="B1635" t="s">
        <v>3401</v>
      </c>
      <c r="C1635" t="s">
        <v>9715</v>
      </c>
      <c r="E1635" s="4">
        <v>42278</v>
      </c>
      <c r="F1635" t="s">
        <v>1767</v>
      </c>
    </row>
    <row r="1636" spans="1:6">
      <c r="A1636" s="1" t="s">
        <v>3402</v>
      </c>
      <c r="B1636" t="s">
        <v>3402</v>
      </c>
      <c r="C1636" t="s">
        <v>9715</v>
      </c>
      <c r="E1636" s="4">
        <v>42278</v>
      </c>
      <c r="F1636" t="s">
        <v>1767</v>
      </c>
    </row>
    <row r="1637" spans="1:6">
      <c r="A1637" s="1" t="s">
        <v>3403</v>
      </c>
      <c r="B1637" t="s">
        <v>3403</v>
      </c>
      <c r="C1637" t="s">
        <v>9715</v>
      </c>
      <c r="E1637" s="4">
        <v>42278</v>
      </c>
      <c r="F1637" t="s">
        <v>1767</v>
      </c>
    </row>
    <row r="1638" spans="1:6">
      <c r="A1638" s="1" t="s">
        <v>3404</v>
      </c>
      <c r="B1638" t="s">
        <v>3404</v>
      </c>
      <c r="C1638" t="s">
        <v>9715</v>
      </c>
      <c r="D1638" t="s">
        <v>9725</v>
      </c>
      <c r="E1638" s="4">
        <v>42278</v>
      </c>
      <c r="F1638" t="s">
        <v>1767</v>
      </c>
    </row>
    <row r="1639" spans="1:6">
      <c r="A1639" s="1" t="s">
        <v>1318</v>
      </c>
      <c r="B1639" t="s">
        <v>1318</v>
      </c>
      <c r="C1639" t="s">
        <v>9715</v>
      </c>
      <c r="E1639" s="4">
        <v>42278</v>
      </c>
      <c r="F1639" t="s">
        <v>1767</v>
      </c>
    </row>
    <row r="1640" spans="1:6">
      <c r="A1640" s="1" t="s">
        <v>3405</v>
      </c>
      <c r="B1640" t="s">
        <v>3405</v>
      </c>
      <c r="C1640" t="s">
        <v>9715</v>
      </c>
      <c r="E1640" s="4">
        <v>42278</v>
      </c>
      <c r="F1640" t="s">
        <v>1767</v>
      </c>
    </row>
    <row r="1641" spans="1:6">
      <c r="A1641" s="1" t="s">
        <v>3406</v>
      </c>
      <c r="B1641" t="s">
        <v>3406</v>
      </c>
      <c r="C1641" t="s">
        <v>9715</v>
      </c>
      <c r="E1641" s="4">
        <v>42278</v>
      </c>
      <c r="F1641" t="s">
        <v>1767</v>
      </c>
    </row>
    <row r="1642" spans="1:6">
      <c r="A1642" s="1" t="s">
        <v>3407</v>
      </c>
      <c r="B1642" t="s">
        <v>3407</v>
      </c>
      <c r="C1642" t="s">
        <v>9715</v>
      </c>
      <c r="D1642" t="s">
        <v>9725</v>
      </c>
      <c r="E1642" s="4">
        <v>42278</v>
      </c>
      <c r="F1642" t="s">
        <v>1767</v>
      </c>
    </row>
    <row r="1643" spans="1:6">
      <c r="A1643" s="1" t="s">
        <v>3408</v>
      </c>
      <c r="B1643" t="s">
        <v>3408</v>
      </c>
      <c r="C1643" t="s">
        <v>9715</v>
      </c>
      <c r="D1643" t="s">
        <v>9722</v>
      </c>
      <c r="E1643" s="4">
        <v>42278</v>
      </c>
      <c r="F1643" t="s">
        <v>1767</v>
      </c>
    </row>
    <row r="1644" spans="1:6">
      <c r="A1644" s="1" t="s">
        <v>3409</v>
      </c>
      <c r="B1644" t="s">
        <v>3409</v>
      </c>
      <c r="C1644" t="s">
        <v>9715</v>
      </c>
      <c r="E1644" s="4">
        <v>42278</v>
      </c>
      <c r="F1644" t="s">
        <v>1767</v>
      </c>
    </row>
    <row r="1645" spans="1:6">
      <c r="A1645" s="1" t="s">
        <v>3410</v>
      </c>
      <c r="B1645" t="s">
        <v>3410</v>
      </c>
      <c r="C1645" t="s">
        <v>9715</v>
      </c>
      <c r="E1645" s="4">
        <v>42278</v>
      </c>
      <c r="F1645" t="s">
        <v>1767</v>
      </c>
    </row>
    <row r="1646" spans="1:6">
      <c r="A1646" s="1" t="s">
        <v>3411</v>
      </c>
      <c r="B1646" t="s">
        <v>3411</v>
      </c>
      <c r="C1646" t="s">
        <v>9715</v>
      </c>
      <c r="E1646" s="4">
        <v>42278</v>
      </c>
      <c r="F1646" t="s">
        <v>1767</v>
      </c>
    </row>
    <row r="1647" spans="1:6">
      <c r="A1647" s="1" t="s">
        <v>3412</v>
      </c>
      <c r="B1647" t="s">
        <v>3412</v>
      </c>
      <c r="C1647" t="s">
        <v>9715</v>
      </c>
      <c r="D1647" t="s">
        <v>9725</v>
      </c>
      <c r="E1647" s="4">
        <v>42278</v>
      </c>
      <c r="F1647" t="s">
        <v>1767</v>
      </c>
    </row>
    <row r="1648" spans="1:6">
      <c r="A1648" s="1" t="s">
        <v>3413</v>
      </c>
      <c r="B1648" t="s">
        <v>3413</v>
      </c>
      <c r="C1648" t="s">
        <v>9715</v>
      </c>
      <c r="E1648" s="4">
        <v>42278</v>
      </c>
      <c r="F1648" t="s">
        <v>1767</v>
      </c>
    </row>
    <row r="1649" spans="1:6">
      <c r="A1649" s="1" t="s">
        <v>3414</v>
      </c>
      <c r="B1649" t="s">
        <v>3414</v>
      </c>
      <c r="C1649" t="s">
        <v>1765</v>
      </c>
      <c r="E1649" s="4">
        <v>42278</v>
      </c>
      <c r="F1649" t="s">
        <v>1767</v>
      </c>
    </row>
    <row r="1650" spans="1:6">
      <c r="A1650" s="1" t="s">
        <v>3415</v>
      </c>
      <c r="B1650" t="s">
        <v>3415</v>
      </c>
      <c r="C1650" t="s">
        <v>9715</v>
      </c>
      <c r="E1650" s="4">
        <v>42278</v>
      </c>
      <c r="F1650" t="s">
        <v>1767</v>
      </c>
    </row>
    <row r="1651" spans="1:6">
      <c r="A1651" s="1" t="s">
        <v>3416</v>
      </c>
      <c r="B1651" t="s">
        <v>3416</v>
      </c>
      <c r="C1651" t="s">
        <v>9715</v>
      </c>
      <c r="E1651" s="4">
        <v>42278</v>
      </c>
      <c r="F1651" t="s">
        <v>1767</v>
      </c>
    </row>
    <row r="1652" spans="1:6">
      <c r="A1652" s="1" t="s">
        <v>3417</v>
      </c>
      <c r="B1652" t="s">
        <v>3417</v>
      </c>
      <c r="C1652" t="s">
        <v>9715</v>
      </c>
      <c r="E1652" s="4">
        <v>42278</v>
      </c>
      <c r="F1652" t="s">
        <v>1767</v>
      </c>
    </row>
    <row r="1653" spans="1:6">
      <c r="A1653" s="1" t="s">
        <v>3418</v>
      </c>
      <c r="B1653" t="s">
        <v>3418</v>
      </c>
      <c r="C1653" t="s">
        <v>9715</v>
      </c>
      <c r="E1653" s="4">
        <v>42278</v>
      </c>
      <c r="F1653" t="s">
        <v>1767</v>
      </c>
    </row>
    <row r="1654" spans="1:6">
      <c r="A1654" s="1" t="s">
        <v>3419</v>
      </c>
      <c r="B1654" t="s">
        <v>3419</v>
      </c>
      <c r="C1654" t="s">
        <v>1765</v>
      </c>
      <c r="E1654" s="4">
        <v>42278</v>
      </c>
      <c r="F1654" t="s">
        <v>1767</v>
      </c>
    </row>
    <row r="1655" spans="1:6">
      <c r="A1655" s="1" t="s">
        <v>3420</v>
      </c>
      <c r="B1655" t="s">
        <v>3420</v>
      </c>
      <c r="C1655" t="s">
        <v>9715</v>
      </c>
      <c r="E1655" s="4">
        <v>42278</v>
      </c>
      <c r="F1655" t="s">
        <v>1767</v>
      </c>
    </row>
    <row r="1656" spans="1:6">
      <c r="A1656" s="1" t="s">
        <v>3421</v>
      </c>
      <c r="B1656" t="s">
        <v>3421</v>
      </c>
      <c r="C1656" t="s">
        <v>9715</v>
      </c>
      <c r="E1656" s="4">
        <v>42278</v>
      </c>
      <c r="F1656" t="s">
        <v>1767</v>
      </c>
    </row>
    <row r="1657" spans="1:6">
      <c r="A1657" s="1" t="s">
        <v>3422</v>
      </c>
      <c r="B1657" t="s">
        <v>3422</v>
      </c>
      <c r="C1657" t="s">
        <v>9715</v>
      </c>
      <c r="E1657" s="4">
        <v>42278</v>
      </c>
      <c r="F1657" t="s">
        <v>1767</v>
      </c>
    </row>
    <row r="1658" spans="1:6">
      <c r="A1658" s="1" t="s">
        <v>3423</v>
      </c>
      <c r="B1658" t="s">
        <v>3423</v>
      </c>
      <c r="C1658" t="s">
        <v>9715</v>
      </c>
      <c r="E1658" s="4">
        <v>42278</v>
      </c>
      <c r="F1658" t="s">
        <v>1767</v>
      </c>
    </row>
    <row r="1659" spans="1:6">
      <c r="A1659" s="1" t="s">
        <v>3424</v>
      </c>
      <c r="B1659" t="s">
        <v>3424</v>
      </c>
      <c r="C1659" t="s">
        <v>9715</v>
      </c>
      <c r="E1659" s="4">
        <v>42278</v>
      </c>
      <c r="F1659" t="s">
        <v>1767</v>
      </c>
    </row>
    <row r="1660" spans="1:6">
      <c r="A1660" s="1" t="s">
        <v>3425</v>
      </c>
      <c r="B1660" t="s">
        <v>3425</v>
      </c>
      <c r="C1660" t="s">
        <v>9715</v>
      </c>
      <c r="E1660" s="4">
        <v>42278</v>
      </c>
      <c r="F1660" t="s">
        <v>1767</v>
      </c>
    </row>
    <row r="1661" spans="1:6">
      <c r="A1661" s="1" t="s">
        <v>3426</v>
      </c>
      <c r="B1661" t="s">
        <v>3426</v>
      </c>
      <c r="C1661" t="s">
        <v>9715</v>
      </c>
      <c r="E1661" s="4">
        <v>42278</v>
      </c>
      <c r="F1661" t="s">
        <v>1767</v>
      </c>
    </row>
    <row r="1662" spans="1:6">
      <c r="A1662" s="1" t="s">
        <v>3427</v>
      </c>
      <c r="B1662" t="s">
        <v>3427</v>
      </c>
      <c r="C1662" t="s">
        <v>9715</v>
      </c>
      <c r="E1662" s="4">
        <v>42278</v>
      </c>
      <c r="F1662" t="s">
        <v>1767</v>
      </c>
    </row>
    <row r="1663" spans="1:6">
      <c r="A1663" s="1" t="s">
        <v>3428</v>
      </c>
      <c r="B1663" t="s">
        <v>3428</v>
      </c>
      <c r="C1663" t="s">
        <v>9715</v>
      </c>
      <c r="E1663" s="4">
        <v>42278</v>
      </c>
      <c r="F1663" t="s">
        <v>1767</v>
      </c>
    </row>
    <row r="1664" spans="1:6">
      <c r="A1664" s="1" t="s">
        <v>3429</v>
      </c>
      <c r="B1664" t="s">
        <v>3429</v>
      </c>
      <c r="C1664" t="s">
        <v>9715</v>
      </c>
      <c r="E1664" s="4">
        <v>42278</v>
      </c>
      <c r="F1664" t="s">
        <v>1767</v>
      </c>
    </row>
    <row r="1665" spans="1:6">
      <c r="A1665" s="1" t="s">
        <v>3430</v>
      </c>
      <c r="B1665" t="s">
        <v>3430</v>
      </c>
      <c r="C1665" t="s">
        <v>9715</v>
      </c>
      <c r="D1665" t="s">
        <v>9725</v>
      </c>
      <c r="E1665" s="4">
        <v>42278</v>
      </c>
      <c r="F1665" t="s">
        <v>1767</v>
      </c>
    </row>
    <row r="1666" spans="1:6">
      <c r="A1666" s="1" t="s">
        <v>3431</v>
      </c>
      <c r="B1666" t="s">
        <v>3431</v>
      </c>
      <c r="C1666" t="s">
        <v>9715</v>
      </c>
      <c r="E1666" s="4">
        <v>42278</v>
      </c>
      <c r="F1666" t="s">
        <v>1767</v>
      </c>
    </row>
    <row r="1667" spans="1:6">
      <c r="A1667" s="1" t="s">
        <v>3432</v>
      </c>
      <c r="B1667" t="s">
        <v>3432</v>
      </c>
      <c r="C1667" t="s">
        <v>9715</v>
      </c>
      <c r="E1667" s="4">
        <v>42278</v>
      </c>
      <c r="F1667" t="s">
        <v>1767</v>
      </c>
    </row>
    <row r="1668" spans="1:6">
      <c r="A1668" s="1" t="s">
        <v>3433</v>
      </c>
      <c r="B1668" t="s">
        <v>3433</v>
      </c>
      <c r="C1668" t="s">
        <v>9715</v>
      </c>
      <c r="E1668" s="4">
        <v>42278</v>
      </c>
      <c r="F1668" t="s">
        <v>1767</v>
      </c>
    </row>
    <row r="1669" spans="1:6">
      <c r="A1669" s="1" t="s">
        <v>3434</v>
      </c>
      <c r="B1669" t="s">
        <v>3434</v>
      </c>
      <c r="C1669" t="s">
        <v>9715</v>
      </c>
      <c r="E1669" s="4">
        <v>42278</v>
      </c>
      <c r="F1669" t="s">
        <v>1767</v>
      </c>
    </row>
    <row r="1670" spans="1:6">
      <c r="A1670" s="1" t="s">
        <v>3435</v>
      </c>
      <c r="B1670" t="s">
        <v>3435</v>
      </c>
      <c r="C1670" t="s">
        <v>9715</v>
      </c>
      <c r="D1670" t="s">
        <v>9725</v>
      </c>
      <c r="E1670" s="4">
        <v>42278</v>
      </c>
      <c r="F1670" t="s">
        <v>1767</v>
      </c>
    </row>
    <row r="1671" spans="1:6">
      <c r="A1671" s="1" t="s">
        <v>3436</v>
      </c>
      <c r="B1671" t="s">
        <v>3436</v>
      </c>
      <c r="C1671" t="s">
        <v>9715</v>
      </c>
      <c r="E1671" s="4">
        <v>42278</v>
      </c>
      <c r="F1671" t="s">
        <v>1767</v>
      </c>
    </row>
    <row r="1672" spans="1:6">
      <c r="A1672" s="1" t="s">
        <v>3437</v>
      </c>
      <c r="B1672" t="s">
        <v>3437</v>
      </c>
      <c r="C1672" t="s">
        <v>9715</v>
      </c>
      <c r="E1672" s="4">
        <v>42278</v>
      </c>
      <c r="F1672" t="s">
        <v>1767</v>
      </c>
    </row>
    <row r="1673" spans="1:6">
      <c r="A1673" s="1" t="s">
        <v>3438</v>
      </c>
      <c r="B1673" t="s">
        <v>3438</v>
      </c>
      <c r="C1673" t="s">
        <v>9715</v>
      </c>
      <c r="E1673" s="4">
        <v>42278</v>
      </c>
      <c r="F1673" t="s">
        <v>1767</v>
      </c>
    </row>
    <row r="1674" spans="1:6">
      <c r="A1674" s="1" t="s">
        <v>3439</v>
      </c>
      <c r="B1674" t="s">
        <v>3439</v>
      </c>
      <c r="C1674" t="s">
        <v>9715</v>
      </c>
      <c r="E1674" s="4">
        <v>42278</v>
      </c>
      <c r="F1674" t="s">
        <v>1767</v>
      </c>
    </row>
    <row r="1675" spans="1:6">
      <c r="A1675" s="1" t="s">
        <v>3440</v>
      </c>
      <c r="B1675" t="s">
        <v>3440</v>
      </c>
      <c r="C1675" t="s">
        <v>9715</v>
      </c>
      <c r="D1675" t="s">
        <v>9722</v>
      </c>
      <c r="E1675" s="4">
        <v>42278</v>
      </c>
      <c r="F1675" t="s">
        <v>1767</v>
      </c>
    </row>
    <row r="1676" spans="1:6">
      <c r="A1676" s="1" t="s">
        <v>3441</v>
      </c>
      <c r="B1676" t="s">
        <v>3441</v>
      </c>
      <c r="C1676" t="s">
        <v>1765</v>
      </c>
      <c r="D1676" t="s">
        <v>9722</v>
      </c>
      <c r="E1676" s="4">
        <v>42278</v>
      </c>
      <c r="F1676" t="s">
        <v>1767</v>
      </c>
    </row>
    <row r="1677" spans="1:6">
      <c r="A1677" s="1" t="s">
        <v>3442</v>
      </c>
      <c r="B1677" t="s">
        <v>3442</v>
      </c>
      <c r="C1677" t="s">
        <v>9715</v>
      </c>
      <c r="E1677" s="4">
        <v>42278</v>
      </c>
      <c r="F1677" t="s">
        <v>1767</v>
      </c>
    </row>
    <row r="1678" spans="1:6">
      <c r="A1678" s="1" t="s">
        <v>3443</v>
      </c>
      <c r="B1678" t="s">
        <v>3443</v>
      </c>
      <c r="C1678" t="s">
        <v>9715</v>
      </c>
      <c r="E1678" s="4">
        <v>42278</v>
      </c>
      <c r="F1678" t="s">
        <v>1767</v>
      </c>
    </row>
    <row r="1679" spans="1:6">
      <c r="A1679" s="1" t="s">
        <v>3444</v>
      </c>
      <c r="B1679" t="s">
        <v>3444</v>
      </c>
      <c r="C1679" t="s">
        <v>9715</v>
      </c>
      <c r="D1679" t="s">
        <v>9725</v>
      </c>
      <c r="E1679" s="4">
        <v>42278</v>
      </c>
      <c r="F1679" t="s">
        <v>1767</v>
      </c>
    </row>
    <row r="1680" spans="1:6">
      <c r="A1680" s="1" t="s">
        <v>3445</v>
      </c>
      <c r="B1680" t="s">
        <v>3445</v>
      </c>
      <c r="C1680" t="s">
        <v>9715</v>
      </c>
      <c r="E1680" s="4">
        <v>42278</v>
      </c>
      <c r="F1680" t="s">
        <v>1767</v>
      </c>
    </row>
    <row r="1681" spans="1:6">
      <c r="A1681" s="1" t="s">
        <v>3446</v>
      </c>
      <c r="B1681" t="s">
        <v>3446</v>
      </c>
      <c r="C1681" t="s">
        <v>9715</v>
      </c>
      <c r="E1681" s="4">
        <v>42278</v>
      </c>
      <c r="F1681" t="s">
        <v>1767</v>
      </c>
    </row>
    <row r="1682" spans="1:6">
      <c r="A1682" s="1" t="s">
        <v>3447</v>
      </c>
      <c r="B1682" t="s">
        <v>3447</v>
      </c>
      <c r="C1682" t="s">
        <v>9715</v>
      </c>
      <c r="E1682" s="4">
        <v>42278</v>
      </c>
      <c r="F1682" t="s">
        <v>1767</v>
      </c>
    </row>
    <row r="1683" spans="1:6">
      <c r="A1683" s="1" t="s">
        <v>3448</v>
      </c>
      <c r="B1683" t="s">
        <v>3448</v>
      </c>
      <c r="C1683" t="s">
        <v>9715</v>
      </c>
      <c r="E1683" s="4">
        <v>42278</v>
      </c>
      <c r="F1683" t="s">
        <v>1767</v>
      </c>
    </row>
    <row r="1684" spans="1:6">
      <c r="A1684" s="1" t="s">
        <v>3449</v>
      </c>
      <c r="B1684" t="s">
        <v>3449</v>
      </c>
      <c r="C1684" t="s">
        <v>1765</v>
      </c>
      <c r="D1684" t="s">
        <v>9725</v>
      </c>
      <c r="E1684" s="4">
        <v>42278</v>
      </c>
      <c r="F1684" t="s">
        <v>1767</v>
      </c>
    </row>
    <row r="1685" spans="1:6">
      <c r="A1685" s="1" t="s">
        <v>3450</v>
      </c>
      <c r="B1685" t="s">
        <v>3450</v>
      </c>
      <c r="C1685" t="s">
        <v>9715</v>
      </c>
      <c r="D1685" t="s">
        <v>9725</v>
      </c>
      <c r="E1685" s="4">
        <v>42278</v>
      </c>
      <c r="F1685" t="s">
        <v>1767</v>
      </c>
    </row>
    <row r="1686" spans="1:6">
      <c r="A1686" s="1" t="s">
        <v>3451</v>
      </c>
      <c r="B1686" t="s">
        <v>3451</v>
      </c>
      <c r="C1686" t="s">
        <v>9715</v>
      </c>
      <c r="E1686" s="4">
        <v>42278</v>
      </c>
      <c r="F1686" t="s">
        <v>1767</v>
      </c>
    </row>
    <row r="1687" spans="1:6">
      <c r="A1687" s="1" t="s">
        <v>3452</v>
      </c>
      <c r="B1687" t="s">
        <v>3452</v>
      </c>
      <c r="C1687" t="s">
        <v>9715</v>
      </c>
      <c r="D1687" t="s">
        <v>9722</v>
      </c>
      <c r="E1687" s="4">
        <v>42278</v>
      </c>
      <c r="F1687" t="s">
        <v>1767</v>
      </c>
    </row>
    <row r="1688" spans="1:6">
      <c r="A1688" s="1" t="s">
        <v>3453</v>
      </c>
      <c r="B1688" t="s">
        <v>3453</v>
      </c>
      <c r="C1688" t="s">
        <v>9715</v>
      </c>
      <c r="E1688" s="4">
        <v>42278</v>
      </c>
      <c r="F1688" t="s">
        <v>1767</v>
      </c>
    </row>
    <row r="1689" spans="1:6">
      <c r="A1689" s="1" t="s">
        <v>3454</v>
      </c>
      <c r="B1689" t="s">
        <v>3454</v>
      </c>
      <c r="C1689" t="s">
        <v>9715</v>
      </c>
      <c r="E1689" s="4">
        <v>42278</v>
      </c>
      <c r="F1689" t="s">
        <v>1767</v>
      </c>
    </row>
    <row r="1690" spans="1:6">
      <c r="A1690" s="1" t="s">
        <v>3455</v>
      </c>
      <c r="B1690" t="s">
        <v>3455</v>
      </c>
      <c r="C1690" t="s">
        <v>9715</v>
      </c>
      <c r="E1690" s="4">
        <v>42278</v>
      </c>
      <c r="F1690" t="s">
        <v>1767</v>
      </c>
    </row>
    <row r="1691" spans="1:6">
      <c r="A1691" s="1" t="s">
        <v>3456</v>
      </c>
      <c r="B1691" t="s">
        <v>3456</v>
      </c>
      <c r="C1691" t="s">
        <v>9715</v>
      </c>
      <c r="D1691" t="s">
        <v>9725</v>
      </c>
      <c r="E1691" s="4">
        <v>42278</v>
      </c>
      <c r="F1691" t="s">
        <v>1767</v>
      </c>
    </row>
    <row r="1692" spans="1:6">
      <c r="A1692" s="1" t="s">
        <v>3457</v>
      </c>
      <c r="B1692" t="s">
        <v>3457</v>
      </c>
      <c r="C1692" t="s">
        <v>9715</v>
      </c>
      <c r="E1692" s="4">
        <v>42278</v>
      </c>
      <c r="F1692" t="s">
        <v>1767</v>
      </c>
    </row>
    <row r="1693" spans="1:6">
      <c r="A1693" s="1" t="s">
        <v>3458</v>
      </c>
      <c r="B1693" t="s">
        <v>3458</v>
      </c>
      <c r="C1693" t="s">
        <v>9715</v>
      </c>
      <c r="D1693" t="s">
        <v>9722</v>
      </c>
      <c r="E1693" s="4">
        <v>42278</v>
      </c>
      <c r="F1693" t="s">
        <v>1767</v>
      </c>
    </row>
    <row r="1694" spans="1:6">
      <c r="A1694" s="1" t="s">
        <v>3459</v>
      </c>
      <c r="B1694" t="s">
        <v>3459</v>
      </c>
      <c r="C1694" t="s">
        <v>9715</v>
      </c>
      <c r="E1694" s="4">
        <v>42278</v>
      </c>
      <c r="F1694" t="s">
        <v>1767</v>
      </c>
    </row>
    <row r="1695" spans="1:6">
      <c r="A1695" s="1" t="s">
        <v>3460</v>
      </c>
      <c r="B1695" t="s">
        <v>3460</v>
      </c>
      <c r="C1695" t="s">
        <v>9715</v>
      </c>
      <c r="E1695" s="4">
        <v>42278</v>
      </c>
      <c r="F1695" t="s">
        <v>1767</v>
      </c>
    </row>
    <row r="1696" spans="1:6">
      <c r="A1696" s="1" t="s">
        <v>3461</v>
      </c>
      <c r="B1696" t="s">
        <v>3461</v>
      </c>
      <c r="C1696" t="s">
        <v>9715</v>
      </c>
      <c r="E1696" s="4">
        <v>42278</v>
      </c>
      <c r="F1696" t="s">
        <v>1767</v>
      </c>
    </row>
    <row r="1697" spans="1:6">
      <c r="A1697" s="1" t="s">
        <v>3462</v>
      </c>
      <c r="B1697" t="s">
        <v>3462</v>
      </c>
      <c r="C1697" t="s">
        <v>9715</v>
      </c>
      <c r="E1697" s="4">
        <v>42278</v>
      </c>
      <c r="F1697" t="s">
        <v>1767</v>
      </c>
    </row>
    <row r="1698" spans="1:6">
      <c r="A1698" s="1" t="s">
        <v>3463</v>
      </c>
      <c r="B1698" t="s">
        <v>3463</v>
      </c>
      <c r="C1698" t="s">
        <v>1765</v>
      </c>
      <c r="E1698" s="4">
        <v>42278</v>
      </c>
      <c r="F1698" t="s">
        <v>1767</v>
      </c>
    </row>
    <row r="1699" spans="1:6">
      <c r="A1699" s="1" t="s">
        <v>3464</v>
      </c>
      <c r="B1699" t="s">
        <v>3464</v>
      </c>
      <c r="C1699" t="s">
        <v>9715</v>
      </c>
      <c r="E1699" s="4">
        <v>42278</v>
      </c>
      <c r="F1699" t="s">
        <v>1767</v>
      </c>
    </row>
    <row r="1700" spans="1:6">
      <c r="A1700" s="1" t="s">
        <v>3465</v>
      </c>
      <c r="B1700" t="s">
        <v>3465</v>
      </c>
      <c r="C1700" t="s">
        <v>9715</v>
      </c>
      <c r="D1700" t="s">
        <v>9725</v>
      </c>
      <c r="E1700" s="4">
        <v>42278</v>
      </c>
      <c r="F1700" t="s">
        <v>1767</v>
      </c>
    </row>
    <row r="1701" spans="1:6">
      <c r="A1701" s="1" t="s">
        <v>3466</v>
      </c>
      <c r="B1701" t="s">
        <v>3466</v>
      </c>
      <c r="C1701" t="s">
        <v>9715</v>
      </c>
      <c r="E1701" s="4">
        <v>42278</v>
      </c>
      <c r="F1701" t="s">
        <v>1767</v>
      </c>
    </row>
    <row r="1702" spans="1:6">
      <c r="A1702" s="1" t="s">
        <v>3467</v>
      </c>
      <c r="B1702" t="s">
        <v>3467</v>
      </c>
      <c r="C1702" t="s">
        <v>9715</v>
      </c>
      <c r="E1702" s="4">
        <v>42278</v>
      </c>
      <c r="F1702" t="s">
        <v>1767</v>
      </c>
    </row>
    <row r="1703" spans="1:6">
      <c r="A1703" s="1" t="s">
        <v>3468</v>
      </c>
      <c r="B1703" t="s">
        <v>3468</v>
      </c>
      <c r="C1703" t="s">
        <v>9715</v>
      </c>
      <c r="E1703" s="4">
        <v>42278</v>
      </c>
      <c r="F1703" t="s">
        <v>1767</v>
      </c>
    </row>
    <row r="1704" spans="1:6">
      <c r="A1704" s="1" t="s">
        <v>3469</v>
      </c>
      <c r="B1704" t="s">
        <v>3469</v>
      </c>
      <c r="C1704" t="s">
        <v>9715</v>
      </c>
      <c r="E1704" s="4">
        <v>42278</v>
      </c>
      <c r="F1704" t="s">
        <v>1767</v>
      </c>
    </row>
    <row r="1705" spans="1:6">
      <c r="A1705" s="1" t="s">
        <v>3470</v>
      </c>
      <c r="B1705" t="s">
        <v>3470</v>
      </c>
      <c r="C1705" t="s">
        <v>9715</v>
      </c>
      <c r="D1705" t="s">
        <v>9763</v>
      </c>
      <c r="E1705" s="4">
        <v>42278</v>
      </c>
      <c r="F1705" t="s">
        <v>1767</v>
      </c>
    </row>
    <row r="1706" spans="1:6">
      <c r="A1706" s="1" t="s">
        <v>3471</v>
      </c>
      <c r="B1706" t="s">
        <v>3471</v>
      </c>
      <c r="C1706" t="s">
        <v>9715</v>
      </c>
      <c r="E1706" s="4">
        <v>42278</v>
      </c>
      <c r="F1706" t="s">
        <v>1767</v>
      </c>
    </row>
    <row r="1707" spans="1:6">
      <c r="A1707" s="1" t="s">
        <v>3472</v>
      </c>
      <c r="B1707" t="s">
        <v>3472</v>
      </c>
      <c r="C1707" t="s">
        <v>9715</v>
      </c>
      <c r="E1707" s="4">
        <v>42278</v>
      </c>
      <c r="F1707" t="s">
        <v>1767</v>
      </c>
    </row>
    <row r="1708" spans="1:6">
      <c r="A1708" s="1" t="s">
        <v>3473</v>
      </c>
      <c r="B1708" t="s">
        <v>3473</v>
      </c>
      <c r="C1708" t="s">
        <v>9715</v>
      </c>
      <c r="E1708" s="4">
        <v>42278</v>
      </c>
      <c r="F1708" t="s">
        <v>1767</v>
      </c>
    </row>
    <row r="1709" spans="1:6">
      <c r="A1709" s="1" t="s">
        <v>3474</v>
      </c>
      <c r="B1709" t="s">
        <v>3474</v>
      </c>
      <c r="C1709" t="s">
        <v>9715</v>
      </c>
      <c r="E1709" s="4">
        <v>42278</v>
      </c>
      <c r="F1709" t="s">
        <v>1767</v>
      </c>
    </row>
    <row r="1710" spans="1:6">
      <c r="A1710" s="1" t="s">
        <v>3475</v>
      </c>
      <c r="B1710" t="s">
        <v>3475</v>
      </c>
      <c r="C1710" t="s">
        <v>9715</v>
      </c>
      <c r="E1710" s="4">
        <v>42278</v>
      </c>
      <c r="F1710" t="s">
        <v>1767</v>
      </c>
    </row>
    <row r="1711" spans="1:6">
      <c r="A1711" s="1" t="s">
        <v>3476</v>
      </c>
      <c r="B1711" t="s">
        <v>3476</v>
      </c>
      <c r="C1711" t="s">
        <v>9715</v>
      </c>
      <c r="E1711" s="4">
        <v>42278</v>
      </c>
      <c r="F1711" t="s">
        <v>1767</v>
      </c>
    </row>
    <row r="1712" spans="1:6">
      <c r="A1712" s="1" t="s">
        <v>3477</v>
      </c>
      <c r="B1712" t="s">
        <v>3477</v>
      </c>
      <c r="C1712" t="s">
        <v>9715</v>
      </c>
      <c r="E1712" s="4">
        <v>42278</v>
      </c>
      <c r="F1712" t="s">
        <v>1767</v>
      </c>
    </row>
    <row r="1713" spans="1:6">
      <c r="A1713" s="1" t="s">
        <v>3478</v>
      </c>
      <c r="B1713" t="s">
        <v>3478</v>
      </c>
      <c r="C1713" t="s">
        <v>9715</v>
      </c>
      <c r="E1713" s="4">
        <v>42278</v>
      </c>
      <c r="F1713" t="s">
        <v>1767</v>
      </c>
    </row>
    <row r="1714" spans="1:6">
      <c r="A1714" s="1" t="s">
        <v>3479</v>
      </c>
      <c r="B1714" t="s">
        <v>3479</v>
      </c>
      <c r="C1714" t="s">
        <v>9715</v>
      </c>
      <c r="E1714" s="4">
        <v>42278</v>
      </c>
      <c r="F1714" t="s">
        <v>1767</v>
      </c>
    </row>
    <row r="1715" spans="1:6">
      <c r="A1715" s="1" t="s">
        <v>3480</v>
      </c>
      <c r="B1715" t="s">
        <v>3480</v>
      </c>
      <c r="C1715" t="s">
        <v>9715</v>
      </c>
      <c r="E1715" s="4">
        <v>42278</v>
      </c>
      <c r="F1715" t="s">
        <v>1767</v>
      </c>
    </row>
    <row r="1716" spans="1:6">
      <c r="A1716" s="1" t="s">
        <v>3481</v>
      </c>
      <c r="B1716" t="s">
        <v>3481</v>
      </c>
      <c r="C1716" t="s">
        <v>9715</v>
      </c>
      <c r="D1716" t="s">
        <v>9735</v>
      </c>
      <c r="E1716" s="4">
        <v>42278</v>
      </c>
      <c r="F1716" t="s">
        <v>1767</v>
      </c>
    </row>
    <row r="1717" spans="1:6">
      <c r="A1717" s="1" t="s">
        <v>3482</v>
      </c>
      <c r="B1717" t="s">
        <v>3482</v>
      </c>
      <c r="C1717" t="s">
        <v>9715</v>
      </c>
      <c r="E1717" s="4">
        <v>42278</v>
      </c>
      <c r="F1717" t="s">
        <v>1767</v>
      </c>
    </row>
    <row r="1718" spans="1:6">
      <c r="A1718" s="1" t="s">
        <v>3483</v>
      </c>
      <c r="B1718" t="s">
        <v>3483</v>
      </c>
      <c r="C1718" t="s">
        <v>1765</v>
      </c>
      <c r="D1718" t="s">
        <v>9722</v>
      </c>
      <c r="E1718" s="4">
        <v>42278</v>
      </c>
      <c r="F1718" t="s">
        <v>1767</v>
      </c>
    </row>
    <row r="1719" spans="1:6">
      <c r="A1719" s="1" t="s">
        <v>3484</v>
      </c>
      <c r="B1719" t="s">
        <v>3484</v>
      </c>
      <c r="C1719" t="s">
        <v>9715</v>
      </c>
      <c r="D1719" t="s">
        <v>9725</v>
      </c>
      <c r="E1719" s="4">
        <v>42278</v>
      </c>
      <c r="F1719" t="s">
        <v>1767</v>
      </c>
    </row>
    <row r="1720" spans="1:6">
      <c r="A1720" s="1" t="s">
        <v>3485</v>
      </c>
      <c r="B1720" t="s">
        <v>3485</v>
      </c>
      <c r="C1720" t="s">
        <v>1765</v>
      </c>
      <c r="E1720" s="4">
        <v>42278</v>
      </c>
      <c r="F1720" t="s">
        <v>1767</v>
      </c>
    </row>
    <row r="1721" spans="1:6">
      <c r="A1721" s="1" t="s">
        <v>3486</v>
      </c>
      <c r="B1721" t="s">
        <v>3486</v>
      </c>
      <c r="C1721" t="s">
        <v>1765</v>
      </c>
      <c r="E1721" s="4">
        <v>42278</v>
      </c>
      <c r="F1721" t="s">
        <v>1767</v>
      </c>
    </row>
    <row r="1722" spans="1:6">
      <c r="A1722" s="1" t="s">
        <v>3487</v>
      </c>
      <c r="B1722" t="s">
        <v>3487</v>
      </c>
      <c r="C1722" t="s">
        <v>1765</v>
      </c>
      <c r="D1722" t="s">
        <v>9722</v>
      </c>
      <c r="E1722" s="4">
        <v>42278</v>
      </c>
      <c r="F1722" t="s">
        <v>1767</v>
      </c>
    </row>
    <row r="1723" spans="1:6">
      <c r="A1723" s="1" t="s">
        <v>3488</v>
      </c>
      <c r="B1723" t="s">
        <v>3488</v>
      </c>
      <c r="C1723" t="s">
        <v>9715</v>
      </c>
      <c r="E1723" s="4">
        <v>42278</v>
      </c>
      <c r="F1723" t="s">
        <v>1767</v>
      </c>
    </row>
    <row r="1724" spans="1:6">
      <c r="A1724" s="1" t="s">
        <v>3489</v>
      </c>
      <c r="B1724" t="s">
        <v>3489</v>
      </c>
      <c r="C1724" t="s">
        <v>1765</v>
      </c>
      <c r="D1724" t="s">
        <v>9722</v>
      </c>
      <c r="E1724" s="4">
        <v>42895</v>
      </c>
      <c r="F1724" t="s">
        <v>1767</v>
      </c>
    </row>
    <row r="1725" spans="1:6">
      <c r="A1725" s="1" t="s">
        <v>3490</v>
      </c>
      <c r="B1725" t="s">
        <v>3490</v>
      </c>
      <c r="C1725" t="s">
        <v>1765</v>
      </c>
      <c r="D1725" t="s">
        <v>9764</v>
      </c>
      <c r="E1725" s="4">
        <v>42278</v>
      </c>
      <c r="F1725" t="s">
        <v>1767</v>
      </c>
    </row>
    <row r="1726" spans="1:6">
      <c r="A1726" s="1" t="s">
        <v>3491</v>
      </c>
      <c r="B1726" t="s">
        <v>3491</v>
      </c>
      <c r="C1726" t="s">
        <v>9715</v>
      </c>
      <c r="E1726" s="4">
        <v>42278</v>
      </c>
      <c r="F1726" t="s">
        <v>1767</v>
      </c>
    </row>
    <row r="1727" spans="1:6">
      <c r="A1727" s="1" t="s">
        <v>3492</v>
      </c>
      <c r="B1727" t="s">
        <v>3492</v>
      </c>
      <c r="C1727" t="s">
        <v>9715</v>
      </c>
      <c r="E1727" s="4">
        <v>42278</v>
      </c>
      <c r="F1727" t="s">
        <v>1767</v>
      </c>
    </row>
    <row r="1728" spans="1:6">
      <c r="A1728" s="1" t="s">
        <v>3493</v>
      </c>
      <c r="B1728" t="s">
        <v>3493</v>
      </c>
      <c r="C1728" t="s">
        <v>9715</v>
      </c>
      <c r="E1728" s="4">
        <v>42278</v>
      </c>
      <c r="F1728" t="s">
        <v>1767</v>
      </c>
    </row>
    <row r="1729" spans="1:6">
      <c r="A1729" s="1" t="s">
        <v>3494</v>
      </c>
      <c r="B1729" t="s">
        <v>3494</v>
      </c>
      <c r="C1729" t="s">
        <v>9715</v>
      </c>
      <c r="E1729" s="4">
        <v>42278</v>
      </c>
      <c r="F1729" t="s">
        <v>1767</v>
      </c>
    </row>
    <row r="1730" spans="1:6">
      <c r="A1730" s="1" t="s">
        <v>3495</v>
      </c>
      <c r="B1730" t="s">
        <v>3495</v>
      </c>
      <c r="C1730" t="s">
        <v>9715</v>
      </c>
      <c r="E1730" s="4">
        <v>42278</v>
      </c>
      <c r="F1730" t="s">
        <v>1767</v>
      </c>
    </row>
    <row r="1731" spans="1:6">
      <c r="A1731" s="1" t="s">
        <v>3496</v>
      </c>
      <c r="B1731" t="s">
        <v>3496</v>
      </c>
      <c r="C1731" t="s">
        <v>9715</v>
      </c>
      <c r="D1731" t="s">
        <v>9725</v>
      </c>
      <c r="E1731" s="4">
        <v>42278</v>
      </c>
      <c r="F1731" t="s">
        <v>1767</v>
      </c>
    </row>
    <row r="1732" spans="1:6">
      <c r="A1732" s="1" t="s">
        <v>3497</v>
      </c>
      <c r="B1732" t="s">
        <v>3497</v>
      </c>
      <c r="C1732" t="s">
        <v>9715</v>
      </c>
      <c r="D1732" t="s">
        <v>9722</v>
      </c>
      <c r="E1732" s="4">
        <v>42278</v>
      </c>
      <c r="F1732" t="s">
        <v>1767</v>
      </c>
    </row>
    <row r="1733" spans="1:6">
      <c r="A1733" s="1" t="s">
        <v>3498</v>
      </c>
      <c r="B1733" t="s">
        <v>3498</v>
      </c>
      <c r="C1733" t="s">
        <v>9715</v>
      </c>
      <c r="E1733" s="4">
        <v>42278</v>
      </c>
      <c r="F1733" t="s">
        <v>1767</v>
      </c>
    </row>
    <row r="1734" spans="1:6">
      <c r="A1734" s="1" t="s">
        <v>3499</v>
      </c>
      <c r="B1734" t="s">
        <v>3499</v>
      </c>
      <c r="C1734" t="s">
        <v>9715</v>
      </c>
      <c r="E1734" s="4">
        <v>42278</v>
      </c>
      <c r="F1734" t="s">
        <v>1767</v>
      </c>
    </row>
    <row r="1735" spans="1:6">
      <c r="A1735" s="1" t="s">
        <v>3500</v>
      </c>
      <c r="B1735" t="s">
        <v>3500</v>
      </c>
      <c r="C1735" t="s">
        <v>1765</v>
      </c>
      <c r="E1735" s="4">
        <v>42278</v>
      </c>
      <c r="F1735" t="s">
        <v>1767</v>
      </c>
    </row>
    <row r="1736" spans="1:6">
      <c r="A1736" s="1" t="s">
        <v>3501</v>
      </c>
      <c r="B1736" t="s">
        <v>3501</v>
      </c>
      <c r="C1736" t="s">
        <v>1765</v>
      </c>
      <c r="D1736" t="s">
        <v>9725</v>
      </c>
      <c r="E1736" s="4">
        <v>42278</v>
      </c>
      <c r="F1736" t="s">
        <v>1767</v>
      </c>
    </row>
    <row r="1737" spans="1:6">
      <c r="A1737" s="1" t="s">
        <v>3502</v>
      </c>
      <c r="B1737" t="s">
        <v>3502</v>
      </c>
      <c r="C1737" t="s">
        <v>1765</v>
      </c>
      <c r="D1737" t="s">
        <v>9725</v>
      </c>
      <c r="E1737" s="4">
        <v>42278</v>
      </c>
      <c r="F1737" t="s">
        <v>1767</v>
      </c>
    </row>
    <row r="1738" spans="1:6">
      <c r="A1738" s="1" t="s">
        <v>3503</v>
      </c>
      <c r="B1738" t="s">
        <v>3503</v>
      </c>
      <c r="C1738" t="s">
        <v>9715</v>
      </c>
      <c r="E1738" s="4">
        <v>42278</v>
      </c>
      <c r="F1738" t="s">
        <v>1767</v>
      </c>
    </row>
    <row r="1739" spans="1:6">
      <c r="A1739" s="1" t="s">
        <v>3504</v>
      </c>
      <c r="B1739" t="s">
        <v>3504</v>
      </c>
      <c r="C1739" t="s">
        <v>9715</v>
      </c>
      <c r="D1739" t="s">
        <v>9765</v>
      </c>
      <c r="E1739" s="4">
        <v>42278</v>
      </c>
      <c r="F1739" t="s">
        <v>1767</v>
      </c>
    </row>
    <row r="1740" spans="1:6">
      <c r="A1740" s="1" t="s">
        <v>3505</v>
      </c>
      <c r="B1740" t="s">
        <v>3505</v>
      </c>
      <c r="C1740" t="s">
        <v>9715</v>
      </c>
      <c r="E1740" s="4">
        <v>42278</v>
      </c>
      <c r="F1740" t="s">
        <v>1767</v>
      </c>
    </row>
    <row r="1741" spans="1:6">
      <c r="A1741" s="1" t="s">
        <v>3506</v>
      </c>
      <c r="B1741" t="s">
        <v>3506</v>
      </c>
      <c r="C1741" t="s">
        <v>9715</v>
      </c>
      <c r="E1741" s="4">
        <v>42278</v>
      </c>
      <c r="F1741" t="s">
        <v>1767</v>
      </c>
    </row>
    <row r="1742" spans="1:6">
      <c r="A1742" s="1" t="s">
        <v>3507</v>
      </c>
      <c r="B1742" t="s">
        <v>3507</v>
      </c>
      <c r="C1742" t="s">
        <v>1765</v>
      </c>
      <c r="E1742" s="4">
        <v>42278</v>
      </c>
      <c r="F1742" t="s">
        <v>1767</v>
      </c>
    </row>
    <row r="1743" spans="1:6">
      <c r="A1743" s="1" t="s">
        <v>3508</v>
      </c>
      <c r="B1743" t="s">
        <v>3508</v>
      </c>
      <c r="C1743" t="s">
        <v>9715</v>
      </c>
      <c r="D1743" t="s">
        <v>9725</v>
      </c>
      <c r="E1743" s="4">
        <v>42278</v>
      </c>
      <c r="F1743" t="s">
        <v>1767</v>
      </c>
    </row>
    <row r="1744" spans="1:6">
      <c r="A1744" s="1" t="s">
        <v>3509</v>
      </c>
      <c r="B1744" t="s">
        <v>3509</v>
      </c>
      <c r="C1744" t="s">
        <v>9715</v>
      </c>
      <c r="D1744" t="s">
        <v>9723</v>
      </c>
      <c r="E1744" s="4">
        <v>42278</v>
      </c>
      <c r="F1744" t="s">
        <v>1767</v>
      </c>
    </row>
    <row r="1745" spans="1:6">
      <c r="A1745" s="1" t="s">
        <v>3510</v>
      </c>
      <c r="B1745" t="s">
        <v>3510</v>
      </c>
      <c r="C1745" t="s">
        <v>1765</v>
      </c>
      <c r="E1745" s="4">
        <v>42278</v>
      </c>
      <c r="F1745" t="s">
        <v>1767</v>
      </c>
    </row>
    <row r="1746" spans="1:6">
      <c r="A1746" s="1" t="s">
        <v>3511</v>
      </c>
      <c r="B1746" t="s">
        <v>3511</v>
      </c>
      <c r="C1746" t="s">
        <v>9715</v>
      </c>
      <c r="E1746" s="4">
        <v>42278</v>
      </c>
      <c r="F1746" t="s">
        <v>1767</v>
      </c>
    </row>
    <row r="1747" spans="1:6">
      <c r="A1747" s="1" t="s">
        <v>3512</v>
      </c>
      <c r="B1747" t="s">
        <v>3512</v>
      </c>
      <c r="C1747" t="s">
        <v>9715</v>
      </c>
      <c r="E1747" s="4">
        <v>42278</v>
      </c>
      <c r="F1747" t="s">
        <v>1767</v>
      </c>
    </row>
    <row r="1748" spans="1:6">
      <c r="A1748" s="1" t="s">
        <v>3513</v>
      </c>
      <c r="B1748" t="s">
        <v>3513</v>
      </c>
      <c r="C1748" t="s">
        <v>1765</v>
      </c>
      <c r="D1748" t="s">
        <v>9725</v>
      </c>
      <c r="E1748" s="4">
        <v>42278</v>
      </c>
      <c r="F1748" t="s">
        <v>1767</v>
      </c>
    </row>
    <row r="1749" spans="1:6">
      <c r="A1749" s="1" t="s">
        <v>3514</v>
      </c>
      <c r="B1749" t="s">
        <v>3514</v>
      </c>
      <c r="C1749" t="s">
        <v>9715</v>
      </c>
      <c r="E1749" s="4">
        <v>42278</v>
      </c>
      <c r="F1749" t="s">
        <v>1767</v>
      </c>
    </row>
    <row r="1750" spans="1:6">
      <c r="A1750" s="1" t="s">
        <v>3515</v>
      </c>
      <c r="B1750" t="s">
        <v>3515</v>
      </c>
      <c r="C1750" t="s">
        <v>9715</v>
      </c>
      <c r="E1750" s="4">
        <v>42278</v>
      </c>
      <c r="F1750" t="s">
        <v>1767</v>
      </c>
    </row>
    <row r="1751" spans="1:6">
      <c r="A1751" s="1" t="s">
        <v>3516</v>
      </c>
      <c r="B1751" t="s">
        <v>3516</v>
      </c>
      <c r="C1751" t="s">
        <v>9715</v>
      </c>
      <c r="E1751" s="4">
        <v>42278</v>
      </c>
      <c r="F1751" t="s">
        <v>1767</v>
      </c>
    </row>
    <row r="1752" spans="1:6">
      <c r="A1752" s="1" t="s">
        <v>3517</v>
      </c>
      <c r="B1752" t="s">
        <v>3517</v>
      </c>
      <c r="C1752" t="s">
        <v>9715</v>
      </c>
      <c r="D1752" t="s">
        <v>9725</v>
      </c>
      <c r="E1752" s="4">
        <v>42278</v>
      </c>
      <c r="F1752" t="s">
        <v>1767</v>
      </c>
    </row>
    <row r="1753" spans="1:6">
      <c r="A1753" s="1" t="s">
        <v>3518</v>
      </c>
      <c r="B1753" t="s">
        <v>3518</v>
      </c>
      <c r="C1753" t="s">
        <v>1765</v>
      </c>
      <c r="D1753" t="s">
        <v>9722</v>
      </c>
      <c r="E1753" s="4">
        <v>42278</v>
      </c>
      <c r="F1753" t="s">
        <v>1767</v>
      </c>
    </row>
    <row r="1754" spans="1:6">
      <c r="A1754" s="1" t="s">
        <v>3519</v>
      </c>
      <c r="B1754" t="s">
        <v>3519</v>
      </c>
      <c r="C1754" t="s">
        <v>9715</v>
      </c>
      <c r="E1754" s="4">
        <v>42278</v>
      </c>
      <c r="F1754" t="s">
        <v>1767</v>
      </c>
    </row>
    <row r="1755" spans="1:6">
      <c r="A1755" s="1" t="s">
        <v>3520</v>
      </c>
      <c r="B1755" t="s">
        <v>3520</v>
      </c>
      <c r="C1755" t="s">
        <v>9715</v>
      </c>
      <c r="E1755" s="4">
        <v>42278</v>
      </c>
      <c r="F1755" t="s">
        <v>1767</v>
      </c>
    </row>
    <row r="1756" spans="1:6">
      <c r="A1756" s="1" t="s">
        <v>3521</v>
      </c>
      <c r="B1756" t="s">
        <v>3521</v>
      </c>
      <c r="C1756" t="s">
        <v>1765</v>
      </c>
      <c r="E1756" s="4">
        <v>42278</v>
      </c>
      <c r="F1756" t="s">
        <v>1767</v>
      </c>
    </row>
    <row r="1757" spans="1:6">
      <c r="A1757" s="1" t="s">
        <v>3522</v>
      </c>
      <c r="B1757" t="s">
        <v>3522</v>
      </c>
      <c r="C1757" t="s">
        <v>9715</v>
      </c>
      <c r="E1757" s="4">
        <v>42278</v>
      </c>
      <c r="F1757" t="s">
        <v>1767</v>
      </c>
    </row>
    <row r="1758" spans="1:6">
      <c r="A1758" s="1" t="s">
        <v>3523</v>
      </c>
      <c r="B1758" t="s">
        <v>3523</v>
      </c>
      <c r="C1758" t="s">
        <v>9715</v>
      </c>
      <c r="D1758" t="s">
        <v>9725</v>
      </c>
      <c r="E1758" s="4">
        <v>42278</v>
      </c>
      <c r="F1758" t="s">
        <v>1767</v>
      </c>
    </row>
    <row r="1759" spans="1:6">
      <c r="A1759" s="1" t="s">
        <v>3524</v>
      </c>
      <c r="B1759" t="s">
        <v>3524</v>
      </c>
      <c r="C1759" t="s">
        <v>9715</v>
      </c>
      <c r="D1759" t="s">
        <v>9722</v>
      </c>
      <c r="E1759" s="4">
        <v>42278</v>
      </c>
      <c r="F1759" t="s">
        <v>1767</v>
      </c>
    </row>
    <row r="1760" spans="1:6">
      <c r="A1760" s="1" t="s">
        <v>3525</v>
      </c>
      <c r="B1760" t="s">
        <v>3525</v>
      </c>
      <c r="C1760" t="s">
        <v>1765</v>
      </c>
      <c r="E1760" s="4">
        <v>42278</v>
      </c>
      <c r="F1760" t="s">
        <v>1767</v>
      </c>
    </row>
    <row r="1761" spans="1:6">
      <c r="A1761" s="1" t="s">
        <v>3526</v>
      </c>
      <c r="B1761" t="s">
        <v>3526</v>
      </c>
      <c r="C1761" t="s">
        <v>9715</v>
      </c>
      <c r="D1761" t="s">
        <v>9764</v>
      </c>
      <c r="E1761" s="4">
        <v>42278</v>
      </c>
      <c r="F1761" t="s">
        <v>1767</v>
      </c>
    </row>
    <row r="1762" spans="1:6">
      <c r="A1762" s="1" t="s">
        <v>3527</v>
      </c>
      <c r="B1762" t="s">
        <v>3527</v>
      </c>
      <c r="C1762" t="s">
        <v>9715</v>
      </c>
      <c r="E1762" s="4">
        <v>42278</v>
      </c>
      <c r="F1762" t="s">
        <v>1767</v>
      </c>
    </row>
    <row r="1763" spans="1:6">
      <c r="A1763" s="1" t="s">
        <v>3528</v>
      </c>
      <c r="B1763" t="s">
        <v>3528</v>
      </c>
      <c r="C1763" t="s">
        <v>9715</v>
      </c>
      <c r="E1763" s="4">
        <v>42278</v>
      </c>
      <c r="F1763" t="s">
        <v>1767</v>
      </c>
    </row>
    <row r="1764" spans="1:6">
      <c r="A1764" s="1" t="s">
        <v>3529</v>
      </c>
      <c r="B1764" t="s">
        <v>3529</v>
      </c>
      <c r="C1764" t="s">
        <v>9715</v>
      </c>
      <c r="E1764" s="4">
        <v>42278</v>
      </c>
      <c r="F1764" t="s">
        <v>1767</v>
      </c>
    </row>
    <row r="1765" spans="1:6">
      <c r="A1765" s="1" t="s">
        <v>3530</v>
      </c>
      <c r="B1765" t="s">
        <v>3530</v>
      </c>
      <c r="C1765" t="s">
        <v>1765</v>
      </c>
      <c r="D1765" t="s">
        <v>9722</v>
      </c>
      <c r="E1765" s="4">
        <v>42278</v>
      </c>
      <c r="F1765" t="s">
        <v>1767</v>
      </c>
    </row>
    <row r="1766" spans="1:6">
      <c r="A1766" s="1" t="s">
        <v>3531</v>
      </c>
      <c r="B1766" t="s">
        <v>3531</v>
      </c>
      <c r="C1766" t="s">
        <v>1765</v>
      </c>
      <c r="D1766" t="s">
        <v>9722</v>
      </c>
      <c r="E1766" s="4">
        <v>42278</v>
      </c>
      <c r="F1766" t="s">
        <v>1767</v>
      </c>
    </row>
    <row r="1767" spans="1:6">
      <c r="A1767" s="1" t="s">
        <v>3532</v>
      </c>
      <c r="B1767" t="s">
        <v>3532</v>
      </c>
      <c r="C1767" t="s">
        <v>1765</v>
      </c>
      <c r="D1767" t="s">
        <v>9725</v>
      </c>
      <c r="E1767" s="4">
        <v>42278</v>
      </c>
      <c r="F1767" t="s">
        <v>1767</v>
      </c>
    </row>
    <row r="1768" spans="1:6">
      <c r="A1768" s="1" t="s">
        <v>3533</v>
      </c>
      <c r="B1768" t="s">
        <v>3533</v>
      </c>
      <c r="C1768" t="s">
        <v>9715</v>
      </c>
      <c r="E1768" s="4">
        <v>42278</v>
      </c>
      <c r="F1768" t="s">
        <v>1767</v>
      </c>
    </row>
    <row r="1769" spans="1:6">
      <c r="A1769" s="1" t="s">
        <v>3534</v>
      </c>
      <c r="B1769" t="s">
        <v>3534</v>
      </c>
      <c r="C1769" t="s">
        <v>1765</v>
      </c>
      <c r="D1769" t="s">
        <v>9725</v>
      </c>
      <c r="E1769" s="4">
        <v>42278</v>
      </c>
      <c r="F1769" t="s">
        <v>1767</v>
      </c>
    </row>
    <row r="1770" spans="1:6">
      <c r="A1770" s="1" t="s">
        <v>3535</v>
      </c>
      <c r="B1770" t="s">
        <v>3535</v>
      </c>
      <c r="C1770" t="s">
        <v>1765</v>
      </c>
      <c r="D1770" t="s">
        <v>9722</v>
      </c>
      <c r="E1770" s="4">
        <v>42278</v>
      </c>
      <c r="F1770" t="s">
        <v>1767</v>
      </c>
    </row>
    <row r="1771" spans="1:6">
      <c r="A1771" s="1" t="s">
        <v>3536</v>
      </c>
      <c r="B1771" t="s">
        <v>3536</v>
      </c>
      <c r="C1771" t="s">
        <v>9715</v>
      </c>
      <c r="E1771" s="4">
        <v>42278</v>
      </c>
      <c r="F1771" t="s">
        <v>1767</v>
      </c>
    </row>
    <row r="1772" spans="1:6">
      <c r="A1772" s="1" t="s">
        <v>3537</v>
      </c>
      <c r="B1772" t="s">
        <v>3537</v>
      </c>
      <c r="C1772" t="s">
        <v>9715</v>
      </c>
      <c r="E1772" s="4">
        <v>42278</v>
      </c>
      <c r="F1772" t="s">
        <v>1767</v>
      </c>
    </row>
    <row r="1773" spans="1:6">
      <c r="A1773" s="1" t="s">
        <v>3538</v>
      </c>
      <c r="B1773" t="s">
        <v>3538</v>
      </c>
      <c r="C1773" t="s">
        <v>9715</v>
      </c>
      <c r="E1773" s="4">
        <v>42278</v>
      </c>
      <c r="F1773" t="s">
        <v>1767</v>
      </c>
    </row>
    <row r="1774" spans="1:6">
      <c r="A1774" s="1" t="s">
        <v>3539</v>
      </c>
      <c r="B1774" t="s">
        <v>3539</v>
      </c>
      <c r="C1774" t="s">
        <v>9715</v>
      </c>
      <c r="E1774" s="4">
        <v>42278</v>
      </c>
      <c r="F1774" t="s">
        <v>1767</v>
      </c>
    </row>
    <row r="1775" spans="1:6">
      <c r="A1775" s="1" t="s">
        <v>3540</v>
      </c>
      <c r="B1775" t="s">
        <v>3540</v>
      </c>
      <c r="C1775" t="s">
        <v>9715</v>
      </c>
      <c r="D1775" t="s">
        <v>9725</v>
      </c>
      <c r="E1775" s="4">
        <v>42278</v>
      </c>
      <c r="F1775" t="s">
        <v>1767</v>
      </c>
    </row>
    <row r="1776" spans="1:6">
      <c r="A1776" s="1" t="s">
        <v>3541</v>
      </c>
      <c r="B1776" t="s">
        <v>3541</v>
      </c>
      <c r="C1776" t="s">
        <v>9715</v>
      </c>
      <c r="E1776" s="4">
        <v>42278</v>
      </c>
      <c r="F1776" t="s">
        <v>1767</v>
      </c>
    </row>
    <row r="1777" spans="1:6">
      <c r="A1777" s="1" t="s">
        <v>3542</v>
      </c>
      <c r="B1777" t="s">
        <v>3542</v>
      </c>
      <c r="C1777" t="s">
        <v>9715</v>
      </c>
      <c r="E1777" s="4">
        <v>42278</v>
      </c>
      <c r="F1777" t="s">
        <v>1767</v>
      </c>
    </row>
    <row r="1778" spans="1:6">
      <c r="A1778" s="1" t="s">
        <v>3543</v>
      </c>
      <c r="B1778" t="s">
        <v>3543</v>
      </c>
      <c r="C1778" t="s">
        <v>9715</v>
      </c>
      <c r="D1778" t="s">
        <v>9725</v>
      </c>
      <c r="E1778" s="4">
        <v>42278</v>
      </c>
      <c r="F1778" t="s">
        <v>1767</v>
      </c>
    </row>
    <row r="1779" spans="1:6">
      <c r="A1779" s="1" t="s">
        <v>3544</v>
      </c>
      <c r="B1779" t="s">
        <v>3544</v>
      </c>
      <c r="C1779" t="s">
        <v>9715</v>
      </c>
      <c r="E1779" s="4">
        <v>42278</v>
      </c>
      <c r="F1779" t="s">
        <v>1767</v>
      </c>
    </row>
    <row r="1780" spans="1:6">
      <c r="A1780" s="1" t="s">
        <v>3545</v>
      </c>
      <c r="B1780" t="s">
        <v>3545</v>
      </c>
      <c r="C1780" t="s">
        <v>9715</v>
      </c>
      <c r="E1780" s="4">
        <v>42278</v>
      </c>
      <c r="F1780" t="s">
        <v>1767</v>
      </c>
    </row>
    <row r="1781" spans="1:6">
      <c r="A1781" s="1" t="s">
        <v>3546</v>
      </c>
      <c r="B1781" t="s">
        <v>3546</v>
      </c>
      <c r="C1781" t="s">
        <v>9715</v>
      </c>
      <c r="E1781" s="4">
        <v>42278</v>
      </c>
      <c r="F1781" t="s">
        <v>1767</v>
      </c>
    </row>
    <row r="1782" spans="1:6">
      <c r="A1782" s="1" t="s">
        <v>3547</v>
      </c>
      <c r="B1782" t="s">
        <v>3547</v>
      </c>
      <c r="C1782" t="s">
        <v>9715</v>
      </c>
      <c r="E1782" s="4">
        <v>42278</v>
      </c>
      <c r="F1782" t="s">
        <v>1767</v>
      </c>
    </row>
    <row r="1783" spans="1:6">
      <c r="A1783" s="1" t="s">
        <v>3548</v>
      </c>
      <c r="B1783" t="s">
        <v>3548</v>
      </c>
      <c r="C1783" t="s">
        <v>9715</v>
      </c>
      <c r="E1783" s="4">
        <v>42278</v>
      </c>
      <c r="F1783" t="s">
        <v>1767</v>
      </c>
    </row>
    <row r="1784" spans="1:6">
      <c r="A1784" s="1" t="s">
        <v>3549</v>
      </c>
      <c r="B1784" t="s">
        <v>3549</v>
      </c>
      <c r="C1784" t="s">
        <v>9715</v>
      </c>
      <c r="E1784" s="4">
        <v>42278</v>
      </c>
      <c r="F1784" t="s">
        <v>1767</v>
      </c>
    </row>
    <row r="1785" spans="1:6">
      <c r="A1785" s="1" t="s">
        <v>3550</v>
      </c>
      <c r="B1785" t="s">
        <v>3550</v>
      </c>
      <c r="C1785" t="s">
        <v>9715</v>
      </c>
      <c r="E1785" s="4">
        <v>42278</v>
      </c>
      <c r="F1785" t="s">
        <v>1767</v>
      </c>
    </row>
    <row r="1786" spans="1:6">
      <c r="A1786" s="1" t="s">
        <v>3551</v>
      </c>
      <c r="B1786" t="s">
        <v>3551</v>
      </c>
      <c r="C1786" t="s">
        <v>9715</v>
      </c>
      <c r="E1786" s="4">
        <v>42278</v>
      </c>
      <c r="F1786" t="s">
        <v>1767</v>
      </c>
    </row>
    <row r="1787" spans="1:6">
      <c r="A1787" s="1" t="s">
        <v>3552</v>
      </c>
      <c r="B1787" t="s">
        <v>3552</v>
      </c>
      <c r="C1787" t="s">
        <v>9715</v>
      </c>
      <c r="E1787" s="4">
        <v>42278</v>
      </c>
      <c r="F1787" t="s">
        <v>1767</v>
      </c>
    </row>
    <row r="1788" spans="1:6">
      <c r="A1788" s="1" t="s">
        <v>3553</v>
      </c>
      <c r="B1788" t="s">
        <v>3553</v>
      </c>
      <c r="C1788" t="s">
        <v>9715</v>
      </c>
      <c r="E1788" s="4">
        <v>42278</v>
      </c>
      <c r="F1788" t="s">
        <v>1767</v>
      </c>
    </row>
    <row r="1789" spans="1:6">
      <c r="A1789" s="1" t="s">
        <v>3554</v>
      </c>
      <c r="B1789" t="s">
        <v>3554</v>
      </c>
      <c r="C1789" t="s">
        <v>1765</v>
      </c>
      <c r="D1789" t="s">
        <v>9722</v>
      </c>
      <c r="E1789" s="4">
        <v>42550</v>
      </c>
      <c r="F1789" t="s">
        <v>1767</v>
      </c>
    </row>
    <row r="1790" spans="1:6">
      <c r="A1790" s="1" t="s">
        <v>3555</v>
      </c>
      <c r="B1790" t="s">
        <v>3555</v>
      </c>
      <c r="C1790" t="s">
        <v>9715</v>
      </c>
      <c r="D1790" t="s">
        <v>9722</v>
      </c>
      <c r="E1790" s="4">
        <v>42278</v>
      </c>
      <c r="F1790" t="s">
        <v>1767</v>
      </c>
    </row>
    <row r="1791" spans="1:6">
      <c r="A1791" s="1" t="s">
        <v>3556</v>
      </c>
      <c r="B1791" t="s">
        <v>3556</v>
      </c>
      <c r="C1791" t="s">
        <v>9715</v>
      </c>
      <c r="E1791" s="4">
        <v>42278</v>
      </c>
      <c r="F1791" t="s">
        <v>1767</v>
      </c>
    </row>
    <row r="1792" spans="1:6">
      <c r="A1792" s="1" t="s">
        <v>3557</v>
      </c>
      <c r="B1792" t="s">
        <v>3557</v>
      </c>
      <c r="C1792" t="s">
        <v>9715</v>
      </c>
      <c r="E1792" s="4">
        <v>42278</v>
      </c>
      <c r="F1792" t="s">
        <v>1767</v>
      </c>
    </row>
    <row r="1793" spans="1:6">
      <c r="A1793" s="1" t="s">
        <v>3558</v>
      </c>
      <c r="B1793" t="s">
        <v>3558</v>
      </c>
      <c r="C1793" t="s">
        <v>9715</v>
      </c>
      <c r="E1793" s="4">
        <v>42278</v>
      </c>
      <c r="F1793" t="s">
        <v>1767</v>
      </c>
    </row>
    <row r="1794" spans="1:6">
      <c r="A1794" s="1" t="s">
        <v>3559</v>
      </c>
      <c r="B1794" t="s">
        <v>3559</v>
      </c>
      <c r="C1794" t="s">
        <v>9715</v>
      </c>
      <c r="E1794" s="4">
        <v>42278</v>
      </c>
      <c r="F1794" t="s">
        <v>1767</v>
      </c>
    </row>
    <row r="1795" spans="1:6">
      <c r="A1795" s="1" t="s">
        <v>3560</v>
      </c>
      <c r="B1795" t="s">
        <v>3560</v>
      </c>
      <c r="C1795" t="s">
        <v>9715</v>
      </c>
      <c r="D1795" t="s">
        <v>9758</v>
      </c>
      <c r="E1795" s="4">
        <v>42278</v>
      </c>
      <c r="F1795" t="s">
        <v>1767</v>
      </c>
    </row>
    <row r="1796" spans="1:6">
      <c r="A1796" s="1" t="s">
        <v>3561</v>
      </c>
      <c r="B1796" t="s">
        <v>3561</v>
      </c>
      <c r="C1796" t="s">
        <v>9715</v>
      </c>
      <c r="E1796" s="4">
        <v>42278</v>
      </c>
      <c r="F1796" t="s">
        <v>1767</v>
      </c>
    </row>
    <row r="1797" spans="1:6">
      <c r="A1797" s="1" t="s">
        <v>3562</v>
      </c>
      <c r="B1797" t="s">
        <v>3562</v>
      </c>
      <c r="C1797" t="s">
        <v>9715</v>
      </c>
      <c r="D1797" t="s">
        <v>9725</v>
      </c>
      <c r="E1797" s="4">
        <v>42278</v>
      </c>
      <c r="F1797" t="s">
        <v>1767</v>
      </c>
    </row>
    <row r="1798" spans="1:6">
      <c r="A1798" s="1" t="s">
        <v>3563</v>
      </c>
      <c r="B1798" t="s">
        <v>3563</v>
      </c>
      <c r="C1798" t="s">
        <v>9715</v>
      </c>
      <c r="E1798" s="4">
        <v>42278</v>
      </c>
      <c r="F1798" t="s">
        <v>1767</v>
      </c>
    </row>
    <row r="1799" spans="1:6">
      <c r="A1799" s="1" t="s">
        <v>3564</v>
      </c>
      <c r="B1799" t="s">
        <v>3564</v>
      </c>
      <c r="C1799" t="s">
        <v>9715</v>
      </c>
      <c r="E1799" s="4">
        <v>42278</v>
      </c>
      <c r="F1799" t="s">
        <v>1767</v>
      </c>
    </row>
    <row r="1800" spans="1:6">
      <c r="A1800" s="1" t="s">
        <v>3565</v>
      </c>
      <c r="B1800" t="s">
        <v>3565</v>
      </c>
      <c r="C1800" t="s">
        <v>9715</v>
      </c>
      <c r="D1800" t="s">
        <v>9725</v>
      </c>
      <c r="E1800" s="4">
        <v>42278</v>
      </c>
      <c r="F1800" t="s">
        <v>1767</v>
      </c>
    </row>
    <row r="1801" spans="1:6">
      <c r="A1801" s="1" t="s">
        <v>3566</v>
      </c>
      <c r="B1801" t="s">
        <v>3566</v>
      </c>
      <c r="C1801" t="s">
        <v>9715</v>
      </c>
      <c r="D1801" t="s">
        <v>9721</v>
      </c>
      <c r="E1801" s="4">
        <v>42278</v>
      </c>
      <c r="F1801" t="s">
        <v>1767</v>
      </c>
    </row>
    <row r="1802" spans="1:6">
      <c r="A1802" s="1" t="s">
        <v>3567</v>
      </c>
      <c r="B1802" t="s">
        <v>3567</v>
      </c>
      <c r="C1802" t="s">
        <v>1765</v>
      </c>
      <c r="D1802" t="s">
        <v>9722</v>
      </c>
      <c r="E1802" s="4">
        <v>42278</v>
      </c>
      <c r="F1802" t="s">
        <v>1767</v>
      </c>
    </row>
    <row r="1803" spans="1:6">
      <c r="A1803" s="1" t="s">
        <v>3568</v>
      </c>
      <c r="B1803" t="s">
        <v>3568</v>
      </c>
      <c r="C1803" t="s">
        <v>1765</v>
      </c>
      <c r="D1803" t="s">
        <v>9722</v>
      </c>
      <c r="E1803" s="4">
        <v>42489</v>
      </c>
      <c r="F1803" t="s">
        <v>1767</v>
      </c>
    </row>
    <row r="1804" spans="1:6">
      <c r="A1804" s="1" t="s">
        <v>3569</v>
      </c>
      <c r="B1804" t="s">
        <v>3569</v>
      </c>
      <c r="C1804" t="s">
        <v>1765</v>
      </c>
      <c r="D1804" t="s">
        <v>9766</v>
      </c>
      <c r="E1804" s="4">
        <v>42278</v>
      </c>
      <c r="F1804" t="s">
        <v>1767</v>
      </c>
    </row>
    <row r="1805" spans="1:6">
      <c r="A1805" s="1" t="s">
        <v>3570</v>
      </c>
      <c r="B1805" t="s">
        <v>3570</v>
      </c>
      <c r="C1805" t="s">
        <v>9715</v>
      </c>
      <c r="E1805" s="4">
        <v>42278</v>
      </c>
      <c r="F1805" t="s">
        <v>1767</v>
      </c>
    </row>
    <row r="1806" spans="1:6">
      <c r="A1806" s="1" t="s">
        <v>3571</v>
      </c>
      <c r="B1806" t="s">
        <v>3571</v>
      </c>
      <c r="C1806" t="s">
        <v>9715</v>
      </c>
      <c r="E1806" s="4">
        <v>42278</v>
      </c>
      <c r="F1806" t="s">
        <v>1767</v>
      </c>
    </row>
    <row r="1807" spans="1:6">
      <c r="A1807" s="1" t="s">
        <v>3572</v>
      </c>
      <c r="B1807" t="s">
        <v>3572</v>
      </c>
      <c r="C1807" t="s">
        <v>9715</v>
      </c>
      <c r="D1807" t="s">
        <v>9725</v>
      </c>
      <c r="E1807" s="4">
        <v>42278</v>
      </c>
      <c r="F1807" t="s">
        <v>1767</v>
      </c>
    </row>
    <row r="1808" spans="1:6">
      <c r="A1808" s="1" t="s">
        <v>3573</v>
      </c>
      <c r="B1808" t="s">
        <v>3573</v>
      </c>
      <c r="C1808" t="s">
        <v>9715</v>
      </c>
      <c r="E1808" s="4">
        <v>42278</v>
      </c>
      <c r="F1808" t="s">
        <v>1767</v>
      </c>
    </row>
    <row r="1809" spans="1:6">
      <c r="A1809" s="1" t="s">
        <v>3574</v>
      </c>
      <c r="B1809" t="s">
        <v>3574</v>
      </c>
      <c r="C1809" t="s">
        <v>9715</v>
      </c>
      <c r="E1809" s="4">
        <v>42278</v>
      </c>
      <c r="F1809" t="s">
        <v>1767</v>
      </c>
    </row>
    <row r="1810" spans="1:6">
      <c r="A1810" s="1" t="s">
        <v>3575</v>
      </c>
      <c r="B1810" t="s">
        <v>3575</v>
      </c>
      <c r="C1810" t="s">
        <v>9715</v>
      </c>
      <c r="D1810" t="s">
        <v>9725</v>
      </c>
      <c r="E1810" s="4">
        <v>42278</v>
      </c>
      <c r="F1810" t="s">
        <v>1767</v>
      </c>
    </row>
    <row r="1811" spans="1:6">
      <c r="A1811" s="1" t="s">
        <v>3576</v>
      </c>
      <c r="B1811" t="s">
        <v>3576</v>
      </c>
      <c r="C1811" t="s">
        <v>1765</v>
      </c>
      <c r="D1811" t="s">
        <v>9725</v>
      </c>
      <c r="E1811" s="4">
        <v>42278</v>
      </c>
      <c r="F1811" t="s">
        <v>1767</v>
      </c>
    </row>
    <row r="1812" spans="1:6">
      <c r="A1812" s="1" t="s">
        <v>3577</v>
      </c>
      <c r="B1812" t="s">
        <v>3577</v>
      </c>
      <c r="C1812" t="s">
        <v>1765</v>
      </c>
      <c r="D1812" t="s">
        <v>9732</v>
      </c>
      <c r="E1812" s="4">
        <v>42278</v>
      </c>
      <c r="F1812" t="s">
        <v>1767</v>
      </c>
    </row>
    <row r="1813" spans="1:6">
      <c r="A1813" s="1" t="s">
        <v>3578</v>
      </c>
      <c r="B1813" t="s">
        <v>3578</v>
      </c>
      <c r="C1813" t="s">
        <v>9715</v>
      </c>
      <c r="E1813" s="4">
        <v>42278</v>
      </c>
      <c r="F1813" t="s">
        <v>1767</v>
      </c>
    </row>
    <row r="1814" spans="1:6">
      <c r="A1814" s="1" t="s">
        <v>3579</v>
      </c>
      <c r="B1814" t="s">
        <v>3579</v>
      </c>
      <c r="C1814" t="s">
        <v>9715</v>
      </c>
      <c r="E1814" s="4">
        <v>42278</v>
      </c>
      <c r="F1814" t="s">
        <v>1767</v>
      </c>
    </row>
    <row r="1815" spans="1:6">
      <c r="A1815" s="1" t="s">
        <v>3580</v>
      </c>
      <c r="B1815" t="s">
        <v>3580</v>
      </c>
      <c r="C1815" t="s">
        <v>1765</v>
      </c>
      <c r="D1815" t="s">
        <v>9722</v>
      </c>
      <c r="E1815" s="4">
        <v>42346</v>
      </c>
      <c r="F1815" t="s">
        <v>1767</v>
      </c>
    </row>
    <row r="1816" spans="1:6">
      <c r="A1816" s="1" t="s">
        <v>3581</v>
      </c>
      <c r="B1816" t="s">
        <v>3581</v>
      </c>
      <c r="C1816" t="s">
        <v>9715</v>
      </c>
      <c r="E1816" s="4">
        <v>42278</v>
      </c>
      <c r="F1816" t="s">
        <v>1767</v>
      </c>
    </row>
    <row r="1817" spans="1:6">
      <c r="A1817" s="1" t="s">
        <v>3582</v>
      </c>
      <c r="B1817" t="s">
        <v>3582</v>
      </c>
      <c r="C1817" t="s">
        <v>9715</v>
      </c>
      <c r="E1817" s="4">
        <v>42278</v>
      </c>
      <c r="F1817" t="s">
        <v>1767</v>
      </c>
    </row>
    <row r="1818" spans="1:6">
      <c r="A1818" s="1" t="s">
        <v>3583</v>
      </c>
      <c r="B1818" t="s">
        <v>3583</v>
      </c>
      <c r="C1818" t="s">
        <v>1765</v>
      </c>
      <c r="E1818" s="4">
        <v>42278</v>
      </c>
      <c r="F1818" t="s">
        <v>1767</v>
      </c>
    </row>
    <row r="1819" spans="1:6">
      <c r="A1819" s="1" t="s">
        <v>3584</v>
      </c>
      <c r="B1819" t="s">
        <v>3584</v>
      </c>
      <c r="C1819" t="s">
        <v>1765</v>
      </c>
      <c r="D1819" t="s">
        <v>9722</v>
      </c>
      <c r="E1819" s="4">
        <v>42278</v>
      </c>
      <c r="F1819" t="s">
        <v>1767</v>
      </c>
    </row>
    <row r="1820" spans="1:6">
      <c r="A1820" s="1" t="s">
        <v>3585</v>
      </c>
      <c r="B1820" t="s">
        <v>3585</v>
      </c>
      <c r="C1820" t="s">
        <v>1765</v>
      </c>
      <c r="D1820" t="s">
        <v>9732</v>
      </c>
      <c r="E1820" s="4">
        <v>42688</v>
      </c>
      <c r="F1820" t="s">
        <v>1767</v>
      </c>
    </row>
    <row r="1821" spans="1:6">
      <c r="A1821" s="1" t="s">
        <v>3586</v>
      </c>
      <c r="B1821" t="s">
        <v>3586</v>
      </c>
      <c r="C1821" t="s">
        <v>9715</v>
      </c>
      <c r="D1821" t="s">
        <v>189</v>
      </c>
      <c r="E1821" s="4">
        <v>42278</v>
      </c>
      <c r="F1821" t="s">
        <v>1767</v>
      </c>
    </row>
    <row r="1822" spans="1:6">
      <c r="A1822" s="1" t="s">
        <v>3587</v>
      </c>
      <c r="B1822" t="s">
        <v>3587</v>
      </c>
      <c r="C1822" t="s">
        <v>1765</v>
      </c>
      <c r="D1822" t="s">
        <v>9722</v>
      </c>
      <c r="E1822" s="4">
        <v>42278</v>
      </c>
      <c r="F1822" t="s">
        <v>1767</v>
      </c>
    </row>
    <row r="1823" spans="1:6">
      <c r="A1823" s="1" t="s">
        <v>3588</v>
      </c>
      <c r="B1823" t="s">
        <v>3588</v>
      </c>
      <c r="C1823" t="s">
        <v>9715</v>
      </c>
      <c r="E1823" s="4">
        <v>42278</v>
      </c>
      <c r="F1823" t="s">
        <v>1767</v>
      </c>
    </row>
    <row r="1824" spans="1:6">
      <c r="A1824" s="1" t="s">
        <v>3589</v>
      </c>
      <c r="B1824" t="s">
        <v>3589</v>
      </c>
      <c r="C1824" t="s">
        <v>1765</v>
      </c>
      <c r="D1824" t="s">
        <v>9722</v>
      </c>
      <c r="E1824" s="4">
        <v>42278</v>
      </c>
      <c r="F1824" t="s">
        <v>1767</v>
      </c>
    </row>
    <row r="1825" spans="1:6">
      <c r="A1825" s="1" t="s">
        <v>3590</v>
      </c>
      <c r="B1825" t="s">
        <v>3590</v>
      </c>
      <c r="C1825" t="s">
        <v>1765</v>
      </c>
      <c r="D1825" t="s">
        <v>9725</v>
      </c>
      <c r="E1825" s="4">
        <v>42278</v>
      </c>
      <c r="F1825" t="s">
        <v>1767</v>
      </c>
    </row>
    <row r="1826" spans="1:6">
      <c r="A1826" s="1" t="s">
        <v>3591</v>
      </c>
      <c r="B1826" t="s">
        <v>3591</v>
      </c>
      <c r="C1826" t="s">
        <v>9715</v>
      </c>
      <c r="D1826" t="s">
        <v>9722</v>
      </c>
      <c r="E1826" s="4">
        <v>42278</v>
      </c>
      <c r="F1826" t="s">
        <v>1767</v>
      </c>
    </row>
    <row r="1827" spans="1:6">
      <c r="A1827" s="1" t="s">
        <v>3592</v>
      </c>
      <c r="B1827" t="s">
        <v>3592</v>
      </c>
      <c r="C1827" t="s">
        <v>1765</v>
      </c>
      <c r="D1827" t="s">
        <v>9767</v>
      </c>
      <c r="E1827" s="4">
        <v>42278</v>
      </c>
      <c r="F1827" t="s">
        <v>1767</v>
      </c>
    </row>
    <row r="1828" spans="1:6">
      <c r="A1828" s="1" t="s">
        <v>3593</v>
      </c>
      <c r="B1828" t="s">
        <v>3593</v>
      </c>
      <c r="C1828" t="s">
        <v>1765</v>
      </c>
      <c r="D1828" t="s">
        <v>9722</v>
      </c>
      <c r="E1828" s="4">
        <v>42426</v>
      </c>
      <c r="F1828" t="s">
        <v>1767</v>
      </c>
    </row>
    <row r="1829" spans="1:6">
      <c r="A1829" s="1" t="s">
        <v>3594</v>
      </c>
      <c r="B1829" t="s">
        <v>3594</v>
      </c>
      <c r="C1829" t="s">
        <v>1765</v>
      </c>
      <c r="E1829" s="4">
        <v>42278</v>
      </c>
      <c r="F1829" t="s">
        <v>1767</v>
      </c>
    </row>
    <row r="1830" spans="1:6">
      <c r="A1830" s="1" t="s">
        <v>3595</v>
      </c>
      <c r="B1830" t="s">
        <v>3595</v>
      </c>
      <c r="C1830" t="s">
        <v>9715</v>
      </c>
      <c r="E1830" s="4">
        <v>42278</v>
      </c>
      <c r="F1830" t="s">
        <v>1767</v>
      </c>
    </row>
    <row r="1831" spans="1:6">
      <c r="A1831" s="1" t="s">
        <v>3596</v>
      </c>
      <c r="B1831" t="s">
        <v>3596</v>
      </c>
      <c r="C1831" t="s">
        <v>9715</v>
      </c>
      <c r="D1831" t="s">
        <v>9725</v>
      </c>
      <c r="E1831" s="4">
        <v>42278</v>
      </c>
      <c r="F1831" t="s">
        <v>1767</v>
      </c>
    </row>
    <row r="1832" spans="1:6">
      <c r="A1832" s="1" t="s">
        <v>3597</v>
      </c>
      <c r="B1832" t="s">
        <v>3597</v>
      </c>
      <c r="C1832" t="s">
        <v>9715</v>
      </c>
      <c r="E1832" s="4">
        <v>42278</v>
      </c>
      <c r="F1832" t="s">
        <v>1767</v>
      </c>
    </row>
    <row r="1833" spans="1:6">
      <c r="A1833" s="1" t="s">
        <v>3598</v>
      </c>
      <c r="B1833" t="s">
        <v>3598</v>
      </c>
      <c r="C1833" t="s">
        <v>9715</v>
      </c>
      <c r="E1833" s="4">
        <v>42278</v>
      </c>
      <c r="F1833" t="s">
        <v>1767</v>
      </c>
    </row>
    <row r="1834" spans="1:6">
      <c r="A1834" s="1" t="s">
        <v>3599</v>
      </c>
      <c r="B1834" t="s">
        <v>3599</v>
      </c>
      <c r="C1834" t="s">
        <v>9715</v>
      </c>
      <c r="E1834" s="4">
        <v>42278</v>
      </c>
      <c r="F1834" t="s">
        <v>1767</v>
      </c>
    </row>
    <row r="1835" spans="1:6">
      <c r="A1835" s="1" t="s">
        <v>3600</v>
      </c>
      <c r="B1835" t="s">
        <v>3600</v>
      </c>
      <c r="C1835" t="s">
        <v>9715</v>
      </c>
      <c r="D1835" t="s">
        <v>9721</v>
      </c>
      <c r="E1835" s="4">
        <v>42278</v>
      </c>
      <c r="F1835" t="s">
        <v>1767</v>
      </c>
    </row>
    <row r="1836" spans="1:6">
      <c r="A1836" s="1" t="s">
        <v>3601</v>
      </c>
      <c r="B1836" t="s">
        <v>3601</v>
      </c>
      <c r="C1836" t="s">
        <v>9715</v>
      </c>
      <c r="D1836" t="s">
        <v>9722</v>
      </c>
      <c r="E1836" s="4">
        <v>42278</v>
      </c>
      <c r="F1836" t="s">
        <v>1767</v>
      </c>
    </row>
    <row r="1837" spans="1:6">
      <c r="A1837" s="1" t="s">
        <v>3602</v>
      </c>
      <c r="B1837" t="s">
        <v>3602</v>
      </c>
      <c r="C1837" t="s">
        <v>9715</v>
      </c>
      <c r="D1837" t="s">
        <v>9735</v>
      </c>
      <c r="E1837" s="4">
        <v>42278</v>
      </c>
      <c r="F1837" t="s">
        <v>1767</v>
      </c>
    </row>
    <row r="1838" spans="1:6">
      <c r="A1838" s="1" t="s">
        <v>3603</v>
      </c>
      <c r="B1838" t="s">
        <v>3603</v>
      </c>
      <c r="C1838" t="s">
        <v>9715</v>
      </c>
      <c r="E1838" s="4">
        <v>42278</v>
      </c>
      <c r="F1838" t="s">
        <v>1767</v>
      </c>
    </row>
    <row r="1839" spans="1:6">
      <c r="A1839" s="1" t="s">
        <v>3604</v>
      </c>
      <c r="B1839" t="s">
        <v>3604</v>
      </c>
      <c r="C1839" t="s">
        <v>9715</v>
      </c>
      <c r="D1839" t="s">
        <v>9725</v>
      </c>
      <c r="E1839" s="4">
        <v>42278</v>
      </c>
      <c r="F1839" t="s">
        <v>1767</v>
      </c>
    </row>
    <row r="1840" spans="1:6">
      <c r="A1840" s="1" t="s">
        <v>3605</v>
      </c>
      <c r="B1840" t="s">
        <v>3605</v>
      </c>
      <c r="C1840" t="s">
        <v>9715</v>
      </c>
      <c r="E1840" s="4">
        <v>42278</v>
      </c>
      <c r="F1840" t="s">
        <v>1767</v>
      </c>
    </row>
    <row r="1841" spans="1:6">
      <c r="A1841" s="1" t="s">
        <v>3606</v>
      </c>
      <c r="B1841" t="s">
        <v>3606</v>
      </c>
      <c r="C1841" t="s">
        <v>1765</v>
      </c>
      <c r="D1841" t="s">
        <v>9761</v>
      </c>
      <c r="E1841" s="4">
        <v>42278</v>
      </c>
      <c r="F1841" t="s">
        <v>1767</v>
      </c>
    </row>
    <row r="1842" spans="1:6">
      <c r="A1842" s="1" t="s">
        <v>3607</v>
      </c>
      <c r="B1842" t="s">
        <v>3607</v>
      </c>
      <c r="C1842" t="s">
        <v>9715</v>
      </c>
      <c r="E1842" s="4">
        <v>42278</v>
      </c>
      <c r="F1842" t="s">
        <v>1767</v>
      </c>
    </row>
    <row r="1843" spans="1:6">
      <c r="A1843" s="1" t="s">
        <v>3608</v>
      </c>
      <c r="B1843" t="s">
        <v>3608</v>
      </c>
      <c r="C1843" t="s">
        <v>9715</v>
      </c>
      <c r="D1843" t="s">
        <v>9735</v>
      </c>
      <c r="E1843" s="4">
        <v>42278</v>
      </c>
      <c r="F1843" t="s">
        <v>1767</v>
      </c>
    </row>
    <row r="1844" spans="1:6">
      <c r="A1844" s="1" t="s">
        <v>3609</v>
      </c>
      <c r="B1844" t="s">
        <v>3609</v>
      </c>
      <c r="C1844" t="s">
        <v>9715</v>
      </c>
      <c r="E1844" s="4">
        <v>42278</v>
      </c>
      <c r="F1844" t="s">
        <v>1767</v>
      </c>
    </row>
    <row r="1845" spans="1:6">
      <c r="A1845" s="1" t="s">
        <v>3610</v>
      </c>
      <c r="B1845" t="s">
        <v>3610</v>
      </c>
      <c r="C1845" t="s">
        <v>9715</v>
      </c>
      <c r="E1845" s="4">
        <v>42278</v>
      </c>
      <c r="F1845" t="s">
        <v>1767</v>
      </c>
    </row>
    <row r="1846" spans="1:6">
      <c r="A1846" s="1" t="s">
        <v>3611</v>
      </c>
      <c r="B1846" t="s">
        <v>3611</v>
      </c>
      <c r="C1846" t="s">
        <v>9715</v>
      </c>
      <c r="E1846" s="4">
        <v>42278</v>
      </c>
      <c r="F1846" t="s">
        <v>1767</v>
      </c>
    </row>
    <row r="1847" spans="1:6">
      <c r="A1847" s="1" t="s">
        <v>3612</v>
      </c>
      <c r="B1847" t="s">
        <v>3612</v>
      </c>
      <c r="C1847" t="s">
        <v>9715</v>
      </c>
      <c r="D1847" t="s">
        <v>9722</v>
      </c>
      <c r="E1847" s="4">
        <v>42278</v>
      </c>
      <c r="F1847" t="s">
        <v>1767</v>
      </c>
    </row>
    <row r="1848" spans="1:6">
      <c r="A1848" s="1" t="s">
        <v>3613</v>
      </c>
      <c r="B1848" t="s">
        <v>3613</v>
      </c>
      <c r="C1848" t="s">
        <v>9715</v>
      </c>
      <c r="E1848" s="4">
        <v>42278</v>
      </c>
      <c r="F1848" t="s">
        <v>1767</v>
      </c>
    </row>
    <row r="1849" spans="1:6">
      <c r="A1849" s="1" t="s">
        <v>3614</v>
      </c>
      <c r="B1849" t="s">
        <v>3614</v>
      </c>
      <c r="C1849" t="s">
        <v>9715</v>
      </c>
      <c r="D1849" t="s">
        <v>9722</v>
      </c>
      <c r="E1849" s="4">
        <v>42278</v>
      </c>
      <c r="F1849" t="s">
        <v>1767</v>
      </c>
    </row>
    <row r="1850" spans="1:6">
      <c r="A1850" s="1" t="s">
        <v>3615</v>
      </c>
      <c r="B1850" t="s">
        <v>3615</v>
      </c>
      <c r="C1850" t="s">
        <v>9715</v>
      </c>
      <c r="E1850" s="4">
        <v>42278</v>
      </c>
      <c r="F1850" t="s">
        <v>1767</v>
      </c>
    </row>
    <row r="1851" spans="1:6">
      <c r="A1851" s="1" t="s">
        <v>3616</v>
      </c>
      <c r="B1851" t="s">
        <v>3616</v>
      </c>
      <c r="C1851" t="s">
        <v>9715</v>
      </c>
      <c r="D1851" t="s">
        <v>9722</v>
      </c>
      <c r="E1851" s="4">
        <v>42278</v>
      </c>
      <c r="F1851" t="s">
        <v>1767</v>
      </c>
    </row>
    <row r="1852" spans="1:6">
      <c r="A1852" s="1" t="s">
        <v>3617</v>
      </c>
      <c r="B1852" t="s">
        <v>3617</v>
      </c>
      <c r="C1852" t="s">
        <v>9715</v>
      </c>
      <c r="E1852" s="4">
        <v>42278</v>
      </c>
      <c r="F1852" t="s">
        <v>1767</v>
      </c>
    </row>
    <row r="1853" spans="1:6">
      <c r="A1853" s="1" t="s">
        <v>3618</v>
      </c>
      <c r="B1853" t="s">
        <v>3618</v>
      </c>
      <c r="C1853" t="s">
        <v>9715</v>
      </c>
      <c r="E1853" s="4">
        <v>42278</v>
      </c>
      <c r="F1853" t="s">
        <v>1767</v>
      </c>
    </row>
    <row r="1854" spans="1:6">
      <c r="A1854" s="1" t="s">
        <v>3619</v>
      </c>
      <c r="B1854" t="s">
        <v>3619</v>
      </c>
      <c r="C1854" t="s">
        <v>9715</v>
      </c>
      <c r="E1854" s="4">
        <v>42278</v>
      </c>
      <c r="F1854" t="s">
        <v>1767</v>
      </c>
    </row>
    <row r="1855" spans="1:6">
      <c r="A1855" s="1" t="s">
        <v>3620</v>
      </c>
      <c r="B1855" t="s">
        <v>3620</v>
      </c>
      <c r="C1855" t="s">
        <v>9715</v>
      </c>
      <c r="E1855" s="4">
        <v>42278</v>
      </c>
      <c r="F1855" t="s">
        <v>1767</v>
      </c>
    </row>
    <row r="1856" spans="1:6">
      <c r="A1856" s="1" t="s">
        <v>3621</v>
      </c>
      <c r="B1856" t="s">
        <v>3621</v>
      </c>
      <c r="C1856" t="s">
        <v>9715</v>
      </c>
      <c r="E1856" s="4">
        <v>42278</v>
      </c>
      <c r="F1856" t="s">
        <v>1767</v>
      </c>
    </row>
    <row r="1857" spans="1:6">
      <c r="A1857" s="1" t="s">
        <v>3622</v>
      </c>
      <c r="B1857" t="s">
        <v>3622</v>
      </c>
      <c r="C1857" t="s">
        <v>9715</v>
      </c>
      <c r="E1857" s="4">
        <v>42278</v>
      </c>
      <c r="F1857" t="s">
        <v>1767</v>
      </c>
    </row>
    <row r="1858" spans="1:6">
      <c r="A1858" s="1" t="s">
        <v>3623</v>
      </c>
      <c r="B1858" t="s">
        <v>3623</v>
      </c>
      <c r="C1858" t="s">
        <v>9715</v>
      </c>
      <c r="E1858" s="4">
        <v>42278</v>
      </c>
      <c r="F1858" t="s">
        <v>1767</v>
      </c>
    </row>
    <row r="1859" spans="1:6">
      <c r="A1859" s="1" t="s">
        <v>3624</v>
      </c>
      <c r="B1859" t="s">
        <v>3624</v>
      </c>
      <c r="C1859" t="s">
        <v>9715</v>
      </c>
      <c r="E1859" s="4">
        <v>42278</v>
      </c>
      <c r="F1859" t="s">
        <v>1767</v>
      </c>
    </row>
    <row r="1860" spans="1:6">
      <c r="A1860" s="1" t="s">
        <v>3625</v>
      </c>
      <c r="B1860" t="s">
        <v>3625</v>
      </c>
      <c r="C1860" t="s">
        <v>9715</v>
      </c>
      <c r="E1860" s="4">
        <v>42278</v>
      </c>
      <c r="F1860" t="s">
        <v>1767</v>
      </c>
    </row>
    <row r="1861" spans="1:6">
      <c r="A1861" s="1" t="s">
        <v>3626</v>
      </c>
      <c r="B1861" t="s">
        <v>3626</v>
      </c>
      <c r="C1861" t="s">
        <v>9715</v>
      </c>
      <c r="E1861" s="4">
        <v>42278</v>
      </c>
      <c r="F1861" t="s">
        <v>1767</v>
      </c>
    </row>
    <row r="1862" spans="1:6">
      <c r="A1862" s="1" t="s">
        <v>3627</v>
      </c>
      <c r="B1862" t="s">
        <v>3627</v>
      </c>
      <c r="C1862" t="s">
        <v>9715</v>
      </c>
      <c r="E1862" s="4">
        <v>42278</v>
      </c>
      <c r="F1862" t="s">
        <v>1767</v>
      </c>
    </row>
    <row r="1863" spans="1:6">
      <c r="A1863" s="1" t="s">
        <v>3628</v>
      </c>
      <c r="B1863" t="s">
        <v>3628</v>
      </c>
      <c r="C1863" t="s">
        <v>9715</v>
      </c>
      <c r="E1863" s="4">
        <v>42278</v>
      </c>
      <c r="F1863" t="s">
        <v>1767</v>
      </c>
    </row>
    <row r="1864" spans="1:6">
      <c r="A1864" s="1" t="s">
        <v>3629</v>
      </c>
      <c r="B1864" t="s">
        <v>3629</v>
      </c>
      <c r="C1864" t="s">
        <v>9715</v>
      </c>
      <c r="D1864" t="s">
        <v>9722</v>
      </c>
      <c r="E1864" s="4">
        <v>42278</v>
      </c>
      <c r="F1864" t="s">
        <v>1767</v>
      </c>
    </row>
    <row r="1865" spans="1:6">
      <c r="A1865" s="1" t="s">
        <v>3630</v>
      </c>
      <c r="B1865" t="s">
        <v>3630</v>
      </c>
      <c r="C1865" t="s">
        <v>9715</v>
      </c>
      <c r="E1865" s="4">
        <v>42278</v>
      </c>
      <c r="F1865" t="s">
        <v>1767</v>
      </c>
    </row>
    <row r="1866" spans="1:6">
      <c r="A1866" s="1" t="s">
        <v>3631</v>
      </c>
      <c r="B1866" t="s">
        <v>3631</v>
      </c>
      <c r="C1866" t="s">
        <v>9715</v>
      </c>
      <c r="E1866" s="4">
        <v>42278</v>
      </c>
      <c r="F1866" t="s">
        <v>1767</v>
      </c>
    </row>
    <row r="1867" spans="1:6">
      <c r="A1867" s="1" t="s">
        <v>3632</v>
      </c>
      <c r="B1867" t="s">
        <v>3632</v>
      </c>
      <c r="C1867" t="s">
        <v>9715</v>
      </c>
      <c r="E1867" s="4">
        <v>42278</v>
      </c>
      <c r="F1867" t="s">
        <v>1767</v>
      </c>
    </row>
    <row r="1868" spans="1:6">
      <c r="A1868" s="1" t="s">
        <v>3633</v>
      </c>
      <c r="B1868" t="s">
        <v>3633</v>
      </c>
      <c r="C1868" t="s">
        <v>9715</v>
      </c>
      <c r="E1868" s="4">
        <v>42278</v>
      </c>
      <c r="F1868" t="s">
        <v>1767</v>
      </c>
    </row>
    <row r="1869" spans="1:6">
      <c r="A1869" s="1" t="s">
        <v>3634</v>
      </c>
      <c r="B1869" t="s">
        <v>3634</v>
      </c>
      <c r="C1869" t="s">
        <v>9715</v>
      </c>
      <c r="E1869" s="4">
        <v>42278</v>
      </c>
      <c r="F1869" t="s">
        <v>1767</v>
      </c>
    </row>
    <row r="1870" spans="1:6">
      <c r="A1870" s="1" t="s">
        <v>3635</v>
      </c>
      <c r="B1870" t="s">
        <v>3635</v>
      </c>
      <c r="C1870" t="s">
        <v>9715</v>
      </c>
      <c r="E1870" s="4">
        <v>42278</v>
      </c>
      <c r="F1870" t="s">
        <v>1767</v>
      </c>
    </row>
    <row r="1871" spans="1:6">
      <c r="A1871" s="1" t="s">
        <v>3636</v>
      </c>
      <c r="B1871" t="s">
        <v>3636</v>
      </c>
      <c r="C1871" t="s">
        <v>9715</v>
      </c>
      <c r="E1871" s="4">
        <v>42278</v>
      </c>
      <c r="F1871" t="s">
        <v>1767</v>
      </c>
    </row>
    <row r="1872" spans="1:6">
      <c r="A1872" s="1" t="s">
        <v>3637</v>
      </c>
      <c r="B1872" t="s">
        <v>3637</v>
      </c>
      <c r="C1872" t="s">
        <v>9715</v>
      </c>
      <c r="E1872" s="4">
        <v>42278</v>
      </c>
      <c r="F1872" t="s">
        <v>1767</v>
      </c>
    </row>
    <row r="1873" spans="1:6">
      <c r="A1873" s="1" t="s">
        <v>3638</v>
      </c>
      <c r="B1873" t="s">
        <v>3638</v>
      </c>
      <c r="C1873" t="s">
        <v>9715</v>
      </c>
      <c r="E1873" s="4">
        <v>42278</v>
      </c>
      <c r="F1873" t="s">
        <v>1767</v>
      </c>
    </row>
    <row r="1874" spans="1:6">
      <c r="A1874" s="1" t="s">
        <v>3639</v>
      </c>
      <c r="B1874" t="s">
        <v>3639</v>
      </c>
      <c r="C1874" t="s">
        <v>9715</v>
      </c>
      <c r="E1874" s="4">
        <v>42278</v>
      </c>
      <c r="F1874" t="s">
        <v>1767</v>
      </c>
    </row>
    <row r="1875" spans="1:6">
      <c r="A1875" s="1" t="s">
        <v>3640</v>
      </c>
      <c r="B1875" t="s">
        <v>3640</v>
      </c>
      <c r="C1875" t="s">
        <v>9715</v>
      </c>
      <c r="E1875" s="4">
        <v>42278</v>
      </c>
      <c r="F1875" t="s">
        <v>1767</v>
      </c>
    </row>
    <row r="1876" spans="1:6">
      <c r="A1876" s="1" t="s">
        <v>3641</v>
      </c>
      <c r="B1876" t="s">
        <v>3641</v>
      </c>
      <c r="C1876" t="s">
        <v>9715</v>
      </c>
      <c r="E1876" s="4">
        <v>42278</v>
      </c>
      <c r="F1876" t="s">
        <v>1767</v>
      </c>
    </row>
    <row r="1877" spans="1:6">
      <c r="A1877" s="1" t="s">
        <v>3642</v>
      </c>
      <c r="B1877" t="s">
        <v>3642</v>
      </c>
      <c r="C1877" t="s">
        <v>9715</v>
      </c>
      <c r="E1877" s="4">
        <v>42278</v>
      </c>
      <c r="F1877" t="s">
        <v>1767</v>
      </c>
    </row>
    <row r="1878" spans="1:6">
      <c r="A1878" s="1" t="s">
        <v>3643</v>
      </c>
      <c r="B1878" t="s">
        <v>3643</v>
      </c>
      <c r="C1878" t="s">
        <v>9715</v>
      </c>
      <c r="E1878" s="4">
        <v>42278</v>
      </c>
      <c r="F1878" t="s">
        <v>1767</v>
      </c>
    </row>
    <row r="1879" spans="1:6">
      <c r="A1879" s="1" t="s">
        <v>3644</v>
      </c>
      <c r="B1879" t="s">
        <v>3644</v>
      </c>
      <c r="C1879" t="s">
        <v>9715</v>
      </c>
      <c r="E1879" s="4">
        <v>42278</v>
      </c>
      <c r="F1879" t="s">
        <v>1767</v>
      </c>
    </row>
    <row r="1880" spans="1:6">
      <c r="A1880" s="1" t="s">
        <v>3645</v>
      </c>
      <c r="B1880" t="s">
        <v>3645</v>
      </c>
      <c r="C1880" t="s">
        <v>9715</v>
      </c>
      <c r="E1880" s="4">
        <v>42278</v>
      </c>
      <c r="F1880" t="s">
        <v>1767</v>
      </c>
    </row>
    <row r="1881" spans="1:6">
      <c r="A1881" s="1" t="s">
        <v>3646</v>
      </c>
      <c r="B1881" t="s">
        <v>3646</v>
      </c>
      <c r="C1881" t="s">
        <v>9715</v>
      </c>
      <c r="E1881" s="4">
        <v>42278</v>
      </c>
      <c r="F1881" t="s">
        <v>1767</v>
      </c>
    </row>
    <row r="1882" spans="1:6">
      <c r="A1882" s="1" t="s">
        <v>3647</v>
      </c>
      <c r="B1882" t="s">
        <v>3647</v>
      </c>
      <c r="C1882" t="s">
        <v>9715</v>
      </c>
      <c r="E1882" s="4">
        <v>42278</v>
      </c>
      <c r="F1882" t="s">
        <v>1767</v>
      </c>
    </row>
    <row r="1883" spans="1:6">
      <c r="A1883" s="1" t="s">
        <v>3648</v>
      </c>
      <c r="B1883" t="s">
        <v>3648</v>
      </c>
      <c r="C1883" t="s">
        <v>9715</v>
      </c>
      <c r="D1883" t="s">
        <v>9722</v>
      </c>
      <c r="E1883" s="4">
        <v>42278</v>
      </c>
      <c r="F1883" t="s">
        <v>1767</v>
      </c>
    </row>
    <row r="1884" spans="1:6">
      <c r="A1884" s="1" t="s">
        <v>3649</v>
      </c>
      <c r="B1884" t="s">
        <v>3649</v>
      </c>
      <c r="C1884" t="s">
        <v>9715</v>
      </c>
      <c r="E1884" s="4">
        <v>42278</v>
      </c>
      <c r="F1884" t="s">
        <v>1767</v>
      </c>
    </row>
    <row r="1885" spans="1:6">
      <c r="A1885" s="1" t="s">
        <v>3650</v>
      </c>
      <c r="B1885" t="s">
        <v>3650</v>
      </c>
      <c r="C1885" t="s">
        <v>9715</v>
      </c>
      <c r="E1885" s="4">
        <v>42278</v>
      </c>
      <c r="F1885" t="s">
        <v>1767</v>
      </c>
    </row>
    <row r="1886" spans="1:6">
      <c r="A1886" s="1" t="s">
        <v>3651</v>
      </c>
      <c r="B1886" t="s">
        <v>3651</v>
      </c>
      <c r="C1886" t="s">
        <v>9715</v>
      </c>
      <c r="E1886" s="4">
        <v>42278</v>
      </c>
      <c r="F1886" t="s">
        <v>1767</v>
      </c>
    </row>
    <row r="1887" spans="1:6">
      <c r="A1887" s="1" t="s">
        <v>3652</v>
      </c>
      <c r="B1887" t="s">
        <v>3652</v>
      </c>
      <c r="C1887" t="s">
        <v>9715</v>
      </c>
      <c r="E1887" s="4">
        <v>42278</v>
      </c>
      <c r="F1887" t="s">
        <v>1767</v>
      </c>
    </row>
    <row r="1888" spans="1:6">
      <c r="A1888" s="1" t="s">
        <v>3653</v>
      </c>
      <c r="B1888" t="s">
        <v>3653</v>
      </c>
      <c r="C1888" t="s">
        <v>9715</v>
      </c>
      <c r="E1888" s="4">
        <v>42278</v>
      </c>
      <c r="F1888" t="s">
        <v>1767</v>
      </c>
    </row>
    <row r="1889" spans="1:6">
      <c r="A1889" s="1" t="s">
        <v>3654</v>
      </c>
      <c r="B1889" t="s">
        <v>3654</v>
      </c>
      <c r="C1889" t="s">
        <v>9715</v>
      </c>
      <c r="E1889" s="4">
        <v>42278</v>
      </c>
      <c r="F1889" t="s">
        <v>1767</v>
      </c>
    </row>
    <row r="1890" spans="1:6">
      <c r="A1890" s="1" t="s">
        <v>3655</v>
      </c>
      <c r="B1890" t="s">
        <v>3655</v>
      </c>
      <c r="C1890" t="s">
        <v>9715</v>
      </c>
      <c r="E1890" s="4">
        <v>42278</v>
      </c>
      <c r="F1890" t="s">
        <v>1767</v>
      </c>
    </row>
    <row r="1891" spans="1:6">
      <c r="A1891" s="1" t="s">
        <v>3656</v>
      </c>
      <c r="B1891" t="s">
        <v>3656</v>
      </c>
      <c r="C1891" t="s">
        <v>9715</v>
      </c>
      <c r="E1891" s="4">
        <v>42278</v>
      </c>
      <c r="F1891" t="s">
        <v>1767</v>
      </c>
    </row>
    <row r="1892" spans="1:6">
      <c r="A1892" s="1" t="s">
        <v>3657</v>
      </c>
      <c r="B1892" t="s">
        <v>3657</v>
      </c>
      <c r="C1892" t="s">
        <v>9715</v>
      </c>
      <c r="E1892" s="4">
        <v>42278</v>
      </c>
      <c r="F1892" t="s">
        <v>1767</v>
      </c>
    </row>
    <row r="1893" spans="1:6">
      <c r="A1893" s="1" t="s">
        <v>3658</v>
      </c>
      <c r="B1893" t="s">
        <v>3658</v>
      </c>
      <c r="C1893" t="s">
        <v>9715</v>
      </c>
      <c r="E1893" s="4">
        <v>42278</v>
      </c>
      <c r="F1893" t="s">
        <v>1767</v>
      </c>
    </row>
    <row r="1894" spans="1:6">
      <c r="A1894" s="1" t="s">
        <v>3659</v>
      </c>
      <c r="B1894" t="s">
        <v>3659</v>
      </c>
      <c r="C1894" t="s">
        <v>9715</v>
      </c>
      <c r="D1894" t="s">
        <v>9722</v>
      </c>
      <c r="E1894" s="4">
        <v>42278</v>
      </c>
      <c r="F1894" t="s">
        <v>1767</v>
      </c>
    </row>
    <row r="1895" spans="1:6">
      <c r="A1895" s="1" t="s">
        <v>3660</v>
      </c>
      <c r="B1895" t="s">
        <v>3660</v>
      </c>
      <c r="C1895" t="s">
        <v>9715</v>
      </c>
      <c r="E1895" s="4">
        <v>42278</v>
      </c>
      <c r="F1895" t="s">
        <v>1767</v>
      </c>
    </row>
    <row r="1896" spans="1:6">
      <c r="A1896" s="1" t="s">
        <v>3661</v>
      </c>
      <c r="B1896" t="s">
        <v>3661</v>
      </c>
      <c r="C1896" t="s">
        <v>9715</v>
      </c>
      <c r="E1896" s="4">
        <v>42278</v>
      </c>
      <c r="F1896" t="s">
        <v>1767</v>
      </c>
    </row>
    <row r="1897" spans="1:6">
      <c r="A1897" s="1" t="s">
        <v>3662</v>
      </c>
      <c r="B1897" t="s">
        <v>3662</v>
      </c>
      <c r="C1897" t="s">
        <v>9715</v>
      </c>
      <c r="E1897" s="4">
        <v>42278</v>
      </c>
      <c r="F1897" t="s">
        <v>1767</v>
      </c>
    </row>
    <row r="1898" spans="1:6">
      <c r="A1898" s="1" t="s">
        <v>3663</v>
      </c>
      <c r="B1898" t="s">
        <v>3663</v>
      </c>
      <c r="C1898" t="s">
        <v>9715</v>
      </c>
      <c r="D1898" t="s">
        <v>9749</v>
      </c>
      <c r="E1898" s="4">
        <v>42278</v>
      </c>
      <c r="F1898" t="s">
        <v>1767</v>
      </c>
    </row>
    <row r="1899" spans="1:6">
      <c r="A1899" s="1" t="s">
        <v>3664</v>
      </c>
      <c r="B1899" t="s">
        <v>3664</v>
      </c>
      <c r="C1899" t="s">
        <v>9715</v>
      </c>
      <c r="E1899" s="4">
        <v>42278</v>
      </c>
      <c r="F1899" t="s">
        <v>1767</v>
      </c>
    </row>
    <row r="1900" spans="1:6">
      <c r="A1900" s="1" t="s">
        <v>3665</v>
      </c>
      <c r="B1900" t="s">
        <v>3665</v>
      </c>
      <c r="C1900" t="s">
        <v>9715</v>
      </c>
      <c r="E1900" s="4">
        <v>42278</v>
      </c>
      <c r="F1900" t="s">
        <v>1767</v>
      </c>
    </row>
    <row r="1901" spans="1:6">
      <c r="A1901" s="1" t="s">
        <v>3666</v>
      </c>
      <c r="B1901" t="s">
        <v>3666</v>
      </c>
      <c r="C1901" t="s">
        <v>9715</v>
      </c>
      <c r="E1901" s="4">
        <v>42278</v>
      </c>
      <c r="F1901" t="s">
        <v>1767</v>
      </c>
    </row>
    <row r="1902" spans="1:6">
      <c r="A1902" s="1" t="s">
        <v>3667</v>
      </c>
      <c r="B1902" t="s">
        <v>3667</v>
      </c>
      <c r="C1902" t="s">
        <v>9715</v>
      </c>
      <c r="E1902" s="4">
        <v>42278</v>
      </c>
      <c r="F1902" t="s">
        <v>1767</v>
      </c>
    </row>
    <row r="1903" spans="1:6">
      <c r="A1903" s="1" t="s">
        <v>3668</v>
      </c>
      <c r="B1903" t="s">
        <v>3668</v>
      </c>
      <c r="C1903" t="s">
        <v>9715</v>
      </c>
      <c r="E1903" s="4">
        <v>42278</v>
      </c>
      <c r="F1903" t="s">
        <v>1767</v>
      </c>
    </row>
    <row r="1904" spans="1:6">
      <c r="A1904" s="1" t="s">
        <v>3669</v>
      </c>
      <c r="B1904" t="s">
        <v>3669</v>
      </c>
      <c r="C1904" t="s">
        <v>9715</v>
      </c>
      <c r="E1904" s="4">
        <v>42278</v>
      </c>
      <c r="F1904" t="s">
        <v>1767</v>
      </c>
    </row>
    <row r="1905" spans="1:6">
      <c r="A1905" s="1" t="s">
        <v>3670</v>
      </c>
      <c r="B1905" t="s">
        <v>3670</v>
      </c>
      <c r="C1905" t="s">
        <v>9715</v>
      </c>
      <c r="D1905" t="s">
        <v>9722</v>
      </c>
      <c r="E1905" s="4">
        <v>42278</v>
      </c>
      <c r="F1905" t="s">
        <v>1767</v>
      </c>
    </row>
    <row r="1906" spans="1:6">
      <c r="A1906" s="1" t="s">
        <v>3671</v>
      </c>
      <c r="B1906" t="s">
        <v>3671</v>
      </c>
      <c r="C1906" t="s">
        <v>9715</v>
      </c>
      <c r="D1906" t="s">
        <v>9725</v>
      </c>
      <c r="E1906" s="4">
        <v>42278</v>
      </c>
      <c r="F1906" t="s">
        <v>1767</v>
      </c>
    </row>
    <row r="1907" spans="1:6">
      <c r="A1907" s="1" t="s">
        <v>3672</v>
      </c>
      <c r="B1907" t="s">
        <v>3672</v>
      </c>
      <c r="C1907" t="s">
        <v>9715</v>
      </c>
      <c r="D1907" t="s">
        <v>9735</v>
      </c>
      <c r="E1907" s="4">
        <v>42278</v>
      </c>
      <c r="F1907" t="s">
        <v>1767</v>
      </c>
    </row>
    <row r="1908" spans="1:6">
      <c r="A1908" s="1" t="s">
        <v>3673</v>
      </c>
      <c r="B1908" t="s">
        <v>3673</v>
      </c>
      <c r="C1908" t="s">
        <v>9715</v>
      </c>
      <c r="E1908" s="4">
        <v>42278</v>
      </c>
      <c r="F1908" t="s">
        <v>1767</v>
      </c>
    </row>
    <row r="1909" spans="1:6">
      <c r="A1909" s="1" t="s">
        <v>3674</v>
      </c>
      <c r="B1909" t="s">
        <v>3674</v>
      </c>
      <c r="C1909" t="s">
        <v>9715</v>
      </c>
      <c r="E1909" s="4">
        <v>42278</v>
      </c>
      <c r="F1909" t="s">
        <v>1767</v>
      </c>
    </row>
    <row r="1910" spans="1:6">
      <c r="A1910" s="1" t="s">
        <v>3675</v>
      </c>
      <c r="B1910" t="s">
        <v>3675</v>
      </c>
      <c r="C1910" t="s">
        <v>9715</v>
      </c>
      <c r="E1910" s="4">
        <v>42278</v>
      </c>
      <c r="F1910" t="s">
        <v>1767</v>
      </c>
    </row>
    <row r="1911" spans="1:6">
      <c r="A1911" s="1" t="s">
        <v>3676</v>
      </c>
      <c r="B1911" t="s">
        <v>3676</v>
      </c>
      <c r="C1911" t="s">
        <v>9715</v>
      </c>
      <c r="D1911" t="s">
        <v>9725</v>
      </c>
      <c r="E1911" s="4">
        <v>42278</v>
      </c>
      <c r="F1911" t="s">
        <v>1767</v>
      </c>
    </row>
    <row r="1912" spans="1:6">
      <c r="A1912" s="1" t="s">
        <v>3677</v>
      </c>
      <c r="B1912" t="s">
        <v>3677</v>
      </c>
      <c r="C1912" t="s">
        <v>9715</v>
      </c>
      <c r="E1912" s="4">
        <v>42278</v>
      </c>
      <c r="F1912" t="s">
        <v>1767</v>
      </c>
    </row>
    <row r="1913" spans="1:6">
      <c r="A1913" s="1" t="s">
        <v>3678</v>
      </c>
      <c r="B1913" t="s">
        <v>3678</v>
      </c>
      <c r="C1913" t="s">
        <v>9715</v>
      </c>
      <c r="E1913" s="4">
        <v>42278</v>
      </c>
      <c r="F1913" t="s">
        <v>1767</v>
      </c>
    </row>
    <row r="1914" spans="1:6">
      <c r="A1914" s="1" t="s">
        <v>3679</v>
      </c>
      <c r="B1914" t="s">
        <v>3679</v>
      </c>
      <c r="C1914" t="s">
        <v>9715</v>
      </c>
      <c r="D1914" t="s">
        <v>9722</v>
      </c>
      <c r="E1914" s="4">
        <v>42278</v>
      </c>
      <c r="F1914" t="s">
        <v>1767</v>
      </c>
    </row>
    <row r="1915" spans="1:6">
      <c r="A1915" s="1" t="s">
        <v>3680</v>
      </c>
      <c r="B1915" t="s">
        <v>3680</v>
      </c>
      <c r="C1915" t="s">
        <v>9715</v>
      </c>
      <c r="E1915" s="4">
        <v>42278</v>
      </c>
      <c r="F1915" t="s">
        <v>1767</v>
      </c>
    </row>
    <row r="1916" spans="1:6">
      <c r="A1916" s="1" t="s">
        <v>3681</v>
      </c>
      <c r="B1916" t="s">
        <v>3681</v>
      </c>
      <c r="C1916" t="s">
        <v>9715</v>
      </c>
      <c r="E1916" s="4">
        <v>42278</v>
      </c>
      <c r="F1916" t="s">
        <v>1767</v>
      </c>
    </row>
    <row r="1917" spans="1:6">
      <c r="A1917" s="1" t="s">
        <v>3682</v>
      </c>
      <c r="B1917" t="s">
        <v>3682</v>
      </c>
      <c r="C1917" t="s">
        <v>9715</v>
      </c>
      <c r="E1917" s="4">
        <v>42278</v>
      </c>
      <c r="F1917" t="s">
        <v>1767</v>
      </c>
    </row>
    <row r="1918" spans="1:6">
      <c r="A1918" s="1" t="s">
        <v>3683</v>
      </c>
      <c r="B1918" t="s">
        <v>3683</v>
      </c>
      <c r="C1918" t="s">
        <v>9715</v>
      </c>
      <c r="E1918" s="4">
        <v>42278</v>
      </c>
      <c r="F1918" t="s">
        <v>1767</v>
      </c>
    </row>
    <row r="1919" spans="1:6">
      <c r="A1919" s="1" t="s">
        <v>3684</v>
      </c>
      <c r="B1919" t="s">
        <v>3684</v>
      </c>
      <c r="C1919" t="s">
        <v>9715</v>
      </c>
      <c r="E1919" s="4">
        <v>42278</v>
      </c>
      <c r="F1919" t="s">
        <v>1767</v>
      </c>
    </row>
    <row r="1920" spans="1:6">
      <c r="A1920" s="1" t="s">
        <v>3685</v>
      </c>
      <c r="B1920" t="s">
        <v>3685</v>
      </c>
      <c r="C1920" t="s">
        <v>9715</v>
      </c>
      <c r="E1920" s="4">
        <v>42278</v>
      </c>
      <c r="F1920" t="s">
        <v>1767</v>
      </c>
    </row>
    <row r="1921" spans="1:6">
      <c r="A1921" s="1" t="s">
        <v>3686</v>
      </c>
      <c r="B1921" t="s">
        <v>3686</v>
      </c>
      <c r="C1921" t="s">
        <v>9715</v>
      </c>
      <c r="E1921" s="4">
        <v>42278</v>
      </c>
      <c r="F1921" t="s">
        <v>1767</v>
      </c>
    </row>
    <row r="1922" spans="1:6">
      <c r="A1922" s="1" t="s">
        <v>3687</v>
      </c>
      <c r="B1922" t="s">
        <v>3687</v>
      </c>
      <c r="C1922" t="s">
        <v>9715</v>
      </c>
      <c r="E1922" s="4">
        <v>42278</v>
      </c>
      <c r="F1922" t="s">
        <v>1767</v>
      </c>
    </row>
    <row r="1923" spans="1:6">
      <c r="A1923" s="1" t="s">
        <v>3688</v>
      </c>
      <c r="B1923" t="s">
        <v>3688</v>
      </c>
      <c r="C1923" t="s">
        <v>9715</v>
      </c>
      <c r="E1923" s="4">
        <v>42278</v>
      </c>
      <c r="F1923" t="s">
        <v>1767</v>
      </c>
    </row>
    <row r="1924" spans="1:6">
      <c r="A1924" s="1" t="s">
        <v>3689</v>
      </c>
      <c r="B1924" t="s">
        <v>3689</v>
      </c>
      <c r="C1924" t="s">
        <v>9715</v>
      </c>
      <c r="E1924" s="4">
        <v>42278</v>
      </c>
      <c r="F1924" t="s">
        <v>1767</v>
      </c>
    </row>
    <row r="1925" spans="1:6">
      <c r="A1925" s="1" t="s">
        <v>3690</v>
      </c>
      <c r="B1925" t="s">
        <v>3690</v>
      </c>
      <c r="C1925" t="s">
        <v>9715</v>
      </c>
      <c r="D1925" t="s">
        <v>9722</v>
      </c>
      <c r="E1925" s="4">
        <v>42278</v>
      </c>
      <c r="F1925" t="s">
        <v>1767</v>
      </c>
    </row>
    <row r="1926" spans="1:6">
      <c r="A1926" s="1" t="s">
        <v>3691</v>
      </c>
      <c r="B1926" t="s">
        <v>3691</v>
      </c>
      <c r="C1926" t="s">
        <v>9715</v>
      </c>
      <c r="E1926" s="4">
        <v>42278</v>
      </c>
      <c r="F1926" t="s">
        <v>1767</v>
      </c>
    </row>
    <row r="1927" spans="1:6">
      <c r="A1927" s="1" t="s">
        <v>3692</v>
      </c>
      <c r="B1927" t="s">
        <v>3692</v>
      </c>
      <c r="C1927" t="s">
        <v>9715</v>
      </c>
      <c r="D1927" t="s">
        <v>9722</v>
      </c>
      <c r="E1927" s="4">
        <v>42278</v>
      </c>
      <c r="F1927" t="s">
        <v>1767</v>
      </c>
    </row>
    <row r="1928" spans="1:6">
      <c r="A1928" s="1" t="s">
        <v>3693</v>
      </c>
      <c r="B1928" t="s">
        <v>3693</v>
      </c>
      <c r="C1928" t="s">
        <v>9715</v>
      </c>
      <c r="E1928" s="4">
        <v>42278</v>
      </c>
      <c r="F1928" t="s">
        <v>1767</v>
      </c>
    </row>
    <row r="1929" spans="1:6">
      <c r="A1929" s="1" t="s">
        <v>3694</v>
      </c>
      <c r="B1929" t="s">
        <v>3694</v>
      </c>
      <c r="C1929" t="s">
        <v>1765</v>
      </c>
      <c r="E1929" s="4">
        <v>42278</v>
      </c>
      <c r="F1929" t="s">
        <v>1767</v>
      </c>
    </row>
    <row r="1930" spans="1:6">
      <c r="A1930" s="1" t="s">
        <v>3695</v>
      </c>
      <c r="B1930" t="s">
        <v>3695</v>
      </c>
      <c r="C1930" t="s">
        <v>9715</v>
      </c>
      <c r="D1930" t="s">
        <v>9722</v>
      </c>
      <c r="E1930" s="4">
        <v>42278</v>
      </c>
      <c r="F1930" t="s">
        <v>1767</v>
      </c>
    </row>
    <row r="1931" spans="1:6">
      <c r="A1931" s="1" t="s">
        <v>3696</v>
      </c>
      <c r="B1931" t="s">
        <v>3696</v>
      </c>
      <c r="C1931" t="s">
        <v>9715</v>
      </c>
      <c r="E1931" s="4">
        <v>42278</v>
      </c>
      <c r="F1931" t="s">
        <v>1767</v>
      </c>
    </row>
    <row r="1932" spans="1:6">
      <c r="A1932" s="1" t="s">
        <v>3697</v>
      </c>
      <c r="B1932" t="s">
        <v>3697</v>
      </c>
      <c r="C1932" t="s">
        <v>9715</v>
      </c>
      <c r="E1932" s="4">
        <v>42278</v>
      </c>
      <c r="F1932" t="s">
        <v>1767</v>
      </c>
    </row>
    <row r="1933" spans="1:6">
      <c r="A1933" s="1" t="s">
        <v>3698</v>
      </c>
      <c r="B1933" t="s">
        <v>3698</v>
      </c>
      <c r="C1933" t="s">
        <v>9715</v>
      </c>
      <c r="E1933" s="4">
        <v>42278</v>
      </c>
      <c r="F1933" t="s">
        <v>1767</v>
      </c>
    </row>
    <row r="1934" spans="1:6">
      <c r="A1934" s="1" t="s">
        <v>3699</v>
      </c>
      <c r="B1934" t="s">
        <v>3699</v>
      </c>
      <c r="C1934" t="s">
        <v>9715</v>
      </c>
      <c r="E1934" s="4">
        <v>42278</v>
      </c>
      <c r="F1934" t="s">
        <v>1767</v>
      </c>
    </row>
    <row r="1935" spans="1:6">
      <c r="A1935" s="1" t="s">
        <v>3700</v>
      </c>
      <c r="B1935" t="s">
        <v>3700</v>
      </c>
      <c r="C1935" t="s">
        <v>9715</v>
      </c>
      <c r="E1935" s="4">
        <v>42278</v>
      </c>
      <c r="F1935" t="s">
        <v>1767</v>
      </c>
    </row>
    <row r="1936" spans="1:6">
      <c r="A1936" s="1" t="s">
        <v>3701</v>
      </c>
      <c r="B1936" t="s">
        <v>3701</v>
      </c>
      <c r="C1936" t="s">
        <v>9715</v>
      </c>
      <c r="D1936" t="s">
        <v>9725</v>
      </c>
      <c r="E1936" s="4">
        <v>42278</v>
      </c>
      <c r="F1936" t="s">
        <v>1767</v>
      </c>
    </row>
    <row r="1937" spans="1:6">
      <c r="A1937" s="1" t="s">
        <v>3702</v>
      </c>
      <c r="B1937" t="s">
        <v>3702</v>
      </c>
      <c r="C1937" t="s">
        <v>9715</v>
      </c>
      <c r="E1937" s="4">
        <v>42278</v>
      </c>
      <c r="F1937" t="s">
        <v>1767</v>
      </c>
    </row>
    <row r="1938" spans="1:6">
      <c r="A1938" s="1" t="s">
        <v>3703</v>
      </c>
      <c r="B1938" t="s">
        <v>3703</v>
      </c>
      <c r="C1938" t="s">
        <v>9715</v>
      </c>
      <c r="D1938" t="s">
        <v>9722</v>
      </c>
      <c r="E1938" s="4">
        <v>42278</v>
      </c>
      <c r="F1938" t="s">
        <v>1767</v>
      </c>
    </row>
    <row r="1939" spans="1:6">
      <c r="A1939" s="1" t="s">
        <v>3704</v>
      </c>
      <c r="B1939" t="s">
        <v>3704</v>
      </c>
      <c r="C1939" t="s">
        <v>9715</v>
      </c>
      <c r="E1939" s="4">
        <v>42278</v>
      </c>
      <c r="F1939" t="s">
        <v>1767</v>
      </c>
    </row>
    <row r="1940" spans="1:6">
      <c r="A1940" s="1" t="s">
        <v>3705</v>
      </c>
      <c r="B1940" t="s">
        <v>3705</v>
      </c>
      <c r="C1940" t="s">
        <v>9715</v>
      </c>
      <c r="D1940" t="s">
        <v>9722</v>
      </c>
      <c r="E1940" s="4">
        <v>42278</v>
      </c>
      <c r="F1940" t="s">
        <v>1767</v>
      </c>
    </row>
    <row r="1941" spans="1:6">
      <c r="A1941" s="1" t="s">
        <v>3706</v>
      </c>
      <c r="B1941" t="s">
        <v>3706</v>
      </c>
      <c r="C1941" t="s">
        <v>9715</v>
      </c>
      <c r="E1941" s="4">
        <v>42278</v>
      </c>
      <c r="F1941" t="s">
        <v>1767</v>
      </c>
    </row>
    <row r="1942" spans="1:6">
      <c r="A1942" s="1" t="s">
        <v>3707</v>
      </c>
      <c r="B1942" t="s">
        <v>3707</v>
      </c>
      <c r="C1942" t="s">
        <v>9715</v>
      </c>
      <c r="D1942" t="s">
        <v>9735</v>
      </c>
      <c r="E1942" s="4">
        <v>42278</v>
      </c>
      <c r="F1942" t="s">
        <v>1767</v>
      </c>
    </row>
    <row r="1943" spans="1:6">
      <c r="A1943" s="1" t="s">
        <v>3708</v>
      </c>
      <c r="B1943" t="s">
        <v>3708</v>
      </c>
      <c r="C1943" t="s">
        <v>9715</v>
      </c>
      <c r="E1943" s="4">
        <v>42278</v>
      </c>
      <c r="F1943" t="s">
        <v>1767</v>
      </c>
    </row>
    <row r="1944" spans="1:6">
      <c r="A1944" s="1" t="s">
        <v>3709</v>
      </c>
      <c r="B1944" t="s">
        <v>3709</v>
      </c>
      <c r="C1944" t="s">
        <v>9715</v>
      </c>
      <c r="E1944" s="4">
        <v>42278</v>
      </c>
      <c r="F1944" t="s">
        <v>1767</v>
      </c>
    </row>
    <row r="1945" spans="1:6">
      <c r="A1945" s="1" t="s">
        <v>3710</v>
      </c>
      <c r="B1945" t="s">
        <v>3710</v>
      </c>
      <c r="C1945" t="s">
        <v>1765</v>
      </c>
      <c r="D1945" t="s">
        <v>9738</v>
      </c>
      <c r="E1945" s="4">
        <v>42278</v>
      </c>
      <c r="F1945" t="s">
        <v>1767</v>
      </c>
    </row>
    <row r="1946" spans="1:6">
      <c r="A1946" s="1" t="s">
        <v>3711</v>
      </c>
      <c r="B1946" t="s">
        <v>3711</v>
      </c>
      <c r="C1946" t="s">
        <v>1765</v>
      </c>
      <c r="D1946" t="s">
        <v>9721</v>
      </c>
      <c r="E1946" s="4">
        <v>42278</v>
      </c>
      <c r="F1946" t="s">
        <v>1767</v>
      </c>
    </row>
    <row r="1947" spans="1:6">
      <c r="A1947" s="1" t="s">
        <v>3712</v>
      </c>
      <c r="B1947" t="s">
        <v>3712</v>
      </c>
      <c r="C1947" t="s">
        <v>1765</v>
      </c>
      <c r="D1947" t="s">
        <v>9732</v>
      </c>
      <c r="E1947" s="4">
        <v>42305</v>
      </c>
      <c r="F1947" t="s">
        <v>1767</v>
      </c>
    </row>
    <row r="1948" spans="1:6">
      <c r="A1948" s="1" t="s">
        <v>3713</v>
      </c>
      <c r="B1948" t="s">
        <v>3713</v>
      </c>
      <c r="C1948" t="s">
        <v>1765</v>
      </c>
      <c r="D1948" t="s">
        <v>9722</v>
      </c>
      <c r="E1948" s="4">
        <v>42278</v>
      </c>
      <c r="F1948" t="s">
        <v>1767</v>
      </c>
    </row>
    <row r="1949" spans="1:6">
      <c r="A1949" s="1" t="s">
        <v>3714</v>
      </c>
      <c r="B1949" t="s">
        <v>3714</v>
      </c>
      <c r="C1949" t="s">
        <v>9715</v>
      </c>
      <c r="E1949" s="4">
        <v>42278</v>
      </c>
      <c r="F1949" t="s">
        <v>1767</v>
      </c>
    </row>
    <row r="1950" spans="1:6">
      <c r="A1950" s="1" t="s">
        <v>3715</v>
      </c>
      <c r="B1950" t="s">
        <v>3715</v>
      </c>
      <c r="C1950" t="s">
        <v>9715</v>
      </c>
      <c r="E1950" s="4">
        <v>42278</v>
      </c>
      <c r="F1950" t="s">
        <v>1767</v>
      </c>
    </row>
    <row r="1951" spans="1:6">
      <c r="A1951" s="1" t="s">
        <v>3716</v>
      </c>
      <c r="B1951" t="s">
        <v>3716</v>
      </c>
      <c r="C1951" t="s">
        <v>1765</v>
      </c>
      <c r="D1951" t="s">
        <v>9741</v>
      </c>
      <c r="E1951" s="4">
        <v>42278</v>
      </c>
      <c r="F1951" t="s">
        <v>1767</v>
      </c>
    </row>
    <row r="1952" spans="1:6">
      <c r="A1952" s="1" t="s">
        <v>3717</v>
      </c>
      <c r="B1952" t="s">
        <v>3717</v>
      </c>
      <c r="C1952" t="s">
        <v>9715</v>
      </c>
      <c r="D1952" t="s">
        <v>9765</v>
      </c>
      <c r="E1952" s="4">
        <v>42278</v>
      </c>
      <c r="F1952" t="s">
        <v>1767</v>
      </c>
    </row>
    <row r="1953" spans="1:6">
      <c r="A1953" s="1" t="s">
        <v>3718</v>
      </c>
      <c r="B1953" t="s">
        <v>3718</v>
      </c>
      <c r="C1953" t="s">
        <v>1765</v>
      </c>
      <c r="E1953" s="4">
        <v>42278</v>
      </c>
      <c r="F1953" t="s">
        <v>1767</v>
      </c>
    </row>
    <row r="1954" spans="1:6">
      <c r="A1954" s="1" t="s">
        <v>3719</v>
      </c>
      <c r="B1954" t="s">
        <v>3719</v>
      </c>
      <c r="C1954" t="s">
        <v>1765</v>
      </c>
      <c r="D1954" t="s">
        <v>9768</v>
      </c>
      <c r="E1954" s="4">
        <v>42278</v>
      </c>
      <c r="F1954" t="s">
        <v>1767</v>
      </c>
    </row>
    <row r="1955" spans="1:6">
      <c r="A1955" s="1" t="s">
        <v>3720</v>
      </c>
      <c r="B1955" t="s">
        <v>3720</v>
      </c>
      <c r="C1955" t="s">
        <v>1765</v>
      </c>
      <c r="D1955" t="s">
        <v>9762</v>
      </c>
      <c r="E1955" s="4">
        <v>42278</v>
      </c>
      <c r="F1955" t="s">
        <v>1767</v>
      </c>
    </row>
    <row r="1956" spans="1:6">
      <c r="A1956" s="1" t="s">
        <v>3721</v>
      </c>
      <c r="B1956" t="s">
        <v>3721</v>
      </c>
      <c r="C1956" t="s">
        <v>1765</v>
      </c>
      <c r="E1956" s="4">
        <v>42278</v>
      </c>
      <c r="F1956" t="s">
        <v>1767</v>
      </c>
    </row>
    <row r="1957" spans="1:6">
      <c r="A1957" s="1" t="s">
        <v>3722</v>
      </c>
      <c r="B1957" t="s">
        <v>3722</v>
      </c>
      <c r="C1957" t="s">
        <v>9715</v>
      </c>
      <c r="D1957" t="s">
        <v>9722</v>
      </c>
      <c r="E1957" s="4">
        <v>42278</v>
      </c>
      <c r="F1957" t="s">
        <v>1767</v>
      </c>
    </row>
    <row r="1958" spans="1:6">
      <c r="A1958" s="1" t="s">
        <v>3723</v>
      </c>
      <c r="B1958" t="s">
        <v>3723</v>
      </c>
      <c r="C1958" t="s">
        <v>1765</v>
      </c>
      <c r="D1958" t="s">
        <v>9723</v>
      </c>
      <c r="E1958" s="4">
        <v>42278</v>
      </c>
      <c r="F1958" t="s">
        <v>1767</v>
      </c>
    </row>
    <row r="1959" spans="1:6">
      <c r="A1959" s="1" t="s">
        <v>3724</v>
      </c>
      <c r="B1959" t="s">
        <v>3724</v>
      </c>
      <c r="C1959" t="s">
        <v>9715</v>
      </c>
      <c r="E1959" s="4">
        <v>42278</v>
      </c>
      <c r="F1959" t="s">
        <v>1767</v>
      </c>
    </row>
    <row r="1960" spans="1:6">
      <c r="A1960" s="1" t="s">
        <v>3725</v>
      </c>
      <c r="B1960" t="s">
        <v>3725</v>
      </c>
      <c r="C1960" t="s">
        <v>1765</v>
      </c>
      <c r="E1960" s="4">
        <v>42278</v>
      </c>
      <c r="F1960" t="s">
        <v>1767</v>
      </c>
    </row>
    <row r="1961" spans="1:6">
      <c r="A1961" s="1" t="s">
        <v>3726</v>
      </c>
      <c r="B1961" t="s">
        <v>3726</v>
      </c>
      <c r="C1961" t="s">
        <v>9715</v>
      </c>
      <c r="D1961" t="s">
        <v>9765</v>
      </c>
      <c r="E1961" s="4">
        <v>42278</v>
      </c>
      <c r="F1961" t="s">
        <v>1767</v>
      </c>
    </row>
    <row r="1962" spans="1:6">
      <c r="A1962" s="1" t="s">
        <v>3727</v>
      </c>
      <c r="B1962" t="s">
        <v>3727</v>
      </c>
      <c r="C1962" t="s">
        <v>9715</v>
      </c>
      <c r="E1962" s="4">
        <v>42278</v>
      </c>
      <c r="F1962" t="s">
        <v>1767</v>
      </c>
    </row>
    <row r="1963" spans="1:6">
      <c r="A1963" s="1" t="s">
        <v>3728</v>
      </c>
      <c r="B1963" t="s">
        <v>3728</v>
      </c>
      <c r="C1963" t="s">
        <v>9715</v>
      </c>
      <c r="E1963" s="4">
        <v>42278</v>
      </c>
      <c r="F1963" t="s">
        <v>1767</v>
      </c>
    </row>
    <row r="1964" spans="1:6">
      <c r="A1964" s="1" t="s">
        <v>3729</v>
      </c>
      <c r="B1964" t="s">
        <v>3729</v>
      </c>
      <c r="C1964" t="s">
        <v>9715</v>
      </c>
      <c r="E1964" s="4">
        <v>42278</v>
      </c>
      <c r="F1964" t="s">
        <v>1767</v>
      </c>
    </row>
    <row r="1965" spans="1:6">
      <c r="A1965" s="1" t="s">
        <v>3730</v>
      </c>
      <c r="B1965" t="s">
        <v>3730</v>
      </c>
      <c r="C1965" t="s">
        <v>9715</v>
      </c>
      <c r="D1965" t="s">
        <v>189</v>
      </c>
      <c r="E1965" s="4">
        <v>42278</v>
      </c>
      <c r="F1965" t="s">
        <v>1767</v>
      </c>
    </row>
    <row r="1966" spans="1:6">
      <c r="A1966" s="1" t="s">
        <v>3731</v>
      </c>
      <c r="B1966" t="s">
        <v>3731</v>
      </c>
      <c r="C1966" t="s">
        <v>1765</v>
      </c>
      <c r="D1966" t="s">
        <v>9722</v>
      </c>
      <c r="E1966" s="4">
        <v>42278</v>
      </c>
      <c r="F1966" t="s">
        <v>1767</v>
      </c>
    </row>
    <row r="1967" spans="1:6">
      <c r="A1967" s="1" t="s">
        <v>3732</v>
      </c>
      <c r="B1967" t="s">
        <v>3732</v>
      </c>
      <c r="C1967" t="s">
        <v>9715</v>
      </c>
      <c r="E1967" s="4">
        <v>42278</v>
      </c>
      <c r="F1967" t="s">
        <v>1767</v>
      </c>
    </row>
    <row r="1968" spans="1:6">
      <c r="A1968" s="1" t="s">
        <v>3733</v>
      </c>
      <c r="B1968" t="s">
        <v>3733</v>
      </c>
      <c r="C1968" t="s">
        <v>9715</v>
      </c>
      <c r="E1968" s="4">
        <v>42278</v>
      </c>
      <c r="F1968" t="s">
        <v>1767</v>
      </c>
    </row>
    <row r="1969" spans="1:6">
      <c r="A1969" s="1" t="s">
        <v>3734</v>
      </c>
      <c r="B1969" t="s">
        <v>3734</v>
      </c>
      <c r="C1969" t="s">
        <v>1765</v>
      </c>
      <c r="E1969" s="4">
        <v>42278</v>
      </c>
      <c r="F1969" t="s">
        <v>1767</v>
      </c>
    </row>
    <row r="1970" spans="1:6">
      <c r="A1970" s="1" t="s">
        <v>3735</v>
      </c>
      <c r="B1970" t="s">
        <v>3735</v>
      </c>
      <c r="C1970" t="s">
        <v>1765</v>
      </c>
      <c r="D1970" t="s">
        <v>9725</v>
      </c>
      <c r="E1970" s="4">
        <v>42278</v>
      </c>
      <c r="F1970" t="s">
        <v>1767</v>
      </c>
    </row>
    <row r="1971" spans="1:6">
      <c r="A1971" s="1" t="s">
        <v>3736</v>
      </c>
      <c r="B1971" t="s">
        <v>3736</v>
      </c>
      <c r="C1971" t="s">
        <v>9715</v>
      </c>
      <c r="E1971" s="4">
        <v>42278</v>
      </c>
      <c r="F1971" t="s">
        <v>1767</v>
      </c>
    </row>
    <row r="1972" spans="1:6">
      <c r="A1972" s="1" t="s">
        <v>3737</v>
      </c>
      <c r="B1972" t="s">
        <v>3737</v>
      </c>
      <c r="C1972" t="s">
        <v>9715</v>
      </c>
      <c r="D1972" t="s">
        <v>9725</v>
      </c>
      <c r="E1972" s="4">
        <v>42278</v>
      </c>
      <c r="F1972" t="s">
        <v>1767</v>
      </c>
    </row>
    <row r="1973" spans="1:6">
      <c r="A1973" s="1" t="s">
        <v>3738</v>
      </c>
      <c r="B1973" t="s">
        <v>3738</v>
      </c>
      <c r="C1973" t="s">
        <v>9715</v>
      </c>
      <c r="D1973" t="s">
        <v>9725</v>
      </c>
      <c r="E1973" s="4">
        <v>42278</v>
      </c>
      <c r="F1973" t="s">
        <v>1767</v>
      </c>
    </row>
    <row r="1974" spans="1:6">
      <c r="A1974" s="1" t="s">
        <v>3739</v>
      </c>
      <c r="B1974" t="s">
        <v>3739</v>
      </c>
      <c r="C1974" t="s">
        <v>1765</v>
      </c>
      <c r="E1974" s="4">
        <v>42278</v>
      </c>
      <c r="F1974" t="s">
        <v>1767</v>
      </c>
    </row>
    <row r="1975" spans="1:6">
      <c r="A1975" s="1" t="s">
        <v>3740</v>
      </c>
      <c r="B1975" t="s">
        <v>3740</v>
      </c>
      <c r="C1975" t="s">
        <v>9715</v>
      </c>
      <c r="E1975" s="4">
        <v>42278</v>
      </c>
      <c r="F1975" t="s">
        <v>1767</v>
      </c>
    </row>
    <row r="1976" spans="1:6">
      <c r="A1976" s="1" t="s">
        <v>3741</v>
      </c>
      <c r="B1976" t="s">
        <v>3741</v>
      </c>
      <c r="C1976" t="s">
        <v>9715</v>
      </c>
      <c r="E1976" s="4">
        <v>42278</v>
      </c>
      <c r="F1976" t="s">
        <v>1767</v>
      </c>
    </row>
    <row r="1977" spans="1:6">
      <c r="A1977" s="1" t="s">
        <v>3742</v>
      </c>
      <c r="B1977" t="s">
        <v>3742</v>
      </c>
      <c r="C1977" t="s">
        <v>1765</v>
      </c>
      <c r="D1977" t="s">
        <v>9738</v>
      </c>
      <c r="E1977" s="4">
        <v>42278</v>
      </c>
      <c r="F1977" t="s">
        <v>1767</v>
      </c>
    </row>
    <row r="1978" spans="1:6">
      <c r="A1978" s="1" t="s">
        <v>3743</v>
      </c>
      <c r="B1978" t="s">
        <v>3743</v>
      </c>
      <c r="C1978" t="s">
        <v>9715</v>
      </c>
      <c r="D1978" t="s">
        <v>9725</v>
      </c>
      <c r="E1978" s="4">
        <v>42278</v>
      </c>
      <c r="F1978" t="s">
        <v>1767</v>
      </c>
    </row>
    <row r="1979" spans="1:6">
      <c r="A1979" s="1" t="s">
        <v>3744</v>
      </c>
      <c r="B1979" t="s">
        <v>3744</v>
      </c>
      <c r="C1979" t="s">
        <v>9715</v>
      </c>
      <c r="E1979" s="4">
        <v>42278</v>
      </c>
      <c r="F1979" t="s">
        <v>1767</v>
      </c>
    </row>
    <row r="1980" spans="1:6">
      <c r="A1980" s="1" t="s">
        <v>3745</v>
      </c>
      <c r="B1980" t="s">
        <v>3745</v>
      </c>
      <c r="C1980" t="s">
        <v>9715</v>
      </c>
      <c r="E1980" s="4">
        <v>42278</v>
      </c>
      <c r="F1980" t="s">
        <v>1767</v>
      </c>
    </row>
    <row r="1981" spans="1:6">
      <c r="A1981" s="1" t="s">
        <v>3746</v>
      </c>
      <c r="B1981" t="s">
        <v>3746</v>
      </c>
      <c r="C1981" t="s">
        <v>1765</v>
      </c>
      <c r="D1981" t="s">
        <v>9725</v>
      </c>
      <c r="E1981" s="4">
        <v>42278</v>
      </c>
      <c r="F1981" t="s">
        <v>1767</v>
      </c>
    </row>
    <row r="1982" spans="1:6">
      <c r="A1982" s="1" t="s">
        <v>3747</v>
      </c>
      <c r="B1982" t="s">
        <v>3747</v>
      </c>
      <c r="C1982" t="s">
        <v>1765</v>
      </c>
      <c r="D1982" t="s">
        <v>9725</v>
      </c>
      <c r="E1982" s="4">
        <v>42278</v>
      </c>
      <c r="F1982" t="s">
        <v>1767</v>
      </c>
    </row>
    <row r="1983" spans="1:6">
      <c r="A1983" s="1" t="s">
        <v>3748</v>
      </c>
      <c r="B1983" t="s">
        <v>3748</v>
      </c>
      <c r="C1983" t="s">
        <v>1765</v>
      </c>
      <c r="E1983" s="4">
        <v>42278</v>
      </c>
      <c r="F1983" t="s">
        <v>1767</v>
      </c>
    </row>
    <row r="1984" spans="1:6">
      <c r="A1984" s="1" t="s">
        <v>3749</v>
      </c>
      <c r="B1984" t="s">
        <v>3749</v>
      </c>
      <c r="C1984" t="s">
        <v>9715</v>
      </c>
      <c r="D1984" t="s">
        <v>9725</v>
      </c>
      <c r="E1984" s="4">
        <v>42278</v>
      </c>
      <c r="F1984" t="s">
        <v>1767</v>
      </c>
    </row>
    <row r="1985" spans="1:6">
      <c r="A1985" s="1" t="s">
        <v>3750</v>
      </c>
      <c r="B1985" t="s">
        <v>3750</v>
      </c>
      <c r="C1985" t="s">
        <v>9715</v>
      </c>
      <c r="D1985" t="s">
        <v>9725</v>
      </c>
      <c r="E1985" s="4">
        <v>42278</v>
      </c>
      <c r="F1985" t="s">
        <v>1767</v>
      </c>
    </row>
    <row r="1986" spans="1:6">
      <c r="A1986" s="1" t="s">
        <v>3751</v>
      </c>
      <c r="B1986" t="s">
        <v>3751</v>
      </c>
      <c r="C1986" t="s">
        <v>9715</v>
      </c>
      <c r="D1986" t="s">
        <v>9725</v>
      </c>
      <c r="E1986" s="4">
        <v>42278</v>
      </c>
      <c r="F1986" t="s">
        <v>1767</v>
      </c>
    </row>
    <row r="1987" spans="1:6">
      <c r="A1987" s="1" t="s">
        <v>3752</v>
      </c>
      <c r="B1987" t="s">
        <v>3752</v>
      </c>
      <c r="C1987" t="s">
        <v>9715</v>
      </c>
      <c r="E1987" s="4">
        <v>42278</v>
      </c>
      <c r="F1987" t="s">
        <v>1767</v>
      </c>
    </row>
    <row r="1988" spans="1:6">
      <c r="A1988" s="1" t="s">
        <v>3753</v>
      </c>
      <c r="B1988" t="s">
        <v>3753</v>
      </c>
      <c r="C1988" t="s">
        <v>9715</v>
      </c>
      <c r="E1988" s="4">
        <v>42278</v>
      </c>
      <c r="F1988" t="s">
        <v>1767</v>
      </c>
    </row>
    <row r="1989" spans="1:6">
      <c r="A1989" s="1" t="s">
        <v>3754</v>
      </c>
      <c r="B1989" t="s">
        <v>3754</v>
      </c>
      <c r="C1989" t="s">
        <v>9715</v>
      </c>
      <c r="D1989" t="s">
        <v>9740</v>
      </c>
      <c r="E1989" s="4">
        <v>42278</v>
      </c>
      <c r="F1989" t="s">
        <v>1767</v>
      </c>
    </row>
    <row r="1990" spans="1:6">
      <c r="A1990" s="1" t="s">
        <v>3755</v>
      </c>
      <c r="B1990" t="s">
        <v>3755</v>
      </c>
      <c r="C1990" t="s">
        <v>9715</v>
      </c>
      <c r="D1990" t="s">
        <v>9722</v>
      </c>
      <c r="E1990" s="4">
        <v>42278</v>
      </c>
      <c r="F1990" t="s">
        <v>1767</v>
      </c>
    </row>
    <row r="1991" spans="1:6">
      <c r="A1991" s="1" t="s">
        <v>3756</v>
      </c>
      <c r="B1991" t="s">
        <v>3756</v>
      </c>
      <c r="C1991" t="s">
        <v>9715</v>
      </c>
      <c r="D1991" t="s">
        <v>9725</v>
      </c>
      <c r="E1991" s="4">
        <v>42278</v>
      </c>
      <c r="F1991" t="s">
        <v>1767</v>
      </c>
    </row>
    <row r="1992" spans="1:6">
      <c r="A1992" s="1" t="s">
        <v>3757</v>
      </c>
      <c r="B1992" t="s">
        <v>3757</v>
      </c>
      <c r="C1992" t="s">
        <v>9715</v>
      </c>
      <c r="E1992" s="4">
        <v>42278</v>
      </c>
      <c r="F1992" t="s">
        <v>1767</v>
      </c>
    </row>
    <row r="1993" spans="1:6">
      <c r="A1993" s="1" t="s">
        <v>3758</v>
      </c>
      <c r="B1993" t="s">
        <v>3758</v>
      </c>
      <c r="C1993" t="s">
        <v>1765</v>
      </c>
      <c r="D1993" t="s">
        <v>9722</v>
      </c>
      <c r="E1993" s="4">
        <v>42320</v>
      </c>
      <c r="F1993" t="s">
        <v>1767</v>
      </c>
    </row>
    <row r="1994" spans="1:6">
      <c r="A1994" s="1" t="s">
        <v>3759</v>
      </c>
      <c r="B1994" t="s">
        <v>3759</v>
      </c>
      <c r="C1994" t="s">
        <v>9715</v>
      </c>
      <c r="E1994" s="4">
        <v>42278</v>
      </c>
      <c r="F1994" t="s">
        <v>1767</v>
      </c>
    </row>
    <row r="1995" spans="1:6">
      <c r="A1995" s="1" t="s">
        <v>3760</v>
      </c>
      <c r="B1995" t="s">
        <v>3760</v>
      </c>
      <c r="C1995" t="s">
        <v>1765</v>
      </c>
      <c r="E1995" s="4">
        <v>42278</v>
      </c>
      <c r="F1995" t="s">
        <v>1767</v>
      </c>
    </row>
    <row r="1996" spans="1:6">
      <c r="A1996" s="1" t="s">
        <v>3761</v>
      </c>
      <c r="B1996" t="s">
        <v>3761</v>
      </c>
      <c r="C1996" t="s">
        <v>9715</v>
      </c>
      <c r="E1996" s="4">
        <v>42278</v>
      </c>
      <c r="F1996" t="s">
        <v>1767</v>
      </c>
    </row>
    <row r="1997" spans="1:6">
      <c r="A1997" s="1" t="s">
        <v>3762</v>
      </c>
      <c r="B1997" t="s">
        <v>3762</v>
      </c>
      <c r="C1997" t="s">
        <v>9715</v>
      </c>
      <c r="E1997" s="4">
        <v>42278</v>
      </c>
      <c r="F1997" t="s">
        <v>1767</v>
      </c>
    </row>
    <row r="1998" spans="1:6">
      <c r="A1998" s="1" t="s">
        <v>3763</v>
      </c>
      <c r="B1998" t="s">
        <v>3763</v>
      </c>
      <c r="C1998" t="s">
        <v>9715</v>
      </c>
      <c r="E1998" s="4">
        <v>42278</v>
      </c>
      <c r="F1998" t="s">
        <v>1767</v>
      </c>
    </row>
    <row r="1999" spans="1:6">
      <c r="A1999" s="1" t="s">
        <v>3764</v>
      </c>
      <c r="B1999" t="s">
        <v>3764</v>
      </c>
      <c r="C1999" t="s">
        <v>9715</v>
      </c>
      <c r="D1999" t="s">
        <v>9722</v>
      </c>
      <c r="E1999" s="4">
        <v>42278</v>
      </c>
      <c r="F1999" t="s">
        <v>1767</v>
      </c>
    </row>
    <row r="2000" spans="1:6">
      <c r="A2000" s="1" t="s">
        <v>3765</v>
      </c>
      <c r="B2000" t="s">
        <v>3765</v>
      </c>
      <c r="C2000" t="s">
        <v>9715</v>
      </c>
      <c r="E2000" s="4">
        <v>42278</v>
      </c>
      <c r="F2000" t="s">
        <v>1767</v>
      </c>
    </row>
    <row r="2001" spans="1:6">
      <c r="A2001" s="1" t="s">
        <v>3766</v>
      </c>
      <c r="B2001" t="s">
        <v>3766</v>
      </c>
      <c r="C2001" t="s">
        <v>9715</v>
      </c>
      <c r="E2001" s="4">
        <v>42278</v>
      </c>
      <c r="F2001" t="s">
        <v>1767</v>
      </c>
    </row>
    <row r="2002" spans="1:6">
      <c r="A2002" s="1" t="s">
        <v>3767</v>
      </c>
      <c r="B2002" t="s">
        <v>3767</v>
      </c>
      <c r="C2002" t="s">
        <v>9715</v>
      </c>
      <c r="E2002" s="4">
        <v>42278</v>
      </c>
      <c r="F2002" t="s">
        <v>1767</v>
      </c>
    </row>
    <row r="2003" spans="1:6">
      <c r="A2003" s="1" t="s">
        <v>3768</v>
      </c>
      <c r="B2003" t="s">
        <v>3768</v>
      </c>
      <c r="C2003" t="s">
        <v>9715</v>
      </c>
      <c r="D2003" t="s">
        <v>9725</v>
      </c>
      <c r="E2003" s="4">
        <v>42278</v>
      </c>
      <c r="F2003" t="s">
        <v>1767</v>
      </c>
    </row>
    <row r="2004" spans="1:6">
      <c r="A2004" s="1" t="s">
        <v>3769</v>
      </c>
      <c r="B2004" t="s">
        <v>3769</v>
      </c>
      <c r="C2004" t="s">
        <v>9715</v>
      </c>
      <c r="E2004" s="4">
        <v>42278</v>
      </c>
      <c r="F2004" t="s">
        <v>1767</v>
      </c>
    </row>
    <row r="2005" spans="1:6">
      <c r="A2005" s="1" t="s">
        <v>3770</v>
      </c>
      <c r="B2005" t="s">
        <v>3770</v>
      </c>
      <c r="C2005" t="s">
        <v>1765</v>
      </c>
      <c r="D2005" t="s">
        <v>9722</v>
      </c>
      <c r="E2005" s="4">
        <v>42278</v>
      </c>
      <c r="F2005" t="s">
        <v>1767</v>
      </c>
    </row>
    <row r="2006" spans="1:6">
      <c r="A2006" s="1" t="s">
        <v>3771</v>
      </c>
      <c r="B2006" t="s">
        <v>3771</v>
      </c>
      <c r="C2006" t="s">
        <v>9715</v>
      </c>
      <c r="D2006" t="s">
        <v>9725</v>
      </c>
      <c r="E2006" s="4">
        <v>42278</v>
      </c>
      <c r="F2006" t="s">
        <v>1767</v>
      </c>
    </row>
    <row r="2007" spans="1:6">
      <c r="A2007" s="1" t="s">
        <v>3772</v>
      </c>
      <c r="B2007" t="s">
        <v>3772</v>
      </c>
      <c r="C2007" t="s">
        <v>9715</v>
      </c>
      <c r="D2007" t="s">
        <v>9735</v>
      </c>
      <c r="E2007" s="4">
        <v>42278</v>
      </c>
      <c r="F2007" t="s">
        <v>1767</v>
      </c>
    </row>
    <row r="2008" spans="1:6">
      <c r="A2008" s="1" t="s">
        <v>3773</v>
      </c>
      <c r="B2008" t="s">
        <v>3773</v>
      </c>
      <c r="C2008" t="s">
        <v>9715</v>
      </c>
      <c r="E2008" s="4">
        <v>42278</v>
      </c>
      <c r="F2008" t="s">
        <v>1767</v>
      </c>
    </row>
    <row r="2009" spans="1:6">
      <c r="A2009" s="1" t="s">
        <v>3774</v>
      </c>
      <c r="B2009" t="s">
        <v>3774</v>
      </c>
      <c r="C2009" t="s">
        <v>9715</v>
      </c>
      <c r="E2009" s="4">
        <v>42278</v>
      </c>
      <c r="F2009" t="s">
        <v>1767</v>
      </c>
    </row>
    <row r="2010" spans="1:6">
      <c r="A2010" s="1" t="s">
        <v>3775</v>
      </c>
      <c r="B2010" t="s">
        <v>3775</v>
      </c>
      <c r="C2010" t="s">
        <v>9715</v>
      </c>
      <c r="E2010" s="4">
        <v>42278</v>
      </c>
      <c r="F2010" t="s">
        <v>1767</v>
      </c>
    </row>
    <row r="2011" spans="1:6">
      <c r="A2011" s="1" t="s">
        <v>3776</v>
      </c>
      <c r="B2011" t="s">
        <v>3776</v>
      </c>
      <c r="C2011" t="s">
        <v>9715</v>
      </c>
      <c r="E2011" s="4">
        <v>42278</v>
      </c>
      <c r="F2011" t="s">
        <v>1767</v>
      </c>
    </row>
    <row r="2012" spans="1:6">
      <c r="A2012" s="1" t="s">
        <v>3777</v>
      </c>
      <c r="B2012" t="s">
        <v>3777</v>
      </c>
      <c r="C2012" t="s">
        <v>9715</v>
      </c>
      <c r="E2012" s="4">
        <v>42278</v>
      </c>
      <c r="F2012" t="s">
        <v>1767</v>
      </c>
    </row>
    <row r="2013" spans="1:6">
      <c r="A2013" s="1" t="s">
        <v>3778</v>
      </c>
      <c r="B2013" t="s">
        <v>3778</v>
      </c>
      <c r="C2013" t="s">
        <v>9715</v>
      </c>
      <c r="E2013" s="4">
        <v>42278</v>
      </c>
      <c r="F2013" t="s">
        <v>1767</v>
      </c>
    </row>
    <row r="2014" spans="1:6">
      <c r="A2014" s="1" t="s">
        <v>3779</v>
      </c>
      <c r="B2014" t="s">
        <v>3779</v>
      </c>
      <c r="C2014" t="s">
        <v>9715</v>
      </c>
      <c r="E2014" s="4">
        <v>42278</v>
      </c>
      <c r="F2014" t="s">
        <v>1767</v>
      </c>
    </row>
    <row r="2015" spans="1:6">
      <c r="A2015" s="1" t="s">
        <v>3780</v>
      </c>
      <c r="B2015" t="s">
        <v>3780</v>
      </c>
      <c r="C2015" t="s">
        <v>9715</v>
      </c>
      <c r="E2015" s="4">
        <v>42278</v>
      </c>
      <c r="F2015" t="s">
        <v>1767</v>
      </c>
    </row>
    <row r="2016" spans="1:6">
      <c r="A2016" s="1" t="s">
        <v>3781</v>
      </c>
      <c r="B2016" t="s">
        <v>3781</v>
      </c>
      <c r="C2016" t="s">
        <v>9715</v>
      </c>
      <c r="E2016" s="4">
        <v>42278</v>
      </c>
      <c r="F2016" t="s">
        <v>1767</v>
      </c>
    </row>
    <row r="2017" spans="1:6">
      <c r="A2017" s="1" t="s">
        <v>3782</v>
      </c>
      <c r="B2017" t="s">
        <v>3782</v>
      </c>
      <c r="C2017" t="s">
        <v>9715</v>
      </c>
      <c r="D2017" t="s">
        <v>9725</v>
      </c>
      <c r="E2017" s="4">
        <v>42278</v>
      </c>
      <c r="F2017" t="s">
        <v>1767</v>
      </c>
    </row>
    <row r="2018" spans="1:6">
      <c r="A2018" s="1" t="s">
        <v>3783</v>
      </c>
      <c r="B2018" t="s">
        <v>3783</v>
      </c>
      <c r="C2018" t="s">
        <v>1765</v>
      </c>
      <c r="E2018" s="4">
        <v>42278</v>
      </c>
      <c r="F2018" t="s">
        <v>1767</v>
      </c>
    </row>
    <row r="2019" spans="1:6">
      <c r="A2019" s="1" t="s">
        <v>3784</v>
      </c>
      <c r="B2019" t="s">
        <v>3784</v>
      </c>
      <c r="C2019" t="s">
        <v>1765</v>
      </c>
      <c r="D2019" t="s">
        <v>9722</v>
      </c>
      <c r="E2019" s="4">
        <v>42278</v>
      </c>
      <c r="F2019" t="s">
        <v>1767</v>
      </c>
    </row>
    <row r="2020" spans="1:6">
      <c r="A2020" s="1" t="s">
        <v>3785</v>
      </c>
      <c r="B2020" t="s">
        <v>3785</v>
      </c>
      <c r="C2020" t="s">
        <v>9715</v>
      </c>
      <c r="E2020" s="4">
        <v>42278</v>
      </c>
      <c r="F2020" t="s">
        <v>1767</v>
      </c>
    </row>
    <row r="2021" spans="1:6">
      <c r="A2021" s="1" t="s">
        <v>3786</v>
      </c>
      <c r="B2021" t="s">
        <v>3786</v>
      </c>
      <c r="C2021" t="s">
        <v>9715</v>
      </c>
      <c r="E2021" s="4">
        <v>42278</v>
      </c>
      <c r="F2021" t="s">
        <v>1767</v>
      </c>
    </row>
    <row r="2022" spans="1:6">
      <c r="A2022" s="1" t="s">
        <v>3787</v>
      </c>
      <c r="B2022" t="s">
        <v>3787</v>
      </c>
      <c r="C2022" t="s">
        <v>9715</v>
      </c>
      <c r="D2022" t="s">
        <v>9765</v>
      </c>
      <c r="E2022" s="4">
        <v>42278</v>
      </c>
      <c r="F2022" t="s">
        <v>1767</v>
      </c>
    </row>
    <row r="2023" spans="1:6">
      <c r="A2023" s="1" t="s">
        <v>3788</v>
      </c>
      <c r="B2023" t="s">
        <v>3788</v>
      </c>
      <c r="C2023" t="s">
        <v>9715</v>
      </c>
      <c r="E2023" s="4">
        <v>42278</v>
      </c>
      <c r="F2023" t="s">
        <v>1767</v>
      </c>
    </row>
    <row r="2024" spans="1:6">
      <c r="A2024" s="1" t="s">
        <v>3789</v>
      </c>
      <c r="B2024" t="s">
        <v>3789</v>
      </c>
      <c r="C2024" t="s">
        <v>9715</v>
      </c>
      <c r="E2024" s="4">
        <v>42278</v>
      </c>
      <c r="F2024" t="s">
        <v>1767</v>
      </c>
    </row>
    <row r="2025" spans="1:6">
      <c r="A2025" s="1" t="s">
        <v>3790</v>
      </c>
      <c r="B2025" t="s">
        <v>3790</v>
      </c>
      <c r="C2025" t="s">
        <v>1765</v>
      </c>
      <c r="D2025" t="s">
        <v>9762</v>
      </c>
      <c r="E2025" s="4">
        <v>42278</v>
      </c>
      <c r="F2025" t="s">
        <v>1767</v>
      </c>
    </row>
    <row r="2026" spans="1:6">
      <c r="A2026" s="1" t="s">
        <v>3791</v>
      </c>
      <c r="B2026" t="s">
        <v>3791</v>
      </c>
      <c r="C2026" t="s">
        <v>9715</v>
      </c>
      <c r="E2026" s="4">
        <v>42278</v>
      </c>
      <c r="F2026" t="s">
        <v>1767</v>
      </c>
    </row>
    <row r="2027" spans="1:6">
      <c r="A2027" s="1" t="s">
        <v>3792</v>
      </c>
      <c r="B2027" t="s">
        <v>3792</v>
      </c>
      <c r="C2027" t="s">
        <v>9715</v>
      </c>
      <c r="E2027" s="4">
        <v>42278</v>
      </c>
      <c r="F2027" t="s">
        <v>1767</v>
      </c>
    </row>
    <row r="2028" spans="1:6">
      <c r="A2028" s="1" t="s">
        <v>3793</v>
      </c>
      <c r="B2028" t="s">
        <v>3793</v>
      </c>
      <c r="C2028" t="s">
        <v>9715</v>
      </c>
      <c r="E2028" s="4">
        <v>42278</v>
      </c>
      <c r="F2028" t="s">
        <v>1767</v>
      </c>
    </row>
    <row r="2029" spans="1:6">
      <c r="A2029" s="1" t="s">
        <v>3794</v>
      </c>
      <c r="B2029" t="s">
        <v>3794</v>
      </c>
      <c r="C2029" t="s">
        <v>9715</v>
      </c>
      <c r="E2029" s="4">
        <v>42278</v>
      </c>
      <c r="F2029" t="s">
        <v>1767</v>
      </c>
    </row>
    <row r="2030" spans="1:6">
      <c r="A2030" s="1" t="s">
        <v>3795</v>
      </c>
      <c r="B2030" t="s">
        <v>3795</v>
      </c>
      <c r="C2030" t="s">
        <v>9715</v>
      </c>
      <c r="E2030" s="4">
        <v>42278</v>
      </c>
      <c r="F2030" t="s">
        <v>1767</v>
      </c>
    </row>
    <row r="2031" spans="1:6">
      <c r="A2031" s="1" t="s">
        <v>3796</v>
      </c>
      <c r="B2031" t="s">
        <v>3796</v>
      </c>
      <c r="C2031" t="s">
        <v>9715</v>
      </c>
      <c r="E2031" s="4">
        <v>42278</v>
      </c>
      <c r="F2031" t="s">
        <v>1767</v>
      </c>
    </row>
    <row r="2032" spans="1:6">
      <c r="A2032" s="1" t="s">
        <v>3797</v>
      </c>
      <c r="B2032" t="s">
        <v>3797</v>
      </c>
      <c r="C2032" t="s">
        <v>9715</v>
      </c>
      <c r="E2032" s="4">
        <v>42278</v>
      </c>
      <c r="F2032" t="s">
        <v>1767</v>
      </c>
    </row>
    <row r="2033" spans="1:6">
      <c r="A2033" s="1" t="s">
        <v>3798</v>
      </c>
      <c r="B2033" t="s">
        <v>3798</v>
      </c>
      <c r="C2033" t="s">
        <v>9715</v>
      </c>
      <c r="E2033" s="4">
        <v>42278</v>
      </c>
      <c r="F2033" t="s">
        <v>1767</v>
      </c>
    </row>
    <row r="2034" spans="1:6">
      <c r="A2034" s="1" t="s">
        <v>3799</v>
      </c>
      <c r="B2034" t="s">
        <v>3799</v>
      </c>
      <c r="C2034" t="s">
        <v>9719</v>
      </c>
      <c r="D2034" t="s">
        <v>9738</v>
      </c>
      <c r="E2034" s="4">
        <v>43697</v>
      </c>
      <c r="F2034" t="s">
        <v>1767</v>
      </c>
    </row>
    <row r="2035" spans="1:6">
      <c r="A2035" s="1" t="s">
        <v>3800</v>
      </c>
      <c r="B2035" t="s">
        <v>3800</v>
      </c>
      <c r="C2035" t="s">
        <v>9715</v>
      </c>
      <c r="E2035" s="4">
        <v>43644</v>
      </c>
      <c r="F2035" t="s">
        <v>1767</v>
      </c>
    </row>
    <row r="2036" spans="1:6">
      <c r="A2036" s="1" t="s">
        <v>3801</v>
      </c>
      <c r="B2036" t="s">
        <v>3801</v>
      </c>
      <c r="C2036" t="s">
        <v>1765</v>
      </c>
      <c r="E2036" s="4">
        <v>43644</v>
      </c>
      <c r="F2036" t="s">
        <v>1767</v>
      </c>
    </row>
    <row r="2037" spans="1:6">
      <c r="A2037" s="1" t="s">
        <v>3802</v>
      </c>
      <c r="B2037" t="s">
        <v>3802</v>
      </c>
      <c r="C2037" t="s">
        <v>1765</v>
      </c>
      <c r="E2037" s="4">
        <v>43644</v>
      </c>
      <c r="F2037" t="s">
        <v>1767</v>
      </c>
    </row>
    <row r="2038" spans="1:6">
      <c r="A2038" s="1" t="s">
        <v>3803</v>
      </c>
      <c r="B2038" t="s">
        <v>3803</v>
      </c>
      <c r="C2038" t="s">
        <v>9715</v>
      </c>
      <c r="E2038" s="4">
        <v>43644</v>
      </c>
      <c r="F2038" t="s">
        <v>1767</v>
      </c>
    </row>
    <row r="2039" spans="1:6">
      <c r="A2039" s="1" t="s">
        <v>3804</v>
      </c>
      <c r="B2039" t="s">
        <v>3804</v>
      </c>
      <c r="C2039" t="s">
        <v>9715</v>
      </c>
      <c r="E2039" s="4">
        <v>43644</v>
      </c>
      <c r="F2039" t="s">
        <v>1767</v>
      </c>
    </row>
    <row r="2040" spans="1:6">
      <c r="A2040" s="1" t="s">
        <v>3805</v>
      </c>
      <c r="B2040" t="s">
        <v>3805</v>
      </c>
      <c r="C2040" t="s">
        <v>9715</v>
      </c>
      <c r="E2040" s="4">
        <v>43644</v>
      </c>
      <c r="F2040" t="s">
        <v>1767</v>
      </c>
    </row>
    <row r="2041" spans="1:6">
      <c r="A2041" s="1" t="s">
        <v>3806</v>
      </c>
      <c r="B2041" t="s">
        <v>3806</v>
      </c>
      <c r="C2041" t="s">
        <v>9715</v>
      </c>
      <c r="E2041" s="4">
        <v>43644</v>
      </c>
      <c r="F2041" t="s">
        <v>1767</v>
      </c>
    </row>
    <row r="2042" spans="1:6">
      <c r="A2042" s="1" t="s">
        <v>3807</v>
      </c>
      <c r="B2042" t="s">
        <v>3807</v>
      </c>
      <c r="C2042" t="s">
        <v>9715</v>
      </c>
      <c r="E2042" s="4">
        <v>43602</v>
      </c>
      <c r="F2042" t="s">
        <v>1767</v>
      </c>
    </row>
    <row r="2043" spans="1:6">
      <c r="A2043" s="1" t="s">
        <v>3808</v>
      </c>
      <c r="B2043" t="s">
        <v>3808</v>
      </c>
      <c r="C2043" t="s">
        <v>1765</v>
      </c>
      <c r="E2043" s="4">
        <v>43643</v>
      </c>
      <c r="F2043" t="s">
        <v>1767</v>
      </c>
    </row>
    <row r="2044" spans="1:6">
      <c r="A2044" s="1" t="s">
        <v>3809</v>
      </c>
      <c r="B2044" t="s">
        <v>3809</v>
      </c>
      <c r="C2044" t="s">
        <v>1765</v>
      </c>
      <c r="E2044" s="4">
        <v>43644</v>
      </c>
      <c r="F2044" t="s">
        <v>1767</v>
      </c>
    </row>
    <row r="2045" spans="1:6">
      <c r="A2045" s="1" t="s">
        <v>3810</v>
      </c>
      <c r="B2045" t="s">
        <v>3810</v>
      </c>
      <c r="C2045" t="s">
        <v>1765</v>
      </c>
      <c r="E2045" s="4">
        <v>43644</v>
      </c>
      <c r="F2045" t="s">
        <v>1767</v>
      </c>
    </row>
    <row r="2046" spans="1:6">
      <c r="A2046" s="1" t="s">
        <v>3811</v>
      </c>
      <c r="B2046" t="s">
        <v>3811</v>
      </c>
      <c r="C2046" t="s">
        <v>1765</v>
      </c>
      <c r="E2046" s="4">
        <v>43644</v>
      </c>
      <c r="F2046" t="s">
        <v>1767</v>
      </c>
    </row>
    <row r="2047" spans="1:6">
      <c r="A2047" s="1" t="s">
        <v>3812</v>
      </c>
      <c r="B2047" t="s">
        <v>3812</v>
      </c>
      <c r="C2047" t="s">
        <v>1765</v>
      </c>
      <c r="E2047" s="4">
        <v>43644</v>
      </c>
      <c r="F2047" t="s">
        <v>1767</v>
      </c>
    </row>
    <row r="2048" spans="1:6">
      <c r="A2048" s="1" t="s">
        <v>3813</v>
      </c>
      <c r="B2048" t="s">
        <v>3813</v>
      </c>
      <c r="C2048" t="s">
        <v>1765</v>
      </c>
      <c r="E2048" s="4">
        <v>43644</v>
      </c>
      <c r="F2048" t="s">
        <v>1767</v>
      </c>
    </row>
    <row r="2049" spans="1:6">
      <c r="A2049" s="1" t="s">
        <v>3814</v>
      </c>
      <c r="B2049" t="s">
        <v>3814</v>
      </c>
      <c r="C2049" t="s">
        <v>9715</v>
      </c>
      <c r="E2049" s="4">
        <v>43623</v>
      </c>
      <c r="F2049" t="s">
        <v>1767</v>
      </c>
    </row>
    <row r="2050" spans="1:6">
      <c r="A2050" s="1" t="s">
        <v>3815</v>
      </c>
      <c r="B2050" t="s">
        <v>3815</v>
      </c>
      <c r="C2050" t="s">
        <v>9715</v>
      </c>
      <c r="E2050" s="4">
        <v>43644</v>
      </c>
      <c r="F2050" t="s">
        <v>1767</v>
      </c>
    </row>
    <row r="2051" spans="1:6">
      <c r="A2051" s="1" t="s">
        <v>3816</v>
      </c>
      <c r="B2051" t="s">
        <v>3816</v>
      </c>
      <c r="C2051" t="s">
        <v>1765</v>
      </c>
      <c r="E2051" s="4">
        <v>43644</v>
      </c>
      <c r="F2051" t="s">
        <v>1767</v>
      </c>
    </row>
    <row r="2052" spans="1:6">
      <c r="A2052" s="1" t="s">
        <v>3817</v>
      </c>
      <c r="B2052" t="s">
        <v>3817</v>
      </c>
      <c r="C2052" t="s">
        <v>1765</v>
      </c>
      <c r="E2052" s="4">
        <v>43644</v>
      </c>
      <c r="F2052" t="s">
        <v>1767</v>
      </c>
    </row>
    <row r="2053" spans="1:6">
      <c r="A2053" s="1" t="s">
        <v>3818</v>
      </c>
      <c r="B2053" t="s">
        <v>3818</v>
      </c>
      <c r="C2053" t="s">
        <v>1765</v>
      </c>
      <c r="E2053" s="4">
        <v>43644</v>
      </c>
      <c r="F2053" t="s">
        <v>1767</v>
      </c>
    </row>
    <row r="2054" spans="1:6">
      <c r="A2054" s="1" t="s">
        <v>3819</v>
      </c>
      <c r="B2054" t="s">
        <v>3819</v>
      </c>
      <c r="C2054" t="s">
        <v>1765</v>
      </c>
      <c r="E2054" s="4">
        <v>43644</v>
      </c>
      <c r="F2054" t="s">
        <v>1767</v>
      </c>
    </row>
    <row r="2055" spans="1:6">
      <c r="A2055" s="1" t="s">
        <v>3820</v>
      </c>
      <c r="B2055" t="s">
        <v>3820</v>
      </c>
      <c r="C2055" t="s">
        <v>1765</v>
      </c>
      <c r="E2055" s="4">
        <v>43644</v>
      </c>
      <c r="F2055" t="s">
        <v>1767</v>
      </c>
    </row>
    <row r="2056" spans="1:6">
      <c r="A2056" s="1" t="s">
        <v>3821</v>
      </c>
      <c r="B2056" t="s">
        <v>3821</v>
      </c>
      <c r="C2056" t="s">
        <v>1765</v>
      </c>
      <c r="E2056" s="4">
        <v>43644</v>
      </c>
      <c r="F2056" t="s">
        <v>1767</v>
      </c>
    </row>
    <row r="2057" spans="1:6">
      <c r="A2057" s="1" t="s">
        <v>3822</v>
      </c>
      <c r="B2057" t="s">
        <v>3822</v>
      </c>
      <c r="C2057" t="s">
        <v>1765</v>
      </c>
      <c r="E2057" s="4">
        <v>43644</v>
      </c>
      <c r="F2057" t="s">
        <v>1767</v>
      </c>
    </row>
    <row r="2058" spans="1:6">
      <c r="A2058" s="1" t="s">
        <v>3823</v>
      </c>
      <c r="B2058" t="s">
        <v>3823</v>
      </c>
      <c r="C2058" t="s">
        <v>1765</v>
      </c>
      <c r="E2058" s="4">
        <v>43644</v>
      </c>
      <c r="F2058" t="s">
        <v>1767</v>
      </c>
    </row>
    <row r="2059" spans="1:6">
      <c r="A2059" s="1" t="s">
        <v>3824</v>
      </c>
      <c r="B2059" t="s">
        <v>3824</v>
      </c>
      <c r="C2059" t="s">
        <v>1765</v>
      </c>
      <c r="E2059" s="4">
        <v>43644</v>
      </c>
      <c r="F2059" t="s">
        <v>1767</v>
      </c>
    </row>
    <row r="2060" spans="1:6">
      <c r="A2060" s="1" t="s">
        <v>3825</v>
      </c>
      <c r="B2060" t="s">
        <v>3825</v>
      </c>
      <c r="C2060" t="s">
        <v>1765</v>
      </c>
      <c r="E2060" s="4">
        <v>43644</v>
      </c>
      <c r="F2060" t="s">
        <v>1767</v>
      </c>
    </row>
    <row r="2061" spans="1:6">
      <c r="A2061" s="1" t="s">
        <v>3826</v>
      </c>
      <c r="B2061" t="s">
        <v>3826</v>
      </c>
      <c r="C2061" t="s">
        <v>1765</v>
      </c>
      <c r="E2061" s="4">
        <v>43644</v>
      </c>
      <c r="F2061" t="s">
        <v>1767</v>
      </c>
    </row>
    <row r="2062" spans="1:6">
      <c r="A2062" s="1" t="s">
        <v>3827</v>
      </c>
      <c r="B2062" t="s">
        <v>3827</v>
      </c>
      <c r="C2062" t="s">
        <v>1765</v>
      </c>
      <c r="D2062" t="s">
        <v>9769</v>
      </c>
      <c r="E2062" s="4">
        <v>43644</v>
      </c>
      <c r="F2062" t="s">
        <v>1767</v>
      </c>
    </row>
    <row r="2063" spans="1:6">
      <c r="A2063" s="1" t="s">
        <v>3828</v>
      </c>
      <c r="B2063" t="s">
        <v>3828</v>
      </c>
      <c r="C2063" t="s">
        <v>1765</v>
      </c>
      <c r="E2063" s="4">
        <v>43644</v>
      </c>
      <c r="F2063" t="s">
        <v>1767</v>
      </c>
    </row>
    <row r="2064" spans="1:6">
      <c r="A2064" s="1" t="s">
        <v>3829</v>
      </c>
      <c r="B2064" t="s">
        <v>3829</v>
      </c>
      <c r="C2064" t="s">
        <v>1765</v>
      </c>
      <c r="E2064" s="4">
        <v>43644</v>
      </c>
      <c r="F2064" t="s">
        <v>1767</v>
      </c>
    </row>
    <row r="2065" spans="1:6">
      <c r="A2065" s="1" t="s">
        <v>3830</v>
      </c>
      <c r="B2065" t="s">
        <v>3830</v>
      </c>
      <c r="C2065" t="s">
        <v>1765</v>
      </c>
      <c r="E2065" s="4">
        <v>43621</v>
      </c>
      <c r="F2065" t="s">
        <v>1767</v>
      </c>
    </row>
    <row r="2066" spans="1:6">
      <c r="A2066" s="1" t="s">
        <v>3831</v>
      </c>
      <c r="B2066" t="s">
        <v>3831</v>
      </c>
      <c r="C2066" t="s">
        <v>1765</v>
      </c>
      <c r="E2066" s="4">
        <v>43644</v>
      </c>
      <c r="F2066" t="s">
        <v>1767</v>
      </c>
    </row>
    <row r="2067" spans="1:6">
      <c r="A2067" s="1" t="s">
        <v>3832</v>
      </c>
      <c r="B2067" t="s">
        <v>3832</v>
      </c>
      <c r="C2067" t="s">
        <v>1765</v>
      </c>
      <c r="D2067" t="s">
        <v>9725</v>
      </c>
      <c r="E2067" s="4">
        <v>43644</v>
      </c>
      <c r="F2067" t="s">
        <v>1767</v>
      </c>
    </row>
    <row r="2068" spans="1:6">
      <c r="A2068" s="1" t="s">
        <v>3833</v>
      </c>
      <c r="B2068" t="s">
        <v>3833</v>
      </c>
      <c r="C2068" t="s">
        <v>1765</v>
      </c>
      <c r="E2068" s="4">
        <v>43644</v>
      </c>
      <c r="F2068" t="s">
        <v>1767</v>
      </c>
    </row>
    <row r="2069" spans="1:6">
      <c r="A2069" s="1" t="s">
        <v>3834</v>
      </c>
      <c r="B2069" t="s">
        <v>3834</v>
      </c>
      <c r="C2069" t="s">
        <v>1765</v>
      </c>
      <c r="D2069" t="s">
        <v>9725</v>
      </c>
      <c r="E2069" s="4">
        <v>43644</v>
      </c>
      <c r="F2069" t="s">
        <v>1767</v>
      </c>
    </row>
    <row r="2070" spans="1:6">
      <c r="A2070" s="1" t="s">
        <v>3835</v>
      </c>
      <c r="B2070" t="s">
        <v>3835</v>
      </c>
      <c r="C2070" t="s">
        <v>1765</v>
      </c>
      <c r="E2070" s="4">
        <v>43644</v>
      </c>
      <c r="F2070" t="s">
        <v>1767</v>
      </c>
    </row>
    <row r="2071" spans="1:6">
      <c r="A2071" s="1" t="s">
        <v>3836</v>
      </c>
      <c r="B2071" t="s">
        <v>3836</v>
      </c>
      <c r="C2071" t="s">
        <v>1765</v>
      </c>
      <c r="E2071" s="4">
        <v>43644</v>
      </c>
      <c r="F2071" t="s">
        <v>1767</v>
      </c>
    </row>
    <row r="2072" spans="1:6">
      <c r="A2072" s="1" t="s">
        <v>3837</v>
      </c>
      <c r="B2072" t="s">
        <v>3837</v>
      </c>
      <c r="C2072" t="s">
        <v>1765</v>
      </c>
      <c r="E2072" s="4">
        <v>43644</v>
      </c>
      <c r="F2072" t="s">
        <v>1767</v>
      </c>
    </row>
    <row r="2073" spans="1:6">
      <c r="A2073" s="1" t="s">
        <v>3838</v>
      </c>
      <c r="B2073" t="s">
        <v>3838</v>
      </c>
      <c r="C2073" t="s">
        <v>1765</v>
      </c>
      <c r="E2073" s="4">
        <v>43644</v>
      </c>
      <c r="F2073" t="s">
        <v>1767</v>
      </c>
    </row>
    <row r="2074" spans="1:6">
      <c r="A2074" s="1" t="s">
        <v>3839</v>
      </c>
      <c r="B2074" t="s">
        <v>3839</v>
      </c>
      <c r="C2074" t="s">
        <v>1765</v>
      </c>
      <c r="E2074" s="4">
        <v>43644</v>
      </c>
      <c r="F2074" t="s">
        <v>1767</v>
      </c>
    </row>
    <row r="2075" spans="1:6">
      <c r="A2075" s="1" t="s">
        <v>3840</v>
      </c>
      <c r="B2075" t="s">
        <v>3840</v>
      </c>
      <c r="C2075" t="s">
        <v>1765</v>
      </c>
      <c r="E2075" s="4">
        <v>43644</v>
      </c>
      <c r="F2075" t="s">
        <v>1767</v>
      </c>
    </row>
    <row r="2076" spans="1:6">
      <c r="A2076" s="1" t="s">
        <v>3841</v>
      </c>
      <c r="B2076" t="s">
        <v>3841</v>
      </c>
      <c r="C2076" t="s">
        <v>1765</v>
      </c>
      <c r="E2076" s="4">
        <v>43644</v>
      </c>
      <c r="F2076" t="s">
        <v>1767</v>
      </c>
    </row>
    <row r="2077" spans="1:6">
      <c r="A2077" s="1" t="s">
        <v>3842</v>
      </c>
      <c r="B2077" t="s">
        <v>3842</v>
      </c>
      <c r="C2077" t="s">
        <v>1765</v>
      </c>
      <c r="E2077" s="4">
        <v>43644</v>
      </c>
      <c r="F2077" t="s">
        <v>1767</v>
      </c>
    </row>
    <row r="2078" spans="1:6">
      <c r="A2078" s="1" t="s">
        <v>3843</v>
      </c>
      <c r="B2078" t="s">
        <v>3843</v>
      </c>
      <c r="C2078" t="s">
        <v>1765</v>
      </c>
      <c r="E2078" s="4">
        <v>43636</v>
      </c>
      <c r="F2078" t="s">
        <v>1767</v>
      </c>
    </row>
    <row r="2079" spans="1:6">
      <c r="A2079" s="1" t="s">
        <v>3844</v>
      </c>
      <c r="B2079" t="s">
        <v>3844</v>
      </c>
      <c r="C2079" t="s">
        <v>1765</v>
      </c>
      <c r="E2079" s="4">
        <v>43644</v>
      </c>
      <c r="F2079" t="s">
        <v>1767</v>
      </c>
    </row>
    <row r="2080" spans="1:6">
      <c r="A2080" s="1" t="s">
        <v>3845</v>
      </c>
      <c r="B2080" t="s">
        <v>3845</v>
      </c>
      <c r="C2080" t="s">
        <v>1765</v>
      </c>
      <c r="D2080" t="s">
        <v>9741</v>
      </c>
      <c r="E2080" s="4">
        <v>42278</v>
      </c>
      <c r="F2080" t="s">
        <v>9796</v>
      </c>
    </row>
    <row r="2081" spans="1:6">
      <c r="A2081" s="1" t="s">
        <v>3846</v>
      </c>
      <c r="B2081" t="s">
        <v>3846</v>
      </c>
      <c r="C2081" t="s">
        <v>1765</v>
      </c>
      <c r="E2081" s="4">
        <v>42278</v>
      </c>
      <c r="F2081" t="s">
        <v>9796</v>
      </c>
    </row>
    <row r="2082" spans="1:6">
      <c r="A2082" s="1" t="s">
        <v>3847</v>
      </c>
      <c r="B2082" t="s">
        <v>3847</v>
      </c>
      <c r="C2082" t="s">
        <v>9717</v>
      </c>
      <c r="E2082" s="4">
        <v>42278</v>
      </c>
      <c r="F2082" t="s">
        <v>9796</v>
      </c>
    </row>
    <row r="2083" spans="1:6">
      <c r="A2083" s="1" t="s">
        <v>3848</v>
      </c>
      <c r="B2083" t="s">
        <v>3848</v>
      </c>
      <c r="C2083" t="s">
        <v>9717</v>
      </c>
      <c r="E2083" s="4">
        <v>42278</v>
      </c>
      <c r="F2083" t="s">
        <v>9796</v>
      </c>
    </row>
    <row r="2084" spans="1:6">
      <c r="A2084" s="1" t="s">
        <v>3849</v>
      </c>
      <c r="B2084" t="s">
        <v>3849</v>
      </c>
      <c r="C2084" t="s">
        <v>9717</v>
      </c>
      <c r="E2084" s="4">
        <v>42278</v>
      </c>
      <c r="F2084" t="s">
        <v>9796</v>
      </c>
    </row>
    <row r="2085" spans="1:6">
      <c r="A2085" s="1" t="s">
        <v>3850</v>
      </c>
      <c r="B2085" t="s">
        <v>3850</v>
      </c>
      <c r="C2085" t="s">
        <v>9717</v>
      </c>
      <c r="E2085" s="4">
        <v>42278</v>
      </c>
      <c r="F2085" t="s">
        <v>9796</v>
      </c>
    </row>
    <row r="2086" spans="1:6">
      <c r="A2086" s="1" t="s">
        <v>3851</v>
      </c>
      <c r="B2086" t="s">
        <v>3851</v>
      </c>
      <c r="C2086" t="s">
        <v>9717</v>
      </c>
      <c r="E2086" s="4">
        <v>42278</v>
      </c>
      <c r="F2086" t="s">
        <v>9796</v>
      </c>
    </row>
    <row r="2087" spans="1:6">
      <c r="A2087" s="1" t="s">
        <v>3852</v>
      </c>
      <c r="B2087" t="s">
        <v>3852</v>
      </c>
      <c r="C2087" t="s">
        <v>9717</v>
      </c>
      <c r="D2087" t="s">
        <v>9744</v>
      </c>
      <c r="E2087" s="4">
        <v>42278</v>
      </c>
      <c r="F2087" t="s">
        <v>9796</v>
      </c>
    </row>
    <row r="2088" spans="1:6">
      <c r="A2088" s="1" t="s">
        <v>3853</v>
      </c>
      <c r="B2088" t="s">
        <v>3853</v>
      </c>
      <c r="C2088" t="s">
        <v>1765</v>
      </c>
      <c r="D2088" t="s">
        <v>9732</v>
      </c>
      <c r="E2088" s="4">
        <v>42278</v>
      </c>
      <c r="F2088" t="s">
        <v>9796</v>
      </c>
    </row>
    <row r="2089" spans="1:6">
      <c r="A2089" s="1" t="s">
        <v>3854</v>
      </c>
      <c r="B2089" t="s">
        <v>3854</v>
      </c>
      <c r="C2089" t="s">
        <v>9718</v>
      </c>
      <c r="E2089" s="4">
        <v>42278</v>
      </c>
      <c r="F2089" t="s">
        <v>9796</v>
      </c>
    </row>
    <row r="2090" spans="1:6">
      <c r="A2090" s="1" t="s">
        <v>3855</v>
      </c>
      <c r="B2090" t="s">
        <v>3855</v>
      </c>
      <c r="C2090" t="s">
        <v>1765</v>
      </c>
      <c r="E2090" s="4">
        <v>42278</v>
      </c>
      <c r="F2090" t="s">
        <v>9796</v>
      </c>
    </row>
    <row r="2091" spans="1:6">
      <c r="A2091" s="1" t="s">
        <v>3856</v>
      </c>
      <c r="B2091" t="s">
        <v>3856</v>
      </c>
      <c r="C2091" t="s">
        <v>1765</v>
      </c>
      <c r="E2091" s="4">
        <v>42278</v>
      </c>
      <c r="F2091" t="s">
        <v>9796</v>
      </c>
    </row>
    <row r="2092" spans="1:6">
      <c r="A2092" s="1" t="s">
        <v>3857</v>
      </c>
      <c r="B2092" t="s">
        <v>3857</v>
      </c>
      <c r="C2092" t="s">
        <v>9717</v>
      </c>
      <c r="D2092" t="s">
        <v>9727</v>
      </c>
      <c r="E2092" s="4">
        <v>42278</v>
      </c>
      <c r="F2092" t="s">
        <v>9796</v>
      </c>
    </row>
    <row r="2093" spans="1:6">
      <c r="A2093" s="1" t="s">
        <v>3858</v>
      </c>
      <c r="B2093" t="s">
        <v>3858</v>
      </c>
      <c r="C2093" t="s">
        <v>1765</v>
      </c>
      <c r="E2093" s="4">
        <v>42278</v>
      </c>
      <c r="F2093" t="s">
        <v>9796</v>
      </c>
    </row>
    <row r="2094" spans="1:6">
      <c r="A2094" s="1" t="s">
        <v>3859</v>
      </c>
      <c r="B2094" t="s">
        <v>3859</v>
      </c>
      <c r="C2094" t="s">
        <v>1765</v>
      </c>
      <c r="E2094" s="4">
        <v>42278</v>
      </c>
      <c r="F2094" t="s">
        <v>9796</v>
      </c>
    </row>
    <row r="2095" spans="1:6">
      <c r="A2095" s="1" t="s">
        <v>3860</v>
      </c>
      <c r="B2095" t="s">
        <v>3860</v>
      </c>
      <c r="C2095" t="s">
        <v>1765</v>
      </c>
      <c r="E2095" s="4">
        <v>42278</v>
      </c>
      <c r="F2095" t="s">
        <v>9796</v>
      </c>
    </row>
    <row r="2096" spans="1:6">
      <c r="A2096" s="1" t="s">
        <v>3861</v>
      </c>
      <c r="B2096" t="s">
        <v>3861</v>
      </c>
      <c r="C2096" t="s">
        <v>9715</v>
      </c>
      <c r="D2096" t="s">
        <v>9725</v>
      </c>
      <c r="E2096" s="4">
        <v>42278</v>
      </c>
      <c r="F2096" t="s">
        <v>9796</v>
      </c>
    </row>
    <row r="2097" spans="1:6">
      <c r="A2097" s="1" t="s">
        <v>3862</v>
      </c>
      <c r="B2097" t="s">
        <v>3862</v>
      </c>
      <c r="C2097" t="s">
        <v>9715</v>
      </c>
      <c r="D2097" t="s">
        <v>178</v>
      </c>
      <c r="E2097" s="4">
        <v>42278</v>
      </c>
      <c r="F2097" t="s">
        <v>9796</v>
      </c>
    </row>
    <row r="2098" spans="1:6">
      <c r="A2098" s="1" t="s">
        <v>3863</v>
      </c>
      <c r="B2098" t="s">
        <v>3863</v>
      </c>
      <c r="C2098" t="s">
        <v>1765</v>
      </c>
      <c r="E2098" s="4">
        <v>42278</v>
      </c>
      <c r="F2098" t="s">
        <v>9796</v>
      </c>
    </row>
    <row r="2099" spans="1:6">
      <c r="A2099" s="1" t="s">
        <v>3864</v>
      </c>
      <c r="B2099" t="s">
        <v>3864</v>
      </c>
      <c r="C2099" t="s">
        <v>1765</v>
      </c>
      <c r="E2099" s="4">
        <v>42278</v>
      </c>
      <c r="F2099" t="s">
        <v>9796</v>
      </c>
    </row>
    <row r="2100" spans="1:6">
      <c r="A2100" s="1" t="s">
        <v>3865</v>
      </c>
      <c r="B2100" t="s">
        <v>3865</v>
      </c>
      <c r="C2100" t="s">
        <v>1765</v>
      </c>
      <c r="D2100" t="s">
        <v>9729</v>
      </c>
      <c r="E2100" s="4">
        <v>42278</v>
      </c>
      <c r="F2100" t="s">
        <v>9796</v>
      </c>
    </row>
    <row r="2101" spans="1:6">
      <c r="A2101" s="1" t="s">
        <v>3866</v>
      </c>
      <c r="B2101" t="s">
        <v>3866</v>
      </c>
      <c r="C2101" t="s">
        <v>9715</v>
      </c>
      <c r="D2101" t="s">
        <v>9729</v>
      </c>
      <c r="E2101" s="4">
        <v>42278</v>
      </c>
      <c r="F2101" t="s">
        <v>9796</v>
      </c>
    </row>
    <row r="2102" spans="1:6">
      <c r="A2102" s="1" t="s">
        <v>3867</v>
      </c>
      <c r="B2102" t="s">
        <v>3867</v>
      </c>
      <c r="C2102" t="s">
        <v>1765</v>
      </c>
      <c r="E2102" s="4">
        <v>42278</v>
      </c>
      <c r="F2102" t="s">
        <v>9796</v>
      </c>
    </row>
    <row r="2103" spans="1:6">
      <c r="A2103" s="1" t="s">
        <v>3868</v>
      </c>
      <c r="B2103" t="s">
        <v>3868</v>
      </c>
      <c r="C2103" t="s">
        <v>1765</v>
      </c>
      <c r="E2103" s="4">
        <v>42278</v>
      </c>
      <c r="F2103" t="s">
        <v>9796</v>
      </c>
    </row>
    <row r="2104" spans="1:6">
      <c r="A2104" s="1" t="s">
        <v>3869</v>
      </c>
      <c r="B2104" t="s">
        <v>3869</v>
      </c>
      <c r="C2104" t="s">
        <v>9717</v>
      </c>
      <c r="E2104" s="4">
        <v>42278</v>
      </c>
      <c r="F2104" t="s">
        <v>9796</v>
      </c>
    </row>
    <row r="2105" spans="1:6">
      <c r="A2105" s="1" t="s">
        <v>3870</v>
      </c>
      <c r="B2105" t="s">
        <v>3870</v>
      </c>
      <c r="C2105" t="s">
        <v>9717</v>
      </c>
      <c r="E2105" s="4">
        <v>42278</v>
      </c>
      <c r="F2105" t="s">
        <v>9796</v>
      </c>
    </row>
    <row r="2106" spans="1:6">
      <c r="A2106" s="1" t="s">
        <v>3871</v>
      </c>
      <c r="B2106" t="s">
        <v>3871</v>
      </c>
      <c r="C2106" t="s">
        <v>9717</v>
      </c>
      <c r="D2106" t="s">
        <v>9729</v>
      </c>
      <c r="E2106" s="4">
        <v>42278</v>
      </c>
      <c r="F2106" t="s">
        <v>9796</v>
      </c>
    </row>
    <row r="2107" spans="1:6">
      <c r="A2107" s="1" t="s">
        <v>3872</v>
      </c>
      <c r="B2107" t="s">
        <v>3872</v>
      </c>
      <c r="C2107" t="s">
        <v>9717</v>
      </c>
      <c r="D2107" t="s">
        <v>9727</v>
      </c>
      <c r="E2107" s="4">
        <v>42278</v>
      </c>
      <c r="F2107" t="s">
        <v>9796</v>
      </c>
    </row>
    <row r="2108" spans="1:6">
      <c r="A2108" s="1" t="s">
        <v>3873</v>
      </c>
      <c r="B2108" t="s">
        <v>3873</v>
      </c>
      <c r="C2108" t="s">
        <v>9717</v>
      </c>
      <c r="E2108" s="4">
        <v>42278</v>
      </c>
      <c r="F2108" t="s">
        <v>9796</v>
      </c>
    </row>
    <row r="2109" spans="1:6">
      <c r="A2109" s="1" t="s">
        <v>3874</v>
      </c>
      <c r="B2109" t="s">
        <v>3874</v>
      </c>
      <c r="C2109" t="s">
        <v>1765</v>
      </c>
      <c r="E2109" s="4">
        <v>42278</v>
      </c>
      <c r="F2109" t="s">
        <v>9796</v>
      </c>
    </row>
    <row r="2110" spans="1:6">
      <c r="A2110" s="1" t="s">
        <v>3875</v>
      </c>
      <c r="B2110" t="s">
        <v>3875</v>
      </c>
      <c r="C2110" t="s">
        <v>9717</v>
      </c>
      <c r="D2110" t="s">
        <v>9729</v>
      </c>
      <c r="E2110" s="4">
        <v>42278</v>
      </c>
      <c r="F2110" t="s">
        <v>9796</v>
      </c>
    </row>
    <row r="2111" spans="1:6">
      <c r="A2111" s="1" t="s">
        <v>3876</v>
      </c>
      <c r="B2111" t="s">
        <v>3876</v>
      </c>
      <c r="C2111" t="s">
        <v>9715</v>
      </c>
      <c r="E2111" s="4">
        <v>42278</v>
      </c>
      <c r="F2111" t="s">
        <v>9796</v>
      </c>
    </row>
    <row r="2112" spans="1:6">
      <c r="A2112" s="1" t="s">
        <v>3877</v>
      </c>
      <c r="B2112" t="s">
        <v>3877</v>
      </c>
      <c r="C2112" t="s">
        <v>9715</v>
      </c>
      <c r="E2112" s="4">
        <v>42278</v>
      </c>
      <c r="F2112" t="s">
        <v>9796</v>
      </c>
    </row>
    <row r="2113" spans="1:6">
      <c r="A2113" s="1" t="s">
        <v>3878</v>
      </c>
      <c r="B2113" t="s">
        <v>3878</v>
      </c>
      <c r="C2113" t="s">
        <v>9717</v>
      </c>
      <c r="D2113" t="s">
        <v>9729</v>
      </c>
      <c r="E2113" s="4">
        <v>42278</v>
      </c>
      <c r="F2113" t="s">
        <v>9796</v>
      </c>
    </row>
    <row r="2114" spans="1:6">
      <c r="A2114" s="1" t="s">
        <v>3879</v>
      </c>
      <c r="B2114" t="s">
        <v>3879</v>
      </c>
      <c r="C2114" t="s">
        <v>9715</v>
      </c>
      <c r="D2114" t="s">
        <v>9725</v>
      </c>
      <c r="E2114" s="4">
        <v>42278</v>
      </c>
      <c r="F2114" t="s">
        <v>9796</v>
      </c>
    </row>
    <row r="2115" spans="1:6">
      <c r="A2115" s="1" t="s">
        <v>3880</v>
      </c>
      <c r="B2115" t="s">
        <v>3880</v>
      </c>
      <c r="C2115" t="s">
        <v>9717</v>
      </c>
      <c r="E2115" s="4">
        <v>42278</v>
      </c>
      <c r="F2115" t="s">
        <v>9796</v>
      </c>
    </row>
    <row r="2116" spans="1:6">
      <c r="A2116" s="1" t="s">
        <v>3881</v>
      </c>
      <c r="B2116" t="s">
        <v>3881</v>
      </c>
      <c r="C2116" t="s">
        <v>9717</v>
      </c>
      <c r="E2116" s="4">
        <v>42278</v>
      </c>
      <c r="F2116" t="s">
        <v>9796</v>
      </c>
    </row>
    <row r="2117" spans="1:6">
      <c r="A2117" s="1" t="s">
        <v>3882</v>
      </c>
      <c r="B2117" t="s">
        <v>3882</v>
      </c>
      <c r="C2117" t="s">
        <v>9715</v>
      </c>
      <c r="E2117" s="4">
        <v>42278</v>
      </c>
      <c r="F2117" t="s">
        <v>9796</v>
      </c>
    </row>
    <row r="2118" spans="1:6">
      <c r="A2118" s="1" t="s">
        <v>3883</v>
      </c>
      <c r="B2118" t="s">
        <v>3883</v>
      </c>
      <c r="C2118" t="s">
        <v>9717</v>
      </c>
      <c r="D2118" t="s">
        <v>9729</v>
      </c>
      <c r="E2118" s="4">
        <v>42278</v>
      </c>
      <c r="F2118" t="s">
        <v>9796</v>
      </c>
    </row>
    <row r="2119" spans="1:6">
      <c r="A2119" s="1" t="s">
        <v>3884</v>
      </c>
      <c r="B2119" t="s">
        <v>3884</v>
      </c>
      <c r="C2119" t="s">
        <v>9717</v>
      </c>
      <c r="E2119" s="4">
        <v>42278</v>
      </c>
      <c r="F2119" t="s">
        <v>9796</v>
      </c>
    </row>
    <row r="2120" spans="1:6">
      <c r="A2120" s="1" t="s">
        <v>3885</v>
      </c>
      <c r="B2120" t="s">
        <v>3885</v>
      </c>
      <c r="C2120" t="s">
        <v>9717</v>
      </c>
      <c r="E2120" s="4">
        <v>42278</v>
      </c>
      <c r="F2120" t="s">
        <v>9796</v>
      </c>
    </row>
    <row r="2121" spans="1:6">
      <c r="A2121" s="1" t="s">
        <v>3886</v>
      </c>
      <c r="B2121" t="s">
        <v>3886</v>
      </c>
      <c r="C2121" t="s">
        <v>9717</v>
      </c>
      <c r="E2121" s="4">
        <v>42278</v>
      </c>
      <c r="F2121" t="s">
        <v>9796</v>
      </c>
    </row>
    <row r="2122" spans="1:6">
      <c r="A2122" s="1" t="s">
        <v>3887</v>
      </c>
      <c r="B2122" t="s">
        <v>3887</v>
      </c>
      <c r="C2122" t="s">
        <v>9715</v>
      </c>
      <c r="D2122" t="s">
        <v>9744</v>
      </c>
      <c r="E2122" s="4">
        <v>42278</v>
      </c>
      <c r="F2122" t="s">
        <v>9796</v>
      </c>
    </row>
    <row r="2123" spans="1:6">
      <c r="A2123" s="1" t="s">
        <v>3888</v>
      </c>
      <c r="B2123" t="s">
        <v>3888</v>
      </c>
      <c r="C2123" t="s">
        <v>9717</v>
      </c>
      <c r="E2123" s="4">
        <v>42278</v>
      </c>
      <c r="F2123" t="s">
        <v>9796</v>
      </c>
    </row>
    <row r="2124" spans="1:6">
      <c r="A2124" s="1" t="s">
        <v>3889</v>
      </c>
      <c r="B2124" t="s">
        <v>3889</v>
      </c>
      <c r="C2124" t="s">
        <v>9715</v>
      </c>
      <c r="E2124" s="4">
        <v>42278</v>
      </c>
      <c r="F2124" t="s">
        <v>9796</v>
      </c>
    </row>
    <row r="2125" spans="1:6">
      <c r="A2125" s="1" t="s">
        <v>3890</v>
      </c>
      <c r="B2125" t="s">
        <v>3890</v>
      </c>
      <c r="C2125" t="s">
        <v>1765</v>
      </c>
      <c r="D2125" t="s">
        <v>9722</v>
      </c>
      <c r="E2125" s="4">
        <v>42800</v>
      </c>
      <c r="F2125" t="s">
        <v>9796</v>
      </c>
    </row>
    <row r="2126" spans="1:6">
      <c r="A2126" s="1" t="s">
        <v>3891</v>
      </c>
      <c r="B2126" t="s">
        <v>3891</v>
      </c>
      <c r="C2126" t="s">
        <v>1765</v>
      </c>
      <c r="E2126" s="4">
        <v>42278</v>
      </c>
      <c r="F2126" t="s">
        <v>9796</v>
      </c>
    </row>
    <row r="2127" spans="1:6">
      <c r="A2127" s="1" t="s">
        <v>3892</v>
      </c>
      <c r="B2127" t="s">
        <v>3892</v>
      </c>
      <c r="C2127" t="s">
        <v>9715</v>
      </c>
      <c r="D2127" t="s">
        <v>9729</v>
      </c>
      <c r="E2127" s="4">
        <v>42278</v>
      </c>
      <c r="F2127" t="s">
        <v>9796</v>
      </c>
    </row>
    <row r="2128" spans="1:6">
      <c r="A2128" s="1" t="s">
        <v>3893</v>
      </c>
      <c r="B2128" t="s">
        <v>3893</v>
      </c>
      <c r="C2128" t="s">
        <v>9718</v>
      </c>
      <c r="D2128" t="s">
        <v>9729</v>
      </c>
      <c r="E2128" s="4">
        <v>42278</v>
      </c>
      <c r="F2128" t="s">
        <v>9796</v>
      </c>
    </row>
    <row r="2129" spans="1:6">
      <c r="A2129" s="1" t="s">
        <v>3894</v>
      </c>
      <c r="B2129" t="s">
        <v>3894</v>
      </c>
      <c r="C2129" t="s">
        <v>9718</v>
      </c>
      <c r="E2129" s="4">
        <v>42278</v>
      </c>
      <c r="F2129" t="s">
        <v>9796</v>
      </c>
    </row>
    <row r="2130" spans="1:6">
      <c r="A2130" s="1" t="s">
        <v>3895</v>
      </c>
      <c r="B2130" t="s">
        <v>3895</v>
      </c>
      <c r="C2130" t="s">
        <v>9715</v>
      </c>
      <c r="E2130" s="4">
        <v>42278</v>
      </c>
      <c r="F2130" t="s">
        <v>9796</v>
      </c>
    </row>
    <row r="2131" spans="1:6">
      <c r="A2131" s="1" t="s">
        <v>3896</v>
      </c>
      <c r="B2131" t="s">
        <v>3896</v>
      </c>
      <c r="C2131" t="s">
        <v>9715</v>
      </c>
      <c r="D2131" t="s">
        <v>9721</v>
      </c>
      <c r="E2131" s="4">
        <v>42278</v>
      </c>
      <c r="F2131" t="s">
        <v>9796</v>
      </c>
    </row>
    <row r="2132" spans="1:6">
      <c r="A2132" s="1" t="s">
        <v>3897</v>
      </c>
      <c r="B2132" t="s">
        <v>3897</v>
      </c>
      <c r="C2132" t="s">
        <v>9720</v>
      </c>
      <c r="D2132" t="s">
        <v>9732</v>
      </c>
      <c r="E2132" s="4">
        <v>43018</v>
      </c>
      <c r="F2132" t="s">
        <v>9796</v>
      </c>
    </row>
    <row r="2133" spans="1:6">
      <c r="A2133" s="1" t="s">
        <v>3898</v>
      </c>
      <c r="B2133" t="s">
        <v>3898</v>
      </c>
      <c r="C2133" t="s">
        <v>1765</v>
      </c>
      <c r="D2133" t="s">
        <v>9770</v>
      </c>
      <c r="E2133" s="4">
        <v>42548</v>
      </c>
      <c r="F2133" t="s">
        <v>9796</v>
      </c>
    </row>
    <row r="2134" spans="1:6">
      <c r="A2134" s="1" t="s">
        <v>3899</v>
      </c>
      <c r="B2134" t="s">
        <v>3899</v>
      </c>
      <c r="C2134" t="s">
        <v>1765</v>
      </c>
      <c r="E2134" s="4">
        <v>42278</v>
      </c>
      <c r="F2134" t="s">
        <v>9796</v>
      </c>
    </row>
    <row r="2135" spans="1:6">
      <c r="A2135" s="1" t="s">
        <v>3900</v>
      </c>
      <c r="B2135" t="s">
        <v>3900</v>
      </c>
      <c r="C2135" t="s">
        <v>1765</v>
      </c>
      <c r="D2135" t="s">
        <v>9771</v>
      </c>
      <c r="E2135" s="4">
        <v>42278</v>
      </c>
      <c r="F2135" t="s">
        <v>9796</v>
      </c>
    </row>
    <row r="2136" spans="1:6">
      <c r="A2136" s="1" t="s">
        <v>3901</v>
      </c>
      <c r="B2136" t="s">
        <v>3901</v>
      </c>
      <c r="C2136" t="s">
        <v>9715</v>
      </c>
      <c r="D2136" t="s">
        <v>9725</v>
      </c>
      <c r="E2136" s="4">
        <v>42278</v>
      </c>
      <c r="F2136" t="s">
        <v>9796</v>
      </c>
    </row>
    <row r="2137" spans="1:6">
      <c r="A2137" s="1" t="s">
        <v>3902</v>
      </c>
      <c r="B2137" t="s">
        <v>3902</v>
      </c>
      <c r="C2137" t="s">
        <v>1765</v>
      </c>
      <c r="E2137" s="4">
        <v>42278</v>
      </c>
      <c r="F2137" t="s">
        <v>9796</v>
      </c>
    </row>
    <row r="2138" spans="1:6">
      <c r="A2138" s="1" t="s">
        <v>3903</v>
      </c>
      <c r="B2138" t="s">
        <v>3903</v>
      </c>
      <c r="C2138" t="s">
        <v>1765</v>
      </c>
      <c r="E2138" s="4">
        <v>42278</v>
      </c>
      <c r="F2138" t="s">
        <v>9796</v>
      </c>
    </row>
    <row r="2139" spans="1:6">
      <c r="A2139" s="1" t="s">
        <v>3904</v>
      </c>
      <c r="B2139" t="s">
        <v>3904</v>
      </c>
      <c r="C2139" t="s">
        <v>1765</v>
      </c>
      <c r="E2139" s="4">
        <v>42278</v>
      </c>
      <c r="F2139" t="s">
        <v>9796</v>
      </c>
    </row>
    <row r="2140" spans="1:6">
      <c r="A2140" s="1" t="s">
        <v>3905</v>
      </c>
      <c r="B2140" t="s">
        <v>3905</v>
      </c>
      <c r="C2140" t="s">
        <v>9718</v>
      </c>
      <c r="E2140" s="4">
        <v>42278</v>
      </c>
      <c r="F2140" t="s">
        <v>9796</v>
      </c>
    </row>
    <row r="2141" spans="1:6">
      <c r="A2141" s="1" t="s">
        <v>3906</v>
      </c>
      <c r="B2141" t="s">
        <v>3906</v>
      </c>
      <c r="C2141" t="s">
        <v>1765</v>
      </c>
      <c r="E2141" s="4">
        <v>42278</v>
      </c>
      <c r="F2141" t="s">
        <v>9796</v>
      </c>
    </row>
    <row r="2142" spans="1:6">
      <c r="A2142" s="1" t="s">
        <v>3907</v>
      </c>
      <c r="B2142" t="s">
        <v>3907</v>
      </c>
      <c r="C2142" t="s">
        <v>1765</v>
      </c>
      <c r="E2142" s="4">
        <v>42278</v>
      </c>
      <c r="F2142" t="s">
        <v>9796</v>
      </c>
    </row>
    <row r="2143" spans="1:6">
      <c r="A2143" s="1" t="s">
        <v>3908</v>
      </c>
      <c r="B2143" t="s">
        <v>3908</v>
      </c>
      <c r="C2143" t="s">
        <v>1765</v>
      </c>
      <c r="D2143" t="s">
        <v>9732</v>
      </c>
      <c r="E2143" s="4">
        <v>42548</v>
      </c>
      <c r="F2143" t="s">
        <v>9796</v>
      </c>
    </row>
    <row r="2144" spans="1:6">
      <c r="A2144" s="1" t="s">
        <v>3909</v>
      </c>
      <c r="B2144" t="s">
        <v>3909</v>
      </c>
      <c r="C2144" t="s">
        <v>1765</v>
      </c>
      <c r="E2144" s="4">
        <v>42278</v>
      </c>
      <c r="F2144" t="s">
        <v>9796</v>
      </c>
    </row>
    <row r="2145" spans="1:6">
      <c r="A2145" s="1" t="s">
        <v>3910</v>
      </c>
      <c r="B2145" t="s">
        <v>3910</v>
      </c>
      <c r="C2145" t="s">
        <v>9716</v>
      </c>
      <c r="D2145" t="s">
        <v>9722</v>
      </c>
      <c r="E2145" s="4">
        <v>42278</v>
      </c>
      <c r="F2145" t="s">
        <v>9796</v>
      </c>
    </row>
    <row r="2146" spans="1:6">
      <c r="A2146" s="1" t="s">
        <v>3911</v>
      </c>
      <c r="B2146" t="s">
        <v>3911</v>
      </c>
      <c r="C2146" t="s">
        <v>1765</v>
      </c>
      <c r="D2146" t="s">
        <v>9722</v>
      </c>
      <c r="E2146" s="4">
        <v>42278</v>
      </c>
      <c r="F2146" t="s">
        <v>9796</v>
      </c>
    </row>
    <row r="2147" spans="1:6">
      <c r="A2147" s="1" t="s">
        <v>3912</v>
      </c>
      <c r="B2147" t="s">
        <v>3912</v>
      </c>
      <c r="C2147" t="s">
        <v>1765</v>
      </c>
      <c r="D2147" t="s">
        <v>9770</v>
      </c>
      <c r="E2147" s="4">
        <v>42278</v>
      </c>
      <c r="F2147" t="s">
        <v>9796</v>
      </c>
    </row>
    <row r="2148" spans="1:6">
      <c r="A2148" s="1" t="s">
        <v>3913</v>
      </c>
      <c r="B2148" t="s">
        <v>3913</v>
      </c>
      <c r="C2148" t="s">
        <v>1765</v>
      </c>
      <c r="D2148" t="s">
        <v>9735</v>
      </c>
      <c r="E2148" s="4">
        <v>42278</v>
      </c>
      <c r="F2148" t="s">
        <v>9796</v>
      </c>
    </row>
    <row r="2149" spans="1:6">
      <c r="A2149" s="1" t="s">
        <v>3914</v>
      </c>
      <c r="B2149" t="s">
        <v>3914</v>
      </c>
      <c r="C2149" t="s">
        <v>1765</v>
      </c>
      <c r="E2149" s="4">
        <v>42278</v>
      </c>
      <c r="F2149" t="s">
        <v>9796</v>
      </c>
    </row>
    <row r="2150" spans="1:6">
      <c r="A2150" s="1" t="s">
        <v>3915</v>
      </c>
      <c r="B2150" t="s">
        <v>3915</v>
      </c>
      <c r="C2150" t="s">
        <v>9718</v>
      </c>
      <c r="E2150" s="4">
        <v>42278</v>
      </c>
      <c r="F2150" t="s">
        <v>9796</v>
      </c>
    </row>
    <row r="2151" spans="1:6">
      <c r="A2151" s="1" t="s">
        <v>3916</v>
      </c>
      <c r="B2151" t="s">
        <v>3916</v>
      </c>
      <c r="C2151" t="s">
        <v>1765</v>
      </c>
      <c r="E2151" s="4">
        <v>42278</v>
      </c>
      <c r="F2151" t="s">
        <v>9796</v>
      </c>
    </row>
    <row r="2152" spans="1:6">
      <c r="A2152" s="1" t="s">
        <v>3917</v>
      </c>
      <c r="B2152" t="s">
        <v>3917</v>
      </c>
      <c r="C2152" t="s">
        <v>9716</v>
      </c>
      <c r="E2152" s="4">
        <v>42278</v>
      </c>
      <c r="F2152" t="s">
        <v>9796</v>
      </c>
    </row>
    <row r="2153" spans="1:6">
      <c r="A2153" s="1" t="s">
        <v>3918</v>
      </c>
      <c r="B2153" t="s">
        <v>3918</v>
      </c>
      <c r="C2153" t="s">
        <v>9716</v>
      </c>
      <c r="E2153" s="4">
        <v>42278</v>
      </c>
      <c r="F2153" t="s">
        <v>9796</v>
      </c>
    </row>
    <row r="2154" spans="1:6">
      <c r="A2154" s="1" t="s">
        <v>3919</v>
      </c>
      <c r="B2154" t="s">
        <v>3919</v>
      </c>
      <c r="C2154" t="s">
        <v>9716</v>
      </c>
      <c r="E2154" s="4">
        <v>42278</v>
      </c>
      <c r="F2154" t="s">
        <v>9796</v>
      </c>
    </row>
    <row r="2155" spans="1:6">
      <c r="A2155" s="1" t="s">
        <v>3920</v>
      </c>
      <c r="B2155" t="s">
        <v>3920</v>
      </c>
      <c r="C2155" t="s">
        <v>9716</v>
      </c>
      <c r="E2155" s="4">
        <v>42278</v>
      </c>
      <c r="F2155" t="s">
        <v>9796</v>
      </c>
    </row>
    <row r="2156" spans="1:6">
      <c r="A2156" s="1" t="s">
        <v>3921</v>
      </c>
      <c r="B2156" t="s">
        <v>3921</v>
      </c>
      <c r="C2156" t="s">
        <v>9716</v>
      </c>
      <c r="E2156" s="4">
        <v>42278</v>
      </c>
      <c r="F2156" t="s">
        <v>9796</v>
      </c>
    </row>
    <row r="2157" spans="1:6">
      <c r="A2157" s="1" t="s">
        <v>3922</v>
      </c>
      <c r="B2157" t="s">
        <v>3922</v>
      </c>
      <c r="C2157" t="s">
        <v>1765</v>
      </c>
      <c r="E2157" s="4">
        <v>42278</v>
      </c>
      <c r="F2157" t="s">
        <v>9796</v>
      </c>
    </row>
    <row r="2158" spans="1:6">
      <c r="A2158" s="1" t="s">
        <v>3923</v>
      </c>
      <c r="B2158" t="s">
        <v>3923</v>
      </c>
      <c r="C2158" t="s">
        <v>9716</v>
      </c>
      <c r="E2158" s="4">
        <v>42278</v>
      </c>
      <c r="F2158" t="s">
        <v>9796</v>
      </c>
    </row>
    <row r="2159" spans="1:6">
      <c r="A2159" s="1" t="s">
        <v>3924</v>
      </c>
      <c r="B2159" t="s">
        <v>3924</v>
      </c>
      <c r="C2159" t="s">
        <v>9716</v>
      </c>
      <c r="E2159" s="4">
        <v>42278</v>
      </c>
      <c r="F2159" t="s">
        <v>9796</v>
      </c>
    </row>
    <row r="2160" spans="1:6">
      <c r="A2160" s="1" t="s">
        <v>3925</v>
      </c>
      <c r="B2160" t="s">
        <v>3925</v>
      </c>
      <c r="C2160" t="s">
        <v>1765</v>
      </c>
      <c r="E2160" s="4">
        <v>42702</v>
      </c>
      <c r="F2160" t="s">
        <v>9796</v>
      </c>
    </row>
    <row r="2161" spans="1:6">
      <c r="A2161" s="1" t="s">
        <v>3926</v>
      </c>
      <c r="B2161" t="s">
        <v>3926</v>
      </c>
      <c r="C2161" t="s">
        <v>9716</v>
      </c>
      <c r="E2161" s="4">
        <v>42278</v>
      </c>
      <c r="F2161" t="s">
        <v>9796</v>
      </c>
    </row>
    <row r="2162" spans="1:6">
      <c r="A2162" s="1" t="s">
        <v>3927</v>
      </c>
      <c r="B2162" t="s">
        <v>3927</v>
      </c>
      <c r="C2162" t="s">
        <v>9716</v>
      </c>
      <c r="E2162" s="4">
        <v>42278</v>
      </c>
      <c r="F2162" t="s">
        <v>9796</v>
      </c>
    </row>
    <row r="2163" spans="1:6">
      <c r="A2163" s="1" t="s">
        <v>3928</v>
      </c>
      <c r="B2163" t="s">
        <v>3928</v>
      </c>
      <c r="C2163" t="s">
        <v>9718</v>
      </c>
      <c r="E2163" s="4">
        <v>42278</v>
      </c>
      <c r="F2163" t="s">
        <v>9796</v>
      </c>
    </row>
    <row r="2164" spans="1:6">
      <c r="A2164" s="1" t="s">
        <v>3929</v>
      </c>
      <c r="B2164" t="s">
        <v>3929</v>
      </c>
      <c r="C2164" t="s">
        <v>9716</v>
      </c>
      <c r="E2164" s="4">
        <v>42278</v>
      </c>
      <c r="F2164" t="s">
        <v>9796</v>
      </c>
    </row>
    <row r="2165" spans="1:6">
      <c r="A2165" s="1" t="s">
        <v>3930</v>
      </c>
      <c r="B2165" t="s">
        <v>3930</v>
      </c>
      <c r="C2165" t="s">
        <v>9716</v>
      </c>
      <c r="E2165" s="4">
        <v>42278</v>
      </c>
      <c r="F2165" t="s">
        <v>9796</v>
      </c>
    </row>
    <row r="2166" spans="1:6">
      <c r="A2166" s="1" t="s">
        <v>3931</v>
      </c>
      <c r="B2166" t="s">
        <v>3931</v>
      </c>
      <c r="C2166" t="s">
        <v>9716</v>
      </c>
      <c r="E2166" s="4">
        <v>42278</v>
      </c>
      <c r="F2166" t="s">
        <v>9796</v>
      </c>
    </row>
    <row r="2167" spans="1:6">
      <c r="A2167" s="1" t="s">
        <v>3932</v>
      </c>
      <c r="B2167" t="s">
        <v>3932</v>
      </c>
      <c r="C2167" t="s">
        <v>1765</v>
      </c>
      <c r="D2167" t="s">
        <v>9761</v>
      </c>
      <c r="E2167" s="4">
        <v>43007</v>
      </c>
      <c r="F2167" t="s">
        <v>9796</v>
      </c>
    </row>
    <row r="2168" spans="1:6">
      <c r="A2168" s="1" t="s">
        <v>3933</v>
      </c>
      <c r="B2168" t="s">
        <v>3933</v>
      </c>
      <c r="C2168" t="s">
        <v>1765</v>
      </c>
      <c r="E2168" s="4">
        <v>42549</v>
      </c>
      <c r="F2168" t="s">
        <v>9796</v>
      </c>
    </row>
    <row r="2169" spans="1:6">
      <c r="A2169" s="1" t="s">
        <v>3934</v>
      </c>
      <c r="B2169" t="s">
        <v>3934</v>
      </c>
      <c r="C2169" t="s">
        <v>1765</v>
      </c>
      <c r="E2169" s="4">
        <v>42278</v>
      </c>
      <c r="F2169" t="s">
        <v>9796</v>
      </c>
    </row>
    <row r="2170" spans="1:6">
      <c r="A2170" s="1" t="s">
        <v>3935</v>
      </c>
      <c r="B2170" t="s">
        <v>3935</v>
      </c>
      <c r="C2170" t="s">
        <v>1765</v>
      </c>
      <c r="D2170" t="s">
        <v>9740</v>
      </c>
      <c r="E2170" s="4">
        <v>42278</v>
      </c>
      <c r="F2170" t="s">
        <v>9796</v>
      </c>
    </row>
    <row r="2171" spans="1:6">
      <c r="A2171" s="1" t="s">
        <v>3936</v>
      </c>
      <c r="B2171" t="s">
        <v>3936</v>
      </c>
      <c r="C2171" t="s">
        <v>9716</v>
      </c>
      <c r="E2171" s="4">
        <v>42278</v>
      </c>
      <c r="F2171" t="s">
        <v>9796</v>
      </c>
    </row>
    <row r="2172" spans="1:6">
      <c r="A2172" s="1" t="s">
        <v>3937</v>
      </c>
      <c r="B2172" t="s">
        <v>3937</v>
      </c>
      <c r="C2172" t="s">
        <v>1765</v>
      </c>
      <c r="E2172" s="4">
        <v>42278</v>
      </c>
      <c r="F2172" t="s">
        <v>9796</v>
      </c>
    </row>
    <row r="2173" spans="1:6">
      <c r="A2173" s="1" t="s">
        <v>3938</v>
      </c>
      <c r="B2173" t="s">
        <v>3938</v>
      </c>
      <c r="C2173" t="s">
        <v>9716</v>
      </c>
      <c r="E2173" s="4">
        <v>42278</v>
      </c>
      <c r="F2173" t="s">
        <v>9796</v>
      </c>
    </row>
    <row r="2174" spans="1:6">
      <c r="A2174" s="1" t="s">
        <v>3939</v>
      </c>
      <c r="B2174" t="s">
        <v>3939</v>
      </c>
      <c r="C2174" t="s">
        <v>1765</v>
      </c>
      <c r="E2174" s="4">
        <v>42278</v>
      </c>
      <c r="F2174" t="s">
        <v>9796</v>
      </c>
    </row>
    <row r="2175" spans="1:6">
      <c r="A2175" s="1" t="s">
        <v>3940</v>
      </c>
      <c r="B2175" t="s">
        <v>3940</v>
      </c>
      <c r="C2175" t="s">
        <v>1765</v>
      </c>
      <c r="D2175" t="s">
        <v>9725</v>
      </c>
      <c r="E2175" s="4">
        <v>42369</v>
      </c>
      <c r="F2175" t="s">
        <v>9796</v>
      </c>
    </row>
    <row r="2176" spans="1:6">
      <c r="A2176" s="1" t="s">
        <v>3941</v>
      </c>
      <c r="B2176" t="s">
        <v>3941</v>
      </c>
      <c r="C2176" t="s">
        <v>9716</v>
      </c>
      <c r="E2176" s="4">
        <v>42278</v>
      </c>
      <c r="F2176" t="s">
        <v>9796</v>
      </c>
    </row>
    <row r="2177" spans="1:6">
      <c r="A2177" s="1" t="s">
        <v>3942</v>
      </c>
      <c r="B2177" t="s">
        <v>3942</v>
      </c>
      <c r="C2177" t="s">
        <v>1765</v>
      </c>
      <c r="E2177" s="4">
        <v>42278</v>
      </c>
      <c r="F2177" t="s">
        <v>9796</v>
      </c>
    </row>
    <row r="2178" spans="1:6">
      <c r="A2178" s="1" t="s">
        <v>3943</v>
      </c>
      <c r="B2178" t="s">
        <v>3943</v>
      </c>
      <c r="C2178" t="s">
        <v>9716</v>
      </c>
      <c r="E2178" s="4">
        <v>42278</v>
      </c>
      <c r="F2178" t="s">
        <v>9796</v>
      </c>
    </row>
    <row r="2179" spans="1:6">
      <c r="A2179" s="1" t="s">
        <v>3944</v>
      </c>
      <c r="B2179" t="s">
        <v>3944</v>
      </c>
      <c r="C2179" t="s">
        <v>1765</v>
      </c>
      <c r="E2179" s="4">
        <v>42278</v>
      </c>
      <c r="F2179" t="s">
        <v>9796</v>
      </c>
    </row>
    <row r="2180" spans="1:6">
      <c r="A2180" s="1" t="s">
        <v>3945</v>
      </c>
      <c r="B2180" t="s">
        <v>3945</v>
      </c>
      <c r="C2180" t="s">
        <v>1765</v>
      </c>
      <c r="E2180" s="4">
        <v>42278</v>
      </c>
      <c r="F2180" t="s">
        <v>9796</v>
      </c>
    </row>
    <row r="2181" spans="1:6">
      <c r="A2181" s="1" t="s">
        <v>3946</v>
      </c>
      <c r="B2181" t="s">
        <v>3946</v>
      </c>
      <c r="C2181" t="s">
        <v>1765</v>
      </c>
      <c r="D2181" t="s">
        <v>9722</v>
      </c>
      <c r="E2181" s="4">
        <v>42278</v>
      </c>
      <c r="F2181" t="s">
        <v>9796</v>
      </c>
    </row>
    <row r="2182" spans="1:6">
      <c r="A2182" s="1" t="s">
        <v>3947</v>
      </c>
      <c r="B2182" t="s">
        <v>3947</v>
      </c>
      <c r="C2182" t="s">
        <v>9716</v>
      </c>
      <c r="E2182" s="4">
        <v>42278</v>
      </c>
      <c r="F2182" t="s">
        <v>9796</v>
      </c>
    </row>
    <row r="2183" spans="1:6">
      <c r="A2183" s="1" t="s">
        <v>3948</v>
      </c>
      <c r="B2183" t="s">
        <v>3948</v>
      </c>
      <c r="C2183" t="s">
        <v>1765</v>
      </c>
      <c r="E2183" s="4">
        <v>42278</v>
      </c>
      <c r="F2183" t="s">
        <v>9796</v>
      </c>
    </row>
    <row r="2184" spans="1:6">
      <c r="A2184" s="1" t="s">
        <v>3949</v>
      </c>
      <c r="B2184" t="s">
        <v>3949</v>
      </c>
      <c r="C2184" t="s">
        <v>1765</v>
      </c>
      <c r="E2184" s="4">
        <v>42278</v>
      </c>
      <c r="F2184" t="s">
        <v>9796</v>
      </c>
    </row>
    <row r="2185" spans="1:6">
      <c r="A2185" s="1" t="s">
        <v>3950</v>
      </c>
      <c r="B2185" t="s">
        <v>3950</v>
      </c>
      <c r="C2185" t="s">
        <v>1765</v>
      </c>
      <c r="E2185" s="4">
        <v>42278</v>
      </c>
      <c r="F2185" t="s">
        <v>9796</v>
      </c>
    </row>
    <row r="2186" spans="1:6">
      <c r="A2186" s="1" t="s">
        <v>3951</v>
      </c>
      <c r="B2186" t="s">
        <v>3951</v>
      </c>
      <c r="C2186" t="s">
        <v>1765</v>
      </c>
      <c r="E2186" s="4">
        <v>42278</v>
      </c>
      <c r="F2186" t="s">
        <v>9796</v>
      </c>
    </row>
    <row r="2187" spans="1:6">
      <c r="A2187" s="1" t="s">
        <v>3952</v>
      </c>
      <c r="B2187" t="s">
        <v>3952</v>
      </c>
      <c r="C2187" t="s">
        <v>1765</v>
      </c>
      <c r="E2187" s="4">
        <v>42278</v>
      </c>
      <c r="F2187" t="s">
        <v>9796</v>
      </c>
    </row>
    <row r="2188" spans="1:6">
      <c r="A2188" s="1" t="s">
        <v>3953</v>
      </c>
      <c r="B2188" t="s">
        <v>3953</v>
      </c>
      <c r="C2188" t="s">
        <v>1765</v>
      </c>
      <c r="E2188" s="4">
        <v>42278</v>
      </c>
      <c r="F2188" t="s">
        <v>9796</v>
      </c>
    </row>
    <row r="2189" spans="1:6">
      <c r="A2189" s="1" t="s">
        <v>3954</v>
      </c>
      <c r="B2189" t="s">
        <v>3954</v>
      </c>
      <c r="C2189" t="s">
        <v>1765</v>
      </c>
      <c r="E2189" s="4">
        <v>42278</v>
      </c>
      <c r="F2189" t="s">
        <v>9796</v>
      </c>
    </row>
    <row r="2190" spans="1:6">
      <c r="A2190" s="1" t="s">
        <v>3955</v>
      </c>
      <c r="B2190" t="s">
        <v>3955</v>
      </c>
      <c r="C2190" t="s">
        <v>1765</v>
      </c>
      <c r="E2190" s="4">
        <v>42278</v>
      </c>
      <c r="F2190" t="s">
        <v>9796</v>
      </c>
    </row>
    <row r="2191" spans="1:6">
      <c r="A2191" s="1" t="s">
        <v>3956</v>
      </c>
      <c r="B2191" t="s">
        <v>3956</v>
      </c>
      <c r="C2191" t="s">
        <v>1765</v>
      </c>
      <c r="E2191" s="4">
        <v>42278</v>
      </c>
      <c r="F2191" t="s">
        <v>9796</v>
      </c>
    </row>
    <row r="2192" spans="1:6">
      <c r="A2192" s="1" t="s">
        <v>3957</v>
      </c>
      <c r="B2192" t="s">
        <v>3957</v>
      </c>
      <c r="C2192" t="s">
        <v>1765</v>
      </c>
      <c r="E2192" s="4">
        <v>42278</v>
      </c>
      <c r="F2192" t="s">
        <v>9796</v>
      </c>
    </row>
    <row r="2193" spans="1:6">
      <c r="A2193" s="1" t="s">
        <v>3958</v>
      </c>
      <c r="B2193" t="s">
        <v>3958</v>
      </c>
      <c r="C2193" t="s">
        <v>1765</v>
      </c>
      <c r="E2193" s="4">
        <v>42278</v>
      </c>
      <c r="F2193" t="s">
        <v>9796</v>
      </c>
    </row>
    <row r="2194" spans="1:6">
      <c r="A2194" s="1" t="s">
        <v>3959</v>
      </c>
      <c r="B2194" t="s">
        <v>3959</v>
      </c>
      <c r="C2194" t="s">
        <v>9716</v>
      </c>
      <c r="E2194" s="4">
        <v>42278</v>
      </c>
      <c r="F2194" t="s">
        <v>9796</v>
      </c>
    </row>
    <row r="2195" spans="1:6">
      <c r="A2195" s="1" t="s">
        <v>3960</v>
      </c>
      <c r="B2195" t="s">
        <v>3960</v>
      </c>
      <c r="C2195" t="s">
        <v>9716</v>
      </c>
      <c r="E2195" s="4">
        <v>42278</v>
      </c>
      <c r="F2195" t="s">
        <v>9796</v>
      </c>
    </row>
    <row r="2196" spans="1:6">
      <c r="A2196" s="1" t="s">
        <v>3961</v>
      </c>
      <c r="B2196" t="s">
        <v>3961</v>
      </c>
      <c r="C2196" t="s">
        <v>9716</v>
      </c>
      <c r="E2196" s="4">
        <v>42278</v>
      </c>
      <c r="F2196" t="s">
        <v>9796</v>
      </c>
    </row>
    <row r="2197" spans="1:6">
      <c r="A2197" s="1" t="s">
        <v>3962</v>
      </c>
      <c r="B2197" t="s">
        <v>3962</v>
      </c>
      <c r="C2197" t="s">
        <v>1765</v>
      </c>
      <c r="E2197" s="4">
        <v>42278</v>
      </c>
      <c r="F2197" t="s">
        <v>9796</v>
      </c>
    </row>
    <row r="2198" spans="1:6">
      <c r="A2198" s="1" t="s">
        <v>3963</v>
      </c>
      <c r="B2198" t="s">
        <v>3963</v>
      </c>
      <c r="C2198" t="s">
        <v>9720</v>
      </c>
      <c r="D2198" t="s">
        <v>9741</v>
      </c>
      <c r="E2198" s="4">
        <v>42800</v>
      </c>
      <c r="F2198" t="s">
        <v>9796</v>
      </c>
    </row>
    <row r="2199" spans="1:6">
      <c r="A2199" s="1" t="s">
        <v>3964</v>
      </c>
      <c r="B2199" t="s">
        <v>3964</v>
      </c>
      <c r="C2199" t="s">
        <v>1765</v>
      </c>
      <c r="E2199" s="4">
        <v>42278</v>
      </c>
      <c r="F2199" t="s">
        <v>9796</v>
      </c>
    </row>
    <row r="2200" spans="1:6">
      <c r="A2200" s="1" t="s">
        <v>3965</v>
      </c>
      <c r="B2200" t="s">
        <v>3965</v>
      </c>
      <c r="C2200" t="s">
        <v>1765</v>
      </c>
      <c r="E2200" s="4">
        <v>42278</v>
      </c>
      <c r="F2200" t="s">
        <v>9796</v>
      </c>
    </row>
    <row r="2201" spans="1:6">
      <c r="A2201" s="1" t="s">
        <v>3966</v>
      </c>
      <c r="B2201" t="s">
        <v>3966</v>
      </c>
      <c r="C2201" t="s">
        <v>1765</v>
      </c>
      <c r="E2201" s="4">
        <v>42278</v>
      </c>
      <c r="F2201" t="s">
        <v>9796</v>
      </c>
    </row>
    <row r="2202" spans="1:6">
      <c r="A2202" s="1" t="s">
        <v>3967</v>
      </c>
      <c r="B2202" t="s">
        <v>3967</v>
      </c>
      <c r="C2202" t="s">
        <v>1765</v>
      </c>
      <c r="E2202" s="4">
        <v>42278</v>
      </c>
      <c r="F2202" t="s">
        <v>9796</v>
      </c>
    </row>
    <row r="2203" spans="1:6">
      <c r="A2203" s="1" t="s">
        <v>3968</v>
      </c>
      <c r="B2203" t="s">
        <v>3968</v>
      </c>
      <c r="C2203" t="s">
        <v>9716</v>
      </c>
      <c r="E2203" s="4">
        <v>42278</v>
      </c>
      <c r="F2203" t="s">
        <v>9796</v>
      </c>
    </row>
    <row r="2204" spans="1:6">
      <c r="A2204" s="1" t="s">
        <v>3969</v>
      </c>
      <c r="B2204" t="s">
        <v>3969</v>
      </c>
      <c r="C2204" t="s">
        <v>1765</v>
      </c>
      <c r="D2204" t="s">
        <v>9722</v>
      </c>
      <c r="E2204" s="4">
        <v>42278</v>
      </c>
      <c r="F2204" t="s">
        <v>9796</v>
      </c>
    </row>
    <row r="2205" spans="1:6">
      <c r="A2205" s="1" t="s">
        <v>3970</v>
      </c>
      <c r="B2205" t="s">
        <v>3970</v>
      </c>
      <c r="C2205" t="s">
        <v>1765</v>
      </c>
      <c r="E2205" s="4">
        <v>42278</v>
      </c>
      <c r="F2205" t="s">
        <v>9796</v>
      </c>
    </row>
    <row r="2206" spans="1:6">
      <c r="A2206" s="1" t="s">
        <v>3971</v>
      </c>
      <c r="B2206" t="s">
        <v>3971</v>
      </c>
      <c r="C2206" t="s">
        <v>1765</v>
      </c>
      <c r="E2206" s="4">
        <v>42278</v>
      </c>
      <c r="F2206" t="s">
        <v>9796</v>
      </c>
    </row>
    <row r="2207" spans="1:6">
      <c r="A2207" s="1" t="s">
        <v>3972</v>
      </c>
      <c r="B2207" t="s">
        <v>3972</v>
      </c>
      <c r="C2207" t="s">
        <v>1765</v>
      </c>
      <c r="E2207" s="4">
        <v>42278</v>
      </c>
      <c r="F2207" t="s">
        <v>9796</v>
      </c>
    </row>
    <row r="2208" spans="1:6">
      <c r="A2208" s="1" t="s">
        <v>3973</v>
      </c>
      <c r="B2208" t="s">
        <v>3973</v>
      </c>
      <c r="C2208" t="s">
        <v>1765</v>
      </c>
      <c r="E2208" s="4">
        <v>42278</v>
      </c>
      <c r="F2208" t="s">
        <v>9796</v>
      </c>
    </row>
    <row r="2209" spans="1:6">
      <c r="A2209" s="1" t="s">
        <v>3974</v>
      </c>
      <c r="B2209" t="s">
        <v>3974</v>
      </c>
      <c r="C2209" t="s">
        <v>1765</v>
      </c>
      <c r="E2209" s="4">
        <v>42278</v>
      </c>
      <c r="F2209" t="s">
        <v>9796</v>
      </c>
    </row>
    <row r="2210" spans="1:6">
      <c r="A2210" s="1" t="s">
        <v>3975</v>
      </c>
      <c r="B2210" t="s">
        <v>3975</v>
      </c>
      <c r="C2210" t="s">
        <v>9716</v>
      </c>
      <c r="E2210" s="4">
        <v>42278</v>
      </c>
      <c r="F2210" t="s">
        <v>9796</v>
      </c>
    </row>
    <row r="2211" spans="1:6">
      <c r="A2211" s="1" t="s">
        <v>3976</v>
      </c>
      <c r="B2211" t="s">
        <v>3976</v>
      </c>
      <c r="C2211" t="s">
        <v>9716</v>
      </c>
      <c r="E2211" s="4">
        <v>42278</v>
      </c>
      <c r="F2211" t="s">
        <v>9796</v>
      </c>
    </row>
    <row r="2212" spans="1:6">
      <c r="A2212" s="1" t="s">
        <v>3977</v>
      </c>
      <c r="B2212" t="s">
        <v>3977</v>
      </c>
      <c r="C2212" t="s">
        <v>1765</v>
      </c>
      <c r="E2212" s="4">
        <v>42278</v>
      </c>
      <c r="F2212" t="s">
        <v>9796</v>
      </c>
    </row>
    <row r="2213" spans="1:6">
      <c r="A2213" s="1" t="s">
        <v>3978</v>
      </c>
      <c r="B2213" t="s">
        <v>3978</v>
      </c>
      <c r="C2213" t="s">
        <v>9716</v>
      </c>
      <c r="E2213" s="4">
        <v>42278</v>
      </c>
      <c r="F2213" t="s">
        <v>9796</v>
      </c>
    </row>
    <row r="2214" spans="1:6">
      <c r="A2214" s="1" t="s">
        <v>3979</v>
      </c>
      <c r="B2214" t="s">
        <v>3979</v>
      </c>
      <c r="C2214" t="s">
        <v>9716</v>
      </c>
      <c r="E2214" s="4">
        <v>42278</v>
      </c>
      <c r="F2214" t="s">
        <v>9796</v>
      </c>
    </row>
    <row r="2215" spans="1:6">
      <c r="A2215" s="1" t="s">
        <v>3980</v>
      </c>
      <c r="B2215" t="s">
        <v>3980</v>
      </c>
      <c r="C2215" t="s">
        <v>9716</v>
      </c>
      <c r="E2215" s="4">
        <v>42278</v>
      </c>
      <c r="F2215" t="s">
        <v>9796</v>
      </c>
    </row>
    <row r="2216" spans="1:6">
      <c r="A2216" s="1" t="s">
        <v>3981</v>
      </c>
      <c r="B2216" t="s">
        <v>3981</v>
      </c>
      <c r="C2216" t="s">
        <v>9716</v>
      </c>
      <c r="E2216" s="4">
        <v>42278</v>
      </c>
      <c r="F2216" t="s">
        <v>9796</v>
      </c>
    </row>
    <row r="2217" spans="1:6">
      <c r="A2217" s="1" t="s">
        <v>3982</v>
      </c>
      <c r="B2217" t="s">
        <v>3982</v>
      </c>
      <c r="C2217" t="s">
        <v>1765</v>
      </c>
      <c r="E2217" s="4">
        <v>42278</v>
      </c>
      <c r="F2217" t="s">
        <v>9796</v>
      </c>
    </row>
    <row r="2218" spans="1:6">
      <c r="A2218" s="1" t="s">
        <v>3983</v>
      </c>
      <c r="B2218" t="s">
        <v>3983</v>
      </c>
      <c r="C2218" t="s">
        <v>1765</v>
      </c>
      <c r="E2218" s="4">
        <v>42278</v>
      </c>
      <c r="F2218" t="s">
        <v>9796</v>
      </c>
    </row>
    <row r="2219" spans="1:6">
      <c r="A2219" s="1" t="s">
        <v>3984</v>
      </c>
      <c r="B2219" t="s">
        <v>3984</v>
      </c>
      <c r="C2219" t="s">
        <v>1765</v>
      </c>
      <c r="E2219" s="4">
        <v>42278</v>
      </c>
      <c r="F2219" t="s">
        <v>9796</v>
      </c>
    </row>
    <row r="2220" spans="1:6">
      <c r="A2220" s="1" t="s">
        <v>3985</v>
      </c>
      <c r="B2220" t="s">
        <v>3985</v>
      </c>
      <c r="C2220" t="s">
        <v>1765</v>
      </c>
      <c r="E2220" s="4">
        <v>42278</v>
      </c>
      <c r="F2220" t="s">
        <v>9796</v>
      </c>
    </row>
    <row r="2221" spans="1:6">
      <c r="A2221" s="1" t="s">
        <v>3986</v>
      </c>
      <c r="B2221" t="s">
        <v>3986</v>
      </c>
      <c r="C2221" t="s">
        <v>1765</v>
      </c>
      <c r="E2221" s="4">
        <v>42278</v>
      </c>
      <c r="F2221" t="s">
        <v>9796</v>
      </c>
    </row>
    <row r="2222" spans="1:6">
      <c r="A2222" s="1" t="s">
        <v>3987</v>
      </c>
      <c r="B2222" t="s">
        <v>3987</v>
      </c>
      <c r="C2222" t="s">
        <v>1765</v>
      </c>
      <c r="E2222" s="4">
        <v>42278</v>
      </c>
      <c r="F2222" t="s">
        <v>9796</v>
      </c>
    </row>
    <row r="2223" spans="1:6">
      <c r="A2223" s="1" t="s">
        <v>3988</v>
      </c>
      <c r="B2223" t="s">
        <v>3988</v>
      </c>
      <c r="C2223" t="s">
        <v>1765</v>
      </c>
      <c r="E2223" s="4">
        <v>42278</v>
      </c>
      <c r="F2223" t="s">
        <v>9796</v>
      </c>
    </row>
    <row r="2224" spans="1:6">
      <c r="A2224" s="1" t="s">
        <v>3989</v>
      </c>
      <c r="B2224" t="s">
        <v>3989</v>
      </c>
      <c r="C2224" t="s">
        <v>1765</v>
      </c>
      <c r="E2224" s="4">
        <v>42278</v>
      </c>
      <c r="F2224" t="s">
        <v>9796</v>
      </c>
    </row>
    <row r="2225" spans="1:6">
      <c r="A2225" s="1" t="s">
        <v>3990</v>
      </c>
      <c r="B2225" t="s">
        <v>3990</v>
      </c>
      <c r="C2225" t="s">
        <v>1765</v>
      </c>
      <c r="E2225" s="4">
        <v>42278</v>
      </c>
      <c r="F2225" t="s">
        <v>9796</v>
      </c>
    </row>
    <row r="2226" spans="1:6">
      <c r="A2226" s="1" t="s">
        <v>3991</v>
      </c>
      <c r="B2226" t="s">
        <v>3991</v>
      </c>
      <c r="C2226" t="s">
        <v>1765</v>
      </c>
      <c r="E2226" s="4">
        <v>42278</v>
      </c>
      <c r="F2226" t="s">
        <v>9796</v>
      </c>
    </row>
    <row r="2227" spans="1:6">
      <c r="A2227" s="1" t="s">
        <v>3992</v>
      </c>
      <c r="B2227" t="s">
        <v>3992</v>
      </c>
      <c r="C2227" t="s">
        <v>1765</v>
      </c>
      <c r="E2227" s="4">
        <v>42278</v>
      </c>
      <c r="F2227" t="s">
        <v>9796</v>
      </c>
    </row>
    <row r="2228" spans="1:6">
      <c r="A2228" s="1" t="s">
        <v>3993</v>
      </c>
      <c r="B2228" t="s">
        <v>3993</v>
      </c>
      <c r="C2228" t="s">
        <v>1765</v>
      </c>
      <c r="D2228" t="s">
        <v>9732</v>
      </c>
      <c r="E2228" s="4">
        <v>42488</v>
      </c>
      <c r="F2228" t="s">
        <v>9796</v>
      </c>
    </row>
    <row r="2229" spans="1:6">
      <c r="A2229" s="1" t="s">
        <v>3994</v>
      </c>
      <c r="B2229" t="s">
        <v>3994</v>
      </c>
      <c r="C2229" t="s">
        <v>9716</v>
      </c>
      <c r="E2229" s="4">
        <v>42278</v>
      </c>
      <c r="F2229" t="s">
        <v>9796</v>
      </c>
    </row>
    <row r="2230" spans="1:6">
      <c r="A2230" s="1" t="s">
        <v>3995</v>
      </c>
      <c r="B2230" t="s">
        <v>3995</v>
      </c>
      <c r="C2230" t="s">
        <v>1765</v>
      </c>
      <c r="E2230" s="4">
        <v>42278</v>
      </c>
      <c r="F2230" t="s">
        <v>9796</v>
      </c>
    </row>
    <row r="2231" spans="1:6">
      <c r="A2231" s="1" t="s">
        <v>3996</v>
      </c>
      <c r="B2231" t="s">
        <v>3996</v>
      </c>
      <c r="C2231" t="s">
        <v>1765</v>
      </c>
      <c r="E2231" s="4">
        <v>42278</v>
      </c>
      <c r="F2231" t="s">
        <v>9796</v>
      </c>
    </row>
    <row r="2232" spans="1:6">
      <c r="A2232" s="1" t="s">
        <v>3997</v>
      </c>
      <c r="B2232" t="s">
        <v>3997</v>
      </c>
      <c r="C2232" t="s">
        <v>1765</v>
      </c>
      <c r="D2232" t="s">
        <v>9741</v>
      </c>
      <c r="E2232" s="4">
        <v>42278</v>
      </c>
      <c r="F2232" t="s">
        <v>9796</v>
      </c>
    </row>
    <row r="2233" spans="1:6">
      <c r="A2233" s="1" t="s">
        <v>3998</v>
      </c>
      <c r="B2233" t="s">
        <v>3998</v>
      </c>
      <c r="C2233" t="s">
        <v>1765</v>
      </c>
      <c r="E2233" s="4">
        <v>42278</v>
      </c>
      <c r="F2233" t="s">
        <v>9796</v>
      </c>
    </row>
    <row r="2234" spans="1:6">
      <c r="A2234" s="1" t="s">
        <v>3999</v>
      </c>
      <c r="B2234" t="s">
        <v>3999</v>
      </c>
      <c r="C2234" t="s">
        <v>9716</v>
      </c>
      <c r="E2234" s="4">
        <v>42278</v>
      </c>
      <c r="F2234" t="s">
        <v>9796</v>
      </c>
    </row>
    <row r="2235" spans="1:6">
      <c r="A2235" s="1" t="s">
        <v>4000</v>
      </c>
      <c r="B2235" t="s">
        <v>4000</v>
      </c>
      <c r="C2235" t="s">
        <v>9715</v>
      </c>
      <c r="D2235" t="s">
        <v>9722</v>
      </c>
      <c r="E2235" s="4">
        <v>42429</v>
      </c>
      <c r="F2235" t="s">
        <v>9796</v>
      </c>
    </row>
    <row r="2236" spans="1:6">
      <c r="A2236" s="1" t="s">
        <v>4001</v>
      </c>
      <c r="B2236" t="s">
        <v>4001</v>
      </c>
      <c r="C2236" t="s">
        <v>9716</v>
      </c>
      <c r="E2236" s="4">
        <v>42278</v>
      </c>
      <c r="F2236" t="s">
        <v>9796</v>
      </c>
    </row>
    <row r="2237" spans="1:6">
      <c r="A2237" s="1" t="s">
        <v>4002</v>
      </c>
      <c r="B2237" t="s">
        <v>4002</v>
      </c>
      <c r="C2237" t="s">
        <v>1765</v>
      </c>
      <c r="E2237" s="4">
        <v>42278</v>
      </c>
      <c r="F2237" t="s">
        <v>9796</v>
      </c>
    </row>
    <row r="2238" spans="1:6">
      <c r="A2238" s="1" t="s">
        <v>4003</v>
      </c>
      <c r="B2238" t="s">
        <v>4003</v>
      </c>
      <c r="C2238" t="s">
        <v>9716</v>
      </c>
      <c r="E2238" s="4">
        <v>42278</v>
      </c>
      <c r="F2238" t="s">
        <v>9796</v>
      </c>
    </row>
    <row r="2239" spans="1:6">
      <c r="A2239" s="1" t="s">
        <v>4004</v>
      </c>
      <c r="B2239" t="s">
        <v>4004</v>
      </c>
      <c r="C2239" t="s">
        <v>9716</v>
      </c>
      <c r="E2239" s="4">
        <v>42278</v>
      </c>
      <c r="F2239" t="s">
        <v>9796</v>
      </c>
    </row>
    <row r="2240" spans="1:6">
      <c r="A2240" s="1" t="s">
        <v>4005</v>
      </c>
      <c r="B2240" t="s">
        <v>4005</v>
      </c>
      <c r="C2240" t="s">
        <v>9716</v>
      </c>
      <c r="E2240" s="4">
        <v>42278</v>
      </c>
      <c r="F2240" t="s">
        <v>9796</v>
      </c>
    </row>
    <row r="2241" spans="1:6">
      <c r="A2241" s="1" t="s">
        <v>4006</v>
      </c>
      <c r="B2241" t="s">
        <v>4006</v>
      </c>
      <c r="C2241" t="s">
        <v>1765</v>
      </c>
      <c r="D2241" t="s">
        <v>9722</v>
      </c>
      <c r="E2241" s="4">
        <v>43012</v>
      </c>
      <c r="F2241" t="s">
        <v>9796</v>
      </c>
    </row>
    <row r="2242" spans="1:6">
      <c r="A2242" s="1" t="s">
        <v>4007</v>
      </c>
      <c r="B2242" t="s">
        <v>4007</v>
      </c>
      <c r="C2242" t="s">
        <v>1765</v>
      </c>
      <c r="E2242" s="4">
        <v>42278</v>
      </c>
      <c r="F2242" t="s">
        <v>9796</v>
      </c>
    </row>
    <row r="2243" spans="1:6">
      <c r="A2243" s="1" t="s">
        <v>4008</v>
      </c>
      <c r="B2243" t="s">
        <v>4008</v>
      </c>
      <c r="C2243" t="s">
        <v>9716</v>
      </c>
      <c r="E2243" s="4">
        <v>42278</v>
      </c>
      <c r="F2243" t="s">
        <v>9796</v>
      </c>
    </row>
    <row r="2244" spans="1:6">
      <c r="A2244" s="1" t="s">
        <v>4009</v>
      </c>
      <c r="B2244" t="s">
        <v>4009</v>
      </c>
      <c r="C2244" t="s">
        <v>9716</v>
      </c>
      <c r="E2244" s="4">
        <v>42278</v>
      </c>
      <c r="F2244" t="s">
        <v>9796</v>
      </c>
    </row>
    <row r="2245" spans="1:6">
      <c r="A2245" s="1" t="s">
        <v>4010</v>
      </c>
      <c r="B2245" t="s">
        <v>4010</v>
      </c>
      <c r="C2245" t="s">
        <v>9715</v>
      </c>
      <c r="E2245" s="4">
        <v>42278</v>
      </c>
      <c r="F2245" t="s">
        <v>9796</v>
      </c>
    </row>
    <row r="2246" spans="1:6">
      <c r="A2246" s="1" t="s">
        <v>4011</v>
      </c>
      <c r="B2246" t="s">
        <v>4011</v>
      </c>
      <c r="C2246" t="s">
        <v>9715</v>
      </c>
      <c r="D2246" t="s">
        <v>9756</v>
      </c>
      <c r="E2246" s="4">
        <v>42278</v>
      </c>
      <c r="F2246" t="s">
        <v>9796</v>
      </c>
    </row>
    <row r="2247" spans="1:6">
      <c r="A2247" s="1" t="s">
        <v>4012</v>
      </c>
      <c r="B2247" t="s">
        <v>4012</v>
      </c>
      <c r="C2247" t="s">
        <v>1765</v>
      </c>
      <c r="E2247" s="4">
        <v>42278</v>
      </c>
      <c r="F2247" t="s">
        <v>9796</v>
      </c>
    </row>
    <row r="2248" spans="1:6">
      <c r="A2248" s="1" t="s">
        <v>4013</v>
      </c>
      <c r="B2248" t="s">
        <v>4013</v>
      </c>
      <c r="C2248" t="s">
        <v>1765</v>
      </c>
      <c r="E2248" s="4">
        <v>42278</v>
      </c>
      <c r="F2248" t="s">
        <v>9796</v>
      </c>
    </row>
    <row r="2249" spans="1:6">
      <c r="A2249" s="1" t="s">
        <v>4014</v>
      </c>
      <c r="B2249" t="s">
        <v>4014</v>
      </c>
      <c r="C2249" t="s">
        <v>1765</v>
      </c>
      <c r="E2249" s="4">
        <v>42278</v>
      </c>
      <c r="F2249" t="s">
        <v>9796</v>
      </c>
    </row>
    <row r="2250" spans="1:6">
      <c r="A2250" s="1" t="s">
        <v>4015</v>
      </c>
      <c r="B2250" t="s">
        <v>4015</v>
      </c>
      <c r="C2250" t="s">
        <v>1765</v>
      </c>
      <c r="E2250" s="4">
        <v>42278</v>
      </c>
      <c r="F2250" t="s">
        <v>9796</v>
      </c>
    </row>
    <row r="2251" spans="1:6">
      <c r="A2251" s="1" t="s">
        <v>4016</v>
      </c>
      <c r="B2251" t="s">
        <v>4016</v>
      </c>
      <c r="C2251" t="s">
        <v>1765</v>
      </c>
      <c r="E2251" s="4">
        <v>42278</v>
      </c>
      <c r="F2251" t="s">
        <v>9796</v>
      </c>
    </row>
    <row r="2252" spans="1:6">
      <c r="A2252" s="1" t="s">
        <v>4017</v>
      </c>
      <c r="B2252" t="s">
        <v>4017</v>
      </c>
      <c r="C2252" t="s">
        <v>1765</v>
      </c>
      <c r="E2252" s="4">
        <v>42278</v>
      </c>
      <c r="F2252" t="s">
        <v>9796</v>
      </c>
    </row>
    <row r="2253" spans="1:6">
      <c r="A2253" s="1" t="s">
        <v>4018</v>
      </c>
      <c r="B2253" t="s">
        <v>4018</v>
      </c>
      <c r="C2253" t="s">
        <v>1765</v>
      </c>
      <c r="D2253" t="s">
        <v>9724</v>
      </c>
      <c r="E2253" s="4">
        <v>42550</v>
      </c>
      <c r="F2253" t="s">
        <v>9796</v>
      </c>
    </row>
    <row r="2254" spans="1:6">
      <c r="A2254" s="1" t="s">
        <v>4019</v>
      </c>
      <c r="B2254" t="s">
        <v>4019</v>
      </c>
      <c r="C2254" t="s">
        <v>9715</v>
      </c>
      <c r="D2254" t="s">
        <v>9741</v>
      </c>
      <c r="E2254" s="4">
        <v>42278</v>
      </c>
      <c r="F2254" t="s">
        <v>9796</v>
      </c>
    </row>
    <row r="2255" spans="1:6">
      <c r="A2255" s="1" t="s">
        <v>4020</v>
      </c>
      <c r="B2255" t="s">
        <v>4020</v>
      </c>
      <c r="C2255" t="s">
        <v>9715</v>
      </c>
      <c r="E2255" s="4">
        <v>42278</v>
      </c>
      <c r="F2255" t="s">
        <v>9796</v>
      </c>
    </row>
    <row r="2256" spans="1:6">
      <c r="A2256" s="1" t="s">
        <v>4021</v>
      </c>
      <c r="B2256" t="s">
        <v>4021</v>
      </c>
      <c r="C2256" t="s">
        <v>1765</v>
      </c>
      <c r="D2256" t="s">
        <v>201</v>
      </c>
      <c r="E2256" s="4">
        <v>42278</v>
      </c>
      <c r="F2256" t="s">
        <v>9796</v>
      </c>
    </row>
    <row r="2257" spans="1:6">
      <c r="A2257" s="1" t="s">
        <v>4022</v>
      </c>
      <c r="B2257" t="s">
        <v>4022</v>
      </c>
      <c r="C2257" t="s">
        <v>1765</v>
      </c>
      <c r="E2257" s="4">
        <v>42278</v>
      </c>
      <c r="F2257" t="s">
        <v>9796</v>
      </c>
    </row>
    <row r="2258" spans="1:6">
      <c r="A2258" s="1" t="s">
        <v>4023</v>
      </c>
      <c r="B2258" t="s">
        <v>4023</v>
      </c>
      <c r="C2258" t="s">
        <v>9715</v>
      </c>
      <c r="D2258" t="s">
        <v>178</v>
      </c>
      <c r="E2258" s="4">
        <v>42278</v>
      </c>
      <c r="F2258" t="s">
        <v>9796</v>
      </c>
    </row>
    <row r="2259" spans="1:6">
      <c r="A2259" s="1" t="s">
        <v>4024</v>
      </c>
      <c r="B2259" t="s">
        <v>4024</v>
      </c>
      <c r="C2259" t="s">
        <v>1765</v>
      </c>
      <c r="E2259" s="4">
        <v>42551</v>
      </c>
      <c r="F2259" t="s">
        <v>9796</v>
      </c>
    </row>
    <row r="2260" spans="1:6">
      <c r="A2260" s="1" t="s">
        <v>4025</v>
      </c>
      <c r="B2260" t="s">
        <v>4025</v>
      </c>
      <c r="C2260" t="s">
        <v>9720</v>
      </c>
      <c r="D2260" t="s">
        <v>9732</v>
      </c>
      <c r="E2260" s="4">
        <v>43018</v>
      </c>
      <c r="F2260" t="s">
        <v>9796</v>
      </c>
    </row>
    <row r="2261" spans="1:6">
      <c r="A2261" s="1" t="s">
        <v>4026</v>
      </c>
      <c r="B2261" t="s">
        <v>4026</v>
      </c>
      <c r="C2261" t="s">
        <v>1765</v>
      </c>
      <c r="E2261" s="4">
        <v>42551</v>
      </c>
      <c r="F2261" t="s">
        <v>9796</v>
      </c>
    </row>
    <row r="2262" spans="1:6">
      <c r="A2262" s="1" t="s">
        <v>4027</v>
      </c>
      <c r="B2262" t="s">
        <v>4027</v>
      </c>
      <c r="C2262" t="s">
        <v>1765</v>
      </c>
      <c r="D2262" t="s">
        <v>9721</v>
      </c>
      <c r="E2262" s="4">
        <v>42550</v>
      </c>
      <c r="F2262" t="s">
        <v>9796</v>
      </c>
    </row>
    <row r="2263" spans="1:6">
      <c r="A2263" s="1" t="s">
        <v>4028</v>
      </c>
      <c r="B2263" t="s">
        <v>4028</v>
      </c>
      <c r="C2263" t="s">
        <v>9716</v>
      </c>
      <c r="E2263" s="4">
        <v>42278</v>
      </c>
      <c r="F2263" t="s">
        <v>9796</v>
      </c>
    </row>
    <row r="2264" spans="1:6">
      <c r="A2264" s="1" t="s">
        <v>4029</v>
      </c>
      <c r="B2264" t="s">
        <v>4029</v>
      </c>
      <c r="C2264" t="s">
        <v>9716</v>
      </c>
      <c r="E2264" s="4">
        <v>42278</v>
      </c>
      <c r="F2264" t="s">
        <v>9796</v>
      </c>
    </row>
    <row r="2265" spans="1:6">
      <c r="A2265" s="1" t="s">
        <v>4030</v>
      </c>
      <c r="B2265" t="s">
        <v>4030</v>
      </c>
      <c r="C2265" t="s">
        <v>9716</v>
      </c>
      <c r="E2265" s="4">
        <v>42278</v>
      </c>
      <c r="F2265" t="s">
        <v>9796</v>
      </c>
    </row>
    <row r="2266" spans="1:6">
      <c r="A2266" s="1" t="s">
        <v>4031</v>
      </c>
      <c r="B2266" t="s">
        <v>4031</v>
      </c>
      <c r="C2266" t="s">
        <v>9716</v>
      </c>
      <c r="E2266" s="4">
        <v>42278</v>
      </c>
      <c r="F2266" t="s">
        <v>9796</v>
      </c>
    </row>
    <row r="2267" spans="1:6">
      <c r="A2267" s="1" t="s">
        <v>4032</v>
      </c>
      <c r="B2267" t="s">
        <v>4032</v>
      </c>
      <c r="C2267" t="s">
        <v>9716</v>
      </c>
      <c r="E2267" s="4">
        <v>42278</v>
      </c>
      <c r="F2267" t="s">
        <v>9796</v>
      </c>
    </row>
    <row r="2268" spans="1:6">
      <c r="A2268" s="1" t="s">
        <v>4033</v>
      </c>
      <c r="B2268" t="s">
        <v>4033</v>
      </c>
      <c r="C2268" t="s">
        <v>9715</v>
      </c>
      <c r="E2268" s="4">
        <v>42278</v>
      </c>
      <c r="F2268" t="s">
        <v>9796</v>
      </c>
    </row>
    <row r="2269" spans="1:6">
      <c r="A2269" s="1" t="s">
        <v>4034</v>
      </c>
      <c r="B2269" t="s">
        <v>4034</v>
      </c>
      <c r="C2269" t="s">
        <v>1765</v>
      </c>
      <c r="E2269" s="4">
        <v>42278</v>
      </c>
      <c r="F2269" t="s">
        <v>9796</v>
      </c>
    </row>
    <row r="2270" spans="1:6">
      <c r="A2270" s="1" t="s">
        <v>4035</v>
      </c>
      <c r="B2270" t="s">
        <v>4035</v>
      </c>
      <c r="C2270" t="s">
        <v>9718</v>
      </c>
      <c r="E2270" s="4">
        <v>42278</v>
      </c>
      <c r="F2270" t="s">
        <v>9796</v>
      </c>
    </row>
    <row r="2271" spans="1:6">
      <c r="A2271" s="1" t="s">
        <v>4036</v>
      </c>
      <c r="B2271" t="s">
        <v>4036</v>
      </c>
      <c r="C2271" t="s">
        <v>1765</v>
      </c>
      <c r="E2271" s="4">
        <v>42278</v>
      </c>
      <c r="F2271" t="s">
        <v>9796</v>
      </c>
    </row>
    <row r="2272" spans="1:6">
      <c r="A2272" s="1" t="s">
        <v>4037</v>
      </c>
      <c r="B2272" t="s">
        <v>4037</v>
      </c>
      <c r="C2272" t="s">
        <v>1765</v>
      </c>
      <c r="E2272" s="4">
        <v>42278</v>
      </c>
      <c r="F2272" t="s">
        <v>9796</v>
      </c>
    </row>
    <row r="2273" spans="1:6">
      <c r="A2273" s="1" t="s">
        <v>4038</v>
      </c>
      <c r="B2273" t="s">
        <v>4038</v>
      </c>
      <c r="C2273" t="s">
        <v>1765</v>
      </c>
      <c r="D2273" t="s">
        <v>9738</v>
      </c>
      <c r="E2273" s="4">
        <v>43083</v>
      </c>
      <c r="F2273" t="s">
        <v>9796</v>
      </c>
    </row>
    <row r="2274" spans="1:6">
      <c r="A2274" s="1" t="s">
        <v>4039</v>
      </c>
      <c r="B2274" t="s">
        <v>4039</v>
      </c>
      <c r="C2274" t="s">
        <v>9718</v>
      </c>
      <c r="E2274" s="4">
        <v>42278</v>
      </c>
      <c r="F2274" t="s">
        <v>9796</v>
      </c>
    </row>
    <row r="2275" spans="1:6">
      <c r="A2275" s="1" t="s">
        <v>4040</v>
      </c>
      <c r="B2275" t="s">
        <v>4040</v>
      </c>
      <c r="C2275" t="s">
        <v>1765</v>
      </c>
      <c r="E2275" s="4">
        <v>42278</v>
      </c>
      <c r="F2275" t="s">
        <v>9796</v>
      </c>
    </row>
    <row r="2276" spans="1:6">
      <c r="A2276" s="1" t="s">
        <v>4041</v>
      </c>
      <c r="B2276" t="s">
        <v>4041</v>
      </c>
      <c r="C2276" t="s">
        <v>9717</v>
      </c>
      <c r="E2276" s="4">
        <v>42278</v>
      </c>
      <c r="F2276" t="s">
        <v>9796</v>
      </c>
    </row>
    <row r="2277" spans="1:6">
      <c r="A2277" s="1" t="s">
        <v>4042</v>
      </c>
      <c r="B2277" t="s">
        <v>4042</v>
      </c>
      <c r="C2277" t="s">
        <v>1765</v>
      </c>
      <c r="E2277" s="4">
        <v>42278</v>
      </c>
      <c r="F2277" t="s">
        <v>9796</v>
      </c>
    </row>
    <row r="2278" spans="1:6">
      <c r="A2278" s="1" t="s">
        <v>4043</v>
      </c>
      <c r="B2278" t="s">
        <v>4043</v>
      </c>
      <c r="C2278" t="s">
        <v>1765</v>
      </c>
      <c r="E2278" s="4">
        <v>42278</v>
      </c>
      <c r="F2278" t="s">
        <v>9796</v>
      </c>
    </row>
    <row r="2279" spans="1:6">
      <c r="A2279" s="1" t="s">
        <v>4044</v>
      </c>
      <c r="B2279" t="s">
        <v>4044</v>
      </c>
      <c r="C2279" t="s">
        <v>1765</v>
      </c>
      <c r="E2279" s="4">
        <v>42278</v>
      </c>
      <c r="F2279" t="s">
        <v>9796</v>
      </c>
    </row>
    <row r="2280" spans="1:6">
      <c r="A2280" s="1" t="s">
        <v>4045</v>
      </c>
      <c r="B2280" t="s">
        <v>4045</v>
      </c>
      <c r="C2280" t="s">
        <v>1765</v>
      </c>
      <c r="D2280" t="s">
        <v>9761</v>
      </c>
      <c r="E2280" s="4">
        <v>42633</v>
      </c>
      <c r="F2280" t="s">
        <v>9796</v>
      </c>
    </row>
    <row r="2281" spans="1:6">
      <c r="A2281" s="1" t="s">
        <v>4046</v>
      </c>
      <c r="B2281" t="s">
        <v>4046</v>
      </c>
      <c r="C2281" t="s">
        <v>1765</v>
      </c>
      <c r="E2281" s="4">
        <v>42278</v>
      </c>
      <c r="F2281" t="s">
        <v>9796</v>
      </c>
    </row>
    <row r="2282" spans="1:6">
      <c r="A2282" s="1" t="s">
        <v>4047</v>
      </c>
      <c r="B2282" t="s">
        <v>4047</v>
      </c>
      <c r="C2282" t="s">
        <v>1765</v>
      </c>
      <c r="E2282" s="4">
        <v>42278</v>
      </c>
      <c r="F2282" t="s">
        <v>9796</v>
      </c>
    </row>
    <row r="2283" spans="1:6">
      <c r="A2283" s="1" t="s">
        <v>4048</v>
      </c>
      <c r="B2283" t="s">
        <v>4048</v>
      </c>
      <c r="C2283" t="s">
        <v>1765</v>
      </c>
      <c r="E2283" s="4">
        <v>42278</v>
      </c>
      <c r="F2283" t="s">
        <v>9796</v>
      </c>
    </row>
    <row r="2284" spans="1:6">
      <c r="A2284" s="1" t="s">
        <v>4049</v>
      </c>
      <c r="B2284" t="s">
        <v>4049</v>
      </c>
      <c r="C2284" t="s">
        <v>1765</v>
      </c>
      <c r="E2284" s="4">
        <v>42278</v>
      </c>
      <c r="F2284" t="s">
        <v>9796</v>
      </c>
    </row>
    <row r="2285" spans="1:6">
      <c r="A2285" s="1" t="s">
        <v>4050</v>
      </c>
      <c r="B2285" t="s">
        <v>4050</v>
      </c>
      <c r="C2285" t="s">
        <v>9717</v>
      </c>
      <c r="E2285" s="4">
        <v>42278</v>
      </c>
      <c r="F2285" t="s">
        <v>9796</v>
      </c>
    </row>
    <row r="2286" spans="1:6">
      <c r="A2286" s="1" t="s">
        <v>4051</v>
      </c>
      <c r="B2286" t="s">
        <v>4051</v>
      </c>
      <c r="C2286" t="s">
        <v>9717</v>
      </c>
      <c r="E2286" s="4">
        <v>42278</v>
      </c>
      <c r="F2286" t="s">
        <v>9796</v>
      </c>
    </row>
    <row r="2287" spans="1:6">
      <c r="A2287" s="1" t="s">
        <v>4052</v>
      </c>
      <c r="B2287" t="s">
        <v>4052</v>
      </c>
      <c r="C2287" t="s">
        <v>1765</v>
      </c>
      <c r="E2287" s="4">
        <v>42278</v>
      </c>
      <c r="F2287" t="s">
        <v>9796</v>
      </c>
    </row>
    <row r="2288" spans="1:6">
      <c r="A2288" s="1" t="s">
        <v>4053</v>
      </c>
      <c r="B2288" t="s">
        <v>4053</v>
      </c>
      <c r="C2288" t="s">
        <v>1765</v>
      </c>
      <c r="E2288" s="4">
        <v>42278</v>
      </c>
      <c r="F2288" t="s">
        <v>9796</v>
      </c>
    </row>
    <row r="2289" spans="1:6">
      <c r="A2289" s="1" t="s">
        <v>4054</v>
      </c>
      <c r="B2289" t="s">
        <v>4054</v>
      </c>
      <c r="C2289" t="s">
        <v>1765</v>
      </c>
      <c r="D2289" t="s">
        <v>9729</v>
      </c>
      <c r="E2289" s="4">
        <v>42278</v>
      </c>
      <c r="F2289" t="s">
        <v>9796</v>
      </c>
    </row>
    <row r="2290" spans="1:6">
      <c r="A2290" s="1" t="s">
        <v>4055</v>
      </c>
      <c r="B2290" t="s">
        <v>4055</v>
      </c>
      <c r="C2290" t="s">
        <v>9717</v>
      </c>
      <c r="E2290" s="4">
        <v>42278</v>
      </c>
      <c r="F2290" t="s">
        <v>9796</v>
      </c>
    </row>
    <row r="2291" spans="1:6">
      <c r="A2291" s="1" t="s">
        <v>4056</v>
      </c>
      <c r="B2291" t="s">
        <v>4056</v>
      </c>
      <c r="C2291" t="s">
        <v>1765</v>
      </c>
      <c r="E2291" s="4">
        <v>42278</v>
      </c>
      <c r="F2291" t="s">
        <v>9796</v>
      </c>
    </row>
    <row r="2292" spans="1:6">
      <c r="A2292" s="1" t="s">
        <v>4057</v>
      </c>
      <c r="B2292" t="s">
        <v>4057</v>
      </c>
      <c r="C2292" t="s">
        <v>1765</v>
      </c>
      <c r="D2292" t="s">
        <v>9729</v>
      </c>
      <c r="E2292" s="4">
        <v>42278</v>
      </c>
      <c r="F2292" t="s">
        <v>9796</v>
      </c>
    </row>
    <row r="2293" spans="1:6">
      <c r="A2293" s="1" t="s">
        <v>4058</v>
      </c>
      <c r="B2293" t="s">
        <v>4058</v>
      </c>
      <c r="C2293" t="s">
        <v>1765</v>
      </c>
      <c r="E2293" s="4">
        <v>42278</v>
      </c>
      <c r="F2293" t="s">
        <v>9796</v>
      </c>
    </row>
    <row r="2294" spans="1:6">
      <c r="A2294" s="1" t="s">
        <v>4059</v>
      </c>
      <c r="B2294" t="s">
        <v>4059</v>
      </c>
      <c r="C2294" t="s">
        <v>9717</v>
      </c>
      <c r="E2294" s="4">
        <v>42278</v>
      </c>
      <c r="F2294" t="s">
        <v>9796</v>
      </c>
    </row>
    <row r="2295" spans="1:6">
      <c r="A2295" s="1" t="s">
        <v>4060</v>
      </c>
      <c r="B2295" t="s">
        <v>4060</v>
      </c>
      <c r="C2295" t="s">
        <v>9717</v>
      </c>
      <c r="E2295" s="4">
        <v>42278</v>
      </c>
      <c r="F2295" t="s">
        <v>9796</v>
      </c>
    </row>
    <row r="2296" spans="1:6">
      <c r="A2296" s="1" t="s">
        <v>4061</v>
      </c>
      <c r="B2296" t="s">
        <v>4061</v>
      </c>
      <c r="C2296" t="s">
        <v>9718</v>
      </c>
      <c r="E2296" s="4">
        <v>42278</v>
      </c>
      <c r="F2296" t="s">
        <v>9796</v>
      </c>
    </row>
    <row r="2297" spans="1:6">
      <c r="A2297" s="1" t="s">
        <v>4062</v>
      </c>
      <c r="B2297" t="s">
        <v>4062</v>
      </c>
      <c r="C2297" t="s">
        <v>1765</v>
      </c>
      <c r="D2297" t="s">
        <v>9729</v>
      </c>
      <c r="E2297" s="4">
        <v>42278</v>
      </c>
      <c r="F2297" t="s">
        <v>9796</v>
      </c>
    </row>
    <row r="2298" spans="1:6">
      <c r="A2298" s="1" t="s">
        <v>4063</v>
      </c>
      <c r="B2298" t="s">
        <v>4063</v>
      </c>
      <c r="C2298" t="s">
        <v>1765</v>
      </c>
      <c r="E2298" s="4">
        <v>42278</v>
      </c>
      <c r="F2298" t="s">
        <v>9796</v>
      </c>
    </row>
    <row r="2299" spans="1:6">
      <c r="A2299" s="1" t="s">
        <v>4064</v>
      </c>
      <c r="B2299" t="s">
        <v>4064</v>
      </c>
      <c r="C2299" t="s">
        <v>1765</v>
      </c>
      <c r="E2299" s="4">
        <v>42278</v>
      </c>
      <c r="F2299" t="s">
        <v>9796</v>
      </c>
    </row>
    <row r="2300" spans="1:6">
      <c r="A2300" s="1" t="s">
        <v>4065</v>
      </c>
      <c r="B2300" t="s">
        <v>4065</v>
      </c>
      <c r="C2300" t="s">
        <v>1765</v>
      </c>
      <c r="D2300" t="s">
        <v>9729</v>
      </c>
      <c r="E2300" s="4">
        <v>42278</v>
      </c>
      <c r="F2300" t="s">
        <v>9796</v>
      </c>
    </row>
    <row r="2301" spans="1:6">
      <c r="A2301" s="1" t="s">
        <v>4066</v>
      </c>
      <c r="B2301" t="s">
        <v>4066</v>
      </c>
      <c r="C2301" t="s">
        <v>1765</v>
      </c>
      <c r="E2301" s="4">
        <v>42278</v>
      </c>
      <c r="F2301" t="s">
        <v>9796</v>
      </c>
    </row>
    <row r="2302" spans="1:6">
      <c r="A2302" s="1" t="s">
        <v>4067</v>
      </c>
      <c r="B2302" t="s">
        <v>4067</v>
      </c>
      <c r="C2302" t="s">
        <v>9717</v>
      </c>
      <c r="E2302" s="4">
        <v>42278</v>
      </c>
      <c r="F2302" t="s">
        <v>9796</v>
      </c>
    </row>
    <row r="2303" spans="1:6">
      <c r="A2303" s="1" t="s">
        <v>4068</v>
      </c>
      <c r="B2303" t="s">
        <v>4068</v>
      </c>
      <c r="C2303" t="s">
        <v>9717</v>
      </c>
      <c r="D2303" t="s">
        <v>9729</v>
      </c>
      <c r="E2303" s="4">
        <v>42278</v>
      </c>
      <c r="F2303" t="s">
        <v>9796</v>
      </c>
    </row>
    <row r="2304" spans="1:6">
      <c r="A2304" s="1" t="s">
        <v>4069</v>
      </c>
      <c r="B2304" t="s">
        <v>4069</v>
      </c>
      <c r="C2304" t="s">
        <v>9716</v>
      </c>
      <c r="E2304" s="4">
        <v>42278</v>
      </c>
      <c r="F2304" t="s">
        <v>9796</v>
      </c>
    </row>
    <row r="2305" spans="1:6">
      <c r="A2305" s="1" t="s">
        <v>4070</v>
      </c>
      <c r="B2305" t="s">
        <v>4070</v>
      </c>
      <c r="C2305" t="s">
        <v>1765</v>
      </c>
      <c r="E2305" s="4">
        <v>42278</v>
      </c>
      <c r="F2305" t="s">
        <v>9796</v>
      </c>
    </row>
    <row r="2306" spans="1:6">
      <c r="A2306" s="1" t="s">
        <v>4071</v>
      </c>
      <c r="B2306" t="s">
        <v>4071</v>
      </c>
      <c r="C2306" t="s">
        <v>1765</v>
      </c>
      <c r="E2306" s="4">
        <v>42278</v>
      </c>
      <c r="F2306" t="s">
        <v>9796</v>
      </c>
    </row>
    <row r="2307" spans="1:6">
      <c r="A2307" s="1" t="s">
        <v>4072</v>
      </c>
      <c r="B2307" t="s">
        <v>4072</v>
      </c>
      <c r="C2307" t="s">
        <v>1765</v>
      </c>
      <c r="E2307" s="4">
        <v>42278</v>
      </c>
      <c r="F2307" t="s">
        <v>9796</v>
      </c>
    </row>
    <row r="2308" spans="1:6">
      <c r="A2308" s="1" t="s">
        <v>4073</v>
      </c>
      <c r="B2308" t="s">
        <v>4073</v>
      </c>
      <c r="C2308" t="s">
        <v>1765</v>
      </c>
      <c r="E2308" s="4">
        <v>43258</v>
      </c>
      <c r="F2308" t="s">
        <v>9796</v>
      </c>
    </row>
    <row r="2309" spans="1:6">
      <c r="A2309" s="1" t="s">
        <v>4074</v>
      </c>
      <c r="B2309" t="s">
        <v>4074</v>
      </c>
      <c r="C2309" t="s">
        <v>1765</v>
      </c>
      <c r="E2309" s="4">
        <v>42278</v>
      </c>
      <c r="F2309" t="s">
        <v>9796</v>
      </c>
    </row>
    <row r="2310" spans="1:6">
      <c r="A2310" s="1" t="s">
        <v>4075</v>
      </c>
      <c r="B2310" t="s">
        <v>4075</v>
      </c>
      <c r="C2310" t="s">
        <v>1765</v>
      </c>
      <c r="E2310" s="4">
        <v>42278</v>
      </c>
      <c r="F2310" t="s">
        <v>9796</v>
      </c>
    </row>
    <row r="2311" spans="1:6">
      <c r="A2311" s="1" t="s">
        <v>4076</v>
      </c>
      <c r="B2311" t="s">
        <v>4076</v>
      </c>
      <c r="C2311" t="s">
        <v>1765</v>
      </c>
      <c r="E2311" s="4">
        <v>42278</v>
      </c>
      <c r="F2311" t="s">
        <v>9796</v>
      </c>
    </row>
    <row r="2312" spans="1:6">
      <c r="A2312" s="1" t="s">
        <v>4077</v>
      </c>
      <c r="B2312" t="s">
        <v>4077</v>
      </c>
      <c r="C2312" t="s">
        <v>1765</v>
      </c>
      <c r="D2312" t="s">
        <v>9729</v>
      </c>
      <c r="E2312" s="4">
        <v>42278</v>
      </c>
      <c r="F2312" t="s">
        <v>9796</v>
      </c>
    </row>
    <row r="2313" spans="1:6">
      <c r="A2313" s="1" t="s">
        <v>4078</v>
      </c>
      <c r="B2313" t="s">
        <v>4078</v>
      </c>
      <c r="C2313" t="s">
        <v>1765</v>
      </c>
      <c r="E2313" s="4">
        <v>42278</v>
      </c>
      <c r="F2313" t="s">
        <v>9796</v>
      </c>
    </row>
    <row r="2314" spans="1:6">
      <c r="A2314" s="1" t="s">
        <v>4079</v>
      </c>
      <c r="B2314" t="s">
        <v>4079</v>
      </c>
      <c r="C2314" t="s">
        <v>1765</v>
      </c>
      <c r="D2314" t="s">
        <v>9721</v>
      </c>
      <c r="E2314" s="4">
        <v>42278</v>
      </c>
      <c r="F2314" t="s">
        <v>9796</v>
      </c>
    </row>
    <row r="2315" spans="1:6">
      <c r="A2315" s="1" t="s">
        <v>4080</v>
      </c>
      <c r="B2315" t="s">
        <v>4080</v>
      </c>
      <c r="C2315" t="s">
        <v>9717</v>
      </c>
      <c r="D2315" t="s">
        <v>9746</v>
      </c>
      <c r="E2315" s="4">
        <v>42278</v>
      </c>
      <c r="F2315" t="s">
        <v>9796</v>
      </c>
    </row>
    <row r="2316" spans="1:6">
      <c r="A2316" s="1" t="s">
        <v>4081</v>
      </c>
      <c r="B2316" t="s">
        <v>4081</v>
      </c>
      <c r="C2316" t="s">
        <v>9717</v>
      </c>
      <c r="E2316" s="4">
        <v>42278</v>
      </c>
      <c r="F2316" t="s">
        <v>9796</v>
      </c>
    </row>
    <row r="2317" spans="1:6">
      <c r="A2317" s="1" t="s">
        <v>4082</v>
      </c>
      <c r="B2317" t="s">
        <v>4082</v>
      </c>
      <c r="C2317" t="s">
        <v>9717</v>
      </c>
      <c r="E2317" s="4">
        <v>42278</v>
      </c>
      <c r="F2317" t="s">
        <v>9796</v>
      </c>
    </row>
    <row r="2318" spans="1:6">
      <c r="A2318" s="1" t="s">
        <v>4083</v>
      </c>
      <c r="B2318" t="s">
        <v>4083</v>
      </c>
      <c r="C2318" t="s">
        <v>9717</v>
      </c>
      <c r="E2318" s="4">
        <v>42278</v>
      </c>
      <c r="F2318" t="s">
        <v>9796</v>
      </c>
    </row>
    <row r="2319" spans="1:6">
      <c r="A2319" s="1" t="s">
        <v>4084</v>
      </c>
      <c r="B2319" t="s">
        <v>4084</v>
      </c>
      <c r="C2319" t="s">
        <v>9717</v>
      </c>
      <c r="E2319" s="4">
        <v>42278</v>
      </c>
      <c r="F2319" t="s">
        <v>9796</v>
      </c>
    </row>
    <row r="2320" spans="1:6">
      <c r="A2320" s="1" t="s">
        <v>4085</v>
      </c>
      <c r="B2320" t="s">
        <v>4085</v>
      </c>
      <c r="C2320" t="s">
        <v>1765</v>
      </c>
      <c r="E2320" s="4">
        <v>42278</v>
      </c>
      <c r="F2320" t="s">
        <v>9796</v>
      </c>
    </row>
    <row r="2321" spans="1:6">
      <c r="A2321" s="1" t="s">
        <v>4086</v>
      </c>
      <c r="B2321" t="s">
        <v>4086</v>
      </c>
      <c r="C2321" t="s">
        <v>1765</v>
      </c>
      <c r="D2321" t="s">
        <v>9734</v>
      </c>
      <c r="E2321" s="4">
        <v>42278</v>
      </c>
      <c r="F2321" t="s">
        <v>9796</v>
      </c>
    </row>
    <row r="2322" spans="1:6">
      <c r="A2322" s="1" t="s">
        <v>4087</v>
      </c>
      <c r="B2322" t="s">
        <v>4087</v>
      </c>
      <c r="C2322" t="s">
        <v>1765</v>
      </c>
      <c r="D2322" t="s">
        <v>9729</v>
      </c>
      <c r="E2322" s="4">
        <v>42278</v>
      </c>
      <c r="F2322" t="s">
        <v>9796</v>
      </c>
    </row>
    <row r="2323" spans="1:6">
      <c r="A2323" s="1" t="s">
        <v>4088</v>
      </c>
      <c r="B2323" t="s">
        <v>4088</v>
      </c>
      <c r="C2323" t="s">
        <v>1765</v>
      </c>
      <c r="E2323" s="4">
        <v>42278</v>
      </c>
      <c r="F2323" t="s">
        <v>9796</v>
      </c>
    </row>
    <row r="2324" spans="1:6">
      <c r="A2324" s="1" t="s">
        <v>4089</v>
      </c>
      <c r="B2324" t="s">
        <v>4089</v>
      </c>
      <c r="C2324" t="s">
        <v>9716</v>
      </c>
      <c r="E2324" s="4">
        <v>42278</v>
      </c>
      <c r="F2324" t="s">
        <v>9796</v>
      </c>
    </row>
    <row r="2325" spans="1:6">
      <c r="A2325" s="1" t="s">
        <v>4090</v>
      </c>
      <c r="B2325" t="s">
        <v>4090</v>
      </c>
      <c r="C2325" t="s">
        <v>9716</v>
      </c>
      <c r="E2325" s="4">
        <v>42278</v>
      </c>
      <c r="F2325" t="s">
        <v>9796</v>
      </c>
    </row>
    <row r="2326" spans="1:6">
      <c r="A2326" s="1" t="s">
        <v>4091</v>
      </c>
      <c r="B2326" t="s">
        <v>4091</v>
      </c>
      <c r="C2326" t="s">
        <v>9716</v>
      </c>
      <c r="E2326" s="4">
        <v>42278</v>
      </c>
      <c r="F2326" t="s">
        <v>9796</v>
      </c>
    </row>
    <row r="2327" spans="1:6">
      <c r="A2327" s="1" t="s">
        <v>4092</v>
      </c>
      <c r="B2327" t="s">
        <v>4092</v>
      </c>
      <c r="C2327" t="s">
        <v>1765</v>
      </c>
      <c r="E2327" s="4">
        <v>42278</v>
      </c>
      <c r="F2327" t="s">
        <v>9796</v>
      </c>
    </row>
    <row r="2328" spans="1:6">
      <c r="A2328" s="1" t="s">
        <v>4093</v>
      </c>
      <c r="B2328" t="s">
        <v>4093</v>
      </c>
      <c r="C2328" t="s">
        <v>9716</v>
      </c>
      <c r="E2328" s="4">
        <v>42278</v>
      </c>
      <c r="F2328" t="s">
        <v>9796</v>
      </c>
    </row>
    <row r="2329" spans="1:6">
      <c r="A2329" s="1" t="s">
        <v>4094</v>
      </c>
      <c r="B2329" t="s">
        <v>4094</v>
      </c>
      <c r="C2329" t="s">
        <v>9716</v>
      </c>
      <c r="E2329" s="4">
        <v>42278</v>
      </c>
      <c r="F2329" t="s">
        <v>9796</v>
      </c>
    </row>
    <row r="2330" spans="1:6">
      <c r="A2330" s="1" t="s">
        <v>4095</v>
      </c>
      <c r="B2330" t="s">
        <v>4095</v>
      </c>
      <c r="C2330" t="s">
        <v>1765</v>
      </c>
      <c r="E2330" s="4">
        <v>42278</v>
      </c>
      <c r="F2330" t="s">
        <v>9796</v>
      </c>
    </row>
    <row r="2331" spans="1:6">
      <c r="A2331" s="1" t="s">
        <v>4096</v>
      </c>
      <c r="B2331" t="s">
        <v>4096</v>
      </c>
      <c r="C2331" t="s">
        <v>9715</v>
      </c>
      <c r="D2331" t="s">
        <v>178</v>
      </c>
      <c r="E2331" s="4">
        <v>42278</v>
      </c>
      <c r="F2331" t="s">
        <v>9796</v>
      </c>
    </row>
    <row r="2332" spans="1:6">
      <c r="A2332" s="1" t="s">
        <v>4097</v>
      </c>
      <c r="B2332" t="s">
        <v>4097</v>
      </c>
      <c r="C2332" t="s">
        <v>9715</v>
      </c>
      <c r="D2332" t="s">
        <v>9733</v>
      </c>
      <c r="E2332" s="4">
        <v>42278</v>
      </c>
      <c r="F2332" t="s">
        <v>9796</v>
      </c>
    </row>
    <row r="2333" spans="1:6">
      <c r="A2333" s="1" t="s">
        <v>4098</v>
      </c>
      <c r="B2333" t="s">
        <v>4098</v>
      </c>
      <c r="C2333" t="s">
        <v>1765</v>
      </c>
      <c r="E2333" s="4">
        <v>42278</v>
      </c>
      <c r="F2333" t="s">
        <v>9796</v>
      </c>
    </row>
    <row r="2334" spans="1:6">
      <c r="A2334" s="1" t="s">
        <v>4099</v>
      </c>
      <c r="B2334" t="s">
        <v>4099</v>
      </c>
      <c r="C2334" t="s">
        <v>9715</v>
      </c>
      <c r="D2334" t="s">
        <v>9722</v>
      </c>
      <c r="E2334" s="4">
        <v>42328</v>
      </c>
      <c r="F2334" t="s">
        <v>9796</v>
      </c>
    </row>
    <row r="2335" spans="1:6">
      <c r="A2335" s="1" t="s">
        <v>4100</v>
      </c>
      <c r="B2335" t="s">
        <v>4100</v>
      </c>
      <c r="C2335" t="s">
        <v>1765</v>
      </c>
      <c r="E2335" s="4">
        <v>42278</v>
      </c>
      <c r="F2335" t="s">
        <v>9796</v>
      </c>
    </row>
    <row r="2336" spans="1:6">
      <c r="A2336" s="1" t="s">
        <v>4101</v>
      </c>
      <c r="B2336" t="s">
        <v>4101</v>
      </c>
      <c r="C2336" t="s">
        <v>1765</v>
      </c>
      <c r="E2336" s="4">
        <v>42278</v>
      </c>
      <c r="F2336" t="s">
        <v>9796</v>
      </c>
    </row>
    <row r="2337" spans="1:6">
      <c r="A2337" s="1" t="s">
        <v>4102</v>
      </c>
      <c r="B2337" t="s">
        <v>4102</v>
      </c>
      <c r="C2337" t="s">
        <v>9715</v>
      </c>
      <c r="E2337" s="4">
        <v>42278</v>
      </c>
      <c r="F2337" t="s">
        <v>9796</v>
      </c>
    </row>
    <row r="2338" spans="1:6">
      <c r="A2338" s="1" t="s">
        <v>4103</v>
      </c>
      <c r="B2338" t="s">
        <v>4103</v>
      </c>
      <c r="C2338" t="s">
        <v>1765</v>
      </c>
      <c r="E2338" s="4">
        <v>42278</v>
      </c>
      <c r="F2338" t="s">
        <v>9796</v>
      </c>
    </row>
    <row r="2339" spans="1:6">
      <c r="A2339" s="1" t="s">
        <v>4104</v>
      </c>
      <c r="B2339" t="s">
        <v>4104</v>
      </c>
      <c r="C2339" t="s">
        <v>1765</v>
      </c>
      <c r="D2339" t="s">
        <v>9754</v>
      </c>
      <c r="E2339" s="4">
        <v>42278</v>
      </c>
      <c r="F2339" t="s">
        <v>9796</v>
      </c>
    </row>
    <row r="2340" spans="1:6">
      <c r="A2340" s="1" t="s">
        <v>4105</v>
      </c>
      <c r="B2340" t="s">
        <v>4105</v>
      </c>
      <c r="C2340" t="s">
        <v>1765</v>
      </c>
      <c r="D2340" t="s">
        <v>9722</v>
      </c>
      <c r="E2340" s="4">
        <v>42278</v>
      </c>
      <c r="F2340" t="s">
        <v>9796</v>
      </c>
    </row>
    <row r="2341" spans="1:6">
      <c r="A2341" s="1" t="s">
        <v>4106</v>
      </c>
      <c r="B2341" t="s">
        <v>4106</v>
      </c>
      <c r="C2341" t="s">
        <v>1765</v>
      </c>
      <c r="E2341" s="4">
        <v>42278</v>
      </c>
      <c r="F2341" t="s">
        <v>9796</v>
      </c>
    </row>
    <row r="2342" spans="1:6">
      <c r="A2342" s="1" t="s">
        <v>4107</v>
      </c>
      <c r="B2342" t="s">
        <v>4107</v>
      </c>
      <c r="C2342" t="s">
        <v>1765</v>
      </c>
      <c r="E2342" s="4">
        <v>42278</v>
      </c>
      <c r="F2342" t="s">
        <v>9796</v>
      </c>
    </row>
    <row r="2343" spans="1:6">
      <c r="A2343" s="1" t="s">
        <v>4108</v>
      </c>
      <c r="B2343" t="s">
        <v>4108</v>
      </c>
      <c r="C2343" t="s">
        <v>9715</v>
      </c>
      <c r="E2343" s="4">
        <v>42278</v>
      </c>
      <c r="F2343" t="s">
        <v>9796</v>
      </c>
    </row>
    <row r="2344" spans="1:6">
      <c r="A2344" s="1" t="s">
        <v>4109</v>
      </c>
      <c r="B2344" t="s">
        <v>4109</v>
      </c>
      <c r="C2344" t="s">
        <v>1765</v>
      </c>
      <c r="E2344" s="4">
        <v>42278</v>
      </c>
      <c r="F2344" t="s">
        <v>9796</v>
      </c>
    </row>
    <row r="2345" spans="1:6">
      <c r="A2345" s="1" t="s">
        <v>4110</v>
      </c>
      <c r="B2345" t="s">
        <v>4110</v>
      </c>
      <c r="C2345" t="s">
        <v>1765</v>
      </c>
      <c r="E2345" s="4">
        <v>42278</v>
      </c>
      <c r="F2345" t="s">
        <v>9796</v>
      </c>
    </row>
    <row r="2346" spans="1:6">
      <c r="A2346" s="1" t="s">
        <v>4111</v>
      </c>
      <c r="B2346" t="s">
        <v>4111</v>
      </c>
      <c r="C2346" t="s">
        <v>1765</v>
      </c>
      <c r="E2346" s="4">
        <v>42278</v>
      </c>
      <c r="F2346" t="s">
        <v>9796</v>
      </c>
    </row>
    <row r="2347" spans="1:6">
      <c r="A2347" s="1" t="s">
        <v>4112</v>
      </c>
      <c r="B2347" t="s">
        <v>4112</v>
      </c>
      <c r="C2347" t="s">
        <v>1765</v>
      </c>
      <c r="E2347" s="4">
        <v>42278</v>
      </c>
      <c r="F2347" t="s">
        <v>9796</v>
      </c>
    </row>
    <row r="2348" spans="1:6">
      <c r="A2348" s="1" t="s">
        <v>4113</v>
      </c>
      <c r="B2348" t="s">
        <v>4113</v>
      </c>
      <c r="C2348" t="s">
        <v>1765</v>
      </c>
      <c r="E2348" s="4">
        <v>42278</v>
      </c>
      <c r="F2348" t="s">
        <v>9796</v>
      </c>
    </row>
    <row r="2349" spans="1:6">
      <c r="A2349" s="1" t="s">
        <v>4114</v>
      </c>
      <c r="B2349" t="s">
        <v>4114</v>
      </c>
      <c r="C2349" t="s">
        <v>1765</v>
      </c>
      <c r="E2349" s="4">
        <v>42278</v>
      </c>
      <c r="F2349" t="s">
        <v>9796</v>
      </c>
    </row>
    <row r="2350" spans="1:6">
      <c r="A2350" s="1" t="s">
        <v>4115</v>
      </c>
      <c r="B2350" t="s">
        <v>4115</v>
      </c>
      <c r="C2350" t="s">
        <v>1765</v>
      </c>
      <c r="D2350" t="s">
        <v>9770</v>
      </c>
      <c r="E2350" s="4">
        <v>42278</v>
      </c>
      <c r="F2350" t="s">
        <v>9796</v>
      </c>
    </row>
    <row r="2351" spans="1:6">
      <c r="A2351" s="1" t="s">
        <v>4116</v>
      </c>
      <c r="B2351" t="s">
        <v>4116</v>
      </c>
      <c r="C2351" t="s">
        <v>1765</v>
      </c>
      <c r="E2351" s="4">
        <v>42278</v>
      </c>
      <c r="F2351" t="s">
        <v>9796</v>
      </c>
    </row>
    <row r="2352" spans="1:6">
      <c r="A2352" s="1" t="s">
        <v>4117</v>
      </c>
      <c r="B2352" t="s">
        <v>4117</v>
      </c>
      <c r="C2352" t="s">
        <v>1765</v>
      </c>
      <c r="E2352" s="4">
        <v>42278</v>
      </c>
      <c r="F2352" t="s">
        <v>9796</v>
      </c>
    </row>
    <row r="2353" spans="1:6">
      <c r="A2353" s="1" t="s">
        <v>4118</v>
      </c>
      <c r="B2353" t="s">
        <v>4118</v>
      </c>
      <c r="C2353" t="s">
        <v>9715</v>
      </c>
      <c r="D2353" t="s">
        <v>9738</v>
      </c>
      <c r="E2353" s="4">
        <v>42278</v>
      </c>
      <c r="F2353" t="s">
        <v>9796</v>
      </c>
    </row>
    <row r="2354" spans="1:6">
      <c r="A2354" s="1" t="s">
        <v>4119</v>
      </c>
      <c r="B2354" t="s">
        <v>4119</v>
      </c>
      <c r="C2354" t="s">
        <v>1765</v>
      </c>
      <c r="E2354" s="4">
        <v>42278</v>
      </c>
      <c r="F2354" t="s">
        <v>9796</v>
      </c>
    </row>
    <row r="2355" spans="1:6">
      <c r="A2355" s="1" t="s">
        <v>4120</v>
      </c>
      <c r="B2355" t="s">
        <v>4120</v>
      </c>
      <c r="C2355" t="s">
        <v>1765</v>
      </c>
      <c r="D2355" t="s">
        <v>9770</v>
      </c>
      <c r="E2355" s="4">
        <v>42278</v>
      </c>
      <c r="F2355" t="s">
        <v>9796</v>
      </c>
    </row>
    <row r="2356" spans="1:6">
      <c r="A2356" s="1" t="s">
        <v>4121</v>
      </c>
      <c r="B2356" t="s">
        <v>4121</v>
      </c>
      <c r="C2356" t="s">
        <v>1765</v>
      </c>
      <c r="E2356" s="4">
        <v>42278</v>
      </c>
      <c r="F2356" t="s">
        <v>9796</v>
      </c>
    </row>
    <row r="2357" spans="1:6">
      <c r="A2357" s="1" t="s">
        <v>4122</v>
      </c>
      <c r="B2357" t="s">
        <v>4122</v>
      </c>
      <c r="C2357" t="s">
        <v>1765</v>
      </c>
      <c r="E2357" s="4">
        <v>42278</v>
      </c>
      <c r="F2357" t="s">
        <v>9796</v>
      </c>
    </row>
    <row r="2358" spans="1:6">
      <c r="A2358" s="1" t="s">
        <v>4123</v>
      </c>
      <c r="B2358" t="s">
        <v>4123</v>
      </c>
      <c r="C2358" t="s">
        <v>1765</v>
      </c>
      <c r="E2358" s="4">
        <v>42278</v>
      </c>
      <c r="F2358" t="s">
        <v>9796</v>
      </c>
    </row>
    <row r="2359" spans="1:6">
      <c r="A2359" s="1" t="s">
        <v>4124</v>
      </c>
      <c r="B2359" t="s">
        <v>4124</v>
      </c>
      <c r="C2359" t="s">
        <v>1765</v>
      </c>
      <c r="E2359" s="4">
        <v>42278</v>
      </c>
      <c r="F2359" t="s">
        <v>9796</v>
      </c>
    </row>
    <row r="2360" spans="1:6">
      <c r="A2360" s="1" t="s">
        <v>4125</v>
      </c>
      <c r="B2360" t="s">
        <v>4125</v>
      </c>
      <c r="C2360" t="s">
        <v>1765</v>
      </c>
      <c r="E2360" s="4">
        <v>42278</v>
      </c>
      <c r="F2360" t="s">
        <v>9796</v>
      </c>
    </row>
    <row r="2361" spans="1:6">
      <c r="A2361" s="1" t="s">
        <v>4126</v>
      </c>
      <c r="B2361" t="s">
        <v>4126</v>
      </c>
      <c r="C2361" t="s">
        <v>1765</v>
      </c>
      <c r="E2361" s="4">
        <v>42278</v>
      </c>
      <c r="F2361" t="s">
        <v>9796</v>
      </c>
    </row>
    <row r="2362" spans="1:6">
      <c r="A2362" s="1" t="s">
        <v>4127</v>
      </c>
      <c r="B2362" t="s">
        <v>4127</v>
      </c>
      <c r="C2362" t="s">
        <v>1765</v>
      </c>
      <c r="E2362" s="4">
        <v>42278</v>
      </c>
      <c r="F2362" t="s">
        <v>9796</v>
      </c>
    </row>
    <row r="2363" spans="1:6">
      <c r="A2363" s="1" t="s">
        <v>4128</v>
      </c>
      <c r="B2363" t="s">
        <v>4128</v>
      </c>
      <c r="C2363" t="s">
        <v>1765</v>
      </c>
      <c r="E2363" s="4">
        <v>42278</v>
      </c>
      <c r="F2363" t="s">
        <v>9796</v>
      </c>
    </row>
    <row r="2364" spans="1:6">
      <c r="A2364" s="1" t="s">
        <v>4129</v>
      </c>
      <c r="B2364" t="s">
        <v>4129</v>
      </c>
      <c r="C2364" t="s">
        <v>1765</v>
      </c>
      <c r="E2364" s="4">
        <v>42278</v>
      </c>
      <c r="F2364" t="s">
        <v>9796</v>
      </c>
    </row>
    <row r="2365" spans="1:6">
      <c r="A2365" s="1" t="s">
        <v>4130</v>
      </c>
      <c r="B2365" t="s">
        <v>4130</v>
      </c>
      <c r="C2365" t="s">
        <v>9716</v>
      </c>
      <c r="D2365" t="s">
        <v>9772</v>
      </c>
      <c r="E2365" s="4">
        <v>42278</v>
      </c>
      <c r="F2365" t="s">
        <v>9796</v>
      </c>
    </row>
    <row r="2366" spans="1:6">
      <c r="A2366" s="1" t="s">
        <v>4131</v>
      </c>
      <c r="B2366" t="s">
        <v>4131</v>
      </c>
      <c r="C2366" t="s">
        <v>1765</v>
      </c>
      <c r="E2366" s="4">
        <v>42278</v>
      </c>
      <c r="F2366" t="s">
        <v>9796</v>
      </c>
    </row>
    <row r="2367" spans="1:6">
      <c r="A2367" s="1" t="s">
        <v>4132</v>
      </c>
      <c r="B2367" t="s">
        <v>4132</v>
      </c>
      <c r="C2367" t="s">
        <v>1765</v>
      </c>
      <c r="E2367" s="4">
        <v>42278</v>
      </c>
      <c r="F2367" t="s">
        <v>9796</v>
      </c>
    </row>
    <row r="2368" spans="1:6">
      <c r="A2368" s="1" t="s">
        <v>4133</v>
      </c>
      <c r="B2368" t="s">
        <v>4133</v>
      </c>
      <c r="C2368" t="s">
        <v>1765</v>
      </c>
      <c r="E2368" s="4">
        <v>42278</v>
      </c>
      <c r="F2368" t="s">
        <v>9796</v>
      </c>
    </row>
    <row r="2369" spans="1:6">
      <c r="A2369" s="1" t="s">
        <v>4134</v>
      </c>
      <c r="B2369" t="s">
        <v>4134</v>
      </c>
      <c r="C2369" t="s">
        <v>1765</v>
      </c>
      <c r="E2369" s="4">
        <v>42278</v>
      </c>
      <c r="F2369" t="s">
        <v>9796</v>
      </c>
    </row>
    <row r="2370" spans="1:6">
      <c r="A2370" s="1" t="s">
        <v>4135</v>
      </c>
      <c r="B2370" t="s">
        <v>4135</v>
      </c>
      <c r="C2370" t="s">
        <v>9716</v>
      </c>
      <c r="E2370" s="4">
        <v>42278</v>
      </c>
      <c r="F2370" t="s">
        <v>9796</v>
      </c>
    </row>
    <row r="2371" spans="1:6">
      <c r="A2371" s="1" t="s">
        <v>4136</v>
      </c>
      <c r="B2371" t="s">
        <v>4136</v>
      </c>
      <c r="C2371" t="s">
        <v>9715</v>
      </c>
      <c r="E2371" s="4">
        <v>42278</v>
      </c>
      <c r="F2371" t="s">
        <v>9796</v>
      </c>
    </row>
    <row r="2372" spans="1:6">
      <c r="A2372" s="1" t="s">
        <v>4137</v>
      </c>
      <c r="B2372" t="s">
        <v>4137</v>
      </c>
      <c r="C2372" t="s">
        <v>1765</v>
      </c>
      <c r="E2372" s="4">
        <v>42278</v>
      </c>
      <c r="F2372" t="s">
        <v>9796</v>
      </c>
    </row>
    <row r="2373" spans="1:6">
      <c r="A2373" s="1" t="s">
        <v>4138</v>
      </c>
      <c r="B2373" t="s">
        <v>4138</v>
      </c>
      <c r="C2373" t="s">
        <v>9715</v>
      </c>
      <c r="E2373" s="4">
        <v>42278</v>
      </c>
      <c r="F2373" t="s">
        <v>9796</v>
      </c>
    </row>
    <row r="2374" spans="1:6">
      <c r="A2374" s="1" t="s">
        <v>4139</v>
      </c>
      <c r="B2374" t="s">
        <v>4139</v>
      </c>
      <c r="C2374" t="s">
        <v>1765</v>
      </c>
      <c r="E2374" s="4">
        <v>42278</v>
      </c>
      <c r="F2374" t="s">
        <v>9796</v>
      </c>
    </row>
    <row r="2375" spans="1:6">
      <c r="A2375" s="1" t="s">
        <v>4140</v>
      </c>
      <c r="B2375" t="s">
        <v>4140</v>
      </c>
      <c r="C2375" t="s">
        <v>1765</v>
      </c>
      <c r="D2375" t="s">
        <v>9722</v>
      </c>
      <c r="E2375" s="4">
        <v>42278</v>
      </c>
      <c r="F2375" t="s">
        <v>9796</v>
      </c>
    </row>
    <row r="2376" spans="1:6">
      <c r="A2376" s="1" t="s">
        <v>4141</v>
      </c>
      <c r="B2376" t="s">
        <v>4141</v>
      </c>
      <c r="C2376" t="s">
        <v>9715</v>
      </c>
      <c r="E2376" s="4">
        <v>42278</v>
      </c>
      <c r="F2376" t="s">
        <v>9796</v>
      </c>
    </row>
    <row r="2377" spans="1:6">
      <c r="A2377" s="1" t="s">
        <v>4142</v>
      </c>
      <c r="B2377" t="s">
        <v>4142</v>
      </c>
      <c r="C2377" t="s">
        <v>1765</v>
      </c>
      <c r="D2377" t="s">
        <v>9725</v>
      </c>
      <c r="E2377" s="4">
        <v>43301</v>
      </c>
      <c r="F2377" t="s">
        <v>9796</v>
      </c>
    </row>
    <row r="2378" spans="1:6">
      <c r="A2378" s="1" t="s">
        <v>4143</v>
      </c>
      <c r="B2378" t="s">
        <v>4143</v>
      </c>
      <c r="C2378" t="s">
        <v>9716</v>
      </c>
      <c r="E2378" s="4">
        <v>42278</v>
      </c>
      <c r="F2378" t="s">
        <v>9796</v>
      </c>
    </row>
    <row r="2379" spans="1:6">
      <c r="A2379" s="1" t="s">
        <v>4144</v>
      </c>
      <c r="B2379" t="s">
        <v>4144</v>
      </c>
      <c r="C2379" t="s">
        <v>1765</v>
      </c>
      <c r="E2379" s="4">
        <v>42278</v>
      </c>
      <c r="F2379" t="s">
        <v>9796</v>
      </c>
    </row>
    <row r="2380" spans="1:6">
      <c r="A2380" s="1" t="s">
        <v>4145</v>
      </c>
      <c r="B2380" t="s">
        <v>4145</v>
      </c>
      <c r="C2380" t="s">
        <v>1765</v>
      </c>
      <c r="E2380" s="4">
        <v>42278</v>
      </c>
      <c r="F2380" t="s">
        <v>9796</v>
      </c>
    </row>
    <row r="2381" spans="1:6">
      <c r="A2381" s="1" t="s">
        <v>4146</v>
      </c>
      <c r="B2381" t="s">
        <v>4146</v>
      </c>
      <c r="C2381" t="s">
        <v>1765</v>
      </c>
      <c r="E2381" s="4">
        <v>42278</v>
      </c>
      <c r="F2381" t="s">
        <v>9796</v>
      </c>
    </row>
    <row r="2382" spans="1:6">
      <c r="A2382" s="1" t="s">
        <v>4147</v>
      </c>
      <c r="B2382" t="s">
        <v>4147</v>
      </c>
      <c r="C2382" t="s">
        <v>1765</v>
      </c>
      <c r="E2382" s="4">
        <v>42278</v>
      </c>
      <c r="F2382" t="s">
        <v>9796</v>
      </c>
    </row>
    <row r="2383" spans="1:6">
      <c r="A2383" s="1" t="s">
        <v>4148</v>
      </c>
      <c r="B2383" t="s">
        <v>4148</v>
      </c>
      <c r="C2383" t="s">
        <v>1765</v>
      </c>
      <c r="E2383" s="4">
        <v>42278</v>
      </c>
      <c r="F2383" t="s">
        <v>9796</v>
      </c>
    </row>
    <row r="2384" spans="1:6">
      <c r="A2384" s="1" t="s">
        <v>4149</v>
      </c>
      <c r="B2384" t="s">
        <v>4149</v>
      </c>
      <c r="C2384" t="s">
        <v>1765</v>
      </c>
      <c r="E2384" s="4">
        <v>42278</v>
      </c>
      <c r="F2384" t="s">
        <v>9796</v>
      </c>
    </row>
    <row r="2385" spans="1:6">
      <c r="A2385" s="1" t="s">
        <v>4150</v>
      </c>
      <c r="B2385" t="s">
        <v>4150</v>
      </c>
      <c r="C2385" t="s">
        <v>1765</v>
      </c>
      <c r="E2385" s="4">
        <v>42278</v>
      </c>
      <c r="F2385" t="s">
        <v>9796</v>
      </c>
    </row>
    <row r="2386" spans="1:6">
      <c r="A2386" s="1" t="s">
        <v>4151</v>
      </c>
      <c r="B2386" t="s">
        <v>4151</v>
      </c>
      <c r="C2386" t="s">
        <v>1765</v>
      </c>
      <c r="E2386" s="4">
        <v>42278</v>
      </c>
      <c r="F2386" t="s">
        <v>9796</v>
      </c>
    </row>
    <row r="2387" spans="1:6">
      <c r="A2387" s="1" t="s">
        <v>4152</v>
      </c>
      <c r="B2387" t="s">
        <v>4152</v>
      </c>
      <c r="C2387" t="s">
        <v>1765</v>
      </c>
      <c r="E2387" s="4">
        <v>42278</v>
      </c>
      <c r="F2387" t="s">
        <v>9796</v>
      </c>
    </row>
    <row r="2388" spans="1:6">
      <c r="A2388" s="1" t="s">
        <v>4153</v>
      </c>
      <c r="B2388" t="s">
        <v>4153</v>
      </c>
      <c r="C2388" t="s">
        <v>1765</v>
      </c>
      <c r="D2388" t="s">
        <v>9740</v>
      </c>
      <c r="E2388" s="4">
        <v>42278</v>
      </c>
      <c r="F2388" t="s">
        <v>9796</v>
      </c>
    </row>
    <row r="2389" spans="1:6">
      <c r="A2389" s="1" t="s">
        <v>4154</v>
      </c>
      <c r="B2389" t="s">
        <v>4154</v>
      </c>
      <c r="C2389" t="s">
        <v>1765</v>
      </c>
      <c r="D2389" t="s">
        <v>9772</v>
      </c>
      <c r="E2389" s="4">
        <v>42384</v>
      </c>
      <c r="F2389" t="s">
        <v>9796</v>
      </c>
    </row>
    <row r="2390" spans="1:6">
      <c r="A2390" s="1" t="s">
        <v>4155</v>
      </c>
      <c r="B2390" t="s">
        <v>4155</v>
      </c>
      <c r="C2390" t="s">
        <v>9716</v>
      </c>
      <c r="E2390" s="4">
        <v>42278</v>
      </c>
      <c r="F2390" t="s">
        <v>9796</v>
      </c>
    </row>
    <row r="2391" spans="1:6">
      <c r="A2391" s="1" t="s">
        <v>4156</v>
      </c>
      <c r="B2391" t="s">
        <v>4156</v>
      </c>
      <c r="C2391" t="s">
        <v>9718</v>
      </c>
      <c r="E2391" s="4">
        <v>42278</v>
      </c>
      <c r="F2391" t="s">
        <v>9796</v>
      </c>
    </row>
    <row r="2392" spans="1:6">
      <c r="A2392" s="1" t="s">
        <v>4157</v>
      </c>
      <c r="B2392" t="s">
        <v>4157</v>
      </c>
      <c r="C2392" t="s">
        <v>1765</v>
      </c>
      <c r="E2392" s="4">
        <v>42278</v>
      </c>
      <c r="F2392" t="s">
        <v>9796</v>
      </c>
    </row>
    <row r="2393" spans="1:6">
      <c r="A2393" s="1" t="s">
        <v>4158</v>
      </c>
      <c r="B2393" t="s">
        <v>4158</v>
      </c>
      <c r="C2393" t="s">
        <v>9716</v>
      </c>
      <c r="E2393" s="4">
        <v>42278</v>
      </c>
      <c r="F2393" t="s">
        <v>9796</v>
      </c>
    </row>
    <row r="2394" spans="1:6">
      <c r="A2394" s="1" t="s">
        <v>4159</v>
      </c>
      <c r="B2394" t="s">
        <v>4159</v>
      </c>
      <c r="C2394" t="s">
        <v>9716</v>
      </c>
      <c r="E2394" s="4">
        <v>42278</v>
      </c>
      <c r="F2394" t="s">
        <v>9796</v>
      </c>
    </row>
    <row r="2395" spans="1:6">
      <c r="A2395" s="1" t="s">
        <v>4160</v>
      </c>
      <c r="B2395" t="s">
        <v>4160</v>
      </c>
      <c r="C2395" t="s">
        <v>9716</v>
      </c>
      <c r="E2395" s="4">
        <v>42278</v>
      </c>
      <c r="F2395" t="s">
        <v>9796</v>
      </c>
    </row>
    <row r="2396" spans="1:6">
      <c r="A2396" s="1" t="s">
        <v>4161</v>
      </c>
      <c r="B2396" t="s">
        <v>4161</v>
      </c>
      <c r="C2396" t="s">
        <v>9716</v>
      </c>
      <c r="E2396" s="4">
        <v>42278</v>
      </c>
      <c r="F2396" t="s">
        <v>9796</v>
      </c>
    </row>
    <row r="2397" spans="1:6">
      <c r="A2397" s="1" t="s">
        <v>4162</v>
      </c>
      <c r="B2397" t="s">
        <v>4162</v>
      </c>
      <c r="C2397" t="s">
        <v>9716</v>
      </c>
      <c r="E2397" s="4">
        <v>42278</v>
      </c>
      <c r="F2397" t="s">
        <v>9796</v>
      </c>
    </row>
    <row r="2398" spans="1:6">
      <c r="A2398" s="1" t="s">
        <v>4163</v>
      </c>
      <c r="B2398" t="s">
        <v>4163</v>
      </c>
      <c r="C2398" t="s">
        <v>9716</v>
      </c>
      <c r="E2398" s="4">
        <v>42278</v>
      </c>
      <c r="F2398" t="s">
        <v>9796</v>
      </c>
    </row>
    <row r="2399" spans="1:6">
      <c r="A2399" s="1" t="s">
        <v>4164</v>
      </c>
      <c r="B2399" t="s">
        <v>4164</v>
      </c>
      <c r="C2399" t="s">
        <v>1765</v>
      </c>
      <c r="E2399" s="4">
        <v>42278</v>
      </c>
      <c r="F2399" t="s">
        <v>9796</v>
      </c>
    </row>
    <row r="2400" spans="1:6">
      <c r="A2400" s="1" t="s">
        <v>4165</v>
      </c>
      <c r="B2400" t="s">
        <v>4165</v>
      </c>
      <c r="C2400" t="s">
        <v>1765</v>
      </c>
      <c r="D2400" t="s">
        <v>9722</v>
      </c>
      <c r="E2400" s="4">
        <v>42278</v>
      </c>
      <c r="F2400" t="s">
        <v>9796</v>
      </c>
    </row>
    <row r="2401" spans="1:6">
      <c r="A2401" s="1" t="s">
        <v>4166</v>
      </c>
      <c r="B2401" t="s">
        <v>4166</v>
      </c>
      <c r="C2401" t="s">
        <v>9716</v>
      </c>
      <c r="E2401" s="4">
        <v>42278</v>
      </c>
      <c r="F2401" t="s">
        <v>9796</v>
      </c>
    </row>
    <row r="2402" spans="1:6">
      <c r="A2402" s="1" t="s">
        <v>4167</v>
      </c>
      <c r="B2402" t="s">
        <v>4167</v>
      </c>
      <c r="C2402" t="s">
        <v>1765</v>
      </c>
      <c r="E2402" s="4">
        <v>42278</v>
      </c>
      <c r="F2402" t="s">
        <v>9796</v>
      </c>
    </row>
    <row r="2403" spans="1:6">
      <c r="A2403" s="1" t="s">
        <v>4168</v>
      </c>
      <c r="B2403" t="s">
        <v>4168</v>
      </c>
      <c r="C2403" t="s">
        <v>1765</v>
      </c>
      <c r="E2403" s="4">
        <v>42278</v>
      </c>
      <c r="F2403" t="s">
        <v>9796</v>
      </c>
    </row>
    <row r="2404" spans="1:6">
      <c r="A2404" s="1" t="s">
        <v>4169</v>
      </c>
      <c r="B2404" t="s">
        <v>4169</v>
      </c>
      <c r="C2404" t="s">
        <v>9716</v>
      </c>
      <c r="E2404" s="4">
        <v>42278</v>
      </c>
      <c r="F2404" t="s">
        <v>9796</v>
      </c>
    </row>
    <row r="2405" spans="1:6">
      <c r="A2405" s="1" t="s">
        <v>4170</v>
      </c>
      <c r="B2405" t="s">
        <v>4170</v>
      </c>
      <c r="C2405" t="s">
        <v>9715</v>
      </c>
      <c r="D2405" t="s">
        <v>9723</v>
      </c>
      <c r="E2405" s="4">
        <v>42278</v>
      </c>
      <c r="F2405" t="s">
        <v>9796</v>
      </c>
    </row>
    <row r="2406" spans="1:6">
      <c r="A2406" s="1" t="s">
        <v>4171</v>
      </c>
      <c r="B2406" t="s">
        <v>4171</v>
      </c>
      <c r="C2406" t="s">
        <v>9716</v>
      </c>
      <c r="E2406" s="4">
        <v>42278</v>
      </c>
      <c r="F2406" t="s">
        <v>9796</v>
      </c>
    </row>
    <row r="2407" spans="1:6">
      <c r="A2407" s="1" t="s">
        <v>4172</v>
      </c>
      <c r="B2407" t="s">
        <v>4172</v>
      </c>
      <c r="C2407" t="s">
        <v>1765</v>
      </c>
      <c r="E2407" s="4">
        <v>42278</v>
      </c>
      <c r="F2407" t="s">
        <v>9796</v>
      </c>
    </row>
    <row r="2408" spans="1:6">
      <c r="A2408" s="1" t="s">
        <v>4173</v>
      </c>
      <c r="B2408" t="s">
        <v>4173</v>
      </c>
      <c r="C2408" t="s">
        <v>9715</v>
      </c>
      <c r="D2408" t="s">
        <v>9732</v>
      </c>
      <c r="E2408" s="4">
        <v>42550</v>
      </c>
      <c r="F2408" t="s">
        <v>9796</v>
      </c>
    </row>
    <row r="2409" spans="1:6">
      <c r="A2409" s="1" t="s">
        <v>4174</v>
      </c>
      <c r="B2409" t="s">
        <v>4174</v>
      </c>
      <c r="C2409" t="s">
        <v>9720</v>
      </c>
      <c r="D2409" t="s">
        <v>9722</v>
      </c>
      <c r="E2409" s="4">
        <v>43018</v>
      </c>
      <c r="F2409" t="s">
        <v>9796</v>
      </c>
    </row>
    <row r="2410" spans="1:6">
      <c r="A2410" s="1" t="s">
        <v>4175</v>
      </c>
      <c r="B2410" t="s">
        <v>4175</v>
      </c>
      <c r="C2410" t="s">
        <v>9716</v>
      </c>
      <c r="E2410" s="4">
        <v>42278</v>
      </c>
      <c r="F2410" t="s">
        <v>9796</v>
      </c>
    </row>
    <row r="2411" spans="1:6">
      <c r="A2411" s="1" t="s">
        <v>4176</v>
      </c>
      <c r="B2411" t="s">
        <v>4176</v>
      </c>
      <c r="C2411" t="s">
        <v>1765</v>
      </c>
      <c r="E2411" s="4">
        <v>42278</v>
      </c>
      <c r="F2411" t="s">
        <v>9796</v>
      </c>
    </row>
    <row r="2412" spans="1:6">
      <c r="A2412" s="1" t="s">
        <v>4177</v>
      </c>
      <c r="B2412" t="s">
        <v>4177</v>
      </c>
      <c r="C2412" t="s">
        <v>1765</v>
      </c>
      <c r="E2412" s="4">
        <v>42278</v>
      </c>
      <c r="F2412" t="s">
        <v>9796</v>
      </c>
    </row>
    <row r="2413" spans="1:6">
      <c r="A2413" s="1" t="s">
        <v>4178</v>
      </c>
      <c r="B2413" t="s">
        <v>4178</v>
      </c>
      <c r="C2413" t="s">
        <v>1765</v>
      </c>
      <c r="E2413" s="4">
        <v>42278</v>
      </c>
      <c r="F2413" t="s">
        <v>9796</v>
      </c>
    </row>
    <row r="2414" spans="1:6">
      <c r="A2414" s="1" t="s">
        <v>4179</v>
      </c>
      <c r="B2414" t="s">
        <v>4179</v>
      </c>
      <c r="C2414" t="s">
        <v>9716</v>
      </c>
      <c r="E2414" s="4">
        <v>42278</v>
      </c>
      <c r="F2414" t="s">
        <v>9796</v>
      </c>
    </row>
    <row r="2415" spans="1:6">
      <c r="A2415" s="1" t="s">
        <v>4180</v>
      </c>
      <c r="B2415" t="s">
        <v>4180</v>
      </c>
      <c r="C2415" t="s">
        <v>1765</v>
      </c>
      <c r="E2415" s="4">
        <v>42278</v>
      </c>
      <c r="F2415" t="s">
        <v>9796</v>
      </c>
    </row>
    <row r="2416" spans="1:6">
      <c r="A2416" s="1" t="s">
        <v>4181</v>
      </c>
      <c r="B2416" t="s">
        <v>4181</v>
      </c>
      <c r="C2416" t="s">
        <v>9716</v>
      </c>
      <c r="E2416" s="4">
        <v>42278</v>
      </c>
      <c r="F2416" t="s">
        <v>9796</v>
      </c>
    </row>
    <row r="2417" spans="1:6">
      <c r="A2417" s="1" t="s">
        <v>4182</v>
      </c>
      <c r="B2417" t="s">
        <v>4182</v>
      </c>
      <c r="C2417" t="s">
        <v>1765</v>
      </c>
      <c r="E2417" s="4">
        <v>42278</v>
      </c>
      <c r="F2417" t="s">
        <v>9796</v>
      </c>
    </row>
    <row r="2418" spans="1:6">
      <c r="A2418" s="1" t="s">
        <v>4183</v>
      </c>
      <c r="B2418" t="s">
        <v>4183</v>
      </c>
      <c r="C2418" t="s">
        <v>1765</v>
      </c>
      <c r="E2418" s="4">
        <v>42278</v>
      </c>
      <c r="F2418" t="s">
        <v>9796</v>
      </c>
    </row>
    <row r="2419" spans="1:6">
      <c r="A2419" s="1" t="s">
        <v>4184</v>
      </c>
      <c r="B2419" t="s">
        <v>4184</v>
      </c>
      <c r="C2419" t="s">
        <v>1765</v>
      </c>
      <c r="E2419" s="4">
        <v>42278</v>
      </c>
      <c r="F2419" t="s">
        <v>9796</v>
      </c>
    </row>
    <row r="2420" spans="1:6">
      <c r="A2420" s="1" t="s">
        <v>4185</v>
      </c>
      <c r="B2420" t="s">
        <v>4185</v>
      </c>
      <c r="C2420" t="s">
        <v>9716</v>
      </c>
      <c r="D2420" t="s">
        <v>9721</v>
      </c>
      <c r="E2420" s="4">
        <v>42278</v>
      </c>
      <c r="F2420" t="s">
        <v>9796</v>
      </c>
    </row>
    <row r="2421" spans="1:6">
      <c r="A2421" s="1" t="s">
        <v>4186</v>
      </c>
      <c r="B2421" t="s">
        <v>4186</v>
      </c>
      <c r="C2421" t="s">
        <v>9716</v>
      </c>
      <c r="E2421" s="4">
        <v>42278</v>
      </c>
      <c r="F2421" t="s">
        <v>9796</v>
      </c>
    </row>
    <row r="2422" spans="1:6">
      <c r="A2422" s="1" t="s">
        <v>4187</v>
      </c>
      <c r="B2422" t="s">
        <v>4187</v>
      </c>
      <c r="C2422" t="s">
        <v>9716</v>
      </c>
      <c r="D2422" t="s">
        <v>9727</v>
      </c>
      <c r="E2422" s="4">
        <v>42278</v>
      </c>
      <c r="F2422" t="s">
        <v>9796</v>
      </c>
    </row>
    <row r="2423" spans="1:6">
      <c r="A2423" s="1" t="s">
        <v>4188</v>
      </c>
      <c r="B2423" t="s">
        <v>4188</v>
      </c>
      <c r="C2423" t="s">
        <v>9716</v>
      </c>
      <c r="E2423" s="4">
        <v>42278</v>
      </c>
      <c r="F2423" t="s">
        <v>9796</v>
      </c>
    </row>
    <row r="2424" spans="1:6">
      <c r="A2424" s="1" t="s">
        <v>4189</v>
      </c>
      <c r="B2424" t="s">
        <v>4189</v>
      </c>
      <c r="C2424" t="s">
        <v>9716</v>
      </c>
      <c r="E2424" s="4">
        <v>42278</v>
      </c>
      <c r="F2424" t="s">
        <v>9796</v>
      </c>
    </row>
    <row r="2425" spans="1:6">
      <c r="A2425" s="1" t="s">
        <v>4190</v>
      </c>
      <c r="B2425" t="s">
        <v>4190</v>
      </c>
      <c r="C2425" t="s">
        <v>1765</v>
      </c>
      <c r="D2425" t="s">
        <v>9722</v>
      </c>
      <c r="E2425" s="4">
        <v>42278</v>
      </c>
      <c r="F2425" t="s">
        <v>9796</v>
      </c>
    </row>
    <row r="2426" spans="1:6">
      <c r="A2426" s="1" t="s">
        <v>4191</v>
      </c>
      <c r="B2426" t="s">
        <v>4191</v>
      </c>
      <c r="C2426" t="s">
        <v>9715</v>
      </c>
      <c r="E2426" s="4">
        <v>42278</v>
      </c>
      <c r="F2426" t="s">
        <v>9796</v>
      </c>
    </row>
    <row r="2427" spans="1:6">
      <c r="A2427" s="1" t="s">
        <v>4192</v>
      </c>
      <c r="B2427" t="s">
        <v>4192</v>
      </c>
      <c r="C2427" t="s">
        <v>1765</v>
      </c>
      <c r="E2427" s="4">
        <v>42369</v>
      </c>
      <c r="F2427" t="s">
        <v>9796</v>
      </c>
    </row>
    <row r="2428" spans="1:6">
      <c r="A2428" s="1" t="s">
        <v>4193</v>
      </c>
      <c r="B2428" t="s">
        <v>4193</v>
      </c>
      <c r="C2428" t="s">
        <v>9715</v>
      </c>
      <c r="D2428" t="s">
        <v>9721</v>
      </c>
      <c r="E2428" s="4">
        <v>42278</v>
      </c>
      <c r="F2428" t="s">
        <v>9796</v>
      </c>
    </row>
    <row r="2429" spans="1:6">
      <c r="A2429" s="1" t="s">
        <v>4194</v>
      </c>
      <c r="B2429" t="s">
        <v>4194</v>
      </c>
      <c r="C2429" t="s">
        <v>1765</v>
      </c>
      <c r="E2429" s="4">
        <v>42278</v>
      </c>
      <c r="F2429" t="s">
        <v>9796</v>
      </c>
    </row>
    <row r="2430" spans="1:6">
      <c r="A2430" s="1" t="s">
        <v>4195</v>
      </c>
      <c r="B2430" t="s">
        <v>4195</v>
      </c>
      <c r="C2430" t="s">
        <v>1765</v>
      </c>
      <c r="D2430" t="s">
        <v>9724</v>
      </c>
      <c r="E2430" s="4">
        <v>43644</v>
      </c>
      <c r="F2430" t="s">
        <v>9796</v>
      </c>
    </row>
    <row r="2431" spans="1:6">
      <c r="A2431" s="1" t="s">
        <v>4196</v>
      </c>
      <c r="B2431" t="s">
        <v>4196</v>
      </c>
      <c r="C2431" t="s">
        <v>1765</v>
      </c>
      <c r="E2431" s="4">
        <v>42278</v>
      </c>
      <c r="F2431" t="s">
        <v>9796</v>
      </c>
    </row>
    <row r="2432" spans="1:6">
      <c r="A2432" s="1" t="s">
        <v>4197</v>
      </c>
      <c r="B2432" t="s">
        <v>4197</v>
      </c>
      <c r="C2432" t="s">
        <v>9716</v>
      </c>
      <c r="E2432" s="4">
        <v>42278</v>
      </c>
      <c r="F2432" t="s">
        <v>9796</v>
      </c>
    </row>
    <row r="2433" spans="1:6">
      <c r="A2433" s="1" t="s">
        <v>4198</v>
      </c>
      <c r="B2433" t="s">
        <v>4198</v>
      </c>
      <c r="C2433" t="s">
        <v>9716</v>
      </c>
      <c r="E2433" s="4">
        <v>42278</v>
      </c>
      <c r="F2433" t="s">
        <v>9796</v>
      </c>
    </row>
    <row r="2434" spans="1:6">
      <c r="A2434" s="1" t="s">
        <v>4199</v>
      </c>
      <c r="B2434" t="s">
        <v>4199</v>
      </c>
      <c r="C2434" t="s">
        <v>1765</v>
      </c>
      <c r="E2434" s="4">
        <v>42278</v>
      </c>
      <c r="F2434" t="s">
        <v>9796</v>
      </c>
    </row>
    <row r="2435" spans="1:6">
      <c r="A2435" s="1" t="s">
        <v>4200</v>
      </c>
      <c r="B2435" t="s">
        <v>4200</v>
      </c>
      <c r="C2435" t="s">
        <v>9716</v>
      </c>
      <c r="E2435" s="4">
        <v>42278</v>
      </c>
      <c r="F2435" t="s">
        <v>9796</v>
      </c>
    </row>
    <row r="2436" spans="1:6">
      <c r="A2436" s="1" t="s">
        <v>4201</v>
      </c>
      <c r="B2436" t="s">
        <v>4201</v>
      </c>
      <c r="C2436" t="s">
        <v>9716</v>
      </c>
      <c r="E2436" s="4">
        <v>42278</v>
      </c>
      <c r="F2436" t="s">
        <v>9796</v>
      </c>
    </row>
    <row r="2437" spans="1:6">
      <c r="A2437" s="1" t="s">
        <v>4202</v>
      </c>
      <c r="B2437" t="s">
        <v>4202</v>
      </c>
      <c r="C2437" t="s">
        <v>1765</v>
      </c>
      <c r="D2437" t="s">
        <v>9725</v>
      </c>
      <c r="E2437" s="4">
        <v>42545</v>
      </c>
      <c r="F2437" t="s">
        <v>9796</v>
      </c>
    </row>
    <row r="2438" spans="1:6">
      <c r="A2438" s="1" t="s">
        <v>4203</v>
      </c>
      <c r="B2438" t="s">
        <v>4203</v>
      </c>
      <c r="C2438" t="s">
        <v>1765</v>
      </c>
      <c r="E2438" s="4">
        <v>42278</v>
      </c>
      <c r="F2438" t="s">
        <v>9796</v>
      </c>
    </row>
    <row r="2439" spans="1:6">
      <c r="A2439" s="1" t="s">
        <v>4204</v>
      </c>
      <c r="B2439" t="s">
        <v>4204</v>
      </c>
      <c r="C2439" t="s">
        <v>1765</v>
      </c>
      <c r="E2439" s="4">
        <v>42278</v>
      </c>
      <c r="F2439" t="s">
        <v>9796</v>
      </c>
    </row>
    <row r="2440" spans="1:6">
      <c r="A2440" s="1" t="s">
        <v>4205</v>
      </c>
      <c r="B2440" t="s">
        <v>4205</v>
      </c>
      <c r="C2440" t="s">
        <v>9716</v>
      </c>
      <c r="E2440" s="4">
        <v>42278</v>
      </c>
      <c r="F2440" t="s">
        <v>9796</v>
      </c>
    </row>
    <row r="2441" spans="1:6">
      <c r="A2441" s="1" t="s">
        <v>4206</v>
      </c>
      <c r="B2441" t="s">
        <v>4206</v>
      </c>
      <c r="C2441" t="s">
        <v>1765</v>
      </c>
      <c r="E2441" s="4">
        <v>42278</v>
      </c>
      <c r="F2441" t="s">
        <v>9796</v>
      </c>
    </row>
    <row r="2442" spans="1:6">
      <c r="A2442" s="1" t="s">
        <v>4207</v>
      </c>
      <c r="B2442" t="s">
        <v>4207</v>
      </c>
      <c r="C2442" t="s">
        <v>1765</v>
      </c>
      <c r="E2442" s="4">
        <v>42278</v>
      </c>
      <c r="F2442" t="s">
        <v>9796</v>
      </c>
    </row>
    <row r="2443" spans="1:6">
      <c r="A2443" s="1" t="s">
        <v>4208</v>
      </c>
      <c r="B2443" t="s">
        <v>4208</v>
      </c>
      <c r="C2443" t="s">
        <v>9716</v>
      </c>
      <c r="E2443" s="4">
        <v>42278</v>
      </c>
      <c r="F2443" t="s">
        <v>9796</v>
      </c>
    </row>
    <row r="2444" spans="1:6">
      <c r="A2444" s="1" t="s">
        <v>4209</v>
      </c>
      <c r="B2444" t="s">
        <v>4209</v>
      </c>
      <c r="C2444" t="s">
        <v>1765</v>
      </c>
      <c r="D2444" t="s">
        <v>9732</v>
      </c>
      <c r="E2444" s="4">
        <v>42278</v>
      </c>
      <c r="F2444" t="s">
        <v>9796</v>
      </c>
    </row>
    <row r="2445" spans="1:6">
      <c r="A2445" s="1" t="s">
        <v>4210</v>
      </c>
      <c r="B2445" t="s">
        <v>4210</v>
      </c>
      <c r="C2445" t="s">
        <v>1765</v>
      </c>
      <c r="E2445" s="4">
        <v>42278</v>
      </c>
      <c r="F2445" t="s">
        <v>9796</v>
      </c>
    </row>
    <row r="2446" spans="1:6">
      <c r="A2446" s="1" t="s">
        <v>4211</v>
      </c>
      <c r="B2446" t="s">
        <v>4211</v>
      </c>
      <c r="C2446" t="s">
        <v>9716</v>
      </c>
      <c r="E2446" s="4">
        <v>42278</v>
      </c>
      <c r="F2446" t="s">
        <v>9796</v>
      </c>
    </row>
    <row r="2447" spans="1:6">
      <c r="A2447" s="1" t="s">
        <v>4212</v>
      </c>
      <c r="B2447" t="s">
        <v>4212</v>
      </c>
      <c r="C2447" t="s">
        <v>1765</v>
      </c>
      <c r="E2447" s="4">
        <v>42278</v>
      </c>
      <c r="F2447" t="s">
        <v>9796</v>
      </c>
    </row>
    <row r="2448" spans="1:6">
      <c r="A2448" s="1" t="s">
        <v>4213</v>
      </c>
      <c r="B2448" t="s">
        <v>4213</v>
      </c>
      <c r="C2448" t="s">
        <v>1765</v>
      </c>
      <c r="E2448" s="4">
        <v>42278</v>
      </c>
      <c r="F2448" t="s">
        <v>9796</v>
      </c>
    </row>
    <row r="2449" spans="1:6">
      <c r="A2449" s="1" t="s">
        <v>4214</v>
      </c>
      <c r="B2449" t="s">
        <v>4214</v>
      </c>
      <c r="C2449" t="s">
        <v>1765</v>
      </c>
      <c r="D2449" t="s">
        <v>9732</v>
      </c>
      <c r="E2449" s="4">
        <v>42278</v>
      </c>
      <c r="F2449" t="s">
        <v>9796</v>
      </c>
    </row>
    <row r="2450" spans="1:6">
      <c r="A2450" s="1" t="s">
        <v>4215</v>
      </c>
      <c r="B2450" t="s">
        <v>4215</v>
      </c>
      <c r="C2450" t="s">
        <v>1765</v>
      </c>
      <c r="E2450" s="4">
        <v>42278</v>
      </c>
      <c r="F2450" t="s">
        <v>9796</v>
      </c>
    </row>
    <row r="2451" spans="1:6">
      <c r="A2451" s="1" t="s">
        <v>4216</v>
      </c>
      <c r="B2451" t="s">
        <v>4216</v>
      </c>
      <c r="C2451" t="s">
        <v>1765</v>
      </c>
      <c r="E2451" s="4">
        <v>42278</v>
      </c>
      <c r="F2451" t="s">
        <v>9796</v>
      </c>
    </row>
    <row r="2452" spans="1:6">
      <c r="A2452" s="1" t="s">
        <v>4217</v>
      </c>
      <c r="B2452" t="s">
        <v>4217</v>
      </c>
      <c r="C2452" t="s">
        <v>1765</v>
      </c>
      <c r="E2452" s="4">
        <v>42278</v>
      </c>
      <c r="F2452" t="s">
        <v>9796</v>
      </c>
    </row>
    <row r="2453" spans="1:6">
      <c r="A2453" s="1" t="s">
        <v>4218</v>
      </c>
      <c r="B2453" t="s">
        <v>4218</v>
      </c>
      <c r="C2453" t="s">
        <v>1765</v>
      </c>
      <c r="E2453" s="4">
        <v>42278</v>
      </c>
      <c r="F2453" t="s">
        <v>9796</v>
      </c>
    </row>
    <row r="2454" spans="1:6">
      <c r="A2454" s="1" t="s">
        <v>4219</v>
      </c>
      <c r="B2454" t="s">
        <v>4219</v>
      </c>
      <c r="C2454" t="s">
        <v>1765</v>
      </c>
      <c r="E2454" s="4">
        <v>42278</v>
      </c>
      <c r="F2454" t="s">
        <v>9796</v>
      </c>
    </row>
    <row r="2455" spans="1:6">
      <c r="A2455" s="1" t="s">
        <v>4220</v>
      </c>
      <c r="B2455" t="s">
        <v>4220</v>
      </c>
      <c r="C2455" t="s">
        <v>1765</v>
      </c>
      <c r="E2455" s="4">
        <v>42278</v>
      </c>
      <c r="F2455" t="s">
        <v>9796</v>
      </c>
    </row>
    <row r="2456" spans="1:6">
      <c r="A2456" s="1" t="s">
        <v>4221</v>
      </c>
      <c r="B2456" t="s">
        <v>4221</v>
      </c>
      <c r="C2456" t="s">
        <v>9716</v>
      </c>
      <c r="E2456" s="4">
        <v>42278</v>
      </c>
      <c r="F2456" t="s">
        <v>9796</v>
      </c>
    </row>
    <row r="2457" spans="1:6">
      <c r="A2457" s="1" t="s">
        <v>4222</v>
      </c>
      <c r="B2457" t="s">
        <v>4222</v>
      </c>
      <c r="C2457" t="s">
        <v>1765</v>
      </c>
      <c r="E2457" s="4">
        <v>42278</v>
      </c>
      <c r="F2457" t="s">
        <v>9796</v>
      </c>
    </row>
    <row r="2458" spans="1:6">
      <c r="A2458" s="1" t="s">
        <v>4223</v>
      </c>
      <c r="B2458" t="s">
        <v>4223</v>
      </c>
      <c r="C2458" t="s">
        <v>9716</v>
      </c>
      <c r="E2458" s="4">
        <v>42278</v>
      </c>
      <c r="F2458" t="s">
        <v>9796</v>
      </c>
    </row>
    <row r="2459" spans="1:6">
      <c r="A2459" s="1" t="s">
        <v>4224</v>
      </c>
      <c r="B2459" t="s">
        <v>4224</v>
      </c>
      <c r="C2459" t="s">
        <v>1765</v>
      </c>
      <c r="E2459" s="4">
        <v>42278</v>
      </c>
      <c r="F2459" t="s">
        <v>9796</v>
      </c>
    </row>
    <row r="2460" spans="1:6">
      <c r="A2460" s="1" t="s">
        <v>4225</v>
      </c>
      <c r="B2460" t="s">
        <v>4225</v>
      </c>
      <c r="C2460" t="s">
        <v>1765</v>
      </c>
      <c r="E2460" s="4">
        <v>42278</v>
      </c>
      <c r="F2460" t="s">
        <v>9796</v>
      </c>
    </row>
    <row r="2461" spans="1:6">
      <c r="A2461" s="1" t="s">
        <v>4226</v>
      </c>
      <c r="B2461" t="s">
        <v>4226</v>
      </c>
      <c r="C2461" t="s">
        <v>1765</v>
      </c>
      <c r="E2461" s="4">
        <v>42278</v>
      </c>
      <c r="F2461" t="s">
        <v>9796</v>
      </c>
    </row>
    <row r="2462" spans="1:6">
      <c r="A2462" s="1" t="s">
        <v>4227</v>
      </c>
      <c r="B2462" t="s">
        <v>4227</v>
      </c>
      <c r="C2462" t="s">
        <v>1765</v>
      </c>
      <c r="E2462" s="4">
        <v>42278</v>
      </c>
      <c r="F2462" t="s">
        <v>9796</v>
      </c>
    </row>
    <row r="2463" spans="1:6">
      <c r="A2463" s="1" t="s">
        <v>4228</v>
      </c>
      <c r="B2463" t="s">
        <v>4228</v>
      </c>
      <c r="C2463" t="s">
        <v>1765</v>
      </c>
      <c r="E2463" s="4">
        <v>42278</v>
      </c>
      <c r="F2463" t="s">
        <v>9796</v>
      </c>
    </row>
    <row r="2464" spans="1:6">
      <c r="A2464" s="1" t="s">
        <v>4229</v>
      </c>
      <c r="B2464" t="s">
        <v>4229</v>
      </c>
      <c r="C2464" t="s">
        <v>1765</v>
      </c>
      <c r="E2464" s="4">
        <v>42278</v>
      </c>
      <c r="F2464" t="s">
        <v>9796</v>
      </c>
    </row>
    <row r="2465" spans="1:6">
      <c r="A2465" s="1" t="s">
        <v>4230</v>
      </c>
      <c r="B2465" t="s">
        <v>4230</v>
      </c>
      <c r="C2465" t="s">
        <v>9716</v>
      </c>
      <c r="E2465" s="4">
        <v>42278</v>
      </c>
      <c r="F2465" t="s">
        <v>9796</v>
      </c>
    </row>
    <row r="2466" spans="1:6">
      <c r="A2466" s="1" t="s">
        <v>4231</v>
      </c>
      <c r="B2466" t="s">
        <v>4231</v>
      </c>
      <c r="C2466" t="s">
        <v>1765</v>
      </c>
      <c r="E2466" s="4">
        <v>42278</v>
      </c>
      <c r="F2466" t="s">
        <v>9796</v>
      </c>
    </row>
    <row r="2467" spans="1:6">
      <c r="A2467" s="1" t="s">
        <v>4232</v>
      </c>
      <c r="B2467" t="s">
        <v>4232</v>
      </c>
      <c r="C2467" t="s">
        <v>9716</v>
      </c>
      <c r="E2467" s="4">
        <v>42278</v>
      </c>
      <c r="F2467" t="s">
        <v>9796</v>
      </c>
    </row>
    <row r="2468" spans="1:6">
      <c r="A2468" s="1" t="s">
        <v>4233</v>
      </c>
      <c r="B2468" t="s">
        <v>4233</v>
      </c>
      <c r="C2468" t="s">
        <v>9716</v>
      </c>
      <c r="E2468" s="4">
        <v>42278</v>
      </c>
      <c r="F2468" t="s">
        <v>9796</v>
      </c>
    </row>
    <row r="2469" spans="1:6">
      <c r="A2469" s="1" t="s">
        <v>4234</v>
      </c>
      <c r="B2469" t="s">
        <v>4234</v>
      </c>
      <c r="C2469" t="s">
        <v>9716</v>
      </c>
      <c r="E2469" s="4">
        <v>42278</v>
      </c>
      <c r="F2469" t="s">
        <v>9796</v>
      </c>
    </row>
    <row r="2470" spans="1:6">
      <c r="A2470" s="1" t="s">
        <v>4235</v>
      </c>
      <c r="B2470" t="s">
        <v>4235</v>
      </c>
      <c r="C2470" t="s">
        <v>1765</v>
      </c>
      <c r="D2470" t="s">
        <v>9722</v>
      </c>
      <c r="E2470" s="4">
        <v>42278</v>
      </c>
      <c r="F2470" t="s">
        <v>9796</v>
      </c>
    </row>
    <row r="2471" spans="1:6">
      <c r="A2471" s="1" t="s">
        <v>4236</v>
      </c>
      <c r="B2471" t="s">
        <v>4236</v>
      </c>
      <c r="C2471" t="s">
        <v>9716</v>
      </c>
      <c r="E2471" s="4">
        <v>42278</v>
      </c>
      <c r="F2471" t="s">
        <v>9796</v>
      </c>
    </row>
    <row r="2472" spans="1:6">
      <c r="A2472" s="1" t="s">
        <v>4237</v>
      </c>
      <c r="B2472" t="s">
        <v>4237</v>
      </c>
      <c r="C2472" t="s">
        <v>1765</v>
      </c>
      <c r="E2472" s="4">
        <v>42278</v>
      </c>
      <c r="F2472" t="s">
        <v>9796</v>
      </c>
    </row>
    <row r="2473" spans="1:6">
      <c r="A2473" s="1" t="s">
        <v>4238</v>
      </c>
      <c r="B2473" t="s">
        <v>4238</v>
      </c>
      <c r="C2473" t="s">
        <v>9716</v>
      </c>
      <c r="E2473" s="4">
        <v>42278</v>
      </c>
      <c r="F2473" t="s">
        <v>9796</v>
      </c>
    </row>
    <row r="2474" spans="1:6">
      <c r="A2474" s="1" t="s">
        <v>4239</v>
      </c>
      <c r="B2474" t="s">
        <v>4239</v>
      </c>
      <c r="C2474" t="s">
        <v>1765</v>
      </c>
      <c r="E2474" s="4">
        <v>42278</v>
      </c>
      <c r="F2474" t="s">
        <v>9796</v>
      </c>
    </row>
    <row r="2475" spans="1:6">
      <c r="A2475" s="1" t="s">
        <v>4240</v>
      </c>
      <c r="B2475" t="s">
        <v>4240</v>
      </c>
      <c r="C2475" t="s">
        <v>1765</v>
      </c>
      <c r="E2475" s="4">
        <v>42278</v>
      </c>
      <c r="F2475" t="s">
        <v>9796</v>
      </c>
    </row>
    <row r="2476" spans="1:6">
      <c r="A2476" s="1" t="s">
        <v>4241</v>
      </c>
      <c r="B2476" t="s">
        <v>4241</v>
      </c>
      <c r="C2476" t="s">
        <v>1765</v>
      </c>
      <c r="E2476" s="4">
        <v>42278</v>
      </c>
      <c r="F2476" t="s">
        <v>9796</v>
      </c>
    </row>
    <row r="2477" spans="1:6">
      <c r="A2477" s="1" t="s">
        <v>4242</v>
      </c>
      <c r="B2477" t="s">
        <v>4242</v>
      </c>
      <c r="C2477" t="s">
        <v>1765</v>
      </c>
      <c r="E2477" s="4">
        <v>42278</v>
      </c>
      <c r="F2477" t="s">
        <v>9796</v>
      </c>
    </row>
    <row r="2478" spans="1:6">
      <c r="A2478" s="1" t="s">
        <v>4243</v>
      </c>
      <c r="B2478" t="s">
        <v>4243</v>
      </c>
      <c r="C2478" t="s">
        <v>1765</v>
      </c>
      <c r="E2478" s="4">
        <v>42278</v>
      </c>
      <c r="F2478" t="s">
        <v>9796</v>
      </c>
    </row>
    <row r="2479" spans="1:6">
      <c r="A2479" s="1" t="s">
        <v>4244</v>
      </c>
      <c r="B2479" t="s">
        <v>4244</v>
      </c>
      <c r="C2479" t="s">
        <v>1765</v>
      </c>
      <c r="E2479" s="4">
        <v>42278</v>
      </c>
      <c r="F2479" t="s">
        <v>9796</v>
      </c>
    </row>
    <row r="2480" spans="1:6">
      <c r="A2480" s="1" t="s">
        <v>4245</v>
      </c>
      <c r="B2480" t="s">
        <v>4245</v>
      </c>
      <c r="C2480" t="s">
        <v>1765</v>
      </c>
      <c r="E2480" s="4">
        <v>42278</v>
      </c>
      <c r="F2480" t="s">
        <v>9796</v>
      </c>
    </row>
    <row r="2481" spans="1:6">
      <c r="A2481" s="1" t="s">
        <v>4246</v>
      </c>
      <c r="B2481" t="s">
        <v>4246</v>
      </c>
      <c r="C2481" t="s">
        <v>1765</v>
      </c>
      <c r="D2481" t="s">
        <v>9732</v>
      </c>
      <c r="E2481" s="4">
        <v>42352</v>
      </c>
      <c r="F2481" t="s">
        <v>9796</v>
      </c>
    </row>
    <row r="2482" spans="1:6">
      <c r="A2482" s="1" t="s">
        <v>4247</v>
      </c>
      <c r="B2482" t="s">
        <v>4247</v>
      </c>
      <c r="C2482" t="s">
        <v>1765</v>
      </c>
      <c r="E2482" s="4">
        <v>42278</v>
      </c>
      <c r="F2482" t="s">
        <v>9796</v>
      </c>
    </row>
    <row r="2483" spans="1:6">
      <c r="A2483" s="1" t="s">
        <v>4248</v>
      </c>
      <c r="B2483" t="s">
        <v>4248</v>
      </c>
      <c r="C2483" t="s">
        <v>9716</v>
      </c>
      <c r="E2483" s="4">
        <v>42278</v>
      </c>
      <c r="F2483" t="s">
        <v>9796</v>
      </c>
    </row>
    <row r="2484" spans="1:6">
      <c r="A2484" s="1" t="s">
        <v>4249</v>
      </c>
      <c r="B2484" t="s">
        <v>4249</v>
      </c>
      <c r="C2484" t="s">
        <v>1765</v>
      </c>
      <c r="E2484" s="4">
        <v>42278</v>
      </c>
      <c r="F2484" t="s">
        <v>9796</v>
      </c>
    </row>
    <row r="2485" spans="1:6">
      <c r="A2485" s="1" t="s">
        <v>4250</v>
      </c>
      <c r="B2485" t="s">
        <v>4250</v>
      </c>
      <c r="C2485" t="s">
        <v>1765</v>
      </c>
      <c r="E2485" s="4">
        <v>42278</v>
      </c>
      <c r="F2485" t="s">
        <v>9796</v>
      </c>
    </row>
    <row r="2486" spans="1:6">
      <c r="A2486" s="1" t="s">
        <v>4251</v>
      </c>
      <c r="B2486" t="s">
        <v>4251</v>
      </c>
      <c r="C2486" t="s">
        <v>1765</v>
      </c>
      <c r="E2486" s="4">
        <v>42278</v>
      </c>
      <c r="F2486" t="s">
        <v>9796</v>
      </c>
    </row>
    <row r="2487" spans="1:6">
      <c r="A2487" s="1" t="s">
        <v>4252</v>
      </c>
      <c r="B2487" t="s">
        <v>4252</v>
      </c>
      <c r="C2487" t="s">
        <v>1765</v>
      </c>
      <c r="E2487" s="4">
        <v>42278</v>
      </c>
      <c r="F2487" t="s">
        <v>9796</v>
      </c>
    </row>
    <row r="2488" spans="1:6">
      <c r="A2488" s="1" t="s">
        <v>4253</v>
      </c>
      <c r="B2488" t="s">
        <v>4253</v>
      </c>
      <c r="C2488" t="s">
        <v>1765</v>
      </c>
      <c r="E2488" s="4">
        <v>42278</v>
      </c>
      <c r="F2488" t="s">
        <v>9796</v>
      </c>
    </row>
    <row r="2489" spans="1:6">
      <c r="A2489" s="1" t="s">
        <v>4254</v>
      </c>
      <c r="B2489" t="s">
        <v>4254</v>
      </c>
      <c r="C2489" t="s">
        <v>1765</v>
      </c>
      <c r="E2489" s="4">
        <v>42278</v>
      </c>
      <c r="F2489" t="s">
        <v>9796</v>
      </c>
    </row>
    <row r="2490" spans="1:6">
      <c r="A2490" s="1" t="s">
        <v>4255</v>
      </c>
      <c r="B2490" t="s">
        <v>4255</v>
      </c>
      <c r="C2490" t="s">
        <v>1765</v>
      </c>
      <c r="E2490" s="4">
        <v>42278</v>
      </c>
      <c r="F2490" t="s">
        <v>9796</v>
      </c>
    </row>
    <row r="2491" spans="1:6">
      <c r="A2491" s="1" t="s">
        <v>4256</v>
      </c>
      <c r="B2491" t="s">
        <v>4256</v>
      </c>
      <c r="C2491" t="s">
        <v>1765</v>
      </c>
      <c r="E2491" s="4">
        <v>42278</v>
      </c>
      <c r="F2491" t="s">
        <v>9796</v>
      </c>
    </row>
    <row r="2492" spans="1:6">
      <c r="A2492" s="1" t="s">
        <v>4257</v>
      </c>
      <c r="B2492" t="s">
        <v>4257</v>
      </c>
      <c r="C2492" t="s">
        <v>9716</v>
      </c>
      <c r="E2492" s="4">
        <v>42278</v>
      </c>
      <c r="F2492" t="s">
        <v>9796</v>
      </c>
    </row>
    <row r="2493" spans="1:6">
      <c r="A2493" s="1" t="s">
        <v>4258</v>
      </c>
      <c r="B2493" t="s">
        <v>4258</v>
      </c>
      <c r="C2493" t="s">
        <v>1765</v>
      </c>
      <c r="E2493" s="4">
        <v>42278</v>
      </c>
      <c r="F2493" t="s">
        <v>9796</v>
      </c>
    </row>
    <row r="2494" spans="1:6">
      <c r="A2494" s="1" t="s">
        <v>4259</v>
      </c>
      <c r="B2494" t="s">
        <v>4259</v>
      </c>
      <c r="C2494" t="s">
        <v>1765</v>
      </c>
      <c r="E2494" s="4">
        <v>42278</v>
      </c>
      <c r="F2494" t="s">
        <v>9796</v>
      </c>
    </row>
    <row r="2495" spans="1:6">
      <c r="A2495" s="1" t="s">
        <v>4260</v>
      </c>
      <c r="B2495" t="s">
        <v>4260</v>
      </c>
      <c r="C2495" t="s">
        <v>1765</v>
      </c>
      <c r="E2495" s="4">
        <v>42278</v>
      </c>
      <c r="F2495" t="s">
        <v>9796</v>
      </c>
    </row>
    <row r="2496" spans="1:6">
      <c r="A2496" s="1" t="s">
        <v>4261</v>
      </c>
      <c r="B2496" t="s">
        <v>4261</v>
      </c>
      <c r="C2496" t="s">
        <v>9715</v>
      </c>
      <c r="E2496" s="4">
        <v>42278</v>
      </c>
      <c r="F2496" t="s">
        <v>9796</v>
      </c>
    </row>
    <row r="2497" spans="1:6">
      <c r="A2497" s="1" t="s">
        <v>4262</v>
      </c>
      <c r="B2497" t="s">
        <v>4262</v>
      </c>
      <c r="C2497" t="s">
        <v>1765</v>
      </c>
      <c r="E2497" s="4">
        <v>42278</v>
      </c>
      <c r="F2497" t="s">
        <v>9796</v>
      </c>
    </row>
    <row r="2498" spans="1:6">
      <c r="A2498" s="1" t="s">
        <v>4263</v>
      </c>
      <c r="B2498" t="s">
        <v>4263</v>
      </c>
      <c r="C2498" t="s">
        <v>9717</v>
      </c>
      <c r="E2498" s="4">
        <v>42278</v>
      </c>
      <c r="F2498" t="s">
        <v>9796</v>
      </c>
    </row>
    <row r="2499" spans="1:6">
      <c r="A2499" s="1" t="s">
        <v>4264</v>
      </c>
      <c r="B2499" t="s">
        <v>4264</v>
      </c>
      <c r="C2499" t="s">
        <v>1765</v>
      </c>
      <c r="E2499" s="4">
        <v>42278</v>
      </c>
      <c r="F2499" t="s">
        <v>9796</v>
      </c>
    </row>
    <row r="2500" spans="1:6">
      <c r="A2500" s="1" t="s">
        <v>4265</v>
      </c>
      <c r="B2500" t="s">
        <v>4265</v>
      </c>
      <c r="C2500" t="s">
        <v>9717</v>
      </c>
      <c r="E2500" s="4">
        <v>42278</v>
      </c>
      <c r="F2500" t="s">
        <v>9796</v>
      </c>
    </row>
    <row r="2501" spans="1:6">
      <c r="A2501" s="1" t="s">
        <v>4266</v>
      </c>
      <c r="B2501" t="s">
        <v>4266</v>
      </c>
      <c r="C2501" t="s">
        <v>1765</v>
      </c>
      <c r="E2501" s="4">
        <v>42278</v>
      </c>
      <c r="F2501" t="s">
        <v>9796</v>
      </c>
    </row>
    <row r="2502" spans="1:6">
      <c r="A2502" s="1" t="s">
        <v>4267</v>
      </c>
      <c r="B2502" t="s">
        <v>4267</v>
      </c>
      <c r="C2502" t="s">
        <v>1765</v>
      </c>
      <c r="E2502" s="4">
        <v>42278</v>
      </c>
      <c r="F2502" t="s">
        <v>9796</v>
      </c>
    </row>
    <row r="2503" spans="1:6">
      <c r="A2503" s="1" t="s">
        <v>4268</v>
      </c>
      <c r="B2503" t="s">
        <v>4268</v>
      </c>
      <c r="C2503" t="s">
        <v>9717</v>
      </c>
      <c r="E2503" s="4">
        <v>42278</v>
      </c>
      <c r="F2503" t="s">
        <v>9796</v>
      </c>
    </row>
    <row r="2504" spans="1:6">
      <c r="A2504" s="1" t="s">
        <v>4269</v>
      </c>
      <c r="B2504" t="s">
        <v>4269</v>
      </c>
      <c r="C2504" t="s">
        <v>1765</v>
      </c>
      <c r="D2504" t="s">
        <v>9732</v>
      </c>
      <c r="E2504" s="4">
        <v>42278</v>
      </c>
      <c r="F2504" t="s">
        <v>9796</v>
      </c>
    </row>
    <row r="2505" spans="1:6">
      <c r="A2505" s="1" t="s">
        <v>4270</v>
      </c>
      <c r="B2505" t="s">
        <v>4270</v>
      </c>
      <c r="C2505" t="s">
        <v>1765</v>
      </c>
      <c r="E2505" s="4">
        <v>42278</v>
      </c>
      <c r="F2505" t="s">
        <v>9796</v>
      </c>
    </row>
    <row r="2506" spans="1:6">
      <c r="A2506" s="1" t="s">
        <v>4271</v>
      </c>
      <c r="B2506" t="s">
        <v>4271</v>
      </c>
      <c r="C2506" t="s">
        <v>1765</v>
      </c>
      <c r="E2506" s="4">
        <v>42278</v>
      </c>
      <c r="F2506" t="s">
        <v>9796</v>
      </c>
    </row>
    <row r="2507" spans="1:6">
      <c r="A2507" s="1" t="s">
        <v>4272</v>
      </c>
      <c r="B2507" t="s">
        <v>4272</v>
      </c>
      <c r="C2507" t="s">
        <v>1765</v>
      </c>
      <c r="E2507" s="4">
        <v>42278</v>
      </c>
      <c r="F2507" t="s">
        <v>9796</v>
      </c>
    </row>
    <row r="2508" spans="1:6">
      <c r="A2508" s="1" t="s">
        <v>4273</v>
      </c>
      <c r="B2508" t="s">
        <v>4273</v>
      </c>
      <c r="C2508" t="s">
        <v>1765</v>
      </c>
      <c r="E2508" s="4">
        <v>42278</v>
      </c>
      <c r="F2508" t="s">
        <v>9796</v>
      </c>
    </row>
    <row r="2509" spans="1:6">
      <c r="A2509" s="1" t="s">
        <v>4274</v>
      </c>
      <c r="B2509" t="s">
        <v>4274</v>
      </c>
      <c r="C2509" t="s">
        <v>9716</v>
      </c>
      <c r="E2509" s="4">
        <v>42278</v>
      </c>
      <c r="F2509" t="s">
        <v>9796</v>
      </c>
    </row>
    <row r="2510" spans="1:6">
      <c r="A2510" s="1" t="s">
        <v>4275</v>
      </c>
      <c r="B2510" t="s">
        <v>4275</v>
      </c>
      <c r="C2510" t="s">
        <v>1765</v>
      </c>
      <c r="E2510" s="4">
        <v>42278</v>
      </c>
      <c r="F2510" t="s">
        <v>9796</v>
      </c>
    </row>
    <row r="2511" spans="1:6">
      <c r="A2511" s="1" t="s">
        <v>4276</v>
      </c>
      <c r="B2511" t="s">
        <v>4276</v>
      </c>
      <c r="C2511" t="s">
        <v>1765</v>
      </c>
      <c r="D2511" t="s">
        <v>9735</v>
      </c>
      <c r="E2511" s="4">
        <v>42278</v>
      </c>
      <c r="F2511" t="s">
        <v>9796</v>
      </c>
    </row>
    <row r="2512" spans="1:6">
      <c r="A2512" s="1" t="s">
        <v>4277</v>
      </c>
      <c r="B2512" t="s">
        <v>4277</v>
      </c>
      <c r="C2512" t="s">
        <v>1765</v>
      </c>
      <c r="E2512" s="4">
        <v>42278</v>
      </c>
      <c r="F2512" t="s">
        <v>9796</v>
      </c>
    </row>
    <row r="2513" spans="1:6">
      <c r="A2513" s="1" t="s">
        <v>4278</v>
      </c>
      <c r="B2513" t="s">
        <v>4278</v>
      </c>
      <c r="C2513" t="s">
        <v>1765</v>
      </c>
      <c r="D2513" t="s">
        <v>9741</v>
      </c>
      <c r="E2513" s="4">
        <v>43002</v>
      </c>
      <c r="F2513" t="s">
        <v>9796</v>
      </c>
    </row>
    <row r="2514" spans="1:6">
      <c r="A2514" s="1" t="s">
        <v>4279</v>
      </c>
      <c r="B2514" t="s">
        <v>4279</v>
      </c>
      <c r="C2514" t="s">
        <v>1765</v>
      </c>
      <c r="E2514" s="4">
        <v>42278</v>
      </c>
      <c r="F2514" t="s">
        <v>9796</v>
      </c>
    </row>
    <row r="2515" spans="1:6">
      <c r="A2515" s="1" t="s">
        <v>4280</v>
      </c>
      <c r="B2515" t="s">
        <v>4280</v>
      </c>
      <c r="C2515" t="s">
        <v>1765</v>
      </c>
      <c r="E2515" s="4">
        <v>42278</v>
      </c>
      <c r="F2515" t="s">
        <v>9796</v>
      </c>
    </row>
    <row r="2516" spans="1:6">
      <c r="A2516" s="1" t="s">
        <v>4281</v>
      </c>
      <c r="B2516" t="s">
        <v>4281</v>
      </c>
      <c r="C2516" t="s">
        <v>9716</v>
      </c>
      <c r="E2516" s="4">
        <v>42278</v>
      </c>
      <c r="F2516" t="s">
        <v>9796</v>
      </c>
    </row>
    <row r="2517" spans="1:6">
      <c r="A2517" s="1" t="s">
        <v>4282</v>
      </c>
      <c r="B2517" t="s">
        <v>4282</v>
      </c>
      <c r="C2517" t="s">
        <v>1765</v>
      </c>
      <c r="E2517" s="4">
        <v>42278</v>
      </c>
      <c r="F2517" t="s">
        <v>9796</v>
      </c>
    </row>
    <row r="2518" spans="1:6">
      <c r="A2518" s="1" t="s">
        <v>4283</v>
      </c>
      <c r="B2518" t="s">
        <v>4283</v>
      </c>
      <c r="C2518" t="s">
        <v>1765</v>
      </c>
      <c r="D2518" t="s">
        <v>9722</v>
      </c>
      <c r="E2518" s="4">
        <v>43181</v>
      </c>
      <c r="F2518" t="s">
        <v>9796</v>
      </c>
    </row>
    <row r="2519" spans="1:6">
      <c r="A2519" s="1" t="s">
        <v>4284</v>
      </c>
      <c r="B2519" t="s">
        <v>4284</v>
      </c>
      <c r="C2519" t="s">
        <v>1765</v>
      </c>
      <c r="E2519" s="4">
        <v>42278</v>
      </c>
      <c r="F2519" t="s">
        <v>9796</v>
      </c>
    </row>
    <row r="2520" spans="1:6">
      <c r="A2520" s="1" t="s">
        <v>4285</v>
      </c>
      <c r="B2520" t="s">
        <v>4285</v>
      </c>
      <c r="C2520" t="s">
        <v>9716</v>
      </c>
      <c r="E2520" s="4">
        <v>42278</v>
      </c>
      <c r="F2520" t="s">
        <v>9796</v>
      </c>
    </row>
    <row r="2521" spans="1:6">
      <c r="A2521" s="1" t="s">
        <v>4286</v>
      </c>
      <c r="B2521" t="s">
        <v>4286</v>
      </c>
      <c r="C2521" t="s">
        <v>9715</v>
      </c>
      <c r="D2521" t="s">
        <v>178</v>
      </c>
      <c r="E2521" s="4">
        <v>42278</v>
      </c>
      <c r="F2521" t="s">
        <v>9796</v>
      </c>
    </row>
    <row r="2522" spans="1:6">
      <c r="A2522" s="1" t="s">
        <v>4287</v>
      </c>
      <c r="B2522" t="s">
        <v>4287</v>
      </c>
      <c r="C2522" t="s">
        <v>1765</v>
      </c>
      <c r="E2522" s="4">
        <v>42278</v>
      </c>
      <c r="F2522" t="s">
        <v>9796</v>
      </c>
    </row>
    <row r="2523" spans="1:6">
      <c r="A2523" s="1" t="s">
        <v>4288</v>
      </c>
      <c r="B2523" t="s">
        <v>4288</v>
      </c>
      <c r="C2523" t="s">
        <v>9718</v>
      </c>
      <c r="E2523" s="4">
        <v>42278</v>
      </c>
      <c r="F2523" t="s">
        <v>9796</v>
      </c>
    </row>
    <row r="2524" spans="1:6">
      <c r="A2524" s="1" t="s">
        <v>4289</v>
      </c>
      <c r="B2524" t="s">
        <v>4289</v>
      </c>
      <c r="C2524" t="s">
        <v>9715</v>
      </c>
      <c r="E2524" s="4">
        <v>42278</v>
      </c>
      <c r="F2524" t="s">
        <v>9796</v>
      </c>
    </row>
    <row r="2525" spans="1:6">
      <c r="A2525" s="1" t="s">
        <v>4290</v>
      </c>
      <c r="B2525" t="s">
        <v>4290</v>
      </c>
      <c r="C2525" t="s">
        <v>1765</v>
      </c>
      <c r="E2525" s="4">
        <v>42278</v>
      </c>
      <c r="F2525" t="s">
        <v>9796</v>
      </c>
    </row>
    <row r="2526" spans="1:6">
      <c r="A2526" s="1" t="s">
        <v>4291</v>
      </c>
      <c r="B2526" t="s">
        <v>4291</v>
      </c>
      <c r="C2526" t="s">
        <v>1765</v>
      </c>
      <c r="E2526" s="4">
        <v>42278</v>
      </c>
      <c r="F2526" t="s">
        <v>9796</v>
      </c>
    </row>
    <row r="2527" spans="1:6">
      <c r="A2527" s="1" t="s">
        <v>4292</v>
      </c>
      <c r="B2527" t="s">
        <v>4292</v>
      </c>
      <c r="C2527" t="s">
        <v>1765</v>
      </c>
      <c r="E2527" s="4">
        <v>42278</v>
      </c>
      <c r="F2527" t="s">
        <v>9796</v>
      </c>
    </row>
    <row r="2528" spans="1:6">
      <c r="A2528" s="1" t="s">
        <v>4293</v>
      </c>
      <c r="B2528" t="s">
        <v>4293</v>
      </c>
      <c r="C2528" t="s">
        <v>9716</v>
      </c>
      <c r="E2528" s="4">
        <v>42278</v>
      </c>
      <c r="F2528" t="s">
        <v>9796</v>
      </c>
    </row>
    <row r="2529" spans="1:6">
      <c r="A2529" s="1" t="s">
        <v>4294</v>
      </c>
      <c r="B2529" t="s">
        <v>4294</v>
      </c>
      <c r="C2529" t="s">
        <v>1765</v>
      </c>
      <c r="D2529" t="s">
        <v>9722</v>
      </c>
      <c r="E2529" s="4">
        <v>42278</v>
      </c>
      <c r="F2529" t="s">
        <v>9796</v>
      </c>
    </row>
    <row r="2530" spans="1:6">
      <c r="A2530" s="1" t="s">
        <v>4295</v>
      </c>
      <c r="B2530" t="s">
        <v>4295</v>
      </c>
      <c r="C2530" t="s">
        <v>1765</v>
      </c>
      <c r="E2530" s="4">
        <v>42278</v>
      </c>
      <c r="F2530" t="s">
        <v>9796</v>
      </c>
    </row>
    <row r="2531" spans="1:6">
      <c r="A2531" s="1" t="s">
        <v>4296</v>
      </c>
      <c r="B2531" t="s">
        <v>4296</v>
      </c>
      <c r="C2531" t="s">
        <v>1765</v>
      </c>
      <c r="D2531" t="s">
        <v>9722</v>
      </c>
      <c r="E2531" s="4">
        <v>42907</v>
      </c>
      <c r="F2531" t="s">
        <v>9796</v>
      </c>
    </row>
    <row r="2532" spans="1:6">
      <c r="A2532" s="1" t="s">
        <v>4297</v>
      </c>
      <c r="B2532" t="s">
        <v>4297</v>
      </c>
      <c r="C2532" t="s">
        <v>1765</v>
      </c>
      <c r="D2532" t="s">
        <v>9735</v>
      </c>
      <c r="E2532" s="4">
        <v>42489</v>
      </c>
      <c r="F2532" t="s">
        <v>9796</v>
      </c>
    </row>
    <row r="2533" spans="1:6">
      <c r="A2533" s="1" t="s">
        <v>4298</v>
      </c>
      <c r="B2533" t="s">
        <v>4298</v>
      </c>
      <c r="C2533" t="s">
        <v>1765</v>
      </c>
      <c r="E2533" s="4">
        <v>42278</v>
      </c>
      <c r="F2533" t="s">
        <v>9796</v>
      </c>
    </row>
    <row r="2534" spans="1:6">
      <c r="A2534" s="1" t="s">
        <v>4299</v>
      </c>
      <c r="B2534" t="s">
        <v>4299</v>
      </c>
      <c r="C2534" t="s">
        <v>9715</v>
      </c>
      <c r="D2534" t="s">
        <v>9755</v>
      </c>
      <c r="E2534" s="4">
        <v>42278</v>
      </c>
      <c r="F2534" t="s">
        <v>9796</v>
      </c>
    </row>
    <row r="2535" spans="1:6">
      <c r="A2535" s="1" t="s">
        <v>4300</v>
      </c>
      <c r="B2535" t="s">
        <v>4300</v>
      </c>
      <c r="C2535" t="s">
        <v>1765</v>
      </c>
      <c r="E2535" s="4">
        <v>42278</v>
      </c>
      <c r="F2535" t="s">
        <v>9796</v>
      </c>
    </row>
    <row r="2536" spans="1:6">
      <c r="A2536" s="1" t="s">
        <v>4301</v>
      </c>
      <c r="B2536" t="s">
        <v>4301</v>
      </c>
      <c r="C2536" t="s">
        <v>9715</v>
      </c>
      <c r="E2536" s="4">
        <v>42278</v>
      </c>
      <c r="F2536" t="s">
        <v>9796</v>
      </c>
    </row>
    <row r="2537" spans="1:6">
      <c r="A2537" s="1" t="s">
        <v>4302</v>
      </c>
      <c r="B2537" t="s">
        <v>4302</v>
      </c>
      <c r="C2537" t="s">
        <v>1765</v>
      </c>
      <c r="E2537" s="4">
        <v>42278</v>
      </c>
      <c r="F2537" t="s">
        <v>9796</v>
      </c>
    </row>
    <row r="2538" spans="1:6">
      <c r="A2538" s="1" t="s">
        <v>4303</v>
      </c>
      <c r="B2538" t="s">
        <v>4303</v>
      </c>
      <c r="C2538" t="s">
        <v>1765</v>
      </c>
      <c r="E2538" s="4">
        <v>42278</v>
      </c>
      <c r="F2538" t="s">
        <v>9796</v>
      </c>
    </row>
    <row r="2539" spans="1:6">
      <c r="A2539" s="1" t="s">
        <v>4304</v>
      </c>
      <c r="B2539" t="s">
        <v>4304</v>
      </c>
      <c r="C2539" t="s">
        <v>1765</v>
      </c>
      <c r="E2539" s="4">
        <v>42278</v>
      </c>
      <c r="F2539" t="s">
        <v>9796</v>
      </c>
    </row>
    <row r="2540" spans="1:6">
      <c r="A2540" s="1" t="s">
        <v>4305</v>
      </c>
      <c r="B2540" t="s">
        <v>4305</v>
      </c>
      <c r="C2540" t="s">
        <v>1765</v>
      </c>
      <c r="D2540" t="s">
        <v>9740</v>
      </c>
      <c r="E2540" s="4">
        <v>42549</v>
      </c>
      <c r="F2540" t="s">
        <v>9796</v>
      </c>
    </row>
    <row r="2541" spans="1:6">
      <c r="A2541" s="1" t="s">
        <v>4306</v>
      </c>
      <c r="B2541" t="s">
        <v>4306</v>
      </c>
      <c r="C2541" t="s">
        <v>1765</v>
      </c>
      <c r="E2541" s="4">
        <v>42278</v>
      </c>
      <c r="F2541" t="s">
        <v>9796</v>
      </c>
    </row>
    <row r="2542" spans="1:6">
      <c r="A2542" s="1" t="s">
        <v>4307</v>
      </c>
      <c r="B2542" t="s">
        <v>4307</v>
      </c>
      <c r="C2542" t="s">
        <v>9715</v>
      </c>
      <c r="E2542" s="4">
        <v>42278</v>
      </c>
      <c r="F2542" t="s">
        <v>9796</v>
      </c>
    </row>
    <row r="2543" spans="1:6">
      <c r="A2543" s="1" t="s">
        <v>4308</v>
      </c>
      <c r="B2543" t="s">
        <v>4308</v>
      </c>
      <c r="C2543" t="s">
        <v>1765</v>
      </c>
      <c r="E2543" s="4">
        <v>42278</v>
      </c>
      <c r="F2543" t="s">
        <v>9796</v>
      </c>
    </row>
    <row r="2544" spans="1:6">
      <c r="A2544" s="1" t="s">
        <v>4309</v>
      </c>
      <c r="B2544" t="s">
        <v>4309</v>
      </c>
      <c r="C2544" t="s">
        <v>1765</v>
      </c>
      <c r="D2544" t="s">
        <v>9722</v>
      </c>
      <c r="E2544" s="4">
        <v>42418</v>
      </c>
      <c r="F2544" t="s">
        <v>9796</v>
      </c>
    </row>
    <row r="2545" spans="1:6">
      <c r="A2545" s="1" t="s">
        <v>4310</v>
      </c>
      <c r="B2545" t="s">
        <v>4310</v>
      </c>
      <c r="C2545" t="s">
        <v>1765</v>
      </c>
      <c r="E2545" s="4">
        <v>42278</v>
      </c>
      <c r="F2545" t="s">
        <v>9796</v>
      </c>
    </row>
    <row r="2546" spans="1:6">
      <c r="A2546" s="1" t="s">
        <v>4311</v>
      </c>
      <c r="B2546" t="s">
        <v>4311</v>
      </c>
      <c r="C2546" t="s">
        <v>1765</v>
      </c>
      <c r="E2546" s="4">
        <v>42278</v>
      </c>
      <c r="F2546" t="s">
        <v>9796</v>
      </c>
    </row>
    <row r="2547" spans="1:6">
      <c r="A2547" s="1" t="s">
        <v>4312</v>
      </c>
      <c r="B2547" t="s">
        <v>4312</v>
      </c>
      <c r="C2547" t="s">
        <v>1765</v>
      </c>
      <c r="E2547" s="4">
        <v>42278</v>
      </c>
      <c r="F2547" t="s">
        <v>9796</v>
      </c>
    </row>
    <row r="2548" spans="1:6">
      <c r="A2548" s="1" t="s">
        <v>4313</v>
      </c>
      <c r="B2548" t="s">
        <v>4313</v>
      </c>
      <c r="C2548" t="s">
        <v>9715</v>
      </c>
      <c r="E2548" s="4">
        <v>42278</v>
      </c>
      <c r="F2548" t="s">
        <v>9796</v>
      </c>
    </row>
    <row r="2549" spans="1:6">
      <c r="A2549" s="1" t="s">
        <v>4314</v>
      </c>
      <c r="B2549" t="s">
        <v>4314</v>
      </c>
      <c r="C2549" t="s">
        <v>9715</v>
      </c>
      <c r="E2549" s="4">
        <v>42278</v>
      </c>
      <c r="F2549" t="s">
        <v>9796</v>
      </c>
    </row>
    <row r="2550" spans="1:6">
      <c r="A2550" s="1" t="s">
        <v>4315</v>
      </c>
      <c r="B2550" t="s">
        <v>4315</v>
      </c>
      <c r="C2550" t="s">
        <v>9715</v>
      </c>
      <c r="E2550" s="4">
        <v>42278</v>
      </c>
      <c r="F2550" t="s">
        <v>9796</v>
      </c>
    </row>
    <row r="2551" spans="1:6">
      <c r="A2551" s="1" t="s">
        <v>4316</v>
      </c>
      <c r="B2551" t="s">
        <v>4316</v>
      </c>
      <c r="C2551" t="s">
        <v>9715</v>
      </c>
      <c r="E2551" s="4">
        <v>42278</v>
      </c>
      <c r="F2551" t="s">
        <v>9796</v>
      </c>
    </row>
    <row r="2552" spans="1:6">
      <c r="A2552" s="1" t="s">
        <v>4317</v>
      </c>
      <c r="B2552" t="s">
        <v>4317</v>
      </c>
      <c r="C2552" t="s">
        <v>1765</v>
      </c>
      <c r="E2552" s="4">
        <v>42278</v>
      </c>
      <c r="F2552" t="s">
        <v>9796</v>
      </c>
    </row>
    <row r="2553" spans="1:6">
      <c r="A2553" s="1" t="s">
        <v>4318</v>
      </c>
      <c r="B2553" t="s">
        <v>4318</v>
      </c>
      <c r="C2553" t="s">
        <v>1765</v>
      </c>
      <c r="D2553" t="s">
        <v>9722</v>
      </c>
      <c r="E2553" s="4">
        <v>43007</v>
      </c>
      <c r="F2553" t="s">
        <v>9796</v>
      </c>
    </row>
    <row r="2554" spans="1:6">
      <c r="A2554" s="1" t="s">
        <v>4319</v>
      </c>
      <c r="B2554" t="s">
        <v>4319</v>
      </c>
      <c r="C2554" t="s">
        <v>1765</v>
      </c>
      <c r="E2554" s="4">
        <v>42278</v>
      </c>
      <c r="F2554" t="s">
        <v>9796</v>
      </c>
    </row>
    <row r="2555" spans="1:6">
      <c r="A2555" s="1" t="s">
        <v>4320</v>
      </c>
      <c r="B2555" t="s">
        <v>4320</v>
      </c>
      <c r="C2555" t="s">
        <v>1765</v>
      </c>
      <c r="E2555" s="4">
        <v>42278</v>
      </c>
      <c r="F2555" t="s">
        <v>9796</v>
      </c>
    </row>
    <row r="2556" spans="1:6">
      <c r="A2556" s="1" t="s">
        <v>4321</v>
      </c>
      <c r="B2556" t="s">
        <v>4321</v>
      </c>
      <c r="C2556" t="s">
        <v>1765</v>
      </c>
      <c r="D2556" t="s">
        <v>9740</v>
      </c>
      <c r="E2556" s="4">
        <v>42692</v>
      </c>
      <c r="F2556" t="s">
        <v>9796</v>
      </c>
    </row>
    <row r="2557" spans="1:6">
      <c r="A2557" s="1" t="s">
        <v>4322</v>
      </c>
      <c r="B2557" t="s">
        <v>4322</v>
      </c>
      <c r="C2557" t="s">
        <v>1765</v>
      </c>
      <c r="D2557" t="s">
        <v>201</v>
      </c>
      <c r="E2557" s="4">
        <v>43301</v>
      </c>
      <c r="F2557" t="s">
        <v>9796</v>
      </c>
    </row>
    <row r="2558" spans="1:6">
      <c r="A2558" s="1" t="s">
        <v>4323</v>
      </c>
      <c r="B2558" t="s">
        <v>4323</v>
      </c>
      <c r="C2558" t="s">
        <v>1765</v>
      </c>
      <c r="E2558" s="4">
        <v>42278</v>
      </c>
      <c r="F2558" t="s">
        <v>9796</v>
      </c>
    </row>
    <row r="2559" spans="1:6">
      <c r="A2559" s="1" t="s">
        <v>4324</v>
      </c>
      <c r="B2559" t="s">
        <v>4324</v>
      </c>
      <c r="C2559" t="s">
        <v>1765</v>
      </c>
      <c r="D2559" t="s">
        <v>9741</v>
      </c>
      <c r="E2559" s="4">
        <v>42633</v>
      </c>
      <c r="F2559" t="s">
        <v>9796</v>
      </c>
    </row>
    <row r="2560" spans="1:6">
      <c r="A2560" s="1" t="s">
        <v>4325</v>
      </c>
      <c r="B2560" t="s">
        <v>4325</v>
      </c>
      <c r="C2560" t="s">
        <v>9715</v>
      </c>
      <c r="E2560" s="4">
        <v>42278</v>
      </c>
      <c r="F2560" t="s">
        <v>9796</v>
      </c>
    </row>
    <row r="2561" spans="1:6">
      <c r="A2561" s="1" t="s">
        <v>4326</v>
      </c>
      <c r="B2561" t="s">
        <v>4326</v>
      </c>
      <c r="C2561" t="s">
        <v>9715</v>
      </c>
      <c r="E2561" s="4">
        <v>42278</v>
      </c>
      <c r="F2561" t="s">
        <v>9796</v>
      </c>
    </row>
    <row r="2562" spans="1:6">
      <c r="A2562" s="1" t="s">
        <v>4327</v>
      </c>
      <c r="B2562" t="s">
        <v>4327</v>
      </c>
      <c r="C2562" t="s">
        <v>9715</v>
      </c>
      <c r="E2562" s="4">
        <v>42278</v>
      </c>
      <c r="F2562" t="s">
        <v>9796</v>
      </c>
    </row>
    <row r="2563" spans="1:6">
      <c r="A2563" s="1" t="s">
        <v>4328</v>
      </c>
      <c r="B2563" t="s">
        <v>4328</v>
      </c>
      <c r="C2563" t="s">
        <v>9715</v>
      </c>
      <c r="E2563" s="4">
        <v>42278</v>
      </c>
      <c r="F2563" t="s">
        <v>9796</v>
      </c>
    </row>
    <row r="2564" spans="1:6">
      <c r="A2564" s="1" t="s">
        <v>4329</v>
      </c>
      <c r="B2564" t="s">
        <v>4329</v>
      </c>
      <c r="C2564" t="s">
        <v>9715</v>
      </c>
      <c r="E2564" s="4">
        <v>42278</v>
      </c>
      <c r="F2564" t="s">
        <v>9796</v>
      </c>
    </row>
    <row r="2565" spans="1:6">
      <c r="A2565" s="1" t="s">
        <v>4330</v>
      </c>
      <c r="B2565" t="s">
        <v>4330</v>
      </c>
      <c r="C2565" t="s">
        <v>1765</v>
      </c>
      <c r="D2565" t="s">
        <v>9773</v>
      </c>
      <c r="E2565" s="4">
        <v>42550</v>
      </c>
      <c r="F2565" t="s">
        <v>9796</v>
      </c>
    </row>
    <row r="2566" spans="1:6">
      <c r="A2566" s="1" t="s">
        <v>4331</v>
      </c>
      <c r="B2566" t="s">
        <v>4331</v>
      </c>
      <c r="C2566" t="s">
        <v>1765</v>
      </c>
      <c r="D2566" t="s">
        <v>9732</v>
      </c>
      <c r="E2566" s="4">
        <v>42971</v>
      </c>
      <c r="F2566" t="s">
        <v>9796</v>
      </c>
    </row>
    <row r="2567" spans="1:6">
      <c r="A2567" s="1" t="s">
        <v>4332</v>
      </c>
      <c r="B2567" t="s">
        <v>4332</v>
      </c>
      <c r="C2567" t="s">
        <v>1765</v>
      </c>
      <c r="E2567" s="4">
        <v>42278</v>
      </c>
      <c r="F2567" t="s">
        <v>9796</v>
      </c>
    </row>
    <row r="2568" spans="1:6">
      <c r="A2568" s="1" t="s">
        <v>4333</v>
      </c>
      <c r="B2568" t="s">
        <v>4333</v>
      </c>
      <c r="C2568" t="s">
        <v>9715</v>
      </c>
      <c r="E2568" s="4">
        <v>42278</v>
      </c>
      <c r="F2568" t="s">
        <v>9796</v>
      </c>
    </row>
    <row r="2569" spans="1:6">
      <c r="A2569" s="1" t="s">
        <v>4334</v>
      </c>
      <c r="B2569" t="s">
        <v>4334</v>
      </c>
      <c r="C2569" t="s">
        <v>1765</v>
      </c>
      <c r="E2569" s="4">
        <v>42278</v>
      </c>
      <c r="F2569" t="s">
        <v>9796</v>
      </c>
    </row>
    <row r="2570" spans="1:6">
      <c r="A2570" s="1" t="s">
        <v>4335</v>
      </c>
      <c r="B2570" t="s">
        <v>4335</v>
      </c>
      <c r="C2570" t="s">
        <v>9715</v>
      </c>
      <c r="E2570" s="4">
        <v>42278</v>
      </c>
      <c r="F2570" t="s">
        <v>9796</v>
      </c>
    </row>
    <row r="2571" spans="1:6">
      <c r="A2571" s="1" t="s">
        <v>4336</v>
      </c>
      <c r="B2571" t="s">
        <v>4336</v>
      </c>
      <c r="C2571" t="s">
        <v>1765</v>
      </c>
      <c r="E2571" s="4">
        <v>42278</v>
      </c>
      <c r="F2571" t="s">
        <v>9796</v>
      </c>
    </row>
    <row r="2572" spans="1:6">
      <c r="A2572" s="1" t="s">
        <v>4337</v>
      </c>
      <c r="B2572" t="s">
        <v>4337</v>
      </c>
      <c r="C2572" t="s">
        <v>1765</v>
      </c>
      <c r="E2572" s="4">
        <v>42278</v>
      </c>
      <c r="F2572" t="s">
        <v>9796</v>
      </c>
    </row>
    <row r="2573" spans="1:6">
      <c r="A2573" s="1" t="s">
        <v>4338</v>
      </c>
      <c r="B2573" t="s">
        <v>4338</v>
      </c>
      <c r="C2573" t="s">
        <v>1765</v>
      </c>
      <c r="D2573" t="s">
        <v>9722</v>
      </c>
      <c r="E2573" s="4">
        <v>43132</v>
      </c>
      <c r="F2573" t="s">
        <v>9796</v>
      </c>
    </row>
    <row r="2574" spans="1:6">
      <c r="A2574" s="1" t="s">
        <v>4339</v>
      </c>
      <c r="B2574" t="s">
        <v>4339</v>
      </c>
      <c r="C2574" t="s">
        <v>1765</v>
      </c>
      <c r="E2574" s="4">
        <v>42278</v>
      </c>
      <c r="F2574" t="s">
        <v>9796</v>
      </c>
    </row>
    <row r="2575" spans="1:6">
      <c r="A2575" s="1" t="s">
        <v>4340</v>
      </c>
      <c r="B2575" t="s">
        <v>4340</v>
      </c>
      <c r="C2575" t="s">
        <v>9715</v>
      </c>
      <c r="E2575" s="4">
        <v>42278</v>
      </c>
      <c r="F2575" t="s">
        <v>9796</v>
      </c>
    </row>
    <row r="2576" spans="1:6">
      <c r="A2576" s="1" t="s">
        <v>4341</v>
      </c>
      <c r="B2576" t="s">
        <v>4341</v>
      </c>
      <c r="C2576" t="s">
        <v>1765</v>
      </c>
      <c r="E2576" s="4">
        <v>42278</v>
      </c>
      <c r="F2576" t="s">
        <v>9796</v>
      </c>
    </row>
    <row r="2577" spans="1:6">
      <c r="A2577" s="1" t="s">
        <v>4342</v>
      </c>
      <c r="B2577" t="s">
        <v>4342</v>
      </c>
      <c r="C2577" t="s">
        <v>1765</v>
      </c>
      <c r="E2577" s="4">
        <v>42278</v>
      </c>
      <c r="F2577" t="s">
        <v>9796</v>
      </c>
    </row>
    <row r="2578" spans="1:6">
      <c r="A2578" s="1" t="s">
        <v>4343</v>
      </c>
      <c r="B2578" t="s">
        <v>4343</v>
      </c>
      <c r="C2578" t="s">
        <v>1765</v>
      </c>
      <c r="E2578" s="4">
        <v>42278</v>
      </c>
      <c r="F2578" t="s">
        <v>9796</v>
      </c>
    </row>
    <row r="2579" spans="1:6">
      <c r="A2579" s="1" t="s">
        <v>4344</v>
      </c>
      <c r="B2579" t="s">
        <v>4344</v>
      </c>
      <c r="C2579" t="s">
        <v>1765</v>
      </c>
      <c r="D2579" t="s">
        <v>9722</v>
      </c>
      <c r="E2579" s="4">
        <v>43052</v>
      </c>
      <c r="F2579" t="s">
        <v>9796</v>
      </c>
    </row>
    <row r="2580" spans="1:6">
      <c r="A2580" s="1" t="s">
        <v>4345</v>
      </c>
      <c r="B2580" t="s">
        <v>4345</v>
      </c>
      <c r="C2580" t="s">
        <v>1765</v>
      </c>
      <c r="E2580" s="4">
        <v>42278</v>
      </c>
      <c r="F2580" t="s">
        <v>9796</v>
      </c>
    </row>
    <row r="2581" spans="1:6">
      <c r="A2581" s="1" t="s">
        <v>4346</v>
      </c>
      <c r="B2581" t="s">
        <v>4346</v>
      </c>
      <c r="C2581" t="s">
        <v>9715</v>
      </c>
      <c r="E2581" s="4">
        <v>42278</v>
      </c>
      <c r="F2581" t="s">
        <v>9796</v>
      </c>
    </row>
    <row r="2582" spans="1:6">
      <c r="A2582" s="1" t="s">
        <v>4347</v>
      </c>
      <c r="B2582" t="s">
        <v>4347</v>
      </c>
      <c r="C2582" t="s">
        <v>9715</v>
      </c>
      <c r="E2582" s="4">
        <v>42278</v>
      </c>
      <c r="F2582" t="s">
        <v>9796</v>
      </c>
    </row>
    <row r="2583" spans="1:6">
      <c r="A2583" s="1" t="s">
        <v>4348</v>
      </c>
      <c r="B2583" t="s">
        <v>4348</v>
      </c>
      <c r="C2583" t="s">
        <v>1765</v>
      </c>
      <c r="D2583" t="s">
        <v>9722</v>
      </c>
      <c r="E2583" s="4">
        <v>42481</v>
      </c>
      <c r="F2583" t="s">
        <v>9796</v>
      </c>
    </row>
    <row r="2584" spans="1:6">
      <c r="A2584" s="1" t="s">
        <v>4349</v>
      </c>
      <c r="B2584" t="s">
        <v>4349</v>
      </c>
      <c r="C2584" t="s">
        <v>1765</v>
      </c>
      <c r="E2584" s="4">
        <v>42278</v>
      </c>
      <c r="F2584" t="s">
        <v>9796</v>
      </c>
    </row>
    <row r="2585" spans="1:6">
      <c r="A2585" s="1" t="s">
        <v>4350</v>
      </c>
      <c r="B2585" t="s">
        <v>4350</v>
      </c>
      <c r="C2585" t="s">
        <v>1765</v>
      </c>
      <c r="E2585" s="4">
        <v>42278</v>
      </c>
      <c r="F2585" t="s">
        <v>9796</v>
      </c>
    </row>
    <row r="2586" spans="1:6">
      <c r="A2586" s="1" t="s">
        <v>4351</v>
      </c>
      <c r="B2586" t="s">
        <v>4351</v>
      </c>
      <c r="C2586" t="s">
        <v>9715</v>
      </c>
      <c r="E2586" s="4">
        <v>42278</v>
      </c>
      <c r="F2586" t="s">
        <v>9796</v>
      </c>
    </row>
    <row r="2587" spans="1:6">
      <c r="A2587" s="1" t="s">
        <v>4352</v>
      </c>
      <c r="B2587" t="s">
        <v>4352</v>
      </c>
      <c r="C2587" t="s">
        <v>1765</v>
      </c>
      <c r="E2587" s="4">
        <v>42278</v>
      </c>
      <c r="F2587" t="s">
        <v>9796</v>
      </c>
    </row>
    <row r="2588" spans="1:6">
      <c r="A2588" s="1" t="s">
        <v>4353</v>
      </c>
      <c r="B2588" t="s">
        <v>4353</v>
      </c>
      <c r="C2588" t="s">
        <v>1765</v>
      </c>
      <c r="D2588" t="s">
        <v>9722</v>
      </c>
      <c r="E2588" s="4">
        <v>43007</v>
      </c>
      <c r="F2588" t="s">
        <v>9796</v>
      </c>
    </row>
    <row r="2589" spans="1:6">
      <c r="A2589" s="1" t="s">
        <v>4354</v>
      </c>
      <c r="B2589" t="s">
        <v>4354</v>
      </c>
      <c r="C2589" t="s">
        <v>1765</v>
      </c>
      <c r="E2589" s="4">
        <v>42278</v>
      </c>
      <c r="F2589" t="s">
        <v>9796</v>
      </c>
    </row>
    <row r="2590" spans="1:6">
      <c r="A2590" s="1" t="s">
        <v>4355</v>
      </c>
      <c r="B2590" t="s">
        <v>4355</v>
      </c>
      <c r="C2590" t="s">
        <v>1765</v>
      </c>
      <c r="D2590" t="s">
        <v>9749</v>
      </c>
      <c r="E2590" s="4">
        <v>43229</v>
      </c>
      <c r="F2590" t="s">
        <v>9796</v>
      </c>
    </row>
    <row r="2591" spans="1:6">
      <c r="A2591" s="1" t="s">
        <v>4356</v>
      </c>
      <c r="B2591" t="s">
        <v>4356</v>
      </c>
      <c r="C2591" t="s">
        <v>1765</v>
      </c>
      <c r="E2591" s="4">
        <v>42278</v>
      </c>
      <c r="F2591" t="s">
        <v>9796</v>
      </c>
    </row>
    <row r="2592" spans="1:6">
      <c r="A2592" s="1" t="s">
        <v>4357</v>
      </c>
      <c r="B2592" t="s">
        <v>4357</v>
      </c>
      <c r="C2592" t="s">
        <v>1765</v>
      </c>
      <c r="E2592" s="4">
        <v>42278</v>
      </c>
      <c r="F2592" t="s">
        <v>9796</v>
      </c>
    </row>
    <row r="2593" spans="1:6">
      <c r="A2593" s="1" t="s">
        <v>4358</v>
      </c>
      <c r="B2593" t="s">
        <v>4358</v>
      </c>
      <c r="C2593" t="s">
        <v>1765</v>
      </c>
      <c r="E2593" s="4">
        <v>42278</v>
      </c>
      <c r="F2593" t="s">
        <v>9796</v>
      </c>
    </row>
    <row r="2594" spans="1:6">
      <c r="A2594" s="1" t="s">
        <v>4359</v>
      </c>
      <c r="B2594" t="s">
        <v>4359</v>
      </c>
      <c r="C2594" t="s">
        <v>1765</v>
      </c>
      <c r="E2594" s="4">
        <v>42278</v>
      </c>
      <c r="F2594" t="s">
        <v>9796</v>
      </c>
    </row>
    <row r="2595" spans="1:6">
      <c r="A2595" s="1" t="s">
        <v>4360</v>
      </c>
      <c r="B2595" t="s">
        <v>4360</v>
      </c>
      <c r="C2595" t="s">
        <v>1765</v>
      </c>
      <c r="E2595" s="4">
        <v>43642</v>
      </c>
      <c r="F2595" t="s">
        <v>9796</v>
      </c>
    </row>
    <row r="2596" spans="1:6">
      <c r="A2596" s="1" t="s">
        <v>4361</v>
      </c>
      <c r="B2596" t="s">
        <v>4361</v>
      </c>
      <c r="C2596" t="s">
        <v>1765</v>
      </c>
      <c r="D2596" t="s">
        <v>9744</v>
      </c>
      <c r="E2596" s="4">
        <v>42346</v>
      </c>
      <c r="F2596" t="s">
        <v>9796</v>
      </c>
    </row>
    <row r="2597" spans="1:6">
      <c r="A2597" s="1" t="s">
        <v>4362</v>
      </c>
      <c r="B2597" t="s">
        <v>4362</v>
      </c>
      <c r="C2597" t="s">
        <v>1765</v>
      </c>
      <c r="E2597" s="4">
        <v>42278</v>
      </c>
      <c r="F2597" t="s">
        <v>9796</v>
      </c>
    </row>
    <row r="2598" spans="1:6">
      <c r="A2598" s="1" t="s">
        <v>4363</v>
      </c>
      <c r="B2598" t="s">
        <v>4363</v>
      </c>
      <c r="C2598" t="s">
        <v>1765</v>
      </c>
      <c r="E2598" s="4">
        <v>42278</v>
      </c>
      <c r="F2598" t="s">
        <v>9796</v>
      </c>
    </row>
    <row r="2599" spans="1:6">
      <c r="A2599" s="1" t="s">
        <v>4364</v>
      </c>
      <c r="B2599" t="s">
        <v>4364</v>
      </c>
      <c r="C2599" t="s">
        <v>1765</v>
      </c>
      <c r="D2599" t="s">
        <v>9725</v>
      </c>
      <c r="E2599" s="4">
        <v>43123</v>
      </c>
      <c r="F2599" t="s">
        <v>9796</v>
      </c>
    </row>
    <row r="2600" spans="1:6">
      <c r="A2600" s="1" t="s">
        <v>4365</v>
      </c>
      <c r="B2600" t="s">
        <v>4365</v>
      </c>
      <c r="C2600" t="s">
        <v>1765</v>
      </c>
      <c r="E2600" s="4">
        <v>42277</v>
      </c>
      <c r="F2600" t="s">
        <v>9796</v>
      </c>
    </row>
    <row r="2601" spans="1:6">
      <c r="A2601" s="1" t="s">
        <v>4366</v>
      </c>
      <c r="B2601" t="s">
        <v>4366</v>
      </c>
      <c r="C2601" t="s">
        <v>1765</v>
      </c>
      <c r="D2601" t="s">
        <v>9741</v>
      </c>
      <c r="E2601" s="4">
        <v>42286</v>
      </c>
      <c r="F2601" t="s">
        <v>9796</v>
      </c>
    </row>
    <row r="2602" spans="1:6">
      <c r="A2602" s="1" t="s">
        <v>4367</v>
      </c>
      <c r="B2602" t="s">
        <v>4367</v>
      </c>
      <c r="C2602" t="s">
        <v>1765</v>
      </c>
      <c r="E2602" s="4">
        <v>42241</v>
      </c>
      <c r="F2602" t="s">
        <v>9796</v>
      </c>
    </row>
    <row r="2603" spans="1:6">
      <c r="A2603" s="1" t="s">
        <v>4368</v>
      </c>
      <c r="B2603" t="s">
        <v>4368</v>
      </c>
      <c r="C2603" t="s">
        <v>1765</v>
      </c>
      <c r="D2603" t="s">
        <v>9722</v>
      </c>
      <c r="E2603" s="4">
        <v>43391</v>
      </c>
      <c r="F2603" t="s">
        <v>9796</v>
      </c>
    </row>
    <row r="2604" spans="1:6">
      <c r="A2604" s="1" t="s">
        <v>4369</v>
      </c>
      <c r="B2604" t="s">
        <v>4369</v>
      </c>
      <c r="C2604" t="s">
        <v>1765</v>
      </c>
      <c r="E2604" s="4">
        <v>42277</v>
      </c>
      <c r="F2604" t="s">
        <v>9796</v>
      </c>
    </row>
    <row r="2605" spans="1:6">
      <c r="A2605" s="1" t="s">
        <v>4370</v>
      </c>
      <c r="B2605" t="s">
        <v>4370</v>
      </c>
      <c r="C2605" t="s">
        <v>1765</v>
      </c>
      <c r="E2605" s="4">
        <v>42270</v>
      </c>
      <c r="F2605" t="s">
        <v>9796</v>
      </c>
    </row>
    <row r="2606" spans="1:6">
      <c r="A2606" s="1" t="s">
        <v>4371</v>
      </c>
      <c r="B2606" t="s">
        <v>4371</v>
      </c>
      <c r="C2606" t="s">
        <v>1765</v>
      </c>
      <c r="E2606" s="4">
        <v>42241</v>
      </c>
      <c r="F2606" t="s">
        <v>9796</v>
      </c>
    </row>
    <row r="2607" spans="1:6">
      <c r="A2607" s="1" t="s">
        <v>4372</v>
      </c>
      <c r="B2607" t="s">
        <v>4372</v>
      </c>
      <c r="C2607" t="s">
        <v>1765</v>
      </c>
      <c r="E2607" s="4">
        <v>42549</v>
      </c>
      <c r="F2607" t="s">
        <v>9796</v>
      </c>
    </row>
    <row r="2608" spans="1:6">
      <c r="A2608" s="1" t="s">
        <v>4373</v>
      </c>
      <c r="B2608" t="s">
        <v>4373</v>
      </c>
      <c r="C2608" t="s">
        <v>1765</v>
      </c>
      <c r="E2608" s="4">
        <v>42272</v>
      </c>
      <c r="F2608" t="s">
        <v>9796</v>
      </c>
    </row>
    <row r="2609" spans="1:6">
      <c r="A2609" s="1" t="s">
        <v>4374</v>
      </c>
      <c r="B2609" t="s">
        <v>4374</v>
      </c>
      <c r="C2609" t="s">
        <v>1765</v>
      </c>
      <c r="E2609" s="4">
        <v>42241</v>
      </c>
      <c r="F2609" t="s">
        <v>9796</v>
      </c>
    </row>
    <row r="2610" spans="1:6">
      <c r="A2610" s="1" t="s">
        <v>4375</v>
      </c>
      <c r="B2610" t="s">
        <v>4375</v>
      </c>
      <c r="C2610" t="s">
        <v>1765</v>
      </c>
      <c r="E2610" s="4">
        <v>42277</v>
      </c>
      <c r="F2610" t="s">
        <v>9796</v>
      </c>
    </row>
    <row r="2611" spans="1:6">
      <c r="A2611" s="1" t="s">
        <v>4376</v>
      </c>
      <c r="B2611" t="s">
        <v>4376</v>
      </c>
      <c r="C2611" t="s">
        <v>1765</v>
      </c>
      <c r="E2611" s="4">
        <v>42277</v>
      </c>
      <c r="F2611" t="s">
        <v>9796</v>
      </c>
    </row>
    <row r="2612" spans="1:6">
      <c r="A2612" s="1" t="s">
        <v>4377</v>
      </c>
      <c r="B2612" t="s">
        <v>4377</v>
      </c>
      <c r="C2612" t="s">
        <v>1765</v>
      </c>
      <c r="E2612" s="4">
        <v>42277</v>
      </c>
      <c r="F2612" t="s">
        <v>9796</v>
      </c>
    </row>
    <row r="2613" spans="1:6">
      <c r="A2613" s="1" t="s">
        <v>4378</v>
      </c>
      <c r="B2613" t="s">
        <v>4378</v>
      </c>
      <c r="C2613" t="s">
        <v>1765</v>
      </c>
      <c r="E2613" s="4">
        <v>42277</v>
      </c>
      <c r="F2613" t="s">
        <v>9796</v>
      </c>
    </row>
    <row r="2614" spans="1:6">
      <c r="A2614" s="1" t="s">
        <v>4379</v>
      </c>
      <c r="B2614" t="s">
        <v>4379</v>
      </c>
      <c r="C2614" t="s">
        <v>1765</v>
      </c>
      <c r="D2614" t="s">
        <v>9732</v>
      </c>
      <c r="E2614" s="4">
        <v>43168</v>
      </c>
      <c r="F2614" t="s">
        <v>9796</v>
      </c>
    </row>
    <row r="2615" spans="1:6">
      <c r="A2615" s="1" t="s">
        <v>4380</v>
      </c>
      <c r="B2615" t="s">
        <v>4380</v>
      </c>
      <c r="C2615" t="s">
        <v>1765</v>
      </c>
      <c r="D2615" t="s">
        <v>9725</v>
      </c>
      <c r="E2615" s="4">
        <v>43052</v>
      </c>
      <c r="F2615" t="s">
        <v>9796</v>
      </c>
    </row>
    <row r="2616" spans="1:6">
      <c r="A2616" s="1" t="s">
        <v>4381</v>
      </c>
      <c r="B2616" t="s">
        <v>4381</v>
      </c>
      <c r="C2616" t="s">
        <v>1765</v>
      </c>
      <c r="E2616" s="4">
        <v>42272</v>
      </c>
      <c r="F2616" t="s">
        <v>9796</v>
      </c>
    </row>
    <row r="2617" spans="1:6">
      <c r="A2617" s="1" t="s">
        <v>4382</v>
      </c>
      <c r="B2617" t="s">
        <v>4382</v>
      </c>
      <c r="C2617" t="s">
        <v>1765</v>
      </c>
      <c r="E2617" s="4">
        <v>42838</v>
      </c>
      <c r="F2617" t="s">
        <v>9796</v>
      </c>
    </row>
    <row r="2618" spans="1:6">
      <c r="A2618" s="1" t="s">
        <v>4383</v>
      </c>
      <c r="B2618" t="s">
        <v>4383</v>
      </c>
      <c r="C2618" t="s">
        <v>1765</v>
      </c>
      <c r="E2618" s="4">
        <v>42787</v>
      </c>
      <c r="F2618" t="s">
        <v>9796</v>
      </c>
    </row>
    <row r="2619" spans="1:6">
      <c r="A2619" s="1" t="s">
        <v>4384</v>
      </c>
      <c r="B2619" t="s">
        <v>4384</v>
      </c>
      <c r="C2619" t="s">
        <v>1765</v>
      </c>
      <c r="E2619" s="4">
        <v>42788</v>
      </c>
      <c r="F2619" t="s">
        <v>9796</v>
      </c>
    </row>
    <row r="2620" spans="1:6">
      <c r="A2620" s="1" t="s">
        <v>4385</v>
      </c>
      <c r="B2620" t="s">
        <v>4385</v>
      </c>
      <c r="C2620" t="s">
        <v>1765</v>
      </c>
      <c r="E2620" s="4">
        <v>42794</v>
      </c>
      <c r="F2620" t="s">
        <v>9796</v>
      </c>
    </row>
    <row r="2621" spans="1:6">
      <c r="A2621" s="1" t="s">
        <v>4386</v>
      </c>
      <c r="B2621" t="s">
        <v>4386</v>
      </c>
      <c r="C2621" t="s">
        <v>1765</v>
      </c>
      <c r="E2621" s="4">
        <v>42794</v>
      </c>
      <c r="F2621" t="s">
        <v>9796</v>
      </c>
    </row>
    <row r="2622" spans="1:6">
      <c r="A2622" s="1" t="s">
        <v>4387</v>
      </c>
      <c r="B2622" t="s">
        <v>4387</v>
      </c>
      <c r="C2622" t="s">
        <v>1765</v>
      </c>
      <c r="D2622" t="s">
        <v>9722</v>
      </c>
      <c r="E2622" s="4">
        <v>43301</v>
      </c>
      <c r="F2622" t="s">
        <v>9796</v>
      </c>
    </row>
    <row r="2623" spans="1:6">
      <c r="A2623" s="1" t="s">
        <v>4388</v>
      </c>
      <c r="B2623" t="s">
        <v>4388</v>
      </c>
      <c r="C2623" t="s">
        <v>1765</v>
      </c>
      <c r="E2623" s="4">
        <v>42789</v>
      </c>
      <c r="F2623" t="s">
        <v>9796</v>
      </c>
    </row>
    <row r="2624" spans="1:6">
      <c r="A2624" s="1" t="s">
        <v>4389</v>
      </c>
      <c r="B2624" t="s">
        <v>4389</v>
      </c>
      <c r="C2624" t="s">
        <v>1765</v>
      </c>
      <c r="E2624" s="4">
        <v>42794</v>
      </c>
      <c r="F2624" t="s">
        <v>9796</v>
      </c>
    </row>
    <row r="2625" spans="1:6">
      <c r="A2625" s="1" t="s">
        <v>4390</v>
      </c>
      <c r="B2625" t="s">
        <v>4390</v>
      </c>
      <c r="C2625" t="s">
        <v>1765</v>
      </c>
      <c r="E2625" s="4">
        <v>42793</v>
      </c>
      <c r="F2625" t="s">
        <v>9796</v>
      </c>
    </row>
    <row r="2626" spans="1:6">
      <c r="A2626" s="1" t="s">
        <v>4391</v>
      </c>
      <c r="B2626" t="s">
        <v>4391</v>
      </c>
      <c r="C2626" t="s">
        <v>1765</v>
      </c>
      <c r="E2626" s="4">
        <v>42794</v>
      </c>
      <c r="F2626" t="s">
        <v>9796</v>
      </c>
    </row>
    <row r="2627" spans="1:6">
      <c r="A2627" s="1" t="s">
        <v>4392</v>
      </c>
      <c r="B2627" t="s">
        <v>4392</v>
      </c>
      <c r="C2627" t="s">
        <v>1765</v>
      </c>
      <c r="E2627" s="4">
        <v>42836</v>
      </c>
      <c r="F2627" t="s">
        <v>9796</v>
      </c>
    </row>
    <row r="2628" spans="1:6">
      <c r="A2628" s="1" t="s">
        <v>4393</v>
      </c>
      <c r="B2628" t="s">
        <v>4393</v>
      </c>
      <c r="C2628" t="s">
        <v>1765</v>
      </c>
      <c r="E2628" s="4">
        <v>42794</v>
      </c>
      <c r="F2628" t="s">
        <v>9796</v>
      </c>
    </row>
    <row r="2629" spans="1:6">
      <c r="A2629" s="1" t="s">
        <v>4394</v>
      </c>
      <c r="B2629" t="s">
        <v>4394</v>
      </c>
      <c r="C2629" t="s">
        <v>1765</v>
      </c>
      <c r="D2629" t="s">
        <v>178</v>
      </c>
      <c r="E2629" s="4">
        <v>43052</v>
      </c>
      <c r="F2629" t="s">
        <v>9796</v>
      </c>
    </row>
    <row r="2630" spans="1:6">
      <c r="A2630" s="1" t="s">
        <v>4395</v>
      </c>
      <c r="B2630" t="s">
        <v>4395</v>
      </c>
      <c r="C2630" t="s">
        <v>1765</v>
      </c>
      <c r="E2630" s="4">
        <v>42794</v>
      </c>
      <c r="F2630" t="s">
        <v>9796</v>
      </c>
    </row>
    <row r="2631" spans="1:6">
      <c r="A2631" s="1" t="s">
        <v>4396</v>
      </c>
      <c r="B2631" t="s">
        <v>4396</v>
      </c>
      <c r="C2631" t="s">
        <v>1765</v>
      </c>
      <c r="E2631" s="4">
        <v>42794</v>
      </c>
      <c r="F2631" t="s">
        <v>9796</v>
      </c>
    </row>
    <row r="2632" spans="1:6">
      <c r="A2632" s="1" t="s">
        <v>4397</v>
      </c>
      <c r="B2632" t="s">
        <v>4397</v>
      </c>
      <c r="C2632" t="s">
        <v>1765</v>
      </c>
      <c r="E2632" s="4">
        <v>43052</v>
      </c>
      <c r="F2632" t="s">
        <v>9796</v>
      </c>
    </row>
    <row r="2633" spans="1:6">
      <c r="A2633" s="1" t="s">
        <v>4398</v>
      </c>
      <c r="B2633" t="s">
        <v>4398</v>
      </c>
      <c r="C2633" t="s">
        <v>1765</v>
      </c>
      <c r="E2633" s="4">
        <v>42831</v>
      </c>
      <c r="F2633" t="s">
        <v>9796</v>
      </c>
    </row>
    <row r="2634" spans="1:6">
      <c r="A2634" s="1" t="s">
        <v>4399</v>
      </c>
      <c r="B2634" t="s">
        <v>4399</v>
      </c>
      <c r="C2634" t="s">
        <v>1765</v>
      </c>
      <c r="E2634" s="4">
        <v>42855</v>
      </c>
      <c r="F2634" t="s">
        <v>9796</v>
      </c>
    </row>
    <row r="2635" spans="1:6">
      <c r="A2635" s="1" t="s">
        <v>4400</v>
      </c>
      <c r="B2635" t="s">
        <v>4400</v>
      </c>
      <c r="C2635" t="s">
        <v>1765</v>
      </c>
      <c r="E2635" s="4">
        <v>42823</v>
      </c>
      <c r="F2635" t="s">
        <v>9796</v>
      </c>
    </row>
    <row r="2636" spans="1:6">
      <c r="A2636" s="1" t="s">
        <v>4401</v>
      </c>
      <c r="B2636" t="s">
        <v>4401</v>
      </c>
      <c r="C2636" t="s">
        <v>1765</v>
      </c>
      <c r="E2636" s="4">
        <v>42855</v>
      </c>
      <c r="F2636" t="s">
        <v>9796</v>
      </c>
    </row>
    <row r="2637" spans="1:6">
      <c r="A2637" s="1" t="s">
        <v>4402</v>
      </c>
      <c r="B2637" t="s">
        <v>4402</v>
      </c>
      <c r="C2637" t="s">
        <v>1765</v>
      </c>
      <c r="E2637" s="4">
        <v>42855</v>
      </c>
      <c r="F2637" t="s">
        <v>9796</v>
      </c>
    </row>
    <row r="2638" spans="1:6">
      <c r="A2638" s="1" t="s">
        <v>4403</v>
      </c>
      <c r="B2638" t="s">
        <v>4403</v>
      </c>
      <c r="C2638" t="s">
        <v>1765</v>
      </c>
      <c r="E2638" s="4">
        <v>42855</v>
      </c>
      <c r="F2638" t="s">
        <v>9796</v>
      </c>
    </row>
    <row r="2639" spans="1:6">
      <c r="A2639" s="1" t="s">
        <v>4404</v>
      </c>
      <c r="B2639" t="s">
        <v>4404</v>
      </c>
      <c r="C2639" t="s">
        <v>1765</v>
      </c>
      <c r="E2639" s="4">
        <v>42832</v>
      </c>
      <c r="F2639" t="s">
        <v>9796</v>
      </c>
    </row>
    <row r="2640" spans="1:6">
      <c r="A2640" s="1" t="s">
        <v>4405</v>
      </c>
      <c r="B2640" t="s">
        <v>4405</v>
      </c>
      <c r="C2640" t="s">
        <v>1765</v>
      </c>
      <c r="E2640" s="4">
        <v>42829</v>
      </c>
      <c r="F2640" t="s">
        <v>9796</v>
      </c>
    </row>
    <row r="2641" spans="1:6">
      <c r="A2641" s="1" t="s">
        <v>4406</v>
      </c>
      <c r="B2641" t="s">
        <v>4406</v>
      </c>
      <c r="C2641" t="s">
        <v>1765</v>
      </c>
      <c r="E2641" s="4">
        <v>42831</v>
      </c>
      <c r="F2641" t="s">
        <v>9796</v>
      </c>
    </row>
    <row r="2642" spans="1:6">
      <c r="A2642" s="1" t="s">
        <v>4407</v>
      </c>
      <c r="B2642" t="s">
        <v>4407</v>
      </c>
      <c r="C2642" t="s">
        <v>1765</v>
      </c>
      <c r="E2642" s="4">
        <v>42831</v>
      </c>
      <c r="F2642" t="s">
        <v>9796</v>
      </c>
    </row>
    <row r="2643" spans="1:6">
      <c r="A2643" s="1" t="s">
        <v>4408</v>
      </c>
      <c r="B2643" t="s">
        <v>4408</v>
      </c>
      <c r="C2643" t="s">
        <v>1765</v>
      </c>
      <c r="E2643" s="4">
        <v>42855</v>
      </c>
      <c r="F2643" t="s">
        <v>9796</v>
      </c>
    </row>
    <row r="2644" spans="1:6">
      <c r="A2644" s="1" t="s">
        <v>4409</v>
      </c>
      <c r="B2644" t="s">
        <v>4409</v>
      </c>
      <c r="C2644" t="s">
        <v>1765</v>
      </c>
      <c r="E2644" s="4">
        <v>42831</v>
      </c>
      <c r="F2644" t="s">
        <v>9796</v>
      </c>
    </row>
    <row r="2645" spans="1:6">
      <c r="A2645" s="1" t="s">
        <v>4410</v>
      </c>
      <c r="B2645" t="s">
        <v>4410</v>
      </c>
      <c r="C2645" t="s">
        <v>1765</v>
      </c>
      <c r="E2645" s="4">
        <v>42855</v>
      </c>
      <c r="F2645" t="s">
        <v>9796</v>
      </c>
    </row>
    <row r="2646" spans="1:6">
      <c r="A2646" s="1" t="s">
        <v>4411</v>
      </c>
      <c r="B2646" t="s">
        <v>4411</v>
      </c>
      <c r="C2646" t="s">
        <v>1765</v>
      </c>
      <c r="E2646" s="4">
        <v>42855</v>
      </c>
      <c r="F2646" t="s">
        <v>9796</v>
      </c>
    </row>
    <row r="2647" spans="1:6">
      <c r="A2647" s="1" t="s">
        <v>4412</v>
      </c>
      <c r="B2647" t="s">
        <v>4412</v>
      </c>
      <c r="C2647" t="s">
        <v>1765</v>
      </c>
      <c r="E2647" s="4">
        <v>42852</v>
      </c>
      <c r="F2647" t="s">
        <v>9796</v>
      </c>
    </row>
    <row r="2648" spans="1:6">
      <c r="A2648" s="1" t="s">
        <v>4413</v>
      </c>
      <c r="B2648" t="s">
        <v>4413</v>
      </c>
      <c r="C2648" t="s">
        <v>1765</v>
      </c>
      <c r="E2648" s="4">
        <v>42846</v>
      </c>
      <c r="F2648" t="s">
        <v>9796</v>
      </c>
    </row>
    <row r="2649" spans="1:6">
      <c r="A2649" s="1" t="s">
        <v>4414</v>
      </c>
      <c r="B2649" t="s">
        <v>4414</v>
      </c>
      <c r="C2649" t="s">
        <v>9715</v>
      </c>
      <c r="E2649" s="4">
        <v>42369</v>
      </c>
      <c r="F2649" t="s">
        <v>9796</v>
      </c>
    </row>
    <row r="2650" spans="1:6">
      <c r="A2650" s="1" t="s">
        <v>4415</v>
      </c>
      <c r="B2650" t="s">
        <v>4415</v>
      </c>
      <c r="C2650" t="s">
        <v>1765</v>
      </c>
      <c r="E2650" s="4">
        <v>42369</v>
      </c>
      <c r="F2650" t="s">
        <v>9796</v>
      </c>
    </row>
    <row r="2651" spans="1:6">
      <c r="A2651" s="1" t="s">
        <v>4416</v>
      </c>
      <c r="B2651" t="s">
        <v>4416</v>
      </c>
      <c r="C2651" t="s">
        <v>1765</v>
      </c>
      <c r="E2651" s="4">
        <v>42369</v>
      </c>
      <c r="F2651" t="s">
        <v>9796</v>
      </c>
    </row>
    <row r="2652" spans="1:6">
      <c r="A2652" s="1" t="s">
        <v>4417</v>
      </c>
      <c r="B2652" t="s">
        <v>4417</v>
      </c>
      <c r="C2652" t="s">
        <v>1765</v>
      </c>
      <c r="E2652" s="4">
        <v>42369</v>
      </c>
      <c r="F2652" t="s">
        <v>9796</v>
      </c>
    </row>
    <row r="2653" spans="1:6">
      <c r="A2653" s="1" t="s">
        <v>4418</v>
      </c>
      <c r="B2653" t="s">
        <v>4418</v>
      </c>
      <c r="C2653" t="s">
        <v>1765</v>
      </c>
      <c r="E2653" s="4">
        <v>42369</v>
      </c>
      <c r="F2653" t="s">
        <v>9796</v>
      </c>
    </row>
    <row r="2654" spans="1:6">
      <c r="A2654" s="1" t="s">
        <v>4419</v>
      </c>
      <c r="B2654" t="s">
        <v>4419</v>
      </c>
      <c r="C2654" t="s">
        <v>1765</v>
      </c>
      <c r="D2654" t="s">
        <v>9722</v>
      </c>
      <c r="E2654" s="4">
        <v>42718</v>
      </c>
      <c r="F2654" t="s">
        <v>9796</v>
      </c>
    </row>
    <row r="2655" spans="1:6">
      <c r="A2655" s="1" t="s">
        <v>4420</v>
      </c>
      <c r="B2655" t="s">
        <v>4420</v>
      </c>
      <c r="C2655" t="s">
        <v>1765</v>
      </c>
      <c r="E2655" s="4">
        <v>42537</v>
      </c>
      <c r="F2655" t="s">
        <v>9796</v>
      </c>
    </row>
    <row r="2656" spans="1:6">
      <c r="A2656" s="1" t="s">
        <v>4421</v>
      </c>
      <c r="B2656" t="s">
        <v>4421</v>
      </c>
      <c r="C2656" t="s">
        <v>1765</v>
      </c>
      <c r="E2656" s="4">
        <v>42369</v>
      </c>
      <c r="F2656" t="s">
        <v>9796</v>
      </c>
    </row>
    <row r="2657" spans="1:6">
      <c r="A2657" s="1" t="s">
        <v>4422</v>
      </c>
      <c r="B2657" t="s">
        <v>4422</v>
      </c>
      <c r="C2657" t="s">
        <v>1765</v>
      </c>
      <c r="E2657" s="4">
        <v>42369</v>
      </c>
      <c r="F2657" t="s">
        <v>9796</v>
      </c>
    </row>
    <row r="2658" spans="1:6">
      <c r="A2658" s="1" t="s">
        <v>4423</v>
      </c>
      <c r="B2658" t="s">
        <v>4423</v>
      </c>
      <c r="C2658" t="s">
        <v>9715</v>
      </c>
      <c r="E2658" s="4">
        <v>42369</v>
      </c>
      <c r="F2658" t="s">
        <v>9796</v>
      </c>
    </row>
    <row r="2659" spans="1:6">
      <c r="A2659" s="1" t="s">
        <v>4424</v>
      </c>
      <c r="B2659" t="s">
        <v>4424</v>
      </c>
      <c r="C2659" t="s">
        <v>1765</v>
      </c>
      <c r="E2659" s="4">
        <v>42537</v>
      </c>
      <c r="F2659" t="s">
        <v>9796</v>
      </c>
    </row>
    <row r="2660" spans="1:6">
      <c r="A2660" s="1" t="s">
        <v>4425</v>
      </c>
      <c r="B2660" t="s">
        <v>4425</v>
      </c>
      <c r="C2660" t="s">
        <v>1765</v>
      </c>
      <c r="E2660" s="4">
        <v>42369</v>
      </c>
      <c r="F2660" t="s">
        <v>9796</v>
      </c>
    </row>
    <row r="2661" spans="1:6">
      <c r="A2661" s="1" t="s">
        <v>4426</v>
      </c>
      <c r="B2661" t="s">
        <v>4426</v>
      </c>
      <c r="C2661" t="s">
        <v>1765</v>
      </c>
      <c r="E2661" s="4">
        <v>42429</v>
      </c>
      <c r="F2661" t="s">
        <v>9796</v>
      </c>
    </row>
    <row r="2662" spans="1:6">
      <c r="A2662" s="1" t="s">
        <v>4427</v>
      </c>
      <c r="B2662" t="s">
        <v>4427</v>
      </c>
      <c r="C2662" t="s">
        <v>1765</v>
      </c>
      <c r="E2662" s="4">
        <v>42369</v>
      </c>
      <c r="F2662" t="s">
        <v>9796</v>
      </c>
    </row>
    <row r="2663" spans="1:6">
      <c r="A2663" s="1" t="s">
        <v>4428</v>
      </c>
      <c r="B2663" t="s">
        <v>4428</v>
      </c>
      <c r="C2663" t="s">
        <v>9715</v>
      </c>
      <c r="E2663" s="4">
        <v>43432</v>
      </c>
      <c r="F2663" t="s">
        <v>9796</v>
      </c>
    </row>
    <row r="2664" spans="1:6">
      <c r="A2664" s="1" t="s">
        <v>4429</v>
      </c>
      <c r="B2664" t="s">
        <v>4429</v>
      </c>
      <c r="C2664" t="s">
        <v>9720</v>
      </c>
      <c r="E2664" s="4">
        <v>42369</v>
      </c>
      <c r="F2664" t="s">
        <v>9796</v>
      </c>
    </row>
    <row r="2665" spans="1:6">
      <c r="A2665" s="1" t="s">
        <v>4430</v>
      </c>
      <c r="B2665" t="s">
        <v>4430</v>
      </c>
      <c r="C2665" t="s">
        <v>1765</v>
      </c>
      <c r="E2665" s="4">
        <v>42369</v>
      </c>
      <c r="F2665" t="s">
        <v>9796</v>
      </c>
    </row>
    <row r="2666" spans="1:6">
      <c r="A2666" s="1" t="s">
        <v>4431</v>
      </c>
      <c r="B2666" t="s">
        <v>4431</v>
      </c>
      <c r="C2666" t="s">
        <v>9720</v>
      </c>
      <c r="E2666" s="4">
        <v>42369</v>
      </c>
      <c r="F2666" t="s">
        <v>9796</v>
      </c>
    </row>
    <row r="2667" spans="1:6">
      <c r="A2667" s="1" t="s">
        <v>4432</v>
      </c>
      <c r="B2667" t="s">
        <v>4432</v>
      </c>
      <c r="C2667" t="s">
        <v>1765</v>
      </c>
      <c r="E2667" s="4">
        <v>42369</v>
      </c>
      <c r="F2667" t="s">
        <v>9796</v>
      </c>
    </row>
    <row r="2668" spans="1:6">
      <c r="A2668" s="1" t="s">
        <v>4433</v>
      </c>
      <c r="B2668" t="s">
        <v>4433</v>
      </c>
      <c r="C2668" t="s">
        <v>9715</v>
      </c>
      <c r="E2668" s="4">
        <v>42369</v>
      </c>
      <c r="F2668" t="s">
        <v>9796</v>
      </c>
    </row>
    <row r="2669" spans="1:6">
      <c r="A2669" s="1" t="s">
        <v>4434</v>
      </c>
      <c r="B2669" t="s">
        <v>4434</v>
      </c>
      <c r="C2669" t="s">
        <v>9720</v>
      </c>
      <c r="E2669" s="4">
        <v>42369</v>
      </c>
      <c r="F2669" t="s">
        <v>9796</v>
      </c>
    </row>
    <row r="2670" spans="1:6">
      <c r="A2670" s="1" t="s">
        <v>4435</v>
      </c>
      <c r="B2670" t="s">
        <v>4435</v>
      </c>
      <c r="C2670" t="s">
        <v>1765</v>
      </c>
      <c r="E2670" s="4">
        <v>42412</v>
      </c>
      <c r="F2670" t="s">
        <v>9796</v>
      </c>
    </row>
    <row r="2671" spans="1:6">
      <c r="A2671" s="1" t="s">
        <v>4436</v>
      </c>
      <c r="B2671" t="s">
        <v>4436</v>
      </c>
      <c r="C2671" t="s">
        <v>1765</v>
      </c>
      <c r="E2671" s="4">
        <v>42369</v>
      </c>
      <c r="F2671" t="s">
        <v>9796</v>
      </c>
    </row>
    <row r="2672" spans="1:6">
      <c r="A2672" s="1" t="s">
        <v>4437</v>
      </c>
      <c r="B2672" t="s">
        <v>4437</v>
      </c>
      <c r="C2672" t="s">
        <v>9715</v>
      </c>
      <c r="E2672" s="4">
        <v>42278</v>
      </c>
      <c r="F2672" t="s">
        <v>9796</v>
      </c>
    </row>
    <row r="2673" spans="1:6">
      <c r="A2673" s="1" t="s">
        <v>4438</v>
      </c>
      <c r="B2673" t="s">
        <v>4438</v>
      </c>
      <c r="C2673" t="s">
        <v>1765</v>
      </c>
      <c r="E2673" s="4">
        <v>42087</v>
      </c>
      <c r="F2673" t="s">
        <v>9796</v>
      </c>
    </row>
    <row r="2674" spans="1:6">
      <c r="A2674" s="1" t="s">
        <v>4439</v>
      </c>
      <c r="B2674" t="s">
        <v>4439</v>
      </c>
      <c r="C2674" t="s">
        <v>9715</v>
      </c>
      <c r="D2674" t="s">
        <v>9724</v>
      </c>
      <c r="E2674" s="4">
        <v>42278</v>
      </c>
      <c r="F2674" t="s">
        <v>9796</v>
      </c>
    </row>
    <row r="2675" spans="1:6">
      <c r="A2675" s="1" t="s">
        <v>4440</v>
      </c>
      <c r="B2675" t="s">
        <v>4440</v>
      </c>
      <c r="C2675" t="s">
        <v>1765</v>
      </c>
      <c r="E2675" s="4">
        <v>42278</v>
      </c>
      <c r="F2675" t="s">
        <v>9796</v>
      </c>
    </row>
    <row r="2676" spans="1:6">
      <c r="A2676" s="1" t="s">
        <v>4441</v>
      </c>
      <c r="B2676" t="s">
        <v>4441</v>
      </c>
      <c r="C2676" t="s">
        <v>9720</v>
      </c>
      <c r="D2676" t="s">
        <v>9741</v>
      </c>
      <c r="E2676" s="4">
        <v>43018</v>
      </c>
      <c r="F2676" t="s">
        <v>9796</v>
      </c>
    </row>
    <row r="2677" spans="1:6">
      <c r="A2677" s="1" t="s">
        <v>4442</v>
      </c>
      <c r="B2677" t="s">
        <v>4442</v>
      </c>
      <c r="C2677" t="s">
        <v>1765</v>
      </c>
      <c r="E2677" s="4">
        <v>42278</v>
      </c>
      <c r="F2677" t="s">
        <v>9796</v>
      </c>
    </row>
    <row r="2678" spans="1:6">
      <c r="A2678" s="1" t="s">
        <v>4443</v>
      </c>
      <c r="B2678" t="s">
        <v>4443</v>
      </c>
      <c r="C2678" t="s">
        <v>1765</v>
      </c>
      <c r="D2678" t="s">
        <v>9724</v>
      </c>
      <c r="E2678" s="4">
        <v>42278</v>
      </c>
      <c r="F2678" t="s">
        <v>9796</v>
      </c>
    </row>
    <row r="2679" spans="1:6">
      <c r="A2679" s="1" t="s">
        <v>4444</v>
      </c>
      <c r="B2679" t="s">
        <v>4444</v>
      </c>
      <c r="C2679" t="s">
        <v>9715</v>
      </c>
      <c r="E2679" s="4">
        <v>42278</v>
      </c>
      <c r="F2679" t="s">
        <v>9796</v>
      </c>
    </row>
    <row r="2680" spans="1:6">
      <c r="A2680" s="1" t="s">
        <v>4445</v>
      </c>
      <c r="B2680" t="s">
        <v>4445</v>
      </c>
      <c r="C2680" t="s">
        <v>1765</v>
      </c>
      <c r="E2680" s="4">
        <v>43613</v>
      </c>
      <c r="F2680" t="s">
        <v>9796</v>
      </c>
    </row>
    <row r="2681" spans="1:6">
      <c r="A2681" s="1" t="s">
        <v>4446</v>
      </c>
      <c r="B2681" t="s">
        <v>4446</v>
      </c>
      <c r="C2681" t="s">
        <v>9716</v>
      </c>
      <c r="E2681" s="4">
        <v>42278</v>
      </c>
      <c r="F2681" t="s">
        <v>9796</v>
      </c>
    </row>
    <row r="2682" spans="1:6">
      <c r="A2682" s="1" t="s">
        <v>4447</v>
      </c>
      <c r="B2682" t="s">
        <v>4447</v>
      </c>
      <c r="C2682" t="s">
        <v>9716</v>
      </c>
      <c r="E2682" s="4">
        <v>42278</v>
      </c>
      <c r="F2682" t="s">
        <v>9796</v>
      </c>
    </row>
    <row r="2683" spans="1:6">
      <c r="A2683" s="1" t="s">
        <v>4448</v>
      </c>
      <c r="B2683" t="s">
        <v>4448</v>
      </c>
      <c r="C2683" t="s">
        <v>9716</v>
      </c>
      <c r="E2683" s="4">
        <v>42278</v>
      </c>
      <c r="F2683" t="s">
        <v>9796</v>
      </c>
    </row>
    <row r="2684" spans="1:6">
      <c r="A2684" s="1" t="s">
        <v>4449</v>
      </c>
      <c r="B2684" t="s">
        <v>4449</v>
      </c>
      <c r="C2684" t="s">
        <v>9716</v>
      </c>
      <c r="E2684" s="4">
        <v>42278</v>
      </c>
      <c r="F2684" t="s">
        <v>9796</v>
      </c>
    </row>
    <row r="2685" spans="1:6">
      <c r="A2685" s="1" t="s">
        <v>4450</v>
      </c>
      <c r="B2685" t="s">
        <v>4450</v>
      </c>
      <c r="C2685" t="s">
        <v>9716</v>
      </c>
      <c r="E2685" s="4">
        <v>42278</v>
      </c>
      <c r="F2685" t="s">
        <v>9796</v>
      </c>
    </row>
    <row r="2686" spans="1:6">
      <c r="A2686" s="1" t="s">
        <v>4451</v>
      </c>
      <c r="B2686" t="s">
        <v>4451</v>
      </c>
      <c r="C2686" t="s">
        <v>9716</v>
      </c>
      <c r="E2686" s="4">
        <v>42278</v>
      </c>
      <c r="F2686" t="s">
        <v>9796</v>
      </c>
    </row>
    <row r="2687" spans="1:6">
      <c r="A2687" s="1" t="s">
        <v>4452</v>
      </c>
      <c r="B2687" t="s">
        <v>4452</v>
      </c>
      <c r="C2687" t="s">
        <v>9716</v>
      </c>
      <c r="E2687" s="4">
        <v>42278</v>
      </c>
      <c r="F2687" t="s">
        <v>9796</v>
      </c>
    </row>
    <row r="2688" spans="1:6">
      <c r="A2688" s="1" t="s">
        <v>4453</v>
      </c>
      <c r="B2688" t="s">
        <v>4453</v>
      </c>
      <c r="C2688" t="s">
        <v>9715</v>
      </c>
      <c r="E2688" s="4">
        <v>42278</v>
      </c>
      <c r="F2688" t="s">
        <v>9796</v>
      </c>
    </row>
    <row r="2689" spans="1:6">
      <c r="A2689" s="1" t="s">
        <v>4454</v>
      </c>
      <c r="B2689" t="s">
        <v>4454</v>
      </c>
      <c r="C2689" t="s">
        <v>1765</v>
      </c>
      <c r="E2689" s="4">
        <v>42278</v>
      </c>
      <c r="F2689" t="s">
        <v>9796</v>
      </c>
    </row>
    <row r="2690" spans="1:6">
      <c r="A2690" s="1" t="s">
        <v>4455</v>
      </c>
      <c r="B2690" t="s">
        <v>4455</v>
      </c>
      <c r="C2690" t="s">
        <v>1765</v>
      </c>
      <c r="E2690" s="4">
        <v>42278</v>
      </c>
      <c r="F2690" t="s">
        <v>9796</v>
      </c>
    </row>
    <row r="2691" spans="1:6">
      <c r="A2691" s="1" t="s">
        <v>4456</v>
      </c>
      <c r="B2691" t="s">
        <v>4456</v>
      </c>
      <c r="C2691" t="s">
        <v>9715</v>
      </c>
      <c r="E2691" s="4">
        <v>42278</v>
      </c>
      <c r="F2691" t="s">
        <v>9796</v>
      </c>
    </row>
    <row r="2692" spans="1:6">
      <c r="A2692" s="1" t="s">
        <v>4457</v>
      </c>
      <c r="B2692" t="s">
        <v>4457</v>
      </c>
      <c r="C2692" t="s">
        <v>1765</v>
      </c>
      <c r="D2692" t="s">
        <v>9742</v>
      </c>
      <c r="E2692" s="4">
        <v>42278</v>
      </c>
      <c r="F2692" t="s">
        <v>9796</v>
      </c>
    </row>
    <row r="2693" spans="1:6">
      <c r="A2693" s="1" t="s">
        <v>4458</v>
      </c>
      <c r="B2693" t="s">
        <v>4458</v>
      </c>
      <c r="C2693" t="s">
        <v>1765</v>
      </c>
      <c r="E2693" s="4">
        <v>42278</v>
      </c>
      <c r="F2693" t="s">
        <v>9796</v>
      </c>
    </row>
    <row r="2694" spans="1:6">
      <c r="A2694" s="1" t="s">
        <v>4459</v>
      </c>
      <c r="B2694" t="s">
        <v>4459</v>
      </c>
      <c r="C2694" t="s">
        <v>9716</v>
      </c>
      <c r="D2694" t="s">
        <v>9744</v>
      </c>
      <c r="E2694" s="4">
        <v>42278</v>
      </c>
      <c r="F2694" t="s">
        <v>9796</v>
      </c>
    </row>
    <row r="2695" spans="1:6">
      <c r="A2695" s="1" t="s">
        <v>4460</v>
      </c>
      <c r="B2695" t="s">
        <v>4460</v>
      </c>
      <c r="C2695" t="s">
        <v>1765</v>
      </c>
      <c r="E2695" s="4">
        <v>42278</v>
      </c>
      <c r="F2695" t="s">
        <v>9796</v>
      </c>
    </row>
    <row r="2696" spans="1:6">
      <c r="A2696" s="1" t="s">
        <v>4461</v>
      </c>
      <c r="B2696" t="s">
        <v>4461</v>
      </c>
      <c r="C2696" t="s">
        <v>1765</v>
      </c>
      <c r="E2696" s="4">
        <v>42278</v>
      </c>
      <c r="F2696" t="s">
        <v>9796</v>
      </c>
    </row>
    <row r="2697" spans="1:6">
      <c r="A2697" s="1" t="s">
        <v>4462</v>
      </c>
      <c r="B2697" t="s">
        <v>4462</v>
      </c>
      <c r="C2697" t="s">
        <v>1765</v>
      </c>
      <c r="E2697" s="4">
        <v>42278</v>
      </c>
      <c r="F2697" t="s">
        <v>9796</v>
      </c>
    </row>
    <row r="2698" spans="1:6">
      <c r="A2698" s="1" t="s">
        <v>4463</v>
      </c>
      <c r="B2698" t="s">
        <v>4463</v>
      </c>
      <c r="C2698" t="s">
        <v>1765</v>
      </c>
      <c r="E2698" s="4">
        <v>42278</v>
      </c>
      <c r="F2698" t="s">
        <v>9796</v>
      </c>
    </row>
    <row r="2699" spans="1:6">
      <c r="A2699" s="1" t="s">
        <v>4464</v>
      </c>
      <c r="B2699" t="s">
        <v>4464</v>
      </c>
      <c r="C2699" t="s">
        <v>1765</v>
      </c>
      <c r="E2699" s="4">
        <v>42278</v>
      </c>
      <c r="F2699" t="s">
        <v>9796</v>
      </c>
    </row>
    <row r="2700" spans="1:6">
      <c r="A2700" s="1" t="s">
        <v>4465</v>
      </c>
      <c r="B2700" t="s">
        <v>4465</v>
      </c>
      <c r="C2700" t="s">
        <v>9716</v>
      </c>
      <c r="E2700" s="4">
        <v>42278</v>
      </c>
      <c r="F2700" t="s">
        <v>9796</v>
      </c>
    </row>
    <row r="2701" spans="1:6">
      <c r="A2701" s="1" t="s">
        <v>4466</v>
      </c>
      <c r="B2701" t="s">
        <v>4466</v>
      </c>
      <c r="C2701" t="s">
        <v>1765</v>
      </c>
      <c r="D2701" t="s">
        <v>9725</v>
      </c>
      <c r="E2701" s="4">
        <v>42380</v>
      </c>
      <c r="F2701" t="s">
        <v>9796</v>
      </c>
    </row>
    <row r="2702" spans="1:6">
      <c r="A2702" s="1" t="s">
        <v>4467</v>
      </c>
      <c r="B2702" t="s">
        <v>4467</v>
      </c>
      <c r="C2702" t="s">
        <v>1765</v>
      </c>
      <c r="E2702" s="4">
        <v>42278</v>
      </c>
      <c r="F2702" t="s">
        <v>9796</v>
      </c>
    </row>
    <row r="2703" spans="1:6">
      <c r="A2703" s="1" t="s">
        <v>4468</v>
      </c>
      <c r="B2703" t="s">
        <v>4468</v>
      </c>
      <c r="C2703" t="s">
        <v>9716</v>
      </c>
      <c r="E2703" s="4">
        <v>42278</v>
      </c>
      <c r="F2703" t="s">
        <v>9796</v>
      </c>
    </row>
    <row r="2704" spans="1:6">
      <c r="A2704" s="1" t="s">
        <v>4469</v>
      </c>
      <c r="B2704" t="s">
        <v>4469</v>
      </c>
      <c r="C2704" t="s">
        <v>1765</v>
      </c>
      <c r="E2704" s="4">
        <v>42278</v>
      </c>
      <c r="F2704" t="s">
        <v>9796</v>
      </c>
    </row>
    <row r="2705" spans="1:6">
      <c r="A2705" s="1" t="s">
        <v>4470</v>
      </c>
      <c r="B2705" t="s">
        <v>4470</v>
      </c>
      <c r="C2705" t="s">
        <v>1765</v>
      </c>
      <c r="D2705" t="s">
        <v>9722</v>
      </c>
      <c r="E2705" s="4">
        <v>42352</v>
      </c>
      <c r="F2705" t="s">
        <v>9796</v>
      </c>
    </row>
    <row r="2706" spans="1:6">
      <c r="A2706" s="1" t="s">
        <v>4471</v>
      </c>
      <c r="B2706" t="s">
        <v>4471</v>
      </c>
      <c r="C2706" t="s">
        <v>1765</v>
      </c>
      <c r="E2706" s="4">
        <v>42278</v>
      </c>
      <c r="F2706" t="s">
        <v>9796</v>
      </c>
    </row>
    <row r="2707" spans="1:6">
      <c r="A2707" s="1" t="s">
        <v>4472</v>
      </c>
      <c r="B2707" t="s">
        <v>4472</v>
      </c>
      <c r="C2707" t="s">
        <v>1765</v>
      </c>
      <c r="E2707" s="4">
        <v>42278</v>
      </c>
      <c r="F2707" t="s">
        <v>9796</v>
      </c>
    </row>
    <row r="2708" spans="1:6">
      <c r="A2708" s="1" t="s">
        <v>4473</v>
      </c>
      <c r="B2708" t="s">
        <v>4473</v>
      </c>
      <c r="C2708" t="s">
        <v>9716</v>
      </c>
      <c r="E2708" s="4">
        <v>42278</v>
      </c>
      <c r="F2708" t="s">
        <v>9796</v>
      </c>
    </row>
    <row r="2709" spans="1:6">
      <c r="A2709" s="1" t="s">
        <v>4474</v>
      </c>
      <c r="B2709" t="s">
        <v>4474</v>
      </c>
      <c r="C2709" t="s">
        <v>1765</v>
      </c>
      <c r="D2709" t="s">
        <v>9722</v>
      </c>
      <c r="E2709" s="4">
        <v>42278</v>
      </c>
      <c r="F2709" t="s">
        <v>9796</v>
      </c>
    </row>
    <row r="2710" spans="1:6">
      <c r="A2710" s="1" t="s">
        <v>4475</v>
      </c>
      <c r="B2710" t="s">
        <v>4475</v>
      </c>
      <c r="C2710" t="s">
        <v>1765</v>
      </c>
      <c r="D2710" t="s">
        <v>9722</v>
      </c>
      <c r="E2710" s="4">
        <v>42278</v>
      </c>
      <c r="F2710" t="s">
        <v>9796</v>
      </c>
    </row>
    <row r="2711" spans="1:6">
      <c r="A2711" s="1" t="s">
        <v>4476</v>
      </c>
      <c r="B2711" t="s">
        <v>4476</v>
      </c>
      <c r="C2711" t="s">
        <v>1765</v>
      </c>
      <c r="E2711" s="4">
        <v>42278</v>
      </c>
      <c r="F2711" t="s">
        <v>9796</v>
      </c>
    </row>
    <row r="2712" spans="1:6">
      <c r="A2712" s="1" t="s">
        <v>4477</v>
      </c>
      <c r="B2712" t="s">
        <v>4477</v>
      </c>
      <c r="C2712" t="s">
        <v>1765</v>
      </c>
      <c r="E2712" s="4">
        <v>42278</v>
      </c>
      <c r="F2712" t="s">
        <v>9796</v>
      </c>
    </row>
    <row r="2713" spans="1:6">
      <c r="A2713" s="1" t="s">
        <v>4478</v>
      </c>
      <c r="B2713" t="s">
        <v>4478</v>
      </c>
      <c r="C2713" t="s">
        <v>9716</v>
      </c>
      <c r="E2713" s="4">
        <v>42278</v>
      </c>
      <c r="F2713" t="s">
        <v>9796</v>
      </c>
    </row>
    <row r="2714" spans="1:6">
      <c r="A2714" s="1" t="s">
        <v>4479</v>
      </c>
      <c r="B2714" t="s">
        <v>4479</v>
      </c>
      <c r="C2714" t="s">
        <v>9715</v>
      </c>
      <c r="E2714" s="4">
        <v>42278</v>
      </c>
      <c r="F2714" t="s">
        <v>9796</v>
      </c>
    </row>
    <row r="2715" spans="1:6">
      <c r="A2715" s="1" t="s">
        <v>4480</v>
      </c>
      <c r="B2715" t="s">
        <v>4480</v>
      </c>
      <c r="C2715" t="s">
        <v>1765</v>
      </c>
      <c r="D2715" t="s">
        <v>9742</v>
      </c>
      <c r="E2715" s="4">
        <v>42488</v>
      </c>
      <c r="F2715" t="s">
        <v>9796</v>
      </c>
    </row>
    <row r="2716" spans="1:6">
      <c r="A2716" s="1" t="s">
        <v>4481</v>
      </c>
      <c r="B2716" t="s">
        <v>4481</v>
      </c>
      <c r="C2716" t="s">
        <v>1765</v>
      </c>
      <c r="E2716" s="4">
        <v>42278</v>
      </c>
      <c r="F2716" t="s">
        <v>9796</v>
      </c>
    </row>
    <row r="2717" spans="1:6">
      <c r="A2717" s="1" t="s">
        <v>4482</v>
      </c>
      <c r="B2717" t="s">
        <v>4482</v>
      </c>
      <c r="C2717" t="s">
        <v>9716</v>
      </c>
      <c r="E2717" s="4">
        <v>42278</v>
      </c>
      <c r="F2717" t="s">
        <v>9796</v>
      </c>
    </row>
    <row r="2718" spans="1:6">
      <c r="A2718" s="1" t="s">
        <v>4483</v>
      </c>
      <c r="B2718" t="s">
        <v>4483</v>
      </c>
      <c r="C2718" t="s">
        <v>9716</v>
      </c>
      <c r="E2718" s="4">
        <v>42278</v>
      </c>
      <c r="F2718" t="s">
        <v>9796</v>
      </c>
    </row>
    <row r="2719" spans="1:6">
      <c r="A2719" s="1" t="s">
        <v>4484</v>
      </c>
      <c r="B2719" t="s">
        <v>4484</v>
      </c>
      <c r="C2719" t="s">
        <v>1765</v>
      </c>
      <c r="D2719" t="s">
        <v>9722</v>
      </c>
      <c r="E2719" s="4">
        <v>42352</v>
      </c>
      <c r="F2719" t="s">
        <v>9796</v>
      </c>
    </row>
    <row r="2720" spans="1:6">
      <c r="A2720" s="1" t="s">
        <v>4485</v>
      </c>
      <c r="B2720" t="s">
        <v>4485</v>
      </c>
      <c r="C2720" t="s">
        <v>1765</v>
      </c>
      <c r="E2720" s="4">
        <v>42278</v>
      </c>
      <c r="F2720" t="s">
        <v>9796</v>
      </c>
    </row>
    <row r="2721" spans="1:6">
      <c r="A2721" s="1" t="s">
        <v>4486</v>
      </c>
      <c r="B2721" t="s">
        <v>4486</v>
      </c>
      <c r="C2721" t="s">
        <v>1765</v>
      </c>
      <c r="E2721" s="4">
        <v>42278</v>
      </c>
      <c r="F2721" t="s">
        <v>9796</v>
      </c>
    </row>
    <row r="2722" spans="1:6">
      <c r="A2722" s="1" t="s">
        <v>4487</v>
      </c>
      <c r="B2722" t="s">
        <v>4487</v>
      </c>
      <c r="C2722" t="s">
        <v>1765</v>
      </c>
      <c r="E2722" s="4">
        <v>42278</v>
      </c>
      <c r="F2722" t="s">
        <v>9796</v>
      </c>
    </row>
    <row r="2723" spans="1:6">
      <c r="A2723" s="1" t="s">
        <v>4488</v>
      </c>
      <c r="B2723" t="s">
        <v>4488</v>
      </c>
      <c r="C2723" t="s">
        <v>1765</v>
      </c>
      <c r="E2723" s="4">
        <v>42278</v>
      </c>
      <c r="F2723" t="s">
        <v>9796</v>
      </c>
    </row>
    <row r="2724" spans="1:6">
      <c r="A2724" s="1" t="s">
        <v>4489</v>
      </c>
      <c r="B2724" t="s">
        <v>4489</v>
      </c>
      <c r="C2724" t="s">
        <v>1765</v>
      </c>
      <c r="D2724" t="s">
        <v>9734</v>
      </c>
      <c r="E2724" s="4">
        <v>42278</v>
      </c>
      <c r="F2724" t="s">
        <v>9796</v>
      </c>
    </row>
    <row r="2725" spans="1:6">
      <c r="A2725" s="1" t="s">
        <v>4490</v>
      </c>
      <c r="B2725" t="s">
        <v>4490</v>
      </c>
      <c r="C2725" t="s">
        <v>1765</v>
      </c>
      <c r="E2725" s="4">
        <v>42278</v>
      </c>
      <c r="F2725" t="s">
        <v>9796</v>
      </c>
    </row>
    <row r="2726" spans="1:6">
      <c r="A2726" s="1" t="s">
        <v>4491</v>
      </c>
      <c r="B2726" t="s">
        <v>4491</v>
      </c>
      <c r="C2726" t="s">
        <v>1765</v>
      </c>
      <c r="E2726" s="4">
        <v>42278</v>
      </c>
      <c r="F2726" t="s">
        <v>9796</v>
      </c>
    </row>
    <row r="2727" spans="1:6">
      <c r="A2727" s="1" t="s">
        <v>4492</v>
      </c>
      <c r="B2727" t="s">
        <v>4492</v>
      </c>
      <c r="C2727" t="s">
        <v>1765</v>
      </c>
      <c r="E2727" s="4">
        <v>42278</v>
      </c>
      <c r="F2727" t="s">
        <v>9796</v>
      </c>
    </row>
    <row r="2728" spans="1:6">
      <c r="A2728" s="1" t="s">
        <v>4493</v>
      </c>
      <c r="B2728" t="s">
        <v>4493</v>
      </c>
      <c r="C2728" t="s">
        <v>9716</v>
      </c>
      <c r="E2728" s="4">
        <v>42278</v>
      </c>
      <c r="F2728" t="s">
        <v>9796</v>
      </c>
    </row>
    <row r="2729" spans="1:6">
      <c r="A2729" s="1" t="s">
        <v>4494</v>
      </c>
      <c r="B2729" t="s">
        <v>4494</v>
      </c>
      <c r="C2729" t="s">
        <v>1765</v>
      </c>
      <c r="E2729" s="4">
        <v>42278</v>
      </c>
      <c r="F2729" t="s">
        <v>9796</v>
      </c>
    </row>
    <row r="2730" spans="1:6">
      <c r="A2730" s="1" t="s">
        <v>4495</v>
      </c>
      <c r="B2730" t="s">
        <v>4495</v>
      </c>
      <c r="C2730" t="s">
        <v>1765</v>
      </c>
      <c r="E2730" s="4">
        <v>42278</v>
      </c>
      <c r="F2730" t="s">
        <v>9796</v>
      </c>
    </row>
    <row r="2731" spans="1:6">
      <c r="A2731" s="1" t="s">
        <v>4496</v>
      </c>
      <c r="B2731" t="s">
        <v>4496</v>
      </c>
      <c r="C2731" t="s">
        <v>1765</v>
      </c>
      <c r="E2731" s="4">
        <v>42278</v>
      </c>
      <c r="F2731" t="s">
        <v>9796</v>
      </c>
    </row>
    <row r="2732" spans="1:6">
      <c r="A2732" s="1" t="s">
        <v>4497</v>
      </c>
      <c r="B2732" t="s">
        <v>4497</v>
      </c>
      <c r="C2732" t="s">
        <v>1765</v>
      </c>
      <c r="E2732" s="4">
        <v>42278</v>
      </c>
      <c r="F2732" t="s">
        <v>9796</v>
      </c>
    </row>
    <row r="2733" spans="1:6">
      <c r="A2733" s="1" t="s">
        <v>4498</v>
      </c>
      <c r="B2733" t="s">
        <v>4498</v>
      </c>
      <c r="C2733" t="s">
        <v>1765</v>
      </c>
      <c r="E2733" s="4">
        <v>42278</v>
      </c>
      <c r="F2733" t="s">
        <v>9796</v>
      </c>
    </row>
    <row r="2734" spans="1:6">
      <c r="A2734" s="1" t="s">
        <v>4499</v>
      </c>
      <c r="B2734" t="s">
        <v>4499</v>
      </c>
      <c r="C2734" t="s">
        <v>9716</v>
      </c>
      <c r="E2734" s="4">
        <v>42278</v>
      </c>
      <c r="F2734" t="s">
        <v>9796</v>
      </c>
    </row>
    <row r="2735" spans="1:6">
      <c r="A2735" s="1" t="s">
        <v>4500</v>
      </c>
      <c r="B2735" t="s">
        <v>4500</v>
      </c>
      <c r="C2735" t="s">
        <v>9716</v>
      </c>
      <c r="E2735" s="4">
        <v>42278</v>
      </c>
      <c r="F2735" t="s">
        <v>9796</v>
      </c>
    </row>
    <row r="2736" spans="1:6">
      <c r="A2736" s="1" t="s">
        <v>4501</v>
      </c>
      <c r="B2736" t="s">
        <v>4501</v>
      </c>
      <c r="C2736" t="s">
        <v>1765</v>
      </c>
      <c r="E2736" s="4">
        <v>42278</v>
      </c>
      <c r="F2736" t="s">
        <v>9796</v>
      </c>
    </row>
    <row r="2737" spans="1:6">
      <c r="A2737" s="1" t="s">
        <v>4502</v>
      </c>
      <c r="B2737" t="s">
        <v>4502</v>
      </c>
      <c r="C2737" t="s">
        <v>1765</v>
      </c>
      <c r="D2737" t="s">
        <v>9722</v>
      </c>
      <c r="E2737" s="4">
        <v>43083</v>
      </c>
      <c r="F2737" t="s">
        <v>9796</v>
      </c>
    </row>
    <row r="2738" spans="1:6">
      <c r="A2738" s="1" t="s">
        <v>4503</v>
      </c>
      <c r="B2738" t="s">
        <v>4503</v>
      </c>
      <c r="C2738" t="s">
        <v>1765</v>
      </c>
      <c r="E2738" s="4">
        <v>42278</v>
      </c>
      <c r="F2738" t="s">
        <v>9796</v>
      </c>
    </row>
    <row r="2739" spans="1:6">
      <c r="A2739" s="1" t="s">
        <v>4504</v>
      </c>
      <c r="B2739" t="s">
        <v>4504</v>
      </c>
      <c r="C2739" t="s">
        <v>1765</v>
      </c>
      <c r="E2739" s="4">
        <v>42278</v>
      </c>
      <c r="F2739" t="s">
        <v>9796</v>
      </c>
    </row>
    <row r="2740" spans="1:6">
      <c r="A2740" s="1" t="s">
        <v>4505</v>
      </c>
      <c r="B2740" t="s">
        <v>4505</v>
      </c>
      <c r="C2740" t="s">
        <v>1765</v>
      </c>
      <c r="D2740" t="s">
        <v>9734</v>
      </c>
      <c r="E2740" s="4">
        <v>42278</v>
      </c>
      <c r="F2740" t="s">
        <v>9796</v>
      </c>
    </row>
    <row r="2741" spans="1:6">
      <c r="A2741" s="1" t="s">
        <v>4506</v>
      </c>
      <c r="B2741" t="s">
        <v>4506</v>
      </c>
      <c r="C2741" t="s">
        <v>1765</v>
      </c>
      <c r="D2741" t="s">
        <v>9732</v>
      </c>
      <c r="E2741" s="4">
        <v>42624</v>
      </c>
      <c r="F2741" t="s">
        <v>9796</v>
      </c>
    </row>
    <row r="2742" spans="1:6">
      <c r="A2742" s="1" t="s">
        <v>4507</v>
      </c>
      <c r="B2742" t="s">
        <v>4507</v>
      </c>
      <c r="C2742" t="s">
        <v>9716</v>
      </c>
      <c r="E2742" s="4">
        <v>42278</v>
      </c>
      <c r="F2742" t="s">
        <v>9796</v>
      </c>
    </row>
    <row r="2743" spans="1:6">
      <c r="A2743" s="1" t="s">
        <v>4508</v>
      </c>
      <c r="B2743" t="s">
        <v>4508</v>
      </c>
      <c r="C2743" t="s">
        <v>9715</v>
      </c>
      <c r="D2743" t="s">
        <v>9724</v>
      </c>
      <c r="E2743" s="4">
        <v>43527</v>
      </c>
      <c r="F2743" t="s">
        <v>9796</v>
      </c>
    </row>
    <row r="2744" spans="1:6">
      <c r="A2744" s="1" t="s">
        <v>4509</v>
      </c>
      <c r="B2744" t="s">
        <v>4509</v>
      </c>
      <c r="C2744" t="s">
        <v>9720</v>
      </c>
      <c r="D2744" t="s">
        <v>9732</v>
      </c>
      <c r="E2744" s="4">
        <v>43012</v>
      </c>
      <c r="F2744" t="s">
        <v>9796</v>
      </c>
    </row>
    <row r="2745" spans="1:6">
      <c r="A2745" s="1" t="s">
        <v>4510</v>
      </c>
      <c r="B2745" t="s">
        <v>4510</v>
      </c>
      <c r="C2745" t="s">
        <v>9715</v>
      </c>
      <c r="E2745" s="4">
        <v>42429</v>
      </c>
      <c r="F2745" t="s">
        <v>9796</v>
      </c>
    </row>
    <row r="2746" spans="1:6">
      <c r="A2746" s="1" t="s">
        <v>4511</v>
      </c>
      <c r="B2746" t="s">
        <v>4511</v>
      </c>
      <c r="C2746" t="s">
        <v>9720</v>
      </c>
      <c r="E2746" s="4">
        <v>42429</v>
      </c>
      <c r="F2746" t="s">
        <v>9796</v>
      </c>
    </row>
    <row r="2747" spans="1:6">
      <c r="A2747" s="1" t="s">
        <v>4512</v>
      </c>
      <c r="B2747" t="s">
        <v>4512</v>
      </c>
      <c r="C2747" t="s">
        <v>1765</v>
      </c>
      <c r="D2747" t="s">
        <v>9732</v>
      </c>
      <c r="E2747" s="4">
        <v>43509</v>
      </c>
      <c r="F2747" t="s">
        <v>9796</v>
      </c>
    </row>
    <row r="2748" spans="1:6">
      <c r="A2748" s="1" t="s">
        <v>4513</v>
      </c>
      <c r="B2748" t="s">
        <v>4513</v>
      </c>
      <c r="C2748" t="s">
        <v>9720</v>
      </c>
      <c r="D2748" t="s">
        <v>9757</v>
      </c>
      <c r="E2748" s="4">
        <v>43125</v>
      </c>
      <c r="F2748" t="s">
        <v>9796</v>
      </c>
    </row>
    <row r="2749" spans="1:6">
      <c r="A2749" s="1" t="s">
        <v>4514</v>
      </c>
      <c r="B2749" t="s">
        <v>4514</v>
      </c>
      <c r="C2749" t="s">
        <v>1765</v>
      </c>
      <c r="E2749" s="4">
        <v>42429</v>
      </c>
      <c r="F2749" t="s">
        <v>9796</v>
      </c>
    </row>
    <row r="2750" spans="1:6">
      <c r="A2750" s="1" t="s">
        <v>4515</v>
      </c>
      <c r="B2750" t="s">
        <v>4515</v>
      </c>
      <c r="C2750" t="s">
        <v>9720</v>
      </c>
      <c r="E2750" s="4">
        <v>42429</v>
      </c>
      <c r="F2750" t="s">
        <v>9796</v>
      </c>
    </row>
    <row r="2751" spans="1:6">
      <c r="A2751" s="1" t="s">
        <v>4516</v>
      </c>
      <c r="B2751" t="s">
        <v>4516</v>
      </c>
      <c r="C2751" t="s">
        <v>1765</v>
      </c>
      <c r="E2751" s="4">
        <v>42429</v>
      </c>
      <c r="F2751" t="s">
        <v>9796</v>
      </c>
    </row>
    <row r="2752" spans="1:6">
      <c r="A2752" s="1" t="s">
        <v>4517</v>
      </c>
      <c r="B2752" t="s">
        <v>4517</v>
      </c>
      <c r="C2752" t="s">
        <v>9720</v>
      </c>
      <c r="E2752" s="4">
        <v>42429</v>
      </c>
      <c r="F2752" t="s">
        <v>9796</v>
      </c>
    </row>
    <row r="2753" spans="1:6">
      <c r="A2753" s="1" t="s">
        <v>4518</v>
      </c>
      <c r="B2753" t="s">
        <v>4518</v>
      </c>
      <c r="C2753" t="s">
        <v>9720</v>
      </c>
      <c r="E2753" s="4">
        <v>42418</v>
      </c>
      <c r="F2753" t="s">
        <v>9796</v>
      </c>
    </row>
    <row r="2754" spans="1:6">
      <c r="A2754" s="1" t="s">
        <v>4519</v>
      </c>
      <c r="B2754" t="s">
        <v>4519</v>
      </c>
      <c r="C2754" t="s">
        <v>9720</v>
      </c>
      <c r="D2754" t="s">
        <v>9722</v>
      </c>
      <c r="E2754" s="4">
        <v>43038</v>
      </c>
      <c r="F2754" t="s">
        <v>9796</v>
      </c>
    </row>
    <row r="2755" spans="1:6">
      <c r="A2755" s="1" t="s">
        <v>4520</v>
      </c>
      <c r="B2755" t="s">
        <v>4520</v>
      </c>
      <c r="C2755" t="s">
        <v>1765</v>
      </c>
      <c r="D2755" t="s">
        <v>9735</v>
      </c>
      <c r="E2755" s="4">
        <v>43168</v>
      </c>
      <c r="F2755" t="s">
        <v>9796</v>
      </c>
    </row>
    <row r="2756" spans="1:6">
      <c r="A2756" s="1" t="s">
        <v>4521</v>
      </c>
      <c r="B2756" t="s">
        <v>4521</v>
      </c>
      <c r="C2756" t="s">
        <v>9715</v>
      </c>
      <c r="E2756" s="4">
        <v>42429</v>
      </c>
      <c r="F2756" t="s">
        <v>9796</v>
      </c>
    </row>
    <row r="2757" spans="1:6">
      <c r="A2757" s="1" t="s">
        <v>4522</v>
      </c>
      <c r="B2757" t="s">
        <v>4522</v>
      </c>
      <c r="C2757" t="s">
        <v>9720</v>
      </c>
      <c r="E2757" s="4">
        <v>42429</v>
      </c>
      <c r="F2757" t="s">
        <v>9796</v>
      </c>
    </row>
    <row r="2758" spans="1:6">
      <c r="A2758" s="1" t="s">
        <v>4523</v>
      </c>
      <c r="B2758" t="s">
        <v>4523</v>
      </c>
      <c r="C2758" t="s">
        <v>9715</v>
      </c>
      <c r="E2758" s="4">
        <v>42429</v>
      </c>
      <c r="F2758" t="s">
        <v>9796</v>
      </c>
    </row>
    <row r="2759" spans="1:6">
      <c r="A2759" s="1" t="s">
        <v>4524</v>
      </c>
      <c r="B2759" t="s">
        <v>4524</v>
      </c>
      <c r="C2759" t="s">
        <v>1765</v>
      </c>
      <c r="D2759" t="s">
        <v>9725</v>
      </c>
      <c r="E2759" s="4">
        <v>42907</v>
      </c>
      <c r="F2759" t="s">
        <v>9796</v>
      </c>
    </row>
    <row r="2760" spans="1:6">
      <c r="A2760" s="1" t="s">
        <v>4525</v>
      </c>
      <c r="B2760" t="s">
        <v>4525</v>
      </c>
      <c r="C2760" t="s">
        <v>9720</v>
      </c>
      <c r="E2760" s="4">
        <v>42429</v>
      </c>
      <c r="F2760" t="s">
        <v>9796</v>
      </c>
    </row>
    <row r="2761" spans="1:6">
      <c r="A2761" s="1" t="s">
        <v>4526</v>
      </c>
      <c r="B2761" t="s">
        <v>4526</v>
      </c>
      <c r="C2761" t="s">
        <v>9715</v>
      </c>
      <c r="E2761" s="4">
        <v>42429</v>
      </c>
      <c r="F2761" t="s">
        <v>9796</v>
      </c>
    </row>
    <row r="2762" spans="1:6">
      <c r="A2762" s="1" t="s">
        <v>4527</v>
      </c>
      <c r="B2762" t="s">
        <v>4527</v>
      </c>
      <c r="C2762" t="s">
        <v>9720</v>
      </c>
      <c r="D2762" t="s">
        <v>9722</v>
      </c>
      <c r="E2762" s="4">
        <v>43038</v>
      </c>
      <c r="F2762" t="s">
        <v>9796</v>
      </c>
    </row>
    <row r="2763" spans="1:6">
      <c r="A2763" s="1" t="s">
        <v>4528</v>
      </c>
      <c r="B2763" t="s">
        <v>4528</v>
      </c>
      <c r="C2763" t="s">
        <v>9715</v>
      </c>
      <c r="E2763" s="4">
        <v>42429</v>
      </c>
      <c r="F2763" t="s">
        <v>9796</v>
      </c>
    </row>
    <row r="2764" spans="1:6">
      <c r="A2764" s="1" t="s">
        <v>4529</v>
      </c>
      <c r="B2764" t="s">
        <v>4529</v>
      </c>
      <c r="C2764" t="s">
        <v>9720</v>
      </c>
      <c r="D2764" t="s">
        <v>9722</v>
      </c>
      <c r="E2764" s="4">
        <v>42829</v>
      </c>
      <c r="F2764" t="s">
        <v>9796</v>
      </c>
    </row>
    <row r="2765" spans="1:6">
      <c r="A2765" s="1" t="s">
        <v>4530</v>
      </c>
      <c r="B2765" t="s">
        <v>4530</v>
      </c>
      <c r="C2765" t="s">
        <v>9720</v>
      </c>
      <c r="E2765" s="4">
        <v>42485</v>
      </c>
      <c r="F2765" t="s">
        <v>9796</v>
      </c>
    </row>
    <row r="2766" spans="1:6">
      <c r="A2766" s="1" t="s">
        <v>4531</v>
      </c>
      <c r="B2766" t="s">
        <v>4531</v>
      </c>
      <c r="C2766" t="s">
        <v>9715</v>
      </c>
      <c r="E2766" s="4">
        <v>43434</v>
      </c>
      <c r="F2766" t="s">
        <v>9796</v>
      </c>
    </row>
    <row r="2767" spans="1:6">
      <c r="A2767" s="1" t="s">
        <v>4532</v>
      </c>
      <c r="B2767" t="s">
        <v>4532</v>
      </c>
      <c r="C2767" t="s">
        <v>1765</v>
      </c>
      <c r="E2767" s="4">
        <v>42489</v>
      </c>
      <c r="F2767" t="s">
        <v>9796</v>
      </c>
    </row>
    <row r="2768" spans="1:6">
      <c r="A2768" s="1" t="s">
        <v>4533</v>
      </c>
      <c r="B2768" t="s">
        <v>4533</v>
      </c>
      <c r="C2768" t="s">
        <v>9715</v>
      </c>
      <c r="E2768" s="4">
        <v>42485</v>
      </c>
      <c r="F2768" t="s">
        <v>9796</v>
      </c>
    </row>
    <row r="2769" spans="1:6">
      <c r="A2769" s="1" t="s">
        <v>4534</v>
      </c>
      <c r="B2769" t="s">
        <v>4534</v>
      </c>
      <c r="C2769" t="s">
        <v>1765</v>
      </c>
      <c r="E2769" s="4">
        <v>42495</v>
      </c>
      <c r="F2769" t="s">
        <v>9796</v>
      </c>
    </row>
    <row r="2770" spans="1:6">
      <c r="A2770" s="1" t="s">
        <v>4535</v>
      </c>
      <c r="B2770" t="s">
        <v>4535</v>
      </c>
      <c r="C2770" t="s">
        <v>1765</v>
      </c>
      <c r="E2770" s="4">
        <v>42489</v>
      </c>
      <c r="F2770" t="s">
        <v>9796</v>
      </c>
    </row>
    <row r="2771" spans="1:6">
      <c r="A2771" s="1" t="s">
        <v>4536</v>
      </c>
      <c r="B2771" t="s">
        <v>4536</v>
      </c>
      <c r="C2771" t="s">
        <v>9720</v>
      </c>
      <c r="E2771" s="4">
        <v>42489</v>
      </c>
      <c r="F2771" t="s">
        <v>9796</v>
      </c>
    </row>
    <row r="2772" spans="1:6">
      <c r="A2772" s="1" t="s">
        <v>4537</v>
      </c>
      <c r="B2772" t="s">
        <v>4537</v>
      </c>
      <c r="C2772" t="s">
        <v>9720</v>
      </c>
      <c r="E2772" s="4">
        <v>42489</v>
      </c>
      <c r="F2772" t="s">
        <v>9796</v>
      </c>
    </row>
    <row r="2773" spans="1:6">
      <c r="A2773" s="1" t="s">
        <v>4538</v>
      </c>
      <c r="B2773" t="s">
        <v>4538</v>
      </c>
      <c r="C2773" t="s">
        <v>1765</v>
      </c>
      <c r="D2773" t="s">
        <v>9755</v>
      </c>
      <c r="E2773" s="4">
        <v>43417</v>
      </c>
      <c r="F2773" t="s">
        <v>9796</v>
      </c>
    </row>
    <row r="2774" spans="1:6">
      <c r="A2774" s="1" t="s">
        <v>4539</v>
      </c>
      <c r="B2774" t="s">
        <v>4539</v>
      </c>
      <c r="C2774" t="s">
        <v>1765</v>
      </c>
      <c r="D2774" t="s">
        <v>178</v>
      </c>
      <c r="E2774" s="4">
        <v>43613</v>
      </c>
      <c r="F2774" t="s">
        <v>9796</v>
      </c>
    </row>
    <row r="2775" spans="1:6">
      <c r="A2775" s="1" t="s">
        <v>4540</v>
      </c>
      <c r="B2775" t="s">
        <v>4540</v>
      </c>
      <c r="C2775" t="s">
        <v>9715</v>
      </c>
      <c r="E2775" s="4">
        <v>42489</v>
      </c>
      <c r="F2775" t="s">
        <v>9796</v>
      </c>
    </row>
    <row r="2776" spans="1:6">
      <c r="A2776" s="1" t="s">
        <v>4541</v>
      </c>
      <c r="B2776" t="s">
        <v>4541</v>
      </c>
      <c r="C2776" t="s">
        <v>9720</v>
      </c>
      <c r="E2776" s="4">
        <v>42489</v>
      </c>
      <c r="F2776" t="s">
        <v>9796</v>
      </c>
    </row>
    <row r="2777" spans="1:6">
      <c r="A2777" s="1" t="s">
        <v>4542</v>
      </c>
      <c r="B2777" t="s">
        <v>4542</v>
      </c>
      <c r="C2777" t="s">
        <v>1765</v>
      </c>
      <c r="E2777" s="4">
        <v>42643</v>
      </c>
      <c r="F2777" t="s">
        <v>9796</v>
      </c>
    </row>
    <row r="2778" spans="1:6">
      <c r="A2778" s="1" t="s">
        <v>4543</v>
      </c>
      <c r="B2778" t="s">
        <v>4543</v>
      </c>
      <c r="C2778" t="s">
        <v>1765</v>
      </c>
      <c r="E2778" s="4">
        <v>42622</v>
      </c>
      <c r="F2778" t="s">
        <v>9796</v>
      </c>
    </row>
    <row r="2779" spans="1:6">
      <c r="A2779" s="1" t="s">
        <v>4544</v>
      </c>
      <c r="B2779" t="s">
        <v>4544</v>
      </c>
      <c r="C2779" t="s">
        <v>1765</v>
      </c>
      <c r="E2779" s="4">
        <v>42628</v>
      </c>
      <c r="F2779" t="s">
        <v>9796</v>
      </c>
    </row>
    <row r="2780" spans="1:6">
      <c r="A2780" s="1" t="s">
        <v>4545</v>
      </c>
      <c r="B2780" t="s">
        <v>4545</v>
      </c>
      <c r="C2780" t="s">
        <v>1765</v>
      </c>
      <c r="E2780" s="4">
        <v>42643</v>
      </c>
      <c r="F2780" t="s">
        <v>9796</v>
      </c>
    </row>
    <row r="2781" spans="1:6">
      <c r="A2781" s="1" t="s">
        <v>4546</v>
      </c>
      <c r="B2781" t="s">
        <v>4546</v>
      </c>
      <c r="C2781" t="s">
        <v>1765</v>
      </c>
      <c r="E2781" s="4">
        <v>42643</v>
      </c>
      <c r="F2781" t="s">
        <v>9796</v>
      </c>
    </row>
    <row r="2782" spans="1:6">
      <c r="A2782" s="1" t="s">
        <v>4547</v>
      </c>
      <c r="B2782" t="s">
        <v>4547</v>
      </c>
      <c r="C2782" t="s">
        <v>1765</v>
      </c>
      <c r="E2782" s="4">
        <v>42643</v>
      </c>
      <c r="F2782" t="s">
        <v>9796</v>
      </c>
    </row>
    <row r="2783" spans="1:6">
      <c r="A2783" s="1" t="s">
        <v>4548</v>
      </c>
      <c r="B2783" t="s">
        <v>4548</v>
      </c>
      <c r="C2783" t="s">
        <v>1765</v>
      </c>
      <c r="E2783" s="4">
        <v>42643</v>
      </c>
      <c r="F2783" t="s">
        <v>9796</v>
      </c>
    </row>
    <row r="2784" spans="1:6">
      <c r="A2784" s="1" t="s">
        <v>4549</v>
      </c>
      <c r="B2784" t="s">
        <v>4549</v>
      </c>
      <c r="C2784" t="s">
        <v>1765</v>
      </c>
      <c r="E2784" s="4">
        <v>42643</v>
      </c>
      <c r="F2784" t="s">
        <v>9796</v>
      </c>
    </row>
    <row r="2785" spans="1:6">
      <c r="A2785" s="1" t="s">
        <v>4550</v>
      </c>
      <c r="B2785" t="s">
        <v>4550</v>
      </c>
      <c r="C2785" t="s">
        <v>1765</v>
      </c>
      <c r="E2785" s="4">
        <v>42640</v>
      </c>
      <c r="F2785" t="s">
        <v>9796</v>
      </c>
    </row>
    <row r="2786" spans="1:6">
      <c r="A2786" s="1" t="s">
        <v>4551</v>
      </c>
      <c r="B2786" t="s">
        <v>4551</v>
      </c>
      <c r="C2786" t="s">
        <v>1765</v>
      </c>
      <c r="E2786" s="4">
        <v>42640</v>
      </c>
      <c r="F2786" t="s">
        <v>9796</v>
      </c>
    </row>
    <row r="2787" spans="1:6">
      <c r="A2787" s="1" t="s">
        <v>4552</v>
      </c>
      <c r="B2787" t="s">
        <v>4552</v>
      </c>
      <c r="C2787" t="s">
        <v>1765</v>
      </c>
      <c r="E2787" s="4">
        <v>42643</v>
      </c>
      <c r="F2787" t="s">
        <v>9796</v>
      </c>
    </row>
    <row r="2788" spans="1:6">
      <c r="A2788" s="1" t="s">
        <v>4553</v>
      </c>
      <c r="B2788" t="s">
        <v>4553</v>
      </c>
      <c r="C2788" t="s">
        <v>1765</v>
      </c>
      <c r="E2788" s="4">
        <v>42635</v>
      </c>
      <c r="F2788" t="s">
        <v>9796</v>
      </c>
    </row>
    <row r="2789" spans="1:6">
      <c r="A2789" s="1" t="s">
        <v>4554</v>
      </c>
      <c r="B2789" t="s">
        <v>4554</v>
      </c>
      <c r="C2789" t="s">
        <v>1765</v>
      </c>
      <c r="E2789" s="4">
        <v>42640</v>
      </c>
      <c r="F2789" t="s">
        <v>9796</v>
      </c>
    </row>
    <row r="2790" spans="1:6">
      <c r="A2790" s="1" t="s">
        <v>4555</v>
      </c>
      <c r="B2790" t="s">
        <v>4555</v>
      </c>
      <c r="C2790" t="s">
        <v>1765</v>
      </c>
      <c r="E2790" s="4">
        <v>42643</v>
      </c>
      <c r="F2790" t="s">
        <v>9796</v>
      </c>
    </row>
    <row r="2791" spans="1:6">
      <c r="A2791" s="1" t="s">
        <v>4556</v>
      </c>
      <c r="B2791" t="s">
        <v>4556</v>
      </c>
      <c r="C2791" t="s">
        <v>1765</v>
      </c>
      <c r="E2791" s="4">
        <v>42643</v>
      </c>
      <c r="F2791" t="s">
        <v>9796</v>
      </c>
    </row>
    <row r="2792" spans="1:6">
      <c r="A2792" s="1" t="s">
        <v>4557</v>
      </c>
      <c r="B2792" t="s">
        <v>4557</v>
      </c>
      <c r="C2792" t="s">
        <v>1765</v>
      </c>
      <c r="E2792" s="4">
        <v>42640</v>
      </c>
      <c r="F2792" t="s">
        <v>9796</v>
      </c>
    </row>
    <row r="2793" spans="1:6">
      <c r="A2793" s="1" t="s">
        <v>4558</v>
      </c>
      <c r="B2793" t="s">
        <v>4558</v>
      </c>
      <c r="C2793" t="s">
        <v>1765</v>
      </c>
      <c r="E2793" s="4">
        <v>42640</v>
      </c>
      <c r="F2793" t="s">
        <v>9796</v>
      </c>
    </row>
    <row r="2794" spans="1:6">
      <c r="A2794" s="1" t="s">
        <v>4559</v>
      </c>
      <c r="B2794" t="s">
        <v>4559</v>
      </c>
      <c r="C2794" t="s">
        <v>1765</v>
      </c>
      <c r="E2794" s="4">
        <v>42643</v>
      </c>
      <c r="F2794" t="s">
        <v>9796</v>
      </c>
    </row>
    <row r="2795" spans="1:6">
      <c r="A2795" s="1" t="s">
        <v>4560</v>
      </c>
      <c r="B2795" t="s">
        <v>4560</v>
      </c>
      <c r="C2795" t="s">
        <v>1765</v>
      </c>
      <c r="E2795" s="4">
        <v>42643</v>
      </c>
      <c r="F2795" t="s">
        <v>9796</v>
      </c>
    </row>
    <row r="2796" spans="1:6">
      <c r="A2796" s="1" t="s">
        <v>4561</v>
      </c>
      <c r="B2796" t="s">
        <v>4561</v>
      </c>
      <c r="C2796" t="s">
        <v>1765</v>
      </c>
      <c r="E2796" s="4">
        <v>42643</v>
      </c>
      <c r="F2796" t="s">
        <v>9796</v>
      </c>
    </row>
    <row r="2797" spans="1:6">
      <c r="A2797" s="1" t="s">
        <v>4562</v>
      </c>
      <c r="B2797" t="s">
        <v>4562</v>
      </c>
      <c r="C2797" t="s">
        <v>1765</v>
      </c>
      <c r="D2797" t="s">
        <v>9774</v>
      </c>
      <c r="E2797" s="4">
        <v>42965</v>
      </c>
      <c r="F2797" t="s">
        <v>9796</v>
      </c>
    </row>
    <row r="2798" spans="1:6">
      <c r="A2798" s="1" t="s">
        <v>4563</v>
      </c>
      <c r="B2798" t="s">
        <v>4563</v>
      </c>
      <c r="C2798" t="s">
        <v>1765</v>
      </c>
      <c r="D2798" t="s">
        <v>9722</v>
      </c>
      <c r="E2798" s="4">
        <v>43084</v>
      </c>
      <c r="F2798" t="s">
        <v>9796</v>
      </c>
    </row>
    <row r="2799" spans="1:6">
      <c r="A2799" s="1" t="s">
        <v>4564</v>
      </c>
      <c r="B2799" t="s">
        <v>4564</v>
      </c>
      <c r="C2799" t="s">
        <v>1765</v>
      </c>
      <c r="D2799" t="s">
        <v>9740</v>
      </c>
      <c r="E2799" s="4">
        <v>43081</v>
      </c>
      <c r="F2799" t="s">
        <v>9796</v>
      </c>
    </row>
    <row r="2800" spans="1:6">
      <c r="A2800" s="1" t="s">
        <v>4565</v>
      </c>
      <c r="B2800" t="s">
        <v>4565</v>
      </c>
      <c r="C2800" t="s">
        <v>1765</v>
      </c>
      <c r="E2800" s="4">
        <v>42621</v>
      </c>
      <c r="F2800" t="s">
        <v>9796</v>
      </c>
    </row>
    <row r="2801" spans="1:6">
      <c r="A2801" s="1" t="s">
        <v>4566</v>
      </c>
      <c r="B2801" t="s">
        <v>4566</v>
      </c>
      <c r="C2801" t="s">
        <v>1765</v>
      </c>
      <c r="E2801" s="4">
        <v>42620</v>
      </c>
      <c r="F2801" t="s">
        <v>9796</v>
      </c>
    </row>
    <row r="2802" spans="1:6">
      <c r="A2802" s="1" t="s">
        <v>4567</v>
      </c>
      <c r="B2802" t="s">
        <v>4567</v>
      </c>
      <c r="C2802" t="s">
        <v>1765</v>
      </c>
      <c r="E2802" s="4">
        <v>42640</v>
      </c>
      <c r="F2802" t="s">
        <v>9796</v>
      </c>
    </row>
    <row r="2803" spans="1:6">
      <c r="A2803" s="1" t="s">
        <v>4568</v>
      </c>
      <c r="B2803" t="s">
        <v>4568</v>
      </c>
      <c r="C2803" t="s">
        <v>1765</v>
      </c>
      <c r="E2803" s="4">
        <v>42643</v>
      </c>
      <c r="F2803" t="s">
        <v>9796</v>
      </c>
    </row>
    <row r="2804" spans="1:6">
      <c r="A2804" s="1" t="s">
        <v>4569</v>
      </c>
      <c r="B2804" t="s">
        <v>4569</v>
      </c>
      <c r="C2804" t="s">
        <v>1765</v>
      </c>
      <c r="E2804" s="4">
        <v>42643</v>
      </c>
      <c r="F2804" t="s">
        <v>9796</v>
      </c>
    </row>
    <row r="2805" spans="1:6">
      <c r="A2805" s="1" t="s">
        <v>4570</v>
      </c>
      <c r="B2805" t="s">
        <v>4570</v>
      </c>
      <c r="C2805" t="s">
        <v>1765</v>
      </c>
      <c r="E2805" s="4">
        <v>42641</v>
      </c>
      <c r="F2805" t="s">
        <v>9796</v>
      </c>
    </row>
    <row r="2806" spans="1:6">
      <c r="A2806" s="1" t="s">
        <v>4571</v>
      </c>
      <c r="B2806" t="s">
        <v>4571</v>
      </c>
      <c r="C2806" t="s">
        <v>1765</v>
      </c>
      <c r="E2806" s="4">
        <v>42704</v>
      </c>
      <c r="F2806" t="s">
        <v>9796</v>
      </c>
    </row>
    <row r="2807" spans="1:6">
      <c r="A2807" s="1" t="s">
        <v>4572</v>
      </c>
      <c r="B2807" t="s">
        <v>4572</v>
      </c>
      <c r="C2807" t="s">
        <v>1765</v>
      </c>
      <c r="D2807" t="s">
        <v>9732</v>
      </c>
      <c r="E2807" s="4">
        <v>43189</v>
      </c>
      <c r="F2807" t="s">
        <v>9796</v>
      </c>
    </row>
    <row r="2808" spans="1:6">
      <c r="A2808" s="1" t="s">
        <v>4573</v>
      </c>
      <c r="B2808" t="s">
        <v>4573</v>
      </c>
      <c r="C2808" t="s">
        <v>1765</v>
      </c>
      <c r="E2808" s="4">
        <v>42643</v>
      </c>
      <c r="F2808" t="s">
        <v>9796</v>
      </c>
    </row>
    <row r="2809" spans="1:6">
      <c r="A2809" s="1" t="s">
        <v>4574</v>
      </c>
      <c r="B2809" t="s">
        <v>4574</v>
      </c>
      <c r="C2809" t="s">
        <v>1765</v>
      </c>
      <c r="D2809" t="s">
        <v>9741</v>
      </c>
      <c r="E2809" s="4">
        <v>43168</v>
      </c>
      <c r="F2809" t="s">
        <v>9796</v>
      </c>
    </row>
    <row r="2810" spans="1:6">
      <c r="A2810" s="1" t="s">
        <v>4575</v>
      </c>
      <c r="B2810" t="s">
        <v>4575</v>
      </c>
      <c r="C2810" t="s">
        <v>1765</v>
      </c>
      <c r="E2810" s="4">
        <v>42643</v>
      </c>
      <c r="F2810" t="s">
        <v>9796</v>
      </c>
    </row>
    <row r="2811" spans="1:6">
      <c r="A2811" s="1" t="s">
        <v>4576</v>
      </c>
      <c r="B2811" t="s">
        <v>4576</v>
      </c>
      <c r="C2811" t="s">
        <v>1765</v>
      </c>
      <c r="D2811" t="s">
        <v>201</v>
      </c>
      <c r="E2811" s="4">
        <v>42998</v>
      </c>
      <c r="F2811" t="s">
        <v>9796</v>
      </c>
    </row>
    <row r="2812" spans="1:6">
      <c r="A2812" s="1" t="s">
        <v>4577</v>
      </c>
      <c r="B2812" t="s">
        <v>4577</v>
      </c>
      <c r="C2812" t="s">
        <v>1765</v>
      </c>
      <c r="E2812" s="4">
        <v>42636</v>
      </c>
      <c r="F2812" t="s">
        <v>9796</v>
      </c>
    </row>
    <row r="2813" spans="1:6">
      <c r="A2813" s="1" t="s">
        <v>4578</v>
      </c>
      <c r="B2813" t="s">
        <v>4578</v>
      </c>
      <c r="C2813" t="s">
        <v>1765</v>
      </c>
      <c r="E2813" s="4">
        <v>42633</v>
      </c>
      <c r="F2813" t="s">
        <v>9796</v>
      </c>
    </row>
    <row r="2814" spans="1:6">
      <c r="A2814" s="1" t="s">
        <v>4579</v>
      </c>
      <c r="B2814" t="s">
        <v>4579</v>
      </c>
      <c r="C2814" t="s">
        <v>1765</v>
      </c>
      <c r="E2814" s="4">
        <v>42643</v>
      </c>
      <c r="F2814" t="s">
        <v>9796</v>
      </c>
    </row>
    <row r="2815" spans="1:6">
      <c r="A2815" s="1" t="s">
        <v>4580</v>
      </c>
      <c r="B2815" t="s">
        <v>4580</v>
      </c>
      <c r="C2815" t="s">
        <v>1765</v>
      </c>
      <c r="E2815" s="4">
        <v>42643</v>
      </c>
      <c r="F2815" t="s">
        <v>9796</v>
      </c>
    </row>
    <row r="2816" spans="1:6">
      <c r="A2816" s="1" t="s">
        <v>4581</v>
      </c>
      <c r="B2816" t="s">
        <v>4581</v>
      </c>
      <c r="C2816" t="s">
        <v>1765</v>
      </c>
      <c r="E2816" s="4">
        <v>42643</v>
      </c>
      <c r="F2816" t="s">
        <v>9796</v>
      </c>
    </row>
    <row r="2817" spans="1:6">
      <c r="A2817" s="1" t="s">
        <v>4582</v>
      </c>
      <c r="B2817" t="s">
        <v>4582</v>
      </c>
      <c r="C2817" t="s">
        <v>1765</v>
      </c>
      <c r="E2817" s="4">
        <v>42704</v>
      </c>
      <c r="F2817" t="s">
        <v>9796</v>
      </c>
    </row>
    <row r="2818" spans="1:6">
      <c r="A2818" s="1" t="s">
        <v>4583</v>
      </c>
      <c r="B2818" t="s">
        <v>4583</v>
      </c>
      <c r="C2818" t="s">
        <v>1765</v>
      </c>
      <c r="D2818" t="s">
        <v>9732</v>
      </c>
      <c r="E2818" s="4">
        <v>42755</v>
      </c>
      <c r="F2818" t="s">
        <v>9796</v>
      </c>
    </row>
    <row r="2819" spans="1:6">
      <c r="A2819" s="1" t="s">
        <v>4584</v>
      </c>
      <c r="B2819" t="s">
        <v>4584</v>
      </c>
      <c r="C2819" t="s">
        <v>1765</v>
      </c>
      <c r="E2819" s="4">
        <v>42643</v>
      </c>
      <c r="F2819" t="s">
        <v>9796</v>
      </c>
    </row>
    <row r="2820" spans="1:6">
      <c r="A2820" s="1" t="s">
        <v>4585</v>
      </c>
      <c r="B2820" t="s">
        <v>4585</v>
      </c>
      <c r="C2820" t="s">
        <v>1765</v>
      </c>
      <c r="E2820" s="4">
        <v>42639</v>
      </c>
      <c r="F2820" t="s">
        <v>9796</v>
      </c>
    </row>
    <row r="2821" spans="1:6">
      <c r="A2821" s="1" t="s">
        <v>4586</v>
      </c>
      <c r="B2821" t="s">
        <v>4586</v>
      </c>
      <c r="C2821" t="s">
        <v>1765</v>
      </c>
      <c r="E2821" s="4">
        <v>42643</v>
      </c>
      <c r="F2821" t="s">
        <v>9796</v>
      </c>
    </row>
    <row r="2822" spans="1:6">
      <c r="A2822" s="1" t="s">
        <v>4587</v>
      </c>
      <c r="B2822" t="s">
        <v>4587</v>
      </c>
      <c r="C2822" t="s">
        <v>1765</v>
      </c>
      <c r="E2822" s="4">
        <v>42643</v>
      </c>
      <c r="F2822" t="s">
        <v>9796</v>
      </c>
    </row>
    <row r="2823" spans="1:6">
      <c r="A2823" s="1" t="s">
        <v>4588</v>
      </c>
      <c r="B2823" t="s">
        <v>4588</v>
      </c>
      <c r="C2823" t="s">
        <v>1765</v>
      </c>
      <c r="E2823" s="4">
        <v>42620</v>
      </c>
      <c r="F2823" t="s">
        <v>9796</v>
      </c>
    </row>
    <row r="2824" spans="1:6">
      <c r="A2824" s="1" t="s">
        <v>4589</v>
      </c>
      <c r="B2824" t="s">
        <v>4589</v>
      </c>
      <c r="C2824" t="s">
        <v>1765</v>
      </c>
      <c r="E2824" s="4">
        <v>42643</v>
      </c>
      <c r="F2824" t="s">
        <v>9796</v>
      </c>
    </row>
    <row r="2825" spans="1:6">
      <c r="A2825" s="1" t="s">
        <v>4590</v>
      </c>
      <c r="B2825" t="s">
        <v>4590</v>
      </c>
      <c r="C2825" t="s">
        <v>1765</v>
      </c>
      <c r="E2825" s="4">
        <v>42643</v>
      </c>
      <c r="F2825" t="s">
        <v>9796</v>
      </c>
    </row>
    <row r="2826" spans="1:6">
      <c r="A2826" s="1" t="s">
        <v>4591</v>
      </c>
      <c r="B2826" t="s">
        <v>4591</v>
      </c>
      <c r="C2826" t="s">
        <v>1765</v>
      </c>
      <c r="D2826" t="s">
        <v>9741</v>
      </c>
      <c r="E2826" s="4">
        <v>42794</v>
      </c>
      <c r="F2826" t="s">
        <v>9796</v>
      </c>
    </row>
    <row r="2827" spans="1:6">
      <c r="A2827" s="1" t="s">
        <v>4592</v>
      </c>
      <c r="B2827" t="s">
        <v>4592</v>
      </c>
      <c r="C2827" t="s">
        <v>1765</v>
      </c>
      <c r="E2827" s="4">
        <v>42643</v>
      </c>
      <c r="F2827" t="s">
        <v>9796</v>
      </c>
    </row>
    <row r="2828" spans="1:6">
      <c r="A2828" s="1" t="s">
        <v>4593</v>
      </c>
      <c r="B2828" t="s">
        <v>4593</v>
      </c>
      <c r="C2828" t="s">
        <v>1765</v>
      </c>
      <c r="E2828" s="4">
        <v>42643</v>
      </c>
      <c r="F2828" t="s">
        <v>9796</v>
      </c>
    </row>
    <row r="2829" spans="1:6">
      <c r="A2829" s="1" t="s">
        <v>4594</v>
      </c>
      <c r="B2829" t="s">
        <v>4594</v>
      </c>
      <c r="C2829" t="s">
        <v>1765</v>
      </c>
      <c r="E2829" s="4">
        <v>42643</v>
      </c>
      <c r="F2829" t="s">
        <v>9796</v>
      </c>
    </row>
    <row r="2830" spans="1:6">
      <c r="A2830" s="1" t="s">
        <v>4595</v>
      </c>
      <c r="B2830" t="s">
        <v>4595</v>
      </c>
      <c r="C2830" t="s">
        <v>1765</v>
      </c>
      <c r="E2830" s="4">
        <v>42640</v>
      </c>
      <c r="F2830" t="s">
        <v>9796</v>
      </c>
    </row>
    <row r="2831" spans="1:6">
      <c r="A2831" s="1" t="s">
        <v>4596</v>
      </c>
      <c r="B2831" t="s">
        <v>4596</v>
      </c>
      <c r="C2831" t="s">
        <v>1765</v>
      </c>
      <c r="E2831" s="4">
        <v>42643</v>
      </c>
      <c r="F2831" t="s">
        <v>9796</v>
      </c>
    </row>
    <row r="2832" spans="1:6">
      <c r="A2832" s="1" t="s">
        <v>4597</v>
      </c>
      <c r="B2832" t="s">
        <v>4597</v>
      </c>
      <c r="C2832" t="s">
        <v>1765</v>
      </c>
      <c r="E2832" s="4">
        <v>42643</v>
      </c>
      <c r="F2832" t="s">
        <v>9796</v>
      </c>
    </row>
    <row r="2833" spans="1:6">
      <c r="A2833" s="1" t="s">
        <v>4598</v>
      </c>
      <c r="B2833" t="s">
        <v>4598</v>
      </c>
      <c r="C2833" t="s">
        <v>1765</v>
      </c>
      <c r="E2833" s="4">
        <v>42636</v>
      </c>
      <c r="F2833" t="s">
        <v>9796</v>
      </c>
    </row>
    <row r="2834" spans="1:6">
      <c r="A2834" s="1" t="s">
        <v>4599</v>
      </c>
      <c r="B2834" t="s">
        <v>4599</v>
      </c>
      <c r="C2834" t="s">
        <v>1765</v>
      </c>
      <c r="E2834" s="4">
        <v>42636</v>
      </c>
      <c r="F2834" t="s">
        <v>9796</v>
      </c>
    </row>
    <row r="2835" spans="1:6">
      <c r="A2835" s="1" t="s">
        <v>4600</v>
      </c>
      <c r="B2835" t="s">
        <v>4600</v>
      </c>
      <c r="C2835" t="s">
        <v>1765</v>
      </c>
      <c r="E2835" s="4">
        <v>42643</v>
      </c>
      <c r="F2835" t="s">
        <v>9796</v>
      </c>
    </row>
    <row r="2836" spans="1:6">
      <c r="A2836" s="1" t="s">
        <v>4601</v>
      </c>
      <c r="B2836" t="s">
        <v>4601</v>
      </c>
      <c r="C2836" t="s">
        <v>1765</v>
      </c>
      <c r="E2836" s="4">
        <v>42636</v>
      </c>
      <c r="F2836" t="s">
        <v>9796</v>
      </c>
    </row>
    <row r="2837" spans="1:6">
      <c r="A2837" s="1" t="s">
        <v>4602</v>
      </c>
      <c r="B2837" t="s">
        <v>4602</v>
      </c>
      <c r="C2837" t="s">
        <v>1765</v>
      </c>
      <c r="E2837" s="4">
        <v>42643</v>
      </c>
      <c r="F2837" t="s">
        <v>9796</v>
      </c>
    </row>
    <row r="2838" spans="1:6">
      <c r="A2838" s="1" t="s">
        <v>4603</v>
      </c>
      <c r="B2838" t="s">
        <v>4603</v>
      </c>
      <c r="C2838" t="s">
        <v>1765</v>
      </c>
      <c r="E2838" s="4">
        <v>42636</v>
      </c>
      <c r="F2838" t="s">
        <v>9796</v>
      </c>
    </row>
    <row r="2839" spans="1:6">
      <c r="A2839" s="1" t="s">
        <v>4604</v>
      </c>
      <c r="B2839" t="s">
        <v>4604</v>
      </c>
      <c r="C2839" t="s">
        <v>1765</v>
      </c>
      <c r="E2839" s="4">
        <v>42643</v>
      </c>
      <c r="F2839" t="s">
        <v>9796</v>
      </c>
    </row>
    <row r="2840" spans="1:6">
      <c r="A2840" s="1" t="s">
        <v>4605</v>
      </c>
      <c r="B2840" t="s">
        <v>4605</v>
      </c>
      <c r="C2840" t="s">
        <v>1765</v>
      </c>
      <c r="E2840" s="4">
        <v>42643</v>
      </c>
      <c r="F2840" t="s">
        <v>9796</v>
      </c>
    </row>
    <row r="2841" spans="1:6">
      <c r="A2841" s="1" t="s">
        <v>4606</v>
      </c>
      <c r="B2841" t="s">
        <v>4606</v>
      </c>
      <c r="C2841" t="s">
        <v>9715</v>
      </c>
      <c r="D2841" t="s">
        <v>9732</v>
      </c>
      <c r="E2841" s="4">
        <v>43635</v>
      </c>
      <c r="F2841" t="s">
        <v>9796</v>
      </c>
    </row>
    <row r="2842" spans="1:6">
      <c r="A2842" s="1" t="s">
        <v>4607</v>
      </c>
      <c r="B2842" t="s">
        <v>4607</v>
      </c>
      <c r="C2842" t="s">
        <v>1765</v>
      </c>
      <c r="E2842" s="4">
        <v>42643</v>
      </c>
      <c r="F2842" t="s">
        <v>9796</v>
      </c>
    </row>
    <row r="2843" spans="1:6">
      <c r="A2843" s="1" t="s">
        <v>4608</v>
      </c>
      <c r="B2843" t="s">
        <v>4608</v>
      </c>
      <c r="C2843" t="s">
        <v>1765</v>
      </c>
      <c r="E2843" s="4">
        <v>42643</v>
      </c>
      <c r="F2843" t="s">
        <v>9796</v>
      </c>
    </row>
    <row r="2844" spans="1:6">
      <c r="A2844" s="1" t="s">
        <v>4609</v>
      </c>
      <c r="B2844" t="s">
        <v>4609</v>
      </c>
      <c r="C2844" t="s">
        <v>1765</v>
      </c>
      <c r="E2844" s="4">
        <v>42855</v>
      </c>
      <c r="F2844" t="s">
        <v>9796</v>
      </c>
    </row>
    <row r="2845" spans="1:6">
      <c r="A2845" s="1" t="s">
        <v>4610</v>
      </c>
      <c r="B2845" t="s">
        <v>4610</v>
      </c>
      <c r="C2845" t="s">
        <v>1765</v>
      </c>
      <c r="D2845" t="s">
        <v>9741</v>
      </c>
      <c r="E2845" s="4">
        <v>43509</v>
      </c>
      <c r="F2845" t="s">
        <v>9796</v>
      </c>
    </row>
    <row r="2846" spans="1:6">
      <c r="A2846" s="1" t="s">
        <v>4611</v>
      </c>
      <c r="B2846" t="s">
        <v>4611</v>
      </c>
      <c r="C2846" t="s">
        <v>1765</v>
      </c>
      <c r="E2846" s="4">
        <v>42855</v>
      </c>
      <c r="F2846" t="s">
        <v>9796</v>
      </c>
    </row>
    <row r="2847" spans="1:6">
      <c r="A2847" s="1" t="s">
        <v>4612</v>
      </c>
      <c r="B2847" t="s">
        <v>4612</v>
      </c>
      <c r="C2847" t="s">
        <v>1765</v>
      </c>
      <c r="E2847" s="4">
        <v>42893</v>
      </c>
      <c r="F2847" t="s">
        <v>9796</v>
      </c>
    </row>
    <row r="2848" spans="1:6">
      <c r="A2848" s="1" t="s">
        <v>4613</v>
      </c>
      <c r="B2848" t="s">
        <v>4613</v>
      </c>
      <c r="C2848" t="s">
        <v>1765</v>
      </c>
      <c r="D2848" t="s">
        <v>9747</v>
      </c>
      <c r="E2848" s="4">
        <v>42933</v>
      </c>
      <c r="F2848" t="s">
        <v>9796</v>
      </c>
    </row>
    <row r="2849" spans="1:6">
      <c r="A2849" s="1" t="s">
        <v>4614</v>
      </c>
      <c r="B2849" t="s">
        <v>4614</v>
      </c>
      <c r="C2849" t="s">
        <v>1765</v>
      </c>
      <c r="D2849" t="s">
        <v>9732</v>
      </c>
      <c r="E2849" s="4">
        <v>43472</v>
      </c>
      <c r="F2849" t="s">
        <v>9796</v>
      </c>
    </row>
    <row r="2850" spans="1:6">
      <c r="A2850" s="1" t="s">
        <v>4615</v>
      </c>
      <c r="B2850" t="s">
        <v>4615</v>
      </c>
      <c r="C2850" t="s">
        <v>1765</v>
      </c>
      <c r="E2850" s="4">
        <v>43434</v>
      </c>
      <c r="F2850" t="s">
        <v>9796</v>
      </c>
    </row>
    <row r="2851" spans="1:6">
      <c r="A2851" s="1" t="s">
        <v>4616</v>
      </c>
      <c r="B2851" t="s">
        <v>4616</v>
      </c>
      <c r="C2851" t="s">
        <v>1765</v>
      </c>
      <c r="D2851" t="s">
        <v>9741</v>
      </c>
      <c r="E2851" s="4">
        <v>42921</v>
      </c>
      <c r="F2851" t="s">
        <v>9796</v>
      </c>
    </row>
    <row r="2852" spans="1:6">
      <c r="A2852" s="1" t="s">
        <v>4617</v>
      </c>
      <c r="B2852" t="s">
        <v>4617</v>
      </c>
      <c r="C2852" t="s">
        <v>1765</v>
      </c>
      <c r="D2852" t="s">
        <v>9732</v>
      </c>
      <c r="E2852" s="4">
        <v>43417</v>
      </c>
      <c r="F2852" t="s">
        <v>9796</v>
      </c>
    </row>
    <row r="2853" spans="1:6">
      <c r="A2853" s="1" t="s">
        <v>4618</v>
      </c>
      <c r="B2853" t="s">
        <v>4618</v>
      </c>
      <c r="C2853" t="s">
        <v>1765</v>
      </c>
      <c r="E2853" s="4">
        <v>42241</v>
      </c>
      <c r="F2853" t="s">
        <v>9796</v>
      </c>
    </row>
    <row r="2854" spans="1:6">
      <c r="A2854" s="1" t="s">
        <v>4619</v>
      </c>
      <c r="B2854" t="s">
        <v>4619</v>
      </c>
      <c r="C2854" t="s">
        <v>1765</v>
      </c>
      <c r="E2854" s="4">
        <v>42277</v>
      </c>
      <c r="F2854" t="s">
        <v>9796</v>
      </c>
    </row>
    <row r="2855" spans="1:6">
      <c r="A2855" s="1" t="s">
        <v>4620</v>
      </c>
      <c r="B2855" t="s">
        <v>4620</v>
      </c>
      <c r="C2855" t="s">
        <v>1765</v>
      </c>
      <c r="E2855" s="4">
        <v>42277</v>
      </c>
      <c r="F2855" t="s">
        <v>9796</v>
      </c>
    </row>
    <row r="2856" spans="1:6">
      <c r="A2856" s="1" t="s">
        <v>4621</v>
      </c>
      <c r="B2856" t="s">
        <v>4621</v>
      </c>
      <c r="C2856" t="s">
        <v>1765</v>
      </c>
      <c r="E2856" s="4">
        <v>42277</v>
      </c>
      <c r="F2856" t="s">
        <v>9796</v>
      </c>
    </row>
    <row r="2857" spans="1:6">
      <c r="A2857" s="1" t="s">
        <v>4622</v>
      </c>
      <c r="B2857" t="s">
        <v>4622</v>
      </c>
      <c r="C2857" t="s">
        <v>1765</v>
      </c>
      <c r="E2857" s="4">
        <v>42277</v>
      </c>
      <c r="F2857" t="s">
        <v>9796</v>
      </c>
    </row>
    <row r="2858" spans="1:6">
      <c r="A2858" s="1" t="s">
        <v>4623</v>
      </c>
      <c r="B2858" t="s">
        <v>4623</v>
      </c>
      <c r="C2858" t="s">
        <v>1765</v>
      </c>
      <c r="E2858" s="4">
        <v>42272</v>
      </c>
      <c r="F2858" t="s">
        <v>9796</v>
      </c>
    </row>
    <row r="2859" spans="1:6">
      <c r="A2859" s="1" t="s">
        <v>4624</v>
      </c>
      <c r="B2859" t="s">
        <v>4624</v>
      </c>
      <c r="C2859" t="s">
        <v>1765</v>
      </c>
      <c r="E2859" s="4">
        <v>42264</v>
      </c>
      <c r="F2859" t="s">
        <v>9796</v>
      </c>
    </row>
    <row r="2860" spans="1:6">
      <c r="A2860" s="1" t="s">
        <v>4625</v>
      </c>
      <c r="B2860" t="s">
        <v>4625</v>
      </c>
      <c r="C2860" t="s">
        <v>1765</v>
      </c>
      <c r="E2860" s="4">
        <v>42277</v>
      </c>
      <c r="F2860" t="s">
        <v>9796</v>
      </c>
    </row>
    <row r="2861" spans="1:6">
      <c r="A2861" s="1" t="s">
        <v>4626</v>
      </c>
      <c r="B2861" t="s">
        <v>4626</v>
      </c>
      <c r="C2861" t="s">
        <v>1765</v>
      </c>
      <c r="D2861" t="s">
        <v>9722</v>
      </c>
      <c r="E2861" s="4">
        <v>43123</v>
      </c>
      <c r="F2861" t="s">
        <v>9796</v>
      </c>
    </row>
    <row r="2862" spans="1:6">
      <c r="A2862" s="1" t="s">
        <v>4627</v>
      </c>
      <c r="B2862" t="s">
        <v>4627</v>
      </c>
      <c r="C2862" t="s">
        <v>1765</v>
      </c>
      <c r="E2862" s="4">
        <v>42277</v>
      </c>
      <c r="F2862" t="s">
        <v>9796</v>
      </c>
    </row>
    <row r="2863" spans="1:6">
      <c r="A2863" s="1" t="s">
        <v>4628</v>
      </c>
      <c r="B2863" t="s">
        <v>4628</v>
      </c>
      <c r="C2863" t="s">
        <v>1765</v>
      </c>
      <c r="E2863" s="4">
        <v>42272</v>
      </c>
      <c r="F2863" t="s">
        <v>9796</v>
      </c>
    </row>
    <row r="2864" spans="1:6">
      <c r="A2864" s="1" t="s">
        <v>4629</v>
      </c>
      <c r="B2864" t="s">
        <v>4629</v>
      </c>
      <c r="C2864" t="s">
        <v>1765</v>
      </c>
      <c r="E2864" s="4">
        <v>42277</v>
      </c>
      <c r="F2864" t="s">
        <v>9796</v>
      </c>
    </row>
    <row r="2865" spans="1:6">
      <c r="A2865" s="1" t="s">
        <v>4630</v>
      </c>
      <c r="B2865" t="s">
        <v>4630</v>
      </c>
      <c r="C2865" t="s">
        <v>1765</v>
      </c>
      <c r="E2865" s="4">
        <v>42277</v>
      </c>
      <c r="F2865" t="s">
        <v>9796</v>
      </c>
    </row>
    <row r="2866" spans="1:6">
      <c r="A2866" s="1" t="s">
        <v>4631</v>
      </c>
      <c r="B2866" t="s">
        <v>4631</v>
      </c>
      <c r="C2866" t="s">
        <v>1765</v>
      </c>
      <c r="E2866" s="4">
        <v>42277</v>
      </c>
      <c r="F2866" t="s">
        <v>9796</v>
      </c>
    </row>
    <row r="2867" spans="1:6">
      <c r="A2867" s="1" t="s">
        <v>4632</v>
      </c>
      <c r="B2867" t="s">
        <v>4632</v>
      </c>
      <c r="C2867" t="s">
        <v>1765</v>
      </c>
      <c r="E2867" s="4">
        <v>42277</v>
      </c>
      <c r="F2867" t="s">
        <v>9796</v>
      </c>
    </row>
    <row r="2868" spans="1:6">
      <c r="A2868" s="1" t="s">
        <v>4633</v>
      </c>
      <c r="B2868" t="s">
        <v>4633</v>
      </c>
      <c r="C2868" t="s">
        <v>1765</v>
      </c>
      <c r="D2868" t="s">
        <v>9722</v>
      </c>
      <c r="E2868" s="4">
        <v>42744</v>
      </c>
      <c r="F2868" t="s">
        <v>9796</v>
      </c>
    </row>
    <row r="2869" spans="1:6">
      <c r="A2869" s="1" t="s">
        <v>4634</v>
      </c>
      <c r="B2869" t="s">
        <v>4634</v>
      </c>
      <c r="C2869" t="s">
        <v>1765</v>
      </c>
      <c r="E2869" s="4">
        <v>42277</v>
      </c>
      <c r="F2869" t="s">
        <v>9796</v>
      </c>
    </row>
    <row r="2870" spans="1:6">
      <c r="A2870" s="1" t="s">
        <v>4635</v>
      </c>
      <c r="B2870" t="s">
        <v>4635</v>
      </c>
      <c r="C2870" t="s">
        <v>1765</v>
      </c>
      <c r="E2870" s="4">
        <v>42270</v>
      </c>
      <c r="F2870" t="s">
        <v>9796</v>
      </c>
    </row>
    <row r="2871" spans="1:6">
      <c r="A2871" s="1" t="s">
        <v>4636</v>
      </c>
      <c r="B2871" t="s">
        <v>4636</v>
      </c>
      <c r="C2871" t="s">
        <v>1765</v>
      </c>
      <c r="E2871" s="4">
        <v>42277</v>
      </c>
      <c r="F2871" t="s">
        <v>9796</v>
      </c>
    </row>
    <row r="2872" spans="1:6">
      <c r="A2872" s="1" t="s">
        <v>4637</v>
      </c>
      <c r="B2872" t="s">
        <v>4637</v>
      </c>
      <c r="C2872" t="s">
        <v>1765</v>
      </c>
      <c r="E2872" s="4">
        <v>42277</v>
      </c>
      <c r="F2872" t="s">
        <v>9796</v>
      </c>
    </row>
    <row r="2873" spans="1:6">
      <c r="A2873" s="1" t="s">
        <v>4638</v>
      </c>
      <c r="B2873" t="s">
        <v>4638</v>
      </c>
      <c r="C2873" t="s">
        <v>1765</v>
      </c>
      <c r="D2873" t="s">
        <v>9722</v>
      </c>
      <c r="E2873" s="4">
        <v>43052</v>
      </c>
      <c r="F2873" t="s">
        <v>9796</v>
      </c>
    </row>
    <row r="2874" spans="1:6">
      <c r="A2874" s="1" t="s">
        <v>4639</v>
      </c>
      <c r="B2874" t="s">
        <v>4639</v>
      </c>
      <c r="C2874" t="s">
        <v>1765</v>
      </c>
      <c r="E2874" s="4">
        <v>42551</v>
      </c>
      <c r="F2874" t="s">
        <v>9796</v>
      </c>
    </row>
    <row r="2875" spans="1:6">
      <c r="A2875" s="1" t="s">
        <v>4640</v>
      </c>
      <c r="B2875" t="s">
        <v>4640</v>
      </c>
      <c r="C2875" t="s">
        <v>1765</v>
      </c>
      <c r="E2875" s="4">
        <v>42277</v>
      </c>
      <c r="F2875" t="s">
        <v>9796</v>
      </c>
    </row>
    <row r="2876" spans="1:6">
      <c r="A2876" s="1" t="s">
        <v>4641</v>
      </c>
      <c r="B2876" t="s">
        <v>4641</v>
      </c>
      <c r="C2876" t="s">
        <v>1765</v>
      </c>
      <c r="E2876" s="4">
        <v>42277</v>
      </c>
      <c r="F2876" t="s">
        <v>9796</v>
      </c>
    </row>
    <row r="2877" spans="1:6">
      <c r="A2877" s="1" t="s">
        <v>4642</v>
      </c>
      <c r="B2877" t="s">
        <v>4642</v>
      </c>
      <c r="C2877" t="s">
        <v>9715</v>
      </c>
      <c r="E2877" s="4">
        <v>42277</v>
      </c>
      <c r="F2877" t="s">
        <v>9796</v>
      </c>
    </row>
    <row r="2878" spans="1:6">
      <c r="A2878" s="1" t="s">
        <v>4643</v>
      </c>
      <c r="B2878" t="s">
        <v>4643</v>
      </c>
      <c r="C2878" t="s">
        <v>1765</v>
      </c>
      <c r="E2878" s="4">
        <v>42277</v>
      </c>
      <c r="F2878" t="s">
        <v>9796</v>
      </c>
    </row>
    <row r="2879" spans="1:6">
      <c r="A2879" s="1" t="s">
        <v>4644</v>
      </c>
      <c r="B2879" t="s">
        <v>4644</v>
      </c>
      <c r="C2879" t="s">
        <v>1765</v>
      </c>
      <c r="E2879" s="4">
        <v>42277</v>
      </c>
      <c r="F2879" t="s">
        <v>9796</v>
      </c>
    </row>
    <row r="2880" spans="1:6">
      <c r="A2880" s="1" t="s">
        <v>4645</v>
      </c>
      <c r="B2880" t="s">
        <v>4645</v>
      </c>
      <c r="C2880" t="s">
        <v>1765</v>
      </c>
      <c r="E2880" s="4">
        <v>42274</v>
      </c>
      <c r="F2880" t="s">
        <v>9796</v>
      </c>
    </row>
    <row r="2881" spans="1:6">
      <c r="A2881" s="1" t="s">
        <v>4646</v>
      </c>
      <c r="B2881" t="s">
        <v>4646</v>
      </c>
      <c r="C2881" t="s">
        <v>1765</v>
      </c>
      <c r="E2881" s="4">
        <v>42277</v>
      </c>
      <c r="F2881" t="s">
        <v>9796</v>
      </c>
    </row>
    <row r="2882" spans="1:6">
      <c r="A2882" s="1" t="s">
        <v>4647</v>
      </c>
      <c r="B2882" t="s">
        <v>4647</v>
      </c>
      <c r="C2882" t="s">
        <v>9715</v>
      </c>
      <c r="E2882" s="4">
        <v>42277</v>
      </c>
      <c r="F2882" t="s">
        <v>9796</v>
      </c>
    </row>
    <row r="2883" spans="1:6">
      <c r="A2883" s="1" t="s">
        <v>4648</v>
      </c>
      <c r="B2883" t="s">
        <v>4648</v>
      </c>
      <c r="C2883" t="s">
        <v>1765</v>
      </c>
      <c r="E2883" s="4">
        <v>42277</v>
      </c>
      <c r="F2883" t="s">
        <v>9796</v>
      </c>
    </row>
    <row r="2884" spans="1:6">
      <c r="A2884" s="1" t="s">
        <v>4649</v>
      </c>
      <c r="B2884" t="s">
        <v>4649</v>
      </c>
      <c r="C2884" t="s">
        <v>1765</v>
      </c>
      <c r="E2884" s="4">
        <v>42277</v>
      </c>
      <c r="F2884" t="s">
        <v>9796</v>
      </c>
    </row>
    <row r="2885" spans="1:6">
      <c r="A2885" s="1" t="s">
        <v>4650</v>
      </c>
      <c r="B2885" t="s">
        <v>4650</v>
      </c>
      <c r="C2885" t="s">
        <v>1765</v>
      </c>
      <c r="E2885" s="4">
        <v>42277</v>
      </c>
      <c r="F2885" t="s">
        <v>9796</v>
      </c>
    </row>
    <row r="2886" spans="1:6">
      <c r="A2886" s="1" t="s">
        <v>4651</v>
      </c>
      <c r="B2886" t="s">
        <v>4651</v>
      </c>
      <c r="C2886" t="s">
        <v>1765</v>
      </c>
      <c r="E2886" s="4">
        <v>42277</v>
      </c>
      <c r="F2886" t="s">
        <v>9796</v>
      </c>
    </row>
    <row r="2887" spans="1:6">
      <c r="A2887" s="1" t="s">
        <v>4652</v>
      </c>
      <c r="B2887" t="s">
        <v>4652</v>
      </c>
      <c r="C2887" t="s">
        <v>1765</v>
      </c>
      <c r="D2887" t="s">
        <v>9722</v>
      </c>
      <c r="E2887" s="4">
        <v>43004</v>
      </c>
      <c r="F2887" t="s">
        <v>9796</v>
      </c>
    </row>
    <row r="2888" spans="1:6">
      <c r="A2888" s="1" t="s">
        <v>4653</v>
      </c>
      <c r="B2888" t="s">
        <v>4653</v>
      </c>
      <c r="C2888" t="s">
        <v>1765</v>
      </c>
      <c r="E2888" s="4">
        <v>42275</v>
      </c>
      <c r="F2888" t="s">
        <v>9796</v>
      </c>
    </row>
    <row r="2889" spans="1:6">
      <c r="A2889" s="1" t="s">
        <v>4654</v>
      </c>
      <c r="B2889" t="s">
        <v>4654</v>
      </c>
      <c r="C2889" t="s">
        <v>1765</v>
      </c>
      <c r="E2889" s="4">
        <v>42277</v>
      </c>
      <c r="F2889" t="s">
        <v>9796</v>
      </c>
    </row>
    <row r="2890" spans="1:6">
      <c r="A2890" s="1" t="s">
        <v>4655</v>
      </c>
      <c r="B2890" t="s">
        <v>4655</v>
      </c>
      <c r="C2890" t="s">
        <v>1765</v>
      </c>
      <c r="E2890" s="4">
        <v>42537</v>
      </c>
      <c r="F2890" t="s">
        <v>9796</v>
      </c>
    </row>
    <row r="2891" spans="1:6">
      <c r="A2891" s="1" t="s">
        <v>4656</v>
      </c>
      <c r="B2891" t="s">
        <v>4656</v>
      </c>
      <c r="C2891" t="s">
        <v>1765</v>
      </c>
      <c r="E2891" s="4">
        <v>42277</v>
      </c>
      <c r="F2891" t="s">
        <v>9796</v>
      </c>
    </row>
    <row r="2892" spans="1:6">
      <c r="A2892" s="1" t="s">
        <v>4657</v>
      </c>
      <c r="B2892" t="s">
        <v>4657</v>
      </c>
      <c r="C2892" t="s">
        <v>9715</v>
      </c>
      <c r="E2892" s="4">
        <v>42277</v>
      </c>
      <c r="F2892" t="s">
        <v>9796</v>
      </c>
    </row>
    <row r="2893" spans="1:6">
      <c r="A2893" s="1" t="s">
        <v>4658</v>
      </c>
      <c r="B2893" t="s">
        <v>4658</v>
      </c>
      <c r="C2893" t="s">
        <v>1765</v>
      </c>
      <c r="D2893" t="s">
        <v>9722</v>
      </c>
      <c r="E2893" s="4">
        <v>42369</v>
      </c>
      <c r="F2893" t="s">
        <v>9796</v>
      </c>
    </row>
    <row r="2894" spans="1:6">
      <c r="A2894" s="1" t="s">
        <v>4659</v>
      </c>
      <c r="B2894" t="s">
        <v>4659</v>
      </c>
      <c r="C2894" t="s">
        <v>9715</v>
      </c>
      <c r="E2894" s="4">
        <v>42277</v>
      </c>
      <c r="F2894" t="s">
        <v>9796</v>
      </c>
    </row>
    <row r="2895" spans="1:6">
      <c r="A2895" s="1" t="s">
        <v>4660</v>
      </c>
      <c r="B2895" t="s">
        <v>4660</v>
      </c>
      <c r="C2895" t="s">
        <v>1765</v>
      </c>
      <c r="E2895" s="4">
        <v>42277</v>
      </c>
      <c r="F2895" t="s">
        <v>9796</v>
      </c>
    </row>
    <row r="2896" spans="1:6">
      <c r="A2896" s="1" t="s">
        <v>4661</v>
      </c>
      <c r="B2896" t="s">
        <v>4661</v>
      </c>
      <c r="C2896" t="s">
        <v>1765</v>
      </c>
      <c r="E2896" s="4">
        <v>42277</v>
      </c>
      <c r="F2896" t="s">
        <v>9796</v>
      </c>
    </row>
    <row r="2897" spans="1:6">
      <c r="A2897" s="1" t="s">
        <v>4662</v>
      </c>
      <c r="B2897" t="s">
        <v>4662</v>
      </c>
      <c r="C2897" t="s">
        <v>1765</v>
      </c>
      <c r="E2897" s="4">
        <v>42277</v>
      </c>
      <c r="F2897" t="s">
        <v>9796</v>
      </c>
    </row>
    <row r="2898" spans="1:6">
      <c r="A2898" s="1" t="s">
        <v>4663</v>
      </c>
      <c r="B2898" t="s">
        <v>4663</v>
      </c>
      <c r="C2898" t="s">
        <v>9715</v>
      </c>
      <c r="E2898" s="4">
        <v>42277</v>
      </c>
      <c r="F2898" t="s">
        <v>9796</v>
      </c>
    </row>
    <row r="2899" spans="1:6">
      <c r="A2899" s="1" t="s">
        <v>4664</v>
      </c>
      <c r="B2899" t="s">
        <v>4664</v>
      </c>
      <c r="C2899" t="s">
        <v>9715</v>
      </c>
      <c r="E2899" s="4">
        <v>42317</v>
      </c>
      <c r="F2899" t="s">
        <v>9796</v>
      </c>
    </row>
    <row r="2900" spans="1:6">
      <c r="A2900" s="1" t="s">
        <v>4665</v>
      </c>
      <c r="B2900" t="s">
        <v>4665</v>
      </c>
      <c r="C2900" t="s">
        <v>1765</v>
      </c>
      <c r="D2900" t="s">
        <v>9724</v>
      </c>
      <c r="E2900" s="4">
        <v>42740</v>
      </c>
      <c r="F2900" t="s">
        <v>9796</v>
      </c>
    </row>
    <row r="2901" spans="1:6">
      <c r="A2901" s="1" t="s">
        <v>4666</v>
      </c>
      <c r="B2901" t="s">
        <v>4666</v>
      </c>
      <c r="C2901" t="s">
        <v>1765</v>
      </c>
      <c r="D2901" t="s">
        <v>9722</v>
      </c>
      <c r="E2901" s="4">
        <v>42532</v>
      </c>
      <c r="F2901" t="s">
        <v>9796</v>
      </c>
    </row>
    <row r="2902" spans="1:6">
      <c r="A2902" s="1" t="s">
        <v>4667</v>
      </c>
      <c r="B2902" t="s">
        <v>4667</v>
      </c>
      <c r="C2902" t="s">
        <v>1765</v>
      </c>
      <c r="E2902" s="4">
        <v>42277</v>
      </c>
      <c r="F2902" t="s">
        <v>9796</v>
      </c>
    </row>
    <row r="2903" spans="1:6">
      <c r="A2903" s="1" t="s">
        <v>4668</v>
      </c>
      <c r="B2903" t="s">
        <v>4668</v>
      </c>
      <c r="C2903" t="s">
        <v>1765</v>
      </c>
      <c r="E2903" s="4">
        <v>42277</v>
      </c>
      <c r="F2903" t="s">
        <v>9796</v>
      </c>
    </row>
    <row r="2904" spans="1:6">
      <c r="A2904" s="1" t="s">
        <v>4669</v>
      </c>
      <c r="B2904" t="s">
        <v>4669</v>
      </c>
      <c r="C2904" t="s">
        <v>1765</v>
      </c>
      <c r="E2904" s="4">
        <v>42277</v>
      </c>
      <c r="F2904" t="s">
        <v>9796</v>
      </c>
    </row>
    <row r="2905" spans="1:6">
      <c r="A2905" s="1" t="s">
        <v>4670</v>
      </c>
      <c r="B2905" t="s">
        <v>4670</v>
      </c>
      <c r="C2905" t="s">
        <v>1765</v>
      </c>
      <c r="E2905" s="4">
        <v>42515</v>
      </c>
      <c r="F2905" t="s">
        <v>9796</v>
      </c>
    </row>
    <row r="2906" spans="1:6">
      <c r="A2906" s="1" t="s">
        <v>4671</v>
      </c>
      <c r="B2906" t="s">
        <v>4671</v>
      </c>
      <c r="C2906" t="s">
        <v>9715</v>
      </c>
      <c r="E2906" s="4">
        <v>43434</v>
      </c>
      <c r="F2906" t="s">
        <v>9796</v>
      </c>
    </row>
    <row r="2907" spans="1:6">
      <c r="A2907" s="1" t="s">
        <v>4672</v>
      </c>
      <c r="B2907" t="s">
        <v>4672</v>
      </c>
      <c r="C2907" t="s">
        <v>1765</v>
      </c>
      <c r="E2907" s="4">
        <v>42346</v>
      </c>
      <c r="F2907" t="s">
        <v>9796</v>
      </c>
    </row>
    <row r="2908" spans="1:6">
      <c r="A2908" s="1" t="s">
        <v>4673</v>
      </c>
      <c r="B2908" t="s">
        <v>4673</v>
      </c>
      <c r="C2908" t="s">
        <v>1765</v>
      </c>
      <c r="E2908" s="4">
        <v>42277</v>
      </c>
      <c r="F2908" t="s">
        <v>9796</v>
      </c>
    </row>
    <row r="2909" spans="1:6">
      <c r="A2909" s="1" t="s">
        <v>4674</v>
      </c>
      <c r="B2909" t="s">
        <v>4674</v>
      </c>
      <c r="C2909" t="s">
        <v>1765</v>
      </c>
      <c r="E2909" s="4">
        <v>42277</v>
      </c>
      <c r="F2909" t="s">
        <v>9796</v>
      </c>
    </row>
    <row r="2910" spans="1:6">
      <c r="A2910" s="1" t="s">
        <v>4675</v>
      </c>
      <c r="B2910" t="s">
        <v>4675</v>
      </c>
      <c r="C2910" t="s">
        <v>9715</v>
      </c>
      <c r="E2910" s="4">
        <v>43383</v>
      </c>
      <c r="F2910" t="s">
        <v>9796</v>
      </c>
    </row>
    <row r="2911" spans="1:6">
      <c r="A2911" s="1" t="s">
        <v>4676</v>
      </c>
      <c r="B2911" t="s">
        <v>4676</v>
      </c>
      <c r="C2911" t="s">
        <v>1765</v>
      </c>
      <c r="E2911" s="4">
        <v>42369</v>
      </c>
      <c r="F2911" t="s">
        <v>9796</v>
      </c>
    </row>
    <row r="2912" spans="1:6">
      <c r="A2912" s="1" t="s">
        <v>4677</v>
      </c>
      <c r="B2912" t="s">
        <v>4677</v>
      </c>
      <c r="C2912" t="s">
        <v>9720</v>
      </c>
      <c r="E2912" s="4">
        <v>42369</v>
      </c>
      <c r="F2912" t="s">
        <v>9796</v>
      </c>
    </row>
    <row r="2913" spans="1:6">
      <c r="A2913" s="1" t="s">
        <v>4678</v>
      </c>
      <c r="B2913" t="s">
        <v>4678</v>
      </c>
      <c r="C2913" t="s">
        <v>1765</v>
      </c>
      <c r="E2913" s="4">
        <v>42855</v>
      </c>
      <c r="F2913" t="s">
        <v>9796</v>
      </c>
    </row>
    <row r="2914" spans="1:6">
      <c r="A2914" s="1" t="s">
        <v>4679</v>
      </c>
      <c r="B2914" t="s">
        <v>4679</v>
      </c>
      <c r="C2914" t="s">
        <v>1765</v>
      </c>
      <c r="E2914" s="4">
        <v>42851</v>
      </c>
      <c r="F2914" t="s">
        <v>9796</v>
      </c>
    </row>
    <row r="2915" spans="1:6">
      <c r="A2915" s="1" t="s">
        <v>4680</v>
      </c>
      <c r="B2915" t="s">
        <v>4680</v>
      </c>
      <c r="C2915" t="s">
        <v>1765</v>
      </c>
      <c r="E2915" s="4">
        <v>42916</v>
      </c>
      <c r="F2915" t="s">
        <v>9796</v>
      </c>
    </row>
    <row r="2916" spans="1:6">
      <c r="A2916" s="1" t="s">
        <v>4681</v>
      </c>
      <c r="B2916" t="s">
        <v>4681</v>
      </c>
      <c r="C2916" t="s">
        <v>1765</v>
      </c>
      <c r="E2916" s="4">
        <v>42853</v>
      </c>
      <c r="F2916" t="s">
        <v>9796</v>
      </c>
    </row>
    <row r="2917" spans="1:6">
      <c r="A2917" s="1" t="s">
        <v>4682</v>
      </c>
      <c r="B2917" t="s">
        <v>4682</v>
      </c>
      <c r="C2917" t="s">
        <v>1765</v>
      </c>
      <c r="E2917" s="4">
        <v>42898</v>
      </c>
      <c r="F2917" t="s">
        <v>9796</v>
      </c>
    </row>
    <row r="2918" spans="1:6">
      <c r="A2918" s="1" t="s">
        <v>4683</v>
      </c>
      <c r="B2918" t="s">
        <v>4683</v>
      </c>
      <c r="C2918" t="s">
        <v>1765</v>
      </c>
      <c r="E2918" s="4">
        <v>42855</v>
      </c>
      <c r="F2918" t="s">
        <v>9796</v>
      </c>
    </row>
    <row r="2919" spans="1:6">
      <c r="A2919" s="1" t="s">
        <v>4684</v>
      </c>
      <c r="B2919" t="s">
        <v>4684</v>
      </c>
      <c r="C2919" t="s">
        <v>1765</v>
      </c>
      <c r="E2919" s="4">
        <v>42892</v>
      </c>
      <c r="F2919" t="s">
        <v>9796</v>
      </c>
    </row>
    <row r="2920" spans="1:6">
      <c r="A2920" s="1" t="s">
        <v>4685</v>
      </c>
      <c r="B2920" t="s">
        <v>4685</v>
      </c>
      <c r="C2920" t="s">
        <v>1765</v>
      </c>
      <c r="E2920" s="4">
        <v>42916</v>
      </c>
      <c r="F2920" t="s">
        <v>9796</v>
      </c>
    </row>
    <row r="2921" spans="1:6">
      <c r="A2921" s="1" t="s">
        <v>4686</v>
      </c>
      <c r="B2921" t="s">
        <v>4686</v>
      </c>
      <c r="C2921" t="s">
        <v>1765</v>
      </c>
      <c r="E2921" s="4">
        <v>42855</v>
      </c>
      <c r="F2921" t="s">
        <v>9796</v>
      </c>
    </row>
    <row r="2922" spans="1:6">
      <c r="A2922" s="1" t="s">
        <v>4687</v>
      </c>
      <c r="B2922" t="s">
        <v>4687</v>
      </c>
      <c r="C2922" t="s">
        <v>1765</v>
      </c>
      <c r="D2922" t="s">
        <v>9742</v>
      </c>
      <c r="E2922" s="4">
        <v>43339</v>
      </c>
      <c r="F2922" t="s">
        <v>9796</v>
      </c>
    </row>
    <row r="2923" spans="1:6">
      <c r="A2923" s="1" t="s">
        <v>4688</v>
      </c>
      <c r="B2923" t="s">
        <v>4688</v>
      </c>
      <c r="C2923" t="s">
        <v>1765</v>
      </c>
      <c r="E2923" s="4">
        <v>43519</v>
      </c>
      <c r="F2923" t="s">
        <v>9796</v>
      </c>
    </row>
    <row r="2924" spans="1:6">
      <c r="A2924" s="1" t="s">
        <v>4689</v>
      </c>
      <c r="B2924" t="s">
        <v>4689</v>
      </c>
      <c r="C2924" t="s">
        <v>1765</v>
      </c>
      <c r="E2924" s="4">
        <v>42856</v>
      </c>
      <c r="F2924" t="s">
        <v>9796</v>
      </c>
    </row>
    <row r="2925" spans="1:6">
      <c r="A2925" s="1" t="s">
        <v>4690</v>
      </c>
      <c r="B2925" t="s">
        <v>4690</v>
      </c>
      <c r="C2925" t="s">
        <v>1765</v>
      </c>
      <c r="E2925" s="4">
        <v>42888</v>
      </c>
      <c r="F2925" t="s">
        <v>9796</v>
      </c>
    </row>
    <row r="2926" spans="1:6">
      <c r="A2926" s="1" t="s">
        <v>4691</v>
      </c>
      <c r="B2926" t="s">
        <v>4691</v>
      </c>
      <c r="C2926" t="s">
        <v>1765</v>
      </c>
      <c r="E2926" s="4">
        <v>42855</v>
      </c>
      <c r="F2926" t="s">
        <v>9796</v>
      </c>
    </row>
    <row r="2927" spans="1:6">
      <c r="A2927" s="1" t="s">
        <v>4692</v>
      </c>
      <c r="B2927" t="s">
        <v>4692</v>
      </c>
      <c r="C2927" t="s">
        <v>1765</v>
      </c>
      <c r="E2927" s="4">
        <v>42856</v>
      </c>
      <c r="F2927" t="s">
        <v>9796</v>
      </c>
    </row>
    <row r="2928" spans="1:6">
      <c r="A2928" s="1" t="s">
        <v>4693</v>
      </c>
      <c r="B2928" t="s">
        <v>4693</v>
      </c>
      <c r="C2928" t="s">
        <v>1765</v>
      </c>
      <c r="E2928" s="4">
        <v>42856</v>
      </c>
      <c r="F2928" t="s">
        <v>9796</v>
      </c>
    </row>
    <row r="2929" spans="1:6">
      <c r="A2929" s="1" t="s">
        <v>4694</v>
      </c>
      <c r="B2929" t="s">
        <v>4694</v>
      </c>
      <c r="C2929" t="s">
        <v>1765</v>
      </c>
      <c r="E2929" s="4">
        <v>42913</v>
      </c>
      <c r="F2929" t="s">
        <v>9796</v>
      </c>
    </row>
    <row r="2930" spans="1:6">
      <c r="A2930" s="1" t="s">
        <v>4695</v>
      </c>
      <c r="B2930" t="s">
        <v>4695</v>
      </c>
      <c r="C2930" t="s">
        <v>1765</v>
      </c>
      <c r="E2930" s="4">
        <v>42916</v>
      </c>
      <c r="F2930" t="s">
        <v>9796</v>
      </c>
    </row>
    <row r="2931" spans="1:6">
      <c r="A2931" s="1" t="s">
        <v>4696</v>
      </c>
      <c r="B2931" t="s">
        <v>4696</v>
      </c>
      <c r="C2931" t="s">
        <v>1765</v>
      </c>
      <c r="E2931" s="4">
        <v>42909</v>
      </c>
      <c r="F2931" t="s">
        <v>9796</v>
      </c>
    </row>
    <row r="2932" spans="1:6">
      <c r="A2932" s="1" t="s">
        <v>4697</v>
      </c>
      <c r="B2932" t="s">
        <v>4697</v>
      </c>
      <c r="C2932" t="s">
        <v>1765</v>
      </c>
      <c r="E2932" s="4">
        <v>42916</v>
      </c>
      <c r="F2932" t="s">
        <v>9796</v>
      </c>
    </row>
    <row r="2933" spans="1:6">
      <c r="A2933" s="1" t="s">
        <v>4698</v>
      </c>
      <c r="B2933" t="s">
        <v>4698</v>
      </c>
      <c r="C2933" t="s">
        <v>1765</v>
      </c>
      <c r="E2933" s="4">
        <v>42916</v>
      </c>
      <c r="F2933" t="s">
        <v>9796</v>
      </c>
    </row>
    <row r="2934" spans="1:6">
      <c r="A2934" s="1" t="s">
        <v>4699</v>
      </c>
      <c r="B2934" t="s">
        <v>4699</v>
      </c>
      <c r="C2934" t="s">
        <v>1765</v>
      </c>
      <c r="E2934" s="4">
        <v>42907</v>
      </c>
      <c r="F2934" t="s">
        <v>9796</v>
      </c>
    </row>
    <row r="2935" spans="1:6">
      <c r="A2935" s="1" t="s">
        <v>4700</v>
      </c>
      <c r="B2935" t="s">
        <v>4700</v>
      </c>
      <c r="C2935" t="s">
        <v>1765</v>
      </c>
      <c r="E2935" s="4">
        <v>42855</v>
      </c>
      <c r="F2935" t="s">
        <v>9796</v>
      </c>
    </row>
    <row r="2936" spans="1:6">
      <c r="A2936" s="1" t="s">
        <v>4701</v>
      </c>
      <c r="B2936" t="s">
        <v>4701</v>
      </c>
      <c r="C2936" t="s">
        <v>1765</v>
      </c>
      <c r="E2936" s="4">
        <v>42903</v>
      </c>
      <c r="F2936" t="s">
        <v>9796</v>
      </c>
    </row>
    <row r="2937" spans="1:6">
      <c r="A2937" s="1" t="s">
        <v>4702</v>
      </c>
      <c r="B2937" t="s">
        <v>4702</v>
      </c>
      <c r="C2937" t="s">
        <v>1765</v>
      </c>
      <c r="D2937" t="s">
        <v>9736</v>
      </c>
      <c r="E2937" s="4">
        <v>42899</v>
      </c>
      <c r="F2937" t="s">
        <v>9796</v>
      </c>
    </row>
    <row r="2938" spans="1:6">
      <c r="A2938" s="1" t="s">
        <v>4703</v>
      </c>
      <c r="B2938" t="s">
        <v>4703</v>
      </c>
      <c r="C2938" t="s">
        <v>1765</v>
      </c>
      <c r="E2938" s="4">
        <v>42894</v>
      </c>
      <c r="F2938" t="s">
        <v>9796</v>
      </c>
    </row>
    <row r="2939" spans="1:6">
      <c r="A2939" s="1" t="s">
        <v>4704</v>
      </c>
      <c r="B2939" t="s">
        <v>4704</v>
      </c>
      <c r="C2939" t="s">
        <v>1765</v>
      </c>
      <c r="E2939" s="4">
        <v>42906</v>
      </c>
      <c r="F2939" t="s">
        <v>9796</v>
      </c>
    </row>
    <row r="2940" spans="1:6">
      <c r="A2940" s="1" t="s">
        <v>4705</v>
      </c>
      <c r="B2940" t="s">
        <v>4705</v>
      </c>
      <c r="C2940" t="s">
        <v>1765</v>
      </c>
      <c r="E2940" s="4">
        <v>42909</v>
      </c>
      <c r="F2940" t="s">
        <v>9796</v>
      </c>
    </row>
    <row r="2941" spans="1:6">
      <c r="A2941" s="1" t="s">
        <v>4706</v>
      </c>
      <c r="B2941" t="s">
        <v>4706</v>
      </c>
      <c r="C2941" t="s">
        <v>1765</v>
      </c>
      <c r="E2941" s="4">
        <v>42905</v>
      </c>
      <c r="F2941" t="s">
        <v>9796</v>
      </c>
    </row>
    <row r="2942" spans="1:6">
      <c r="A2942" s="1" t="s">
        <v>4707</v>
      </c>
      <c r="B2942" t="s">
        <v>4707</v>
      </c>
      <c r="C2942" t="s">
        <v>1765</v>
      </c>
      <c r="D2942" t="s">
        <v>178</v>
      </c>
      <c r="E2942" s="4">
        <v>42907</v>
      </c>
      <c r="F2942" t="s">
        <v>9796</v>
      </c>
    </row>
    <row r="2943" spans="1:6">
      <c r="A2943" s="1" t="s">
        <v>4708</v>
      </c>
      <c r="B2943" t="s">
        <v>4708</v>
      </c>
      <c r="C2943" t="s">
        <v>1765</v>
      </c>
      <c r="E2943" s="4">
        <v>42907</v>
      </c>
      <c r="F2943" t="s">
        <v>9796</v>
      </c>
    </row>
    <row r="2944" spans="1:6">
      <c r="A2944" s="1" t="s">
        <v>4709</v>
      </c>
      <c r="B2944" t="s">
        <v>4709</v>
      </c>
      <c r="C2944" t="s">
        <v>1765</v>
      </c>
      <c r="E2944" s="4">
        <v>42909</v>
      </c>
      <c r="F2944" t="s">
        <v>9796</v>
      </c>
    </row>
    <row r="2945" spans="1:6">
      <c r="A2945" s="1" t="s">
        <v>4710</v>
      </c>
      <c r="B2945" t="s">
        <v>4710</v>
      </c>
      <c r="C2945" t="s">
        <v>1765</v>
      </c>
      <c r="E2945" s="4">
        <v>42916</v>
      </c>
      <c r="F2945" t="s">
        <v>9796</v>
      </c>
    </row>
    <row r="2946" spans="1:6">
      <c r="A2946" s="1" t="s">
        <v>4711</v>
      </c>
      <c r="B2946" t="s">
        <v>4711</v>
      </c>
      <c r="C2946" t="s">
        <v>1765</v>
      </c>
      <c r="E2946" s="4">
        <v>42916</v>
      </c>
      <c r="F2946" t="s">
        <v>9796</v>
      </c>
    </row>
    <row r="2947" spans="1:6">
      <c r="A2947" s="1" t="s">
        <v>4712</v>
      </c>
      <c r="B2947" t="s">
        <v>4712</v>
      </c>
      <c r="C2947" t="s">
        <v>1765</v>
      </c>
      <c r="E2947" s="4">
        <v>42916</v>
      </c>
      <c r="F2947" t="s">
        <v>9796</v>
      </c>
    </row>
    <row r="2948" spans="1:6">
      <c r="A2948" s="1" t="s">
        <v>4713</v>
      </c>
      <c r="B2948" t="s">
        <v>4713</v>
      </c>
      <c r="C2948" t="s">
        <v>1765</v>
      </c>
      <c r="E2948" s="4">
        <v>42901</v>
      </c>
      <c r="F2948" t="s">
        <v>9796</v>
      </c>
    </row>
    <row r="2949" spans="1:6">
      <c r="A2949" s="1" t="s">
        <v>4714</v>
      </c>
      <c r="B2949" t="s">
        <v>4714</v>
      </c>
      <c r="C2949" t="s">
        <v>1765</v>
      </c>
      <c r="E2949" s="4">
        <v>42916</v>
      </c>
      <c r="F2949" t="s">
        <v>9796</v>
      </c>
    </row>
    <row r="2950" spans="1:6">
      <c r="A2950" s="1" t="s">
        <v>4715</v>
      </c>
      <c r="B2950" t="s">
        <v>4715</v>
      </c>
      <c r="C2950" t="s">
        <v>1765</v>
      </c>
      <c r="D2950" t="s">
        <v>9722</v>
      </c>
      <c r="E2950" s="4">
        <v>43185</v>
      </c>
      <c r="F2950" t="s">
        <v>9796</v>
      </c>
    </row>
    <row r="2951" spans="1:6">
      <c r="A2951" s="1" t="s">
        <v>4716</v>
      </c>
      <c r="B2951" t="s">
        <v>4716</v>
      </c>
      <c r="C2951" t="s">
        <v>1765</v>
      </c>
      <c r="E2951" s="4">
        <v>42914</v>
      </c>
      <c r="F2951" t="s">
        <v>9796</v>
      </c>
    </row>
    <row r="2952" spans="1:6">
      <c r="A2952" s="1" t="s">
        <v>4717</v>
      </c>
      <c r="B2952" t="s">
        <v>4717</v>
      </c>
      <c r="C2952" t="s">
        <v>1765</v>
      </c>
      <c r="E2952" s="4">
        <v>42886</v>
      </c>
      <c r="F2952" t="s">
        <v>9796</v>
      </c>
    </row>
    <row r="2953" spans="1:6">
      <c r="A2953" s="1" t="s">
        <v>4718</v>
      </c>
      <c r="B2953" t="s">
        <v>4718</v>
      </c>
      <c r="C2953" t="s">
        <v>1765</v>
      </c>
      <c r="E2953" s="4">
        <v>43297</v>
      </c>
      <c r="F2953" t="s">
        <v>9796</v>
      </c>
    </row>
    <row r="2954" spans="1:6">
      <c r="A2954" s="1" t="s">
        <v>4719</v>
      </c>
      <c r="B2954" t="s">
        <v>4719</v>
      </c>
      <c r="C2954" t="s">
        <v>1765</v>
      </c>
      <c r="E2954" s="4">
        <v>42901</v>
      </c>
      <c r="F2954" t="s">
        <v>9796</v>
      </c>
    </row>
    <row r="2955" spans="1:6">
      <c r="A2955" s="1" t="s">
        <v>4720</v>
      </c>
      <c r="B2955" t="s">
        <v>4720</v>
      </c>
      <c r="C2955" t="s">
        <v>1765</v>
      </c>
      <c r="E2955" s="4">
        <v>42901</v>
      </c>
      <c r="F2955" t="s">
        <v>9796</v>
      </c>
    </row>
    <row r="2956" spans="1:6">
      <c r="A2956" s="1" t="s">
        <v>4721</v>
      </c>
      <c r="B2956" t="s">
        <v>4721</v>
      </c>
      <c r="C2956" t="s">
        <v>1765</v>
      </c>
      <c r="E2956" s="4">
        <v>43371</v>
      </c>
      <c r="F2956" t="s">
        <v>9796</v>
      </c>
    </row>
    <row r="2957" spans="1:6">
      <c r="A2957" s="1" t="s">
        <v>4722</v>
      </c>
      <c r="B2957" t="s">
        <v>4722</v>
      </c>
      <c r="C2957" t="s">
        <v>9715</v>
      </c>
      <c r="E2957" s="4">
        <v>42278</v>
      </c>
      <c r="F2957" t="s">
        <v>9796</v>
      </c>
    </row>
    <row r="2958" spans="1:6">
      <c r="A2958" s="1" t="s">
        <v>4723</v>
      </c>
      <c r="B2958" t="s">
        <v>4723</v>
      </c>
      <c r="C2958" t="s">
        <v>9715</v>
      </c>
      <c r="E2958" s="4">
        <v>42278</v>
      </c>
      <c r="F2958" t="s">
        <v>9796</v>
      </c>
    </row>
    <row r="2959" spans="1:6">
      <c r="A2959" s="1" t="s">
        <v>4724</v>
      </c>
      <c r="B2959" t="s">
        <v>4724</v>
      </c>
      <c r="C2959" t="s">
        <v>9720</v>
      </c>
      <c r="D2959" t="s">
        <v>9722</v>
      </c>
      <c r="E2959" s="4">
        <v>42907</v>
      </c>
      <c r="F2959" t="s">
        <v>9796</v>
      </c>
    </row>
    <row r="2960" spans="1:6">
      <c r="A2960" s="1" t="s">
        <v>4725</v>
      </c>
      <c r="B2960" t="s">
        <v>4725</v>
      </c>
      <c r="C2960" t="s">
        <v>1765</v>
      </c>
      <c r="E2960" s="4">
        <v>42550</v>
      </c>
      <c r="F2960" t="s">
        <v>9796</v>
      </c>
    </row>
    <row r="2961" spans="1:6">
      <c r="A2961" s="1" t="s">
        <v>4726</v>
      </c>
      <c r="B2961" t="s">
        <v>4726</v>
      </c>
      <c r="C2961" t="s">
        <v>1765</v>
      </c>
      <c r="D2961" t="s">
        <v>9722</v>
      </c>
      <c r="E2961" s="4">
        <v>42921</v>
      </c>
      <c r="F2961" t="s">
        <v>9796</v>
      </c>
    </row>
    <row r="2962" spans="1:6">
      <c r="A2962" s="1" t="s">
        <v>4727</v>
      </c>
      <c r="B2962" t="s">
        <v>4727</v>
      </c>
      <c r="C2962" t="s">
        <v>1765</v>
      </c>
      <c r="E2962" s="4">
        <v>42278</v>
      </c>
      <c r="F2962" t="s">
        <v>9796</v>
      </c>
    </row>
    <row r="2963" spans="1:6">
      <c r="A2963" s="1" t="s">
        <v>4728</v>
      </c>
      <c r="B2963" t="s">
        <v>4728</v>
      </c>
      <c r="C2963" t="s">
        <v>1765</v>
      </c>
      <c r="E2963" s="4">
        <v>42278</v>
      </c>
      <c r="F2963" t="s">
        <v>9796</v>
      </c>
    </row>
    <row r="2964" spans="1:6">
      <c r="A2964" s="1" t="s">
        <v>4729</v>
      </c>
      <c r="B2964" t="s">
        <v>4729</v>
      </c>
      <c r="C2964" t="s">
        <v>1765</v>
      </c>
      <c r="D2964" t="s">
        <v>9775</v>
      </c>
      <c r="E2964" s="4">
        <v>42933</v>
      </c>
      <c r="F2964" t="s">
        <v>9796</v>
      </c>
    </row>
    <row r="2965" spans="1:6">
      <c r="A2965" s="1" t="s">
        <v>4730</v>
      </c>
      <c r="B2965" t="s">
        <v>4730</v>
      </c>
      <c r="C2965" t="s">
        <v>1765</v>
      </c>
      <c r="E2965" s="4">
        <v>42278</v>
      </c>
      <c r="F2965" t="s">
        <v>9796</v>
      </c>
    </row>
    <row r="2966" spans="1:6">
      <c r="A2966" s="1" t="s">
        <v>4731</v>
      </c>
      <c r="B2966" t="s">
        <v>4731</v>
      </c>
      <c r="C2966" t="s">
        <v>1765</v>
      </c>
      <c r="E2966" s="4">
        <v>42278</v>
      </c>
      <c r="F2966" t="s">
        <v>9796</v>
      </c>
    </row>
    <row r="2967" spans="1:6">
      <c r="A2967" s="1" t="s">
        <v>4732</v>
      </c>
      <c r="B2967" t="s">
        <v>4732</v>
      </c>
      <c r="C2967" t="s">
        <v>1765</v>
      </c>
      <c r="D2967" t="s">
        <v>9722</v>
      </c>
      <c r="E2967" s="4">
        <v>42718</v>
      </c>
      <c r="F2967" t="s">
        <v>9796</v>
      </c>
    </row>
    <row r="2968" spans="1:6">
      <c r="A2968" s="1" t="s">
        <v>4733</v>
      </c>
      <c r="B2968" t="s">
        <v>4733</v>
      </c>
      <c r="C2968" t="s">
        <v>1765</v>
      </c>
      <c r="E2968" s="4">
        <v>42278</v>
      </c>
      <c r="F2968" t="s">
        <v>9796</v>
      </c>
    </row>
    <row r="2969" spans="1:6">
      <c r="A2969" s="1" t="s">
        <v>4734</v>
      </c>
      <c r="B2969" t="s">
        <v>4734</v>
      </c>
      <c r="C2969" t="s">
        <v>1765</v>
      </c>
      <c r="E2969" s="4">
        <v>42278</v>
      </c>
      <c r="F2969" t="s">
        <v>9796</v>
      </c>
    </row>
    <row r="2970" spans="1:6">
      <c r="A2970" s="1" t="s">
        <v>4735</v>
      </c>
      <c r="B2970" t="s">
        <v>4735</v>
      </c>
      <c r="C2970" t="s">
        <v>1765</v>
      </c>
      <c r="D2970" t="s">
        <v>9725</v>
      </c>
      <c r="E2970" s="4">
        <v>43083</v>
      </c>
      <c r="F2970" t="s">
        <v>9796</v>
      </c>
    </row>
    <row r="2971" spans="1:6">
      <c r="A2971" s="1" t="s">
        <v>4736</v>
      </c>
      <c r="B2971" t="s">
        <v>4736</v>
      </c>
      <c r="C2971" t="s">
        <v>1765</v>
      </c>
      <c r="D2971" t="s">
        <v>178</v>
      </c>
      <c r="E2971" s="4">
        <v>43168</v>
      </c>
      <c r="F2971" t="s">
        <v>9796</v>
      </c>
    </row>
    <row r="2972" spans="1:6">
      <c r="A2972" s="1" t="s">
        <v>4737</v>
      </c>
      <c r="B2972" t="s">
        <v>4737</v>
      </c>
      <c r="C2972" t="s">
        <v>1765</v>
      </c>
      <c r="E2972" s="4">
        <v>42278</v>
      </c>
      <c r="F2972" t="s">
        <v>9796</v>
      </c>
    </row>
    <row r="2973" spans="1:6">
      <c r="A2973" s="1" t="s">
        <v>4738</v>
      </c>
      <c r="B2973" t="s">
        <v>4738</v>
      </c>
      <c r="C2973" t="s">
        <v>1765</v>
      </c>
      <c r="E2973" s="4">
        <v>42278</v>
      </c>
      <c r="F2973" t="s">
        <v>9796</v>
      </c>
    </row>
    <row r="2974" spans="1:6">
      <c r="A2974" s="1" t="s">
        <v>4739</v>
      </c>
      <c r="B2974" t="s">
        <v>4739</v>
      </c>
      <c r="C2974" t="s">
        <v>1765</v>
      </c>
      <c r="E2974" s="4">
        <v>42278</v>
      </c>
      <c r="F2974" t="s">
        <v>9796</v>
      </c>
    </row>
    <row r="2975" spans="1:6">
      <c r="A2975" s="1" t="s">
        <v>4740</v>
      </c>
      <c r="B2975" t="s">
        <v>4740</v>
      </c>
      <c r="C2975" t="s">
        <v>1765</v>
      </c>
      <c r="D2975" t="s">
        <v>9750</v>
      </c>
      <c r="E2975" s="4">
        <v>42278</v>
      </c>
      <c r="F2975" t="s">
        <v>9796</v>
      </c>
    </row>
    <row r="2976" spans="1:6">
      <c r="A2976" s="1" t="s">
        <v>4741</v>
      </c>
      <c r="B2976" t="s">
        <v>4741</v>
      </c>
      <c r="C2976" t="s">
        <v>1765</v>
      </c>
      <c r="D2976" t="s">
        <v>9722</v>
      </c>
      <c r="E2976" s="4">
        <v>42878</v>
      </c>
      <c r="F2976" t="s">
        <v>9796</v>
      </c>
    </row>
    <row r="2977" spans="1:6">
      <c r="A2977" s="1" t="s">
        <v>4742</v>
      </c>
      <c r="B2977" t="s">
        <v>4742</v>
      </c>
      <c r="C2977" t="s">
        <v>1765</v>
      </c>
      <c r="E2977" s="4">
        <v>42551</v>
      </c>
      <c r="F2977" t="s">
        <v>9796</v>
      </c>
    </row>
    <row r="2978" spans="1:6">
      <c r="A2978" s="1" t="s">
        <v>4743</v>
      </c>
      <c r="B2978" t="s">
        <v>4743</v>
      </c>
      <c r="C2978" t="s">
        <v>1765</v>
      </c>
      <c r="D2978" t="s">
        <v>9735</v>
      </c>
      <c r="E2978" s="4">
        <v>43007</v>
      </c>
      <c r="F2978" t="s">
        <v>9796</v>
      </c>
    </row>
    <row r="2979" spans="1:6">
      <c r="A2979" s="1" t="s">
        <v>4744</v>
      </c>
      <c r="B2979" t="s">
        <v>4744</v>
      </c>
      <c r="C2979" t="s">
        <v>1765</v>
      </c>
      <c r="E2979" s="4">
        <v>42278</v>
      </c>
      <c r="F2979" t="s">
        <v>9796</v>
      </c>
    </row>
    <row r="2980" spans="1:6">
      <c r="A2980" s="1" t="s">
        <v>4745</v>
      </c>
      <c r="B2980" t="s">
        <v>4745</v>
      </c>
      <c r="C2980" t="s">
        <v>9715</v>
      </c>
      <c r="E2980" s="4">
        <v>42278</v>
      </c>
      <c r="F2980" t="s">
        <v>9796</v>
      </c>
    </row>
    <row r="2981" spans="1:6">
      <c r="A2981" s="1" t="s">
        <v>4746</v>
      </c>
      <c r="B2981" t="s">
        <v>4746</v>
      </c>
      <c r="C2981" t="s">
        <v>1765</v>
      </c>
      <c r="D2981" t="s">
        <v>189</v>
      </c>
      <c r="E2981" s="4">
        <v>42466</v>
      </c>
      <c r="F2981" t="s">
        <v>9796</v>
      </c>
    </row>
    <row r="2982" spans="1:6">
      <c r="A2982" s="1" t="s">
        <v>4747</v>
      </c>
      <c r="B2982" t="s">
        <v>4747</v>
      </c>
      <c r="C2982" t="s">
        <v>1765</v>
      </c>
      <c r="E2982" s="4">
        <v>42278</v>
      </c>
      <c r="F2982" t="s">
        <v>9796</v>
      </c>
    </row>
    <row r="2983" spans="1:6">
      <c r="A2983" s="1" t="s">
        <v>4748</v>
      </c>
      <c r="B2983" t="s">
        <v>4748</v>
      </c>
      <c r="C2983" t="s">
        <v>1765</v>
      </c>
      <c r="E2983" s="4">
        <v>42278</v>
      </c>
      <c r="F2983" t="s">
        <v>9796</v>
      </c>
    </row>
    <row r="2984" spans="1:6">
      <c r="A2984" s="1" t="s">
        <v>4749</v>
      </c>
      <c r="B2984" t="s">
        <v>4749</v>
      </c>
      <c r="C2984" t="s">
        <v>1765</v>
      </c>
      <c r="E2984" s="4">
        <v>42551</v>
      </c>
      <c r="F2984" t="s">
        <v>9796</v>
      </c>
    </row>
    <row r="2985" spans="1:6">
      <c r="A2985" s="1" t="s">
        <v>4750</v>
      </c>
      <c r="B2985" t="s">
        <v>4750</v>
      </c>
      <c r="C2985" t="s">
        <v>1765</v>
      </c>
      <c r="E2985" s="4">
        <v>42278</v>
      </c>
      <c r="F2985" t="s">
        <v>9796</v>
      </c>
    </row>
    <row r="2986" spans="1:6">
      <c r="A2986" s="1" t="s">
        <v>4751</v>
      </c>
      <c r="B2986" t="s">
        <v>4751</v>
      </c>
      <c r="C2986" t="s">
        <v>1765</v>
      </c>
      <c r="E2986" s="4">
        <v>42278</v>
      </c>
      <c r="F2986" t="s">
        <v>9796</v>
      </c>
    </row>
    <row r="2987" spans="1:6">
      <c r="A2987" s="1" t="s">
        <v>4752</v>
      </c>
      <c r="B2987" t="s">
        <v>4752</v>
      </c>
      <c r="C2987" t="s">
        <v>1765</v>
      </c>
      <c r="E2987" s="4">
        <v>42278</v>
      </c>
      <c r="F2987" t="s">
        <v>9796</v>
      </c>
    </row>
    <row r="2988" spans="1:6">
      <c r="A2988" s="1" t="s">
        <v>4753</v>
      </c>
      <c r="B2988" t="s">
        <v>4753</v>
      </c>
      <c r="C2988" t="s">
        <v>1765</v>
      </c>
      <c r="E2988" s="4">
        <v>42278</v>
      </c>
      <c r="F2988" t="s">
        <v>9796</v>
      </c>
    </row>
    <row r="2989" spans="1:6">
      <c r="A2989" s="1" t="s">
        <v>4754</v>
      </c>
      <c r="B2989" t="s">
        <v>4754</v>
      </c>
      <c r="C2989" t="s">
        <v>1765</v>
      </c>
      <c r="E2989" s="4">
        <v>42550</v>
      </c>
      <c r="F2989" t="s">
        <v>9796</v>
      </c>
    </row>
    <row r="2990" spans="1:6">
      <c r="A2990" s="1" t="s">
        <v>4755</v>
      </c>
      <c r="B2990" t="s">
        <v>4755</v>
      </c>
      <c r="C2990" t="s">
        <v>1765</v>
      </c>
      <c r="D2990" t="s">
        <v>9741</v>
      </c>
      <c r="E2990" s="4">
        <v>43189</v>
      </c>
      <c r="F2990" t="s">
        <v>9796</v>
      </c>
    </row>
    <row r="2991" spans="1:6">
      <c r="A2991" s="1" t="s">
        <v>4756</v>
      </c>
      <c r="B2991" t="s">
        <v>4756</v>
      </c>
      <c r="C2991" t="s">
        <v>1765</v>
      </c>
      <c r="D2991" t="s">
        <v>9732</v>
      </c>
      <c r="E2991" s="4">
        <v>42860</v>
      </c>
      <c r="F2991" t="s">
        <v>9796</v>
      </c>
    </row>
    <row r="2992" spans="1:6">
      <c r="A2992" s="1" t="s">
        <v>4757</v>
      </c>
      <c r="B2992" t="s">
        <v>4757</v>
      </c>
      <c r="C2992" t="s">
        <v>1765</v>
      </c>
      <c r="D2992" t="s">
        <v>9741</v>
      </c>
      <c r="E2992" s="4">
        <v>42755</v>
      </c>
      <c r="F2992" t="s">
        <v>9796</v>
      </c>
    </row>
    <row r="2993" spans="1:6">
      <c r="A2993" s="1" t="s">
        <v>4758</v>
      </c>
      <c r="B2993" t="s">
        <v>4758</v>
      </c>
      <c r="C2993" t="s">
        <v>1765</v>
      </c>
      <c r="E2993" s="4">
        <v>42551</v>
      </c>
      <c r="F2993" t="s">
        <v>9796</v>
      </c>
    </row>
    <row r="2994" spans="1:6">
      <c r="A2994" s="1" t="s">
        <v>4759</v>
      </c>
      <c r="B2994" t="s">
        <v>4759</v>
      </c>
      <c r="C2994" t="s">
        <v>9720</v>
      </c>
      <c r="E2994" s="4">
        <v>42489</v>
      </c>
      <c r="F2994" t="s">
        <v>9796</v>
      </c>
    </row>
    <row r="2995" spans="1:6">
      <c r="A2995" s="1" t="s">
        <v>4760</v>
      </c>
      <c r="B2995" t="s">
        <v>4760</v>
      </c>
      <c r="C2995" t="s">
        <v>1765</v>
      </c>
      <c r="E2995" s="4">
        <v>42489</v>
      </c>
      <c r="F2995" t="s">
        <v>9796</v>
      </c>
    </row>
    <row r="2996" spans="1:6">
      <c r="A2996" s="1" t="s">
        <v>4761</v>
      </c>
      <c r="B2996" t="s">
        <v>4761</v>
      </c>
      <c r="C2996" t="s">
        <v>1765</v>
      </c>
      <c r="E2996" s="4">
        <v>42537</v>
      </c>
      <c r="F2996" t="s">
        <v>9796</v>
      </c>
    </row>
    <row r="2997" spans="1:6">
      <c r="A2997" s="1" t="s">
        <v>4762</v>
      </c>
      <c r="B2997" t="s">
        <v>4762</v>
      </c>
      <c r="C2997" t="s">
        <v>1765</v>
      </c>
      <c r="D2997" t="s">
        <v>9722</v>
      </c>
      <c r="E2997" s="4">
        <v>43304</v>
      </c>
      <c r="F2997" t="s">
        <v>9796</v>
      </c>
    </row>
    <row r="2998" spans="1:6">
      <c r="A2998" s="1" t="s">
        <v>4763</v>
      </c>
      <c r="B2998" t="s">
        <v>4763</v>
      </c>
      <c r="C2998" t="s">
        <v>1765</v>
      </c>
      <c r="E2998" s="4">
        <v>42551</v>
      </c>
      <c r="F2998" t="s">
        <v>9796</v>
      </c>
    </row>
    <row r="2999" spans="1:6">
      <c r="A2999" s="1" t="s">
        <v>4764</v>
      </c>
      <c r="B2999" t="s">
        <v>4764</v>
      </c>
      <c r="C2999" t="s">
        <v>1765</v>
      </c>
      <c r="D2999" t="s">
        <v>9722</v>
      </c>
      <c r="E2999" s="4">
        <v>43235</v>
      </c>
      <c r="F2999" t="s">
        <v>9796</v>
      </c>
    </row>
    <row r="3000" spans="1:6">
      <c r="A3000" s="1" t="s">
        <v>4765</v>
      </c>
      <c r="B3000" t="s">
        <v>4765</v>
      </c>
      <c r="C3000" t="s">
        <v>1765</v>
      </c>
      <c r="E3000" s="4">
        <v>42480</v>
      </c>
      <c r="F3000" t="s">
        <v>9796</v>
      </c>
    </row>
    <row r="3001" spans="1:6">
      <c r="A3001" s="1" t="s">
        <v>4766</v>
      </c>
      <c r="B3001" t="s">
        <v>4766</v>
      </c>
      <c r="C3001" t="s">
        <v>1765</v>
      </c>
      <c r="D3001" t="s">
        <v>9747</v>
      </c>
      <c r="E3001" s="4">
        <v>43143</v>
      </c>
      <c r="F3001" t="s">
        <v>9796</v>
      </c>
    </row>
    <row r="3002" spans="1:6">
      <c r="A3002" s="1" t="s">
        <v>4767</v>
      </c>
      <c r="B3002" t="s">
        <v>4767</v>
      </c>
      <c r="C3002" t="s">
        <v>9720</v>
      </c>
      <c r="E3002" s="4">
        <v>42489</v>
      </c>
      <c r="F3002" t="s">
        <v>9796</v>
      </c>
    </row>
    <row r="3003" spans="1:6">
      <c r="A3003" s="1" t="s">
        <v>4768</v>
      </c>
      <c r="B3003" t="s">
        <v>4768</v>
      </c>
      <c r="C3003" t="s">
        <v>9715</v>
      </c>
      <c r="D3003" t="s">
        <v>9722</v>
      </c>
      <c r="E3003" s="4">
        <v>43339</v>
      </c>
      <c r="F3003" t="s">
        <v>9796</v>
      </c>
    </row>
    <row r="3004" spans="1:6">
      <c r="A3004" s="1" t="s">
        <v>4769</v>
      </c>
      <c r="B3004" t="s">
        <v>4769</v>
      </c>
      <c r="C3004" t="s">
        <v>1765</v>
      </c>
      <c r="D3004" t="s">
        <v>9736</v>
      </c>
      <c r="E3004" s="4">
        <v>42489</v>
      </c>
      <c r="F3004" t="s">
        <v>9796</v>
      </c>
    </row>
    <row r="3005" spans="1:6">
      <c r="A3005" s="1" t="s">
        <v>4770</v>
      </c>
      <c r="B3005" t="s">
        <v>4770</v>
      </c>
      <c r="C3005" t="s">
        <v>1765</v>
      </c>
      <c r="D3005" t="s">
        <v>178</v>
      </c>
      <c r="E3005" s="4">
        <v>42640</v>
      </c>
      <c r="F3005" t="s">
        <v>9796</v>
      </c>
    </row>
    <row r="3006" spans="1:6">
      <c r="A3006" s="1" t="s">
        <v>4771</v>
      </c>
      <c r="B3006" t="s">
        <v>4771</v>
      </c>
      <c r="C3006" t="s">
        <v>1765</v>
      </c>
      <c r="E3006" s="4">
        <v>42550</v>
      </c>
      <c r="F3006" t="s">
        <v>9796</v>
      </c>
    </row>
    <row r="3007" spans="1:6">
      <c r="A3007" s="1" t="s">
        <v>4772</v>
      </c>
      <c r="B3007" t="s">
        <v>4772</v>
      </c>
      <c r="C3007" t="s">
        <v>9715</v>
      </c>
      <c r="D3007" t="s">
        <v>9750</v>
      </c>
      <c r="E3007" s="4">
        <v>42489</v>
      </c>
      <c r="F3007" t="s">
        <v>9796</v>
      </c>
    </row>
    <row r="3008" spans="1:6">
      <c r="A3008" s="1" t="s">
        <v>4773</v>
      </c>
      <c r="B3008" t="s">
        <v>4773</v>
      </c>
      <c r="C3008" t="s">
        <v>9715</v>
      </c>
      <c r="E3008" s="4">
        <v>42489</v>
      </c>
      <c r="F3008" t="s">
        <v>9796</v>
      </c>
    </row>
    <row r="3009" spans="1:6">
      <c r="A3009" s="1" t="s">
        <v>4774</v>
      </c>
      <c r="B3009" t="s">
        <v>4774</v>
      </c>
      <c r="C3009" t="s">
        <v>1765</v>
      </c>
      <c r="E3009" s="4">
        <v>42691</v>
      </c>
      <c r="F3009" t="s">
        <v>9796</v>
      </c>
    </row>
    <row r="3010" spans="1:6">
      <c r="A3010" s="1" t="s">
        <v>4775</v>
      </c>
      <c r="B3010" t="s">
        <v>4775</v>
      </c>
      <c r="C3010" t="s">
        <v>9720</v>
      </c>
      <c r="E3010" s="4">
        <v>42489</v>
      </c>
      <c r="F3010" t="s">
        <v>9796</v>
      </c>
    </row>
    <row r="3011" spans="1:6">
      <c r="A3011" s="1" t="s">
        <v>4776</v>
      </c>
      <c r="B3011" t="s">
        <v>4776</v>
      </c>
      <c r="C3011" t="s">
        <v>1765</v>
      </c>
      <c r="E3011" s="4">
        <v>42551</v>
      </c>
      <c r="F3011" t="s">
        <v>9796</v>
      </c>
    </row>
    <row r="3012" spans="1:6">
      <c r="A3012" s="1" t="s">
        <v>4777</v>
      </c>
      <c r="B3012" t="s">
        <v>4777</v>
      </c>
      <c r="C3012" t="s">
        <v>9720</v>
      </c>
      <c r="D3012" t="s">
        <v>9736</v>
      </c>
      <c r="E3012" s="4">
        <v>42551</v>
      </c>
      <c r="F3012" t="s">
        <v>9796</v>
      </c>
    </row>
    <row r="3013" spans="1:6">
      <c r="A3013" s="1" t="s">
        <v>4778</v>
      </c>
      <c r="B3013" t="s">
        <v>4778</v>
      </c>
      <c r="C3013" t="s">
        <v>1765</v>
      </c>
      <c r="D3013" t="s">
        <v>9722</v>
      </c>
      <c r="E3013" s="4">
        <v>43189</v>
      </c>
      <c r="F3013" t="s">
        <v>9796</v>
      </c>
    </row>
    <row r="3014" spans="1:6">
      <c r="A3014" s="1" t="s">
        <v>4779</v>
      </c>
      <c r="B3014" t="s">
        <v>4779</v>
      </c>
      <c r="C3014" t="s">
        <v>1765</v>
      </c>
      <c r="E3014" s="4">
        <v>42542</v>
      </c>
      <c r="F3014" t="s">
        <v>9796</v>
      </c>
    </row>
    <row r="3015" spans="1:6">
      <c r="A3015" s="1" t="s">
        <v>4780</v>
      </c>
      <c r="B3015" t="s">
        <v>4780</v>
      </c>
      <c r="C3015" t="s">
        <v>1765</v>
      </c>
      <c r="D3015" t="s">
        <v>9736</v>
      </c>
      <c r="E3015" s="4">
        <v>42536</v>
      </c>
      <c r="F3015" t="s">
        <v>9796</v>
      </c>
    </row>
    <row r="3016" spans="1:6">
      <c r="A3016" s="1" t="s">
        <v>4781</v>
      </c>
      <c r="B3016" t="s">
        <v>4781</v>
      </c>
      <c r="C3016" t="s">
        <v>1765</v>
      </c>
      <c r="E3016" s="4">
        <v>42537</v>
      </c>
      <c r="F3016" t="s">
        <v>9796</v>
      </c>
    </row>
    <row r="3017" spans="1:6">
      <c r="A3017" s="1" t="s">
        <v>4782</v>
      </c>
      <c r="B3017" t="s">
        <v>4782</v>
      </c>
      <c r="C3017" t="s">
        <v>1765</v>
      </c>
      <c r="E3017" s="4">
        <v>42828</v>
      </c>
      <c r="F3017" t="s">
        <v>9796</v>
      </c>
    </row>
    <row r="3018" spans="1:6">
      <c r="A3018" s="1" t="s">
        <v>4783</v>
      </c>
      <c r="B3018" t="s">
        <v>4783</v>
      </c>
      <c r="C3018" t="s">
        <v>1765</v>
      </c>
      <c r="E3018" s="4">
        <v>42549</v>
      </c>
      <c r="F3018" t="s">
        <v>9796</v>
      </c>
    </row>
    <row r="3019" spans="1:6">
      <c r="A3019" s="1" t="s">
        <v>4784</v>
      </c>
      <c r="B3019" t="s">
        <v>4784</v>
      </c>
      <c r="C3019" t="s">
        <v>1765</v>
      </c>
      <c r="E3019" s="4">
        <v>42551</v>
      </c>
      <c r="F3019" t="s">
        <v>9796</v>
      </c>
    </row>
    <row r="3020" spans="1:6">
      <c r="A3020" s="1" t="s">
        <v>4785</v>
      </c>
      <c r="B3020" t="s">
        <v>4785</v>
      </c>
      <c r="C3020" t="s">
        <v>9720</v>
      </c>
      <c r="E3020" s="4">
        <v>42550</v>
      </c>
      <c r="F3020" t="s">
        <v>9796</v>
      </c>
    </row>
    <row r="3021" spans="1:6">
      <c r="A3021" s="1" t="s">
        <v>4786</v>
      </c>
      <c r="B3021" t="s">
        <v>4786</v>
      </c>
      <c r="C3021" t="s">
        <v>9720</v>
      </c>
      <c r="E3021" s="4">
        <v>42530</v>
      </c>
      <c r="F3021" t="s">
        <v>9796</v>
      </c>
    </row>
    <row r="3022" spans="1:6">
      <c r="A3022" s="1" t="s">
        <v>4787</v>
      </c>
      <c r="B3022" t="s">
        <v>4787</v>
      </c>
      <c r="C3022" t="s">
        <v>1765</v>
      </c>
      <c r="E3022" s="4">
        <v>42551</v>
      </c>
      <c r="F3022" t="s">
        <v>9796</v>
      </c>
    </row>
    <row r="3023" spans="1:6">
      <c r="A3023" s="1" t="s">
        <v>4788</v>
      </c>
      <c r="B3023" t="s">
        <v>4788</v>
      </c>
      <c r="C3023" t="s">
        <v>1765</v>
      </c>
      <c r="E3023" s="4">
        <v>42551</v>
      </c>
      <c r="F3023" t="s">
        <v>9796</v>
      </c>
    </row>
    <row r="3024" spans="1:6">
      <c r="A3024" s="1" t="s">
        <v>4789</v>
      </c>
      <c r="B3024" t="s">
        <v>4789</v>
      </c>
      <c r="C3024" t="s">
        <v>1765</v>
      </c>
      <c r="D3024" t="s">
        <v>9741</v>
      </c>
      <c r="E3024" s="4">
        <v>42907</v>
      </c>
      <c r="F3024" t="s">
        <v>9796</v>
      </c>
    </row>
    <row r="3025" spans="1:6">
      <c r="A3025" s="1" t="s">
        <v>4790</v>
      </c>
      <c r="B3025" t="s">
        <v>4790</v>
      </c>
      <c r="C3025" t="s">
        <v>1765</v>
      </c>
      <c r="E3025" s="4">
        <v>42696</v>
      </c>
      <c r="F3025" t="s">
        <v>9796</v>
      </c>
    </row>
    <row r="3026" spans="1:6">
      <c r="A3026" s="1" t="s">
        <v>4791</v>
      </c>
      <c r="B3026" t="s">
        <v>4791</v>
      </c>
      <c r="C3026" t="s">
        <v>1765</v>
      </c>
      <c r="E3026" s="4">
        <v>42644</v>
      </c>
      <c r="F3026" t="s">
        <v>9796</v>
      </c>
    </row>
    <row r="3027" spans="1:6">
      <c r="A3027" s="1" t="s">
        <v>4792</v>
      </c>
      <c r="B3027" t="s">
        <v>4792</v>
      </c>
      <c r="C3027" t="s">
        <v>1765</v>
      </c>
      <c r="D3027" t="s">
        <v>9732</v>
      </c>
      <c r="E3027" s="4">
        <v>42998</v>
      </c>
      <c r="F3027" t="s">
        <v>9796</v>
      </c>
    </row>
    <row r="3028" spans="1:6">
      <c r="A3028" s="1" t="s">
        <v>4793</v>
      </c>
      <c r="B3028" t="s">
        <v>4793</v>
      </c>
      <c r="C3028" t="s">
        <v>1765</v>
      </c>
      <c r="E3028" s="4">
        <v>42369</v>
      </c>
      <c r="F3028" t="s">
        <v>9796</v>
      </c>
    </row>
    <row r="3029" spans="1:6">
      <c r="A3029" s="1" t="s">
        <v>4794</v>
      </c>
      <c r="B3029" t="s">
        <v>4794</v>
      </c>
      <c r="C3029" t="s">
        <v>1765</v>
      </c>
      <c r="E3029" s="4">
        <v>42352</v>
      </c>
      <c r="F3029" t="s">
        <v>9796</v>
      </c>
    </row>
    <row r="3030" spans="1:6">
      <c r="A3030" s="1" t="s">
        <v>4795</v>
      </c>
      <c r="B3030" t="s">
        <v>4795</v>
      </c>
      <c r="C3030" t="s">
        <v>1765</v>
      </c>
      <c r="D3030" t="s">
        <v>9732</v>
      </c>
      <c r="E3030" s="4">
        <v>42907</v>
      </c>
      <c r="F3030" t="s">
        <v>9796</v>
      </c>
    </row>
    <row r="3031" spans="1:6">
      <c r="A3031" s="1" t="s">
        <v>4796</v>
      </c>
      <c r="B3031" t="s">
        <v>4796</v>
      </c>
      <c r="C3031" t="s">
        <v>1765</v>
      </c>
      <c r="E3031" s="4">
        <v>42429</v>
      </c>
      <c r="F3031" t="s">
        <v>9796</v>
      </c>
    </row>
    <row r="3032" spans="1:6">
      <c r="A3032" s="1" t="s">
        <v>4797</v>
      </c>
      <c r="B3032" t="s">
        <v>4797</v>
      </c>
      <c r="C3032" t="s">
        <v>1765</v>
      </c>
      <c r="E3032" s="4">
        <v>42538</v>
      </c>
      <c r="F3032" t="s">
        <v>9796</v>
      </c>
    </row>
    <row r="3033" spans="1:6">
      <c r="A3033" s="1" t="s">
        <v>4798</v>
      </c>
      <c r="B3033" t="s">
        <v>4798</v>
      </c>
      <c r="C3033" t="s">
        <v>9720</v>
      </c>
      <c r="D3033" t="s">
        <v>9755</v>
      </c>
      <c r="E3033" s="4">
        <v>43018</v>
      </c>
      <c r="F3033" t="s">
        <v>9796</v>
      </c>
    </row>
    <row r="3034" spans="1:6">
      <c r="A3034" s="1" t="s">
        <v>4799</v>
      </c>
      <c r="B3034" t="s">
        <v>4799</v>
      </c>
      <c r="C3034" t="s">
        <v>1765</v>
      </c>
      <c r="E3034" s="4">
        <v>42548</v>
      </c>
      <c r="F3034" t="s">
        <v>9796</v>
      </c>
    </row>
    <row r="3035" spans="1:6">
      <c r="A3035" s="1" t="s">
        <v>4800</v>
      </c>
      <c r="B3035" t="s">
        <v>4800</v>
      </c>
      <c r="C3035" t="s">
        <v>9715</v>
      </c>
      <c r="D3035" t="s">
        <v>9725</v>
      </c>
      <c r="E3035" s="4">
        <v>42359</v>
      </c>
      <c r="F3035" t="s">
        <v>9796</v>
      </c>
    </row>
    <row r="3036" spans="1:6">
      <c r="A3036" s="1" t="s">
        <v>4801</v>
      </c>
      <c r="B3036" t="s">
        <v>4801</v>
      </c>
      <c r="C3036" t="s">
        <v>1765</v>
      </c>
      <c r="E3036" s="4">
        <v>42369</v>
      </c>
      <c r="F3036" t="s">
        <v>9796</v>
      </c>
    </row>
    <row r="3037" spans="1:6">
      <c r="A3037" s="1" t="s">
        <v>4802</v>
      </c>
      <c r="B3037" t="s">
        <v>4802</v>
      </c>
      <c r="C3037" t="s">
        <v>1765</v>
      </c>
      <c r="D3037" t="s">
        <v>9722</v>
      </c>
      <c r="E3037" s="4">
        <v>42907</v>
      </c>
      <c r="F3037" t="s">
        <v>9796</v>
      </c>
    </row>
    <row r="3038" spans="1:6">
      <c r="A3038" s="1" t="s">
        <v>4803</v>
      </c>
      <c r="B3038" t="s">
        <v>4803</v>
      </c>
      <c r="C3038" t="s">
        <v>9720</v>
      </c>
      <c r="E3038" s="4">
        <v>42429</v>
      </c>
      <c r="F3038" t="s">
        <v>9796</v>
      </c>
    </row>
    <row r="3039" spans="1:6">
      <c r="A3039" s="1" t="s">
        <v>4804</v>
      </c>
      <c r="B3039" t="s">
        <v>4804</v>
      </c>
      <c r="C3039" t="s">
        <v>1765</v>
      </c>
      <c r="E3039" s="4">
        <v>42369</v>
      </c>
      <c r="F3039" t="s">
        <v>9796</v>
      </c>
    </row>
    <row r="3040" spans="1:6">
      <c r="A3040" s="1" t="s">
        <v>4805</v>
      </c>
      <c r="B3040" t="s">
        <v>4805</v>
      </c>
      <c r="C3040" t="s">
        <v>1765</v>
      </c>
      <c r="E3040" s="4">
        <v>42359</v>
      </c>
      <c r="F3040" t="s">
        <v>9796</v>
      </c>
    </row>
    <row r="3041" spans="1:6">
      <c r="A3041" s="1" t="s">
        <v>4806</v>
      </c>
      <c r="B3041" t="s">
        <v>4806</v>
      </c>
      <c r="C3041" t="s">
        <v>1765</v>
      </c>
      <c r="E3041" s="4">
        <v>42369</v>
      </c>
      <c r="F3041" t="s">
        <v>9796</v>
      </c>
    </row>
    <row r="3042" spans="1:6">
      <c r="A3042" s="1" t="s">
        <v>4807</v>
      </c>
      <c r="B3042" t="s">
        <v>4807</v>
      </c>
      <c r="C3042" t="s">
        <v>1765</v>
      </c>
      <c r="D3042" t="s">
        <v>9721</v>
      </c>
      <c r="E3042" s="4">
        <v>42369</v>
      </c>
      <c r="F3042" t="s">
        <v>9796</v>
      </c>
    </row>
    <row r="3043" spans="1:6">
      <c r="A3043" s="1" t="s">
        <v>4808</v>
      </c>
      <c r="B3043" t="s">
        <v>4808</v>
      </c>
      <c r="C3043" t="s">
        <v>1765</v>
      </c>
      <c r="E3043" s="4">
        <v>42369</v>
      </c>
      <c r="F3043" t="s">
        <v>9796</v>
      </c>
    </row>
    <row r="3044" spans="1:6">
      <c r="A3044" s="1" t="s">
        <v>4809</v>
      </c>
      <c r="B3044" t="s">
        <v>4809</v>
      </c>
      <c r="C3044" t="s">
        <v>1765</v>
      </c>
      <c r="E3044" s="4">
        <v>42352</v>
      </c>
      <c r="F3044" t="s">
        <v>9796</v>
      </c>
    </row>
    <row r="3045" spans="1:6">
      <c r="A3045" s="1" t="s">
        <v>4810</v>
      </c>
      <c r="B3045" t="s">
        <v>4810</v>
      </c>
      <c r="C3045" t="s">
        <v>1765</v>
      </c>
      <c r="E3045" s="4">
        <v>42369</v>
      </c>
      <c r="F3045" t="s">
        <v>9796</v>
      </c>
    </row>
    <row r="3046" spans="1:6">
      <c r="A3046" s="1" t="s">
        <v>4811</v>
      </c>
      <c r="B3046" t="s">
        <v>4811</v>
      </c>
      <c r="C3046" t="s">
        <v>1765</v>
      </c>
      <c r="E3046" s="4">
        <v>42369</v>
      </c>
      <c r="F3046" t="s">
        <v>9796</v>
      </c>
    </row>
    <row r="3047" spans="1:6">
      <c r="A3047" s="1" t="s">
        <v>4812</v>
      </c>
      <c r="B3047" t="s">
        <v>4812</v>
      </c>
      <c r="C3047" t="s">
        <v>1765</v>
      </c>
      <c r="D3047" t="s">
        <v>9732</v>
      </c>
      <c r="E3047" s="4">
        <v>42934</v>
      </c>
      <c r="F3047" t="s">
        <v>9796</v>
      </c>
    </row>
    <row r="3048" spans="1:6">
      <c r="A3048" s="1" t="s">
        <v>4813</v>
      </c>
      <c r="B3048" t="s">
        <v>4813</v>
      </c>
      <c r="C3048" t="s">
        <v>9720</v>
      </c>
      <c r="E3048" s="4">
        <v>42369</v>
      </c>
      <c r="F3048" t="s">
        <v>9796</v>
      </c>
    </row>
    <row r="3049" spans="1:6">
      <c r="A3049" s="1" t="s">
        <v>4814</v>
      </c>
      <c r="B3049" t="s">
        <v>4814</v>
      </c>
      <c r="C3049" t="s">
        <v>9720</v>
      </c>
      <c r="E3049" s="4">
        <v>42369</v>
      </c>
      <c r="F3049" t="s">
        <v>9796</v>
      </c>
    </row>
    <row r="3050" spans="1:6">
      <c r="A3050" s="1" t="s">
        <v>4815</v>
      </c>
      <c r="B3050" t="s">
        <v>4815</v>
      </c>
      <c r="C3050" t="s">
        <v>1765</v>
      </c>
      <c r="E3050" s="4">
        <v>42636</v>
      </c>
      <c r="F3050" t="s">
        <v>9796</v>
      </c>
    </row>
    <row r="3051" spans="1:6">
      <c r="A3051" s="1" t="s">
        <v>4816</v>
      </c>
      <c r="B3051" t="s">
        <v>4816</v>
      </c>
      <c r="C3051" t="s">
        <v>1765</v>
      </c>
      <c r="E3051" s="4">
        <v>42643</v>
      </c>
      <c r="F3051" t="s">
        <v>9796</v>
      </c>
    </row>
    <row r="3052" spans="1:6">
      <c r="A3052" s="1" t="s">
        <v>4817</v>
      </c>
      <c r="B3052" t="s">
        <v>4817</v>
      </c>
      <c r="C3052" t="s">
        <v>1765</v>
      </c>
      <c r="E3052" s="4">
        <v>42640</v>
      </c>
      <c r="F3052" t="s">
        <v>9796</v>
      </c>
    </row>
    <row r="3053" spans="1:6">
      <c r="A3053" s="1" t="s">
        <v>4818</v>
      </c>
      <c r="B3053" t="s">
        <v>4818</v>
      </c>
      <c r="C3053" t="s">
        <v>1765</v>
      </c>
      <c r="E3053" s="4">
        <v>42704</v>
      </c>
      <c r="F3053" t="s">
        <v>9796</v>
      </c>
    </row>
    <row r="3054" spans="1:6">
      <c r="A3054" s="1" t="s">
        <v>4819</v>
      </c>
      <c r="B3054" t="s">
        <v>4819</v>
      </c>
      <c r="C3054" t="s">
        <v>1765</v>
      </c>
      <c r="E3054" s="4">
        <v>42643</v>
      </c>
      <c r="F3054" t="s">
        <v>9796</v>
      </c>
    </row>
    <row r="3055" spans="1:6">
      <c r="A3055" s="1" t="s">
        <v>4820</v>
      </c>
      <c r="B3055" t="s">
        <v>4820</v>
      </c>
      <c r="C3055" t="s">
        <v>9715</v>
      </c>
      <c r="E3055" s="4">
        <v>43403</v>
      </c>
      <c r="F3055" t="s">
        <v>9796</v>
      </c>
    </row>
    <row r="3056" spans="1:6">
      <c r="A3056" s="1" t="s">
        <v>4821</v>
      </c>
      <c r="B3056" t="s">
        <v>4821</v>
      </c>
      <c r="C3056" t="s">
        <v>1765</v>
      </c>
      <c r="D3056" t="s">
        <v>9757</v>
      </c>
      <c r="E3056" s="4">
        <v>43304</v>
      </c>
      <c r="F3056" t="s">
        <v>9796</v>
      </c>
    </row>
    <row r="3057" spans="1:6">
      <c r="A3057" s="1" t="s">
        <v>4822</v>
      </c>
      <c r="B3057" t="s">
        <v>4822</v>
      </c>
      <c r="C3057" t="s">
        <v>1765</v>
      </c>
      <c r="E3057" s="4">
        <v>42646</v>
      </c>
      <c r="F3057" t="s">
        <v>9796</v>
      </c>
    </row>
    <row r="3058" spans="1:6">
      <c r="A3058" s="1" t="s">
        <v>4823</v>
      </c>
      <c r="B3058" t="s">
        <v>4823</v>
      </c>
      <c r="C3058" t="s">
        <v>9720</v>
      </c>
      <c r="E3058" s="4">
        <v>42735</v>
      </c>
      <c r="F3058" t="s">
        <v>9796</v>
      </c>
    </row>
    <row r="3059" spans="1:6">
      <c r="A3059" s="1" t="s">
        <v>4824</v>
      </c>
      <c r="B3059" t="s">
        <v>4824</v>
      </c>
      <c r="C3059" t="s">
        <v>1765</v>
      </c>
      <c r="E3059" s="4">
        <v>42689</v>
      </c>
      <c r="F3059" t="s">
        <v>9796</v>
      </c>
    </row>
    <row r="3060" spans="1:6">
      <c r="A3060" s="1" t="s">
        <v>4825</v>
      </c>
      <c r="B3060" t="s">
        <v>4825</v>
      </c>
      <c r="C3060" t="s">
        <v>1765</v>
      </c>
      <c r="E3060" s="4">
        <v>42704</v>
      </c>
      <c r="F3060" t="s">
        <v>9796</v>
      </c>
    </row>
    <row r="3061" spans="1:6">
      <c r="A3061" s="1" t="s">
        <v>4826</v>
      </c>
      <c r="B3061" t="s">
        <v>4826</v>
      </c>
      <c r="C3061" t="s">
        <v>9715</v>
      </c>
      <c r="D3061" t="s">
        <v>9740</v>
      </c>
      <c r="E3061" s="4">
        <v>43349</v>
      </c>
      <c r="F3061" t="s">
        <v>9796</v>
      </c>
    </row>
    <row r="3062" spans="1:6">
      <c r="A3062" s="1" t="s">
        <v>4827</v>
      </c>
      <c r="B3062" t="s">
        <v>4827</v>
      </c>
      <c r="C3062" t="s">
        <v>1765</v>
      </c>
      <c r="E3062" s="4">
        <v>42704</v>
      </c>
      <c r="F3062" t="s">
        <v>9796</v>
      </c>
    </row>
    <row r="3063" spans="1:6">
      <c r="A3063" s="1" t="s">
        <v>4828</v>
      </c>
      <c r="B3063" t="s">
        <v>4828</v>
      </c>
      <c r="C3063" t="s">
        <v>9720</v>
      </c>
      <c r="E3063" s="4">
        <v>42735</v>
      </c>
      <c r="F3063" t="s">
        <v>9796</v>
      </c>
    </row>
    <row r="3064" spans="1:6">
      <c r="A3064" s="1" t="s">
        <v>4829</v>
      </c>
      <c r="B3064" t="s">
        <v>4829</v>
      </c>
      <c r="C3064" t="s">
        <v>1765</v>
      </c>
      <c r="E3064" s="4">
        <v>42668</v>
      </c>
      <c r="F3064" t="s">
        <v>9796</v>
      </c>
    </row>
    <row r="3065" spans="1:6">
      <c r="A3065" s="1" t="s">
        <v>4830</v>
      </c>
      <c r="B3065" t="s">
        <v>4830</v>
      </c>
      <c r="C3065" t="s">
        <v>1765</v>
      </c>
      <c r="E3065" s="4">
        <v>42668</v>
      </c>
      <c r="F3065" t="s">
        <v>9796</v>
      </c>
    </row>
    <row r="3066" spans="1:6">
      <c r="A3066" s="1" t="s">
        <v>4831</v>
      </c>
      <c r="B3066" t="s">
        <v>4831</v>
      </c>
      <c r="C3066" t="s">
        <v>9720</v>
      </c>
      <c r="E3066" s="4">
        <v>42718</v>
      </c>
      <c r="F3066" t="s">
        <v>9796</v>
      </c>
    </row>
    <row r="3067" spans="1:6">
      <c r="A3067" s="1" t="s">
        <v>4832</v>
      </c>
      <c r="B3067" t="s">
        <v>4832</v>
      </c>
      <c r="C3067" t="s">
        <v>1765</v>
      </c>
      <c r="D3067" t="s">
        <v>9742</v>
      </c>
      <c r="E3067" s="4">
        <v>43083</v>
      </c>
      <c r="F3067" t="s">
        <v>9796</v>
      </c>
    </row>
    <row r="3068" spans="1:6">
      <c r="A3068" s="1" t="s">
        <v>4833</v>
      </c>
      <c r="B3068" t="s">
        <v>4833</v>
      </c>
      <c r="C3068" t="s">
        <v>1765</v>
      </c>
      <c r="E3068" s="4">
        <v>42684</v>
      </c>
      <c r="F3068" t="s">
        <v>9796</v>
      </c>
    </row>
    <row r="3069" spans="1:6">
      <c r="A3069" s="1" t="s">
        <v>4834</v>
      </c>
      <c r="B3069" t="s">
        <v>4834</v>
      </c>
      <c r="C3069" t="s">
        <v>9720</v>
      </c>
      <c r="E3069" s="4">
        <v>42735</v>
      </c>
      <c r="F3069" t="s">
        <v>9796</v>
      </c>
    </row>
    <row r="3070" spans="1:6">
      <c r="A3070" s="1" t="s">
        <v>4835</v>
      </c>
      <c r="B3070" t="s">
        <v>4835</v>
      </c>
      <c r="C3070" t="s">
        <v>9720</v>
      </c>
      <c r="E3070" s="4">
        <v>42755</v>
      </c>
      <c r="F3070" t="s">
        <v>9796</v>
      </c>
    </row>
    <row r="3071" spans="1:6">
      <c r="A3071" s="1" t="s">
        <v>4836</v>
      </c>
      <c r="B3071" t="s">
        <v>4836</v>
      </c>
      <c r="C3071" t="s">
        <v>1765</v>
      </c>
      <c r="E3071" s="4">
        <v>42704</v>
      </c>
      <c r="F3071" t="s">
        <v>9796</v>
      </c>
    </row>
    <row r="3072" spans="1:6">
      <c r="A3072" s="1" t="s">
        <v>4837</v>
      </c>
      <c r="B3072" t="s">
        <v>4837</v>
      </c>
      <c r="C3072" t="s">
        <v>1765</v>
      </c>
      <c r="E3072" s="4">
        <v>42704</v>
      </c>
      <c r="F3072" t="s">
        <v>9796</v>
      </c>
    </row>
    <row r="3073" spans="1:6">
      <c r="A3073" s="1" t="s">
        <v>4838</v>
      </c>
      <c r="B3073" t="s">
        <v>4838</v>
      </c>
      <c r="C3073" t="s">
        <v>1765</v>
      </c>
      <c r="E3073" s="4">
        <v>42675</v>
      </c>
      <c r="F3073" t="s">
        <v>9796</v>
      </c>
    </row>
    <row r="3074" spans="1:6">
      <c r="A3074" s="1" t="s">
        <v>4839</v>
      </c>
      <c r="B3074" t="s">
        <v>4839</v>
      </c>
      <c r="C3074" t="s">
        <v>1765</v>
      </c>
      <c r="E3074" s="4">
        <v>42704</v>
      </c>
      <c r="F3074" t="s">
        <v>9796</v>
      </c>
    </row>
    <row r="3075" spans="1:6">
      <c r="A3075" s="1" t="s">
        <v>4840</v>
      </c>
      <c r="B3075" t="s">
        <v>4840</v>
      </c>
      <c r="C3075" t="s">
        <v>1765</v>
      </c>
      <c r="E3075" s="4">
        <v>42696</v>
      </c>
      <c r="F3075" t="s">
        <v>9796</v>
      </c>
    </row>
    <row r="3076" spans="1:6">
      <c r="A3076" s="1" t="s">
        <v>4841</v>
      </c>
      <c r="B3076" t="s">
        <v>4841</v>
      </c>
      <c r="C3076" t="s">
        <v>1765</v>
      </c>
      <c r="E3076" s="4">
        <v>42704</v>
      </c>
      <c r="F3076" t="s">
        <v>9796</v>
      </c>
    </row>
    <row r="3077" spans="1:6">
      <c r="A3077" s="1" t="s">
        <v>4842</v>
      </c>
      <c r="B3077" t="s">
        <v>4842</v>
      </c>
      <c r="C3077" t="s">
        <v>1765</v>
      </c>
      <c r="E3077" s="4">
        <v>42704</v>
      </c>
      <c r="F3077" t="s">
        <v>9796</v>
      </c>
    </row>
    <row r="3078" spans="1:6">
      <c r="A3078" s="1" t="s">
        <v>4843</v>
      </c>
      <c r="B3078" t="s">
        <v>4843</v>
      </c>
      <c r="C3078" t="s">
        <v>1765</v>
      </c>
      <c r="E3078" s="4">
        <v>42704</v>
      </c>
      <c r="F3078" t="s">
        <v>9796</v>
      </c>
    </row>
    <row r="3079" spans="1:6">
      <c r="A3079" s="1" t="s">
        <v>4844</v>
      </c>
      <c r="B3079" t="s">
        <v>4844</v>
      </c>
      <c r="C3079" t="s">
        <v>1765</v>
      </c>
      <c r="E3079" s="4">
        <v>42704</v>
      </c>
      <c r="F3079" t="s">
        <v>9796</v>
      </c>
    </row>
    <row r="3080" spans="1:6">
      <c r="A3080" s="1" t="s">
        <v>4845</v>
      </c>
      <c r="B3080" t="s">
        <v>4845</v>
      </c>
      <c r="C3080" t="s">
        <v>1765</v>
      </c>
      <c r="E3080" s="4">
        <v>42704</v>
      </c>
      <c r="F3080" t="s">
        <v>9796</v>
      </c>
    </row>
    <row r="3081" spans="1:6">
      <c r="A3081" s="1" t="s">
        <v>4846</v>
      </c>
      <c r="B3081" t="s">
        <v>4846</v>
      </c>
      <c r="C3081" t="s">
        <v>1765</v>
      </c>
      <c r="D3081" t="s">
        <v>9722</v>
      </c>
      <c r="E3081" s="4">
        <v>42998</v>
      </c>
      <c r="F3081" t="s">
        <v>9796</v>
      </c>
    </row>
    <row r="3082" spans="1:6">
      <c r="A3082" s="1" t="s">
        <v>4847</v>
      </c>
      <c r="B3082" t="s">
        <v>4847</v>
      </c>
      <c r="C3082" t="s">
        <v>1765</v>
      </c>
      <c r="E3082" s="4">
        <v>42702</v>
      </c>
      <c r="F3082" t="s">
        <v>9796</v>
      </c>
    </row>
    <row r="3083" spans="1:6">
      <c r="A3083" s="1" t="s">
        <v>4848</v>
      </c>
      <c r="B3083" t="s">
        <v>4848</v>
      </c>
      <c r="C3083" t="s">
        <v>1765</v>
      </c>
      <c r="E3083" s="4">
        <v>42704</v>
      </c>
      <c r="F3083" t="s">
        <v>9796</v>
      </c>
    </row>
    <row r="3084" spans="1:6">
      <c r="A3084" s="1" t="s">
        <v>4849</v>
      </c>
      <c r="B3084" t="s">
        <v>4849</v>
      </c>
      <c r="C3084" t="s">
        <v>1765</v>
      </c>
      <c r="E3084" s="4">
        <v>42704</v>
      </c>
      <c r="F3084" t="s">
        <v>9796</v>
      </c>
    </row>
    <row r="3085" spans="1:6">
      <c r="A3085" s="1" t="s">
        <v>4850</v>
      </c>
      <c r="B3085" t="s">
        <v>4850</v>
      </c>
      <c r="C3085" t="s">
        <v>1765</v>
      </c>
      <c r="E3085" s="4">
        <v>42704</v>
      </c>
      <c r="F3085" t="s">
        <v>9796</v>
      </c>
    </row>
    <row r="3086" spans="1:6">
      <c r="A3086" s="1" t="s">
        <v>4851</v>
      </c>
      <c r="B3086" t="s">
        <v>4851</v>
      </c>
      <c r="C3086" t="s">
        <v>1765</v>
      </c>
      <c r="E3086" s="4">
        <v>42703</v>
      </c>
      <c r="F3086" t="s">
        <v>9796</v>
      </c>
    </row>
    <row r="3087" spans="1:6">
      <c r="A3087" s="1" t="s">
        <v>4852</v>
      </c>
      <c r="B3087" t="s">
        <v>4852</v>
      </c>
      <c r="C3087" t="s">
        <v>1765</v>
      </c>
      <c r="E3087" s="4">
        <v>42704</v>
      </c>
      <c r="F3087" t="s">
        <v>9796</v>
      </c>
    </row>
    <row r="3088" spans="1:6">
      <c r="A3088" s="1" t="s">
        <v>4853</v>
      </c>
      <c r="B3088" t="s">
        <v>4853</v>
      </c>
      <c r="C3088" t="s">
        <v>1765</v>
      </c>
      <c r="E3088" s="4">
        <v>42704</v>
      </c>
      <c r="F3088" t="s">
        <v>9796</v>
      </c>
    </row>
    <row r="3089" spans="1:6">
      <c r="A3089" s="1" t="s">
        <v>4854</v>
      </c>
      <c r="B3089" t="s">
        <v>4854</v>
      </c>
      <c r="C3089" t="s">
        <v>1765</v>
      </c>
      <c r="E3089" s="4">
        <v>42794</v>
      </c>
      <c r="F3089" t="s">
        <v>9796</v>
      </c>
    </row>
    <row r="3090" spans="1:6">
      <c r="A3090" s="1" t="s">
        <v>4855</v>
      </c>
      <c r="B3090" t="s">
        <v>4855</v>
      </c>
      <c r="C3090" t="s">
        <v>1765</v>
      </c>
      <c r="E3090" s="4">
        <v>42697</v>
      </c>
      <c r="F3090" t="s">
        <v>9796</v>
      </c>
    </row>
    <row r="3091" spans="1:6">
      <c r="A3091" s="1" t="s">
        <v>4856</v>
      </c>
      <c r="B3091" t="s">
        <v>4856</v>
      </c>
      <c r="C3091" t="s">
        <v>1765</v>
      </c>
      <c r="E3091" s="4">
        <v>42704</v>
      </c>
      <c r="F3091" t="s">
        <v>9796</v>
      </c>
    </row>
    <row r="3092" spans="1:6">
      <c r="A3092" s="1" t="s">
        <v>4857</v>
      </c>
      <c r="B3092" t="s">
        <v>4857</v>
      </c>
      <c r="C3092" t="s">
        <v>1765</v>
      </c>
      <c r="E3092" s="4">
        <v>42704</v>
      </c>
      <c r="F3092" t="s">
        <v>9796</v>
      </c>
    </row>
    <row r="3093" spans="1:6">
      <c r="A3093" s="1" t="s">
        <v>4858</v>
      </c>
      <c r="B3093" t="s">
        <v>4858</v>
      </c>
      <c r="C3093" t="s">
        <v>1765</v>
      </c>
      <c r="E3093" s="4">
        <v>42755</v>
      </c>
      <c r="F3093" t="s">
        <v>9796</v>
      </c>
    </row>
    <row r="3094" spans="1:6">
      <c r="A3094" s="1" t="s">
        <v>4859</v>
      </c>
      <c r="B3094" t="s">
        <v>4859</v>
      </c>
      <c r="C3094" t="s">
        <v>1765</v>
      </c>
      <c r="E3094" s="4">
        <v>42794</v>
      </c>
      <c r="F3094" t="s">
        <v>9796</v>
      </c>
    </row>
    <row r="3095" spans="1:6">
      <c r="A3095" s="1" t="s">
        <v>4860</v>
      </c>
      <c r="B3095" t="s">
        <v>4860</v>
      </c>
      <c r="C3095" t="s">
        <v>1765</v>
      </c>
      <c r="E3095" s="4">
        <v>42755</v>
      </c>
      <c r="F3095" t="s">
        <v>9796</v>
      </c>
    </row>
    <row r="3096" spans="1:6">
      <c r="A3096" s="1" t="s">
        <v>4861</v>
      </c>
      <c r="B3096" t="s">
        <v>4861</v>
      </c>
      <c r="C3096" t="s">
        <v>1765</v>
      </c>
      <c r="E3096" s="4">
        <v>42755</v>
      </c>
      <c r="F3096" t="s">
        <v>9796</v>
      </c>
    </row>
    <row r="3097" spans="1:6">
      <c r="A3097" s="1" t="s">
        <v>4862</v>
      </c>
      <c r="B3097" t="s">
        <v>4862</v>
      </c>
      <c r="C3097" t="s">
        <v>1765</v>
      </c>
      <c r="E3097" s="4">
        <v>42794</v>
      </c>
      <c r="F3097" t="s">
        <v>9796</v>
      </c>
    </row>
    <row r="3098" spans="1:6">
      <c r="A3098" s="1" t="s">
        <v>4863</v>
      </c>
      <c r="B3098" t="s">
        <v>4863</v>
      </c>
      <c r="C3098" t="s">
        <v>1765</v>
      </c>
      <c r="D3098" t="s">
        <v>9741</v>
      </c>
      <c r="E3098" s="4">
        <v>42934</v>
      </c>
      <c r="F3098" t="s">
        <v>9796</v>
      </c>
    </row>
    <row r="3099" spans="1:6">
      <c r="A3099" s="1" t="s">
        <v>4864</v>
      </c>
      <c r="B3099" t="s">
        <v>4864</v>
      </c>
      <c r="C3099" t="s">
        <v>1765</v>
      </c>
      <c r="E3099" s="4">
        <v>42794</v>
      </c>
      <c r="F3099" t="s">
        <v>9796</v>
      </c>
    </row>
    <row r="3100" spans="1:6">
      <c r="A3100" s="1" t="s">
        <v>4865</v>
      </c>
      <c r="B3100" t="s">
        <v>4865</v>
      </c>
      <c r="C3100" t="s">
        <v>1765</v>
      </c>
      <c r="E3100" s="4">
        <v>43419</v>
      </c>
      <c r="F3100" t="s">
        <v>9796</v>
      </c>
    </row>
    <row r="3101" spans="1:6">
      <c r="A3101" s="1" t="s">
        <v>4866</v>
      </c>
      <c r="B3101" t="s">
        <v>4866</v>
      </c>
      <c r="C3101" t="s">
        <v>1765</v>
      </c>
      <c r="E3101" s="4">
        <v>43189</v>
      </c>
      <c r="F3101" t="s">
        <v>9796</v>
      </c>
    </row>
    <row r="3102" spans="1:6">
      <c r="A3102" s="1" t="s">
        <v>4867</v>
      </c>
      <c r="B3102" t="s">
        <v>4867</v>
      </c>
      <c r="C3102" t="s">
        <v>1765</v>
      </c>
      <c r="E3102" s="4">
        <v>43349</v>
      </c>
      <c r="F3102" t="s">
        <v>9796</v>
      </c>
    </row>
    <row r="3103" spans="1:6">
      <c r="A3103" s="1" t="s">
        <v>4868</v>
      </c>
      <c r="B3103" t="s">
        <v>4868</v>
      </c>
      <c r="C3103" t="s">
        <v>1765</v>
      </c>
      <c r="E3103" s="4">
        <v>43007</v>
      </c>
      <c r="F3103" t="s">
        <v>9796</v>
      </c>
    </row>
    <row r="3104" spans="1:6">
      <c r="A3104" s="1" t="s">
        <v>4869</v>
      </c>
      <c r="B3104" t="s">
        <v>4869</v>
      </c>
      <c r="C3104" t="s">
        <v>1765</v>
      </c>
      <c r="D3104" t="s">
        <v>9776</v>
      </c>
      <c r="E3104" s="4">
        <v>43509</v>
      </c>
      <c r="F3104" t="s">
        <v>9796</v>
      </c>
    </row>
    <row r="3105" spans="1:6">
      <c r="A3105" s="1" t="s">
        <v>4870</v>
      </c>
      <c r="B3105" t="s">
        <v>4870</v>
      </c>
      <c r="C3105" t="s">
        <v>1765</v>
      </c>
      <c r="E3105" s="4">
        <v>43353</v>
      </c>
      <c r="F3105" t="s">
        <v>9796</v>
      </c>
    </row>
    <row r="3106" spans="1:6">
      <c r="A3106" s="1" t="s">
        <v>4871</v>
      </c>
      <c r="B3106" t="s">
        <v>4871</v>
      </c>
      <c r="C3106" t="s">
        <v>1765</v>
      </c>
      <c r="E3106" s="4">
        <v>43038</v>
      </c>
      <c r="F3106" t="s">
        <v>9796</v>
      </c>
    </row>
    <row r="3107" spans="1:6">
      <c r="A3107" s="1" t="s">
        <v>4872</v>
      </c>
      <c r="B3107" t="s">
        <v>4872</v>
      </c>
      <c r="C3107" t="s">
        <v>1765</v>
      </c>
      <c r="D3107" t="s">
        <v>9741</v>
      </c>
      <c r="E3107" s="4">
        <v>43143</v>
      </c>
      <c r="F3107" t="s">
        <v>9796</v>
      </c>
    </row>
    <row r="3108" spans="1:6">
      <c r="A3108" s="1" t="s">
        <v>4873</v>
      </c>
      <c r="B3108" t="s">
        <v>4873</v>
      </c>
      <c r="C3108" t="s">
        <v>1765</v>
      </c>
      <c r="D3108" t="s">
        <v>9749</v>
      </c>
      <c r="E3108" s="4">
        <v>43417</v>
      </c>
      <c r="F3108" t="s">
        <v>9796</v>
      </c>
    </row>
    <row r="3109" spans="1:6">
      <c r="A3109" s="1" t="s">
        <v>4874</v>
      </c>
      <c r="B3109" t="s">
        <v>4874</v>
      </c>
      <c r="C3109" t="s">
        <v>9715</v>
      </c>
      <c r="D3109" t="s">
        <v>9722</v>
      </c>
      <c r="E3109" s="4">
        <v>43563</v>
      </c>
      <c r="F3109" t="s">
        <v>9796</v>
      </c>
    </row>
    <row r="3110" spans="1:6">
      <c r="A3110" s="1" t="s">
        <v>4875</v>
      </c>
      <c r="B3110" t="s">
        <v>4875</v>
      </c>
      <c r="C3110" t="s">
        <v>9715</v>
      </c>
      <c r="D3110" t="s">
        <v>9755</v>
      </c>
      <c r="E3110" s="4">
        <v>43644</v>
      </c>
      <c r="F3110" t="s">
        <v>9796</v>
      </c>
    </row>
    <row r="3111" spans="1:6">
      <c r="A3111" s="1" t="s">
        <v>4876</v>
      </c>
      <c r="B3111" t="s">
        <v>4876</v>
      </c>
      <c r="C3111" t="s">
        <v>9715</v>
      </c>
      <c r="E3111" s="4">
        <v>43434</v>
      </c>
      <c r="F3111" t="s">
        <v>9796</v>
      </c>
    </row>
    <row r="3112" spans="1:6">
      <c r="A3112" s="1" t="s">
        <v>4877</v>
      </c>
      <c r="B3112" t="s">
        <v>4877</v>
      </c>
      <c r="C3112" t="s">
        <v>1765</v>
      </c>
      <c r="D3112" t="s">
        <v>9741</v>
      </c>
      <c r="E3112" s="4">
        <v>43552</v>
      </c>
      <c r="F3112" t="s">
        <v>9796</v>
      </c>
    </row>
    <row r="3113" spans="1:6">
      <c r="A3113" s="1" t="s">
        <v>4878</v>
      </c>
      <c r="B3113" t="s">
        <v>4878</v>
      </c>
      <c r="C3113" t="s">
        <v>1765</v>
      </c>
      <c r="E3113" s="4">
        <v>43007</v>
      </c>
      <c r="F3113" t="s">
        <v>9796</v>
      </c>
    </row>
    <row r="3114" spans="1:6">
      <c r="A3114" s="1" t="s">
        <v>4879</v>
      </c>
      <c r="B3114" t="s">
        <v>4879</v>
      </c>
      <c r="C3114" t="s">
        <v>1765</v>
      </c>
      <c r="E3114" s="4">
        <v>43069</v>
      </c>
      <c r="F3114" t="s">
        <v>9796</v>
      </c>
    </row>
    <row r="3115" spans="1:6">
      <c r="A3115" s="1" t="s">
        <v>4880</v>
      </c>
      <c r="B3115" t="s">
        <v>4880</v>
      </c>
      <c r="C3115" t="s">
        <v>1765</v>
      </c>
      <c r="E3115" s="4">
        <v>43066</v>
      </c>
      <c r="F3115" t="s">
        <v>9796</v>
      </c>
    </row>
    <row r="3116" spans="1:6">
      <c r="A3116" s="1" t="s">
        <v>4881</v>
      </c>
      <c r="B3116" t="s">
        <v>4881</v>
      </c>
      <c r="C3116" t="s">
        <v>1765</v>
      </c>
      <c r="E3116" s="4">
        <v>43112</v>
      </c>
      <c r="F3116" t="s">
        <v>9796</v>
      </c>
    </row>
    <row r="3117" spans="1:6">
      <c r="A3117" s="1" t="s">
        <v>4882</v>
      </c>
      <c r="B3117" t="s">
        <v>4882</v>
      </c>
      <c r="C3117" t="s">
        <v>1765</v>
      </c>
      <c r="E3117" s="4">
        <v>43069</v>
      </c>
      <c r="F3117" t="s">
        <v>9796</v>
      </c>
    </row>
    <row r="3118" spans="1:6">
      <c r="A3118" s="1" t="s">
        <v>4883</v>
      </c>
      <c r="B3118" t="s">
        <v>4883</v>
      </c>
      <c r="C3118" t="s">
        <v>1765</v>
      </c>
      <c r="E3118" s="4">
        <v>43041</v>
      </c>
      <c r="F3118" t="s">
        <v>9796</v>
      </c>
    </row>
    <row r="3119" spans="1:6">
      <c r="A3119" s="1" t="s">
        <v>4884</v>
      </c>
      <c r="B3119" t="s">
        <v>4884</v>
      </c>
      <c r="C3119" t="s">
        <v>1765</v>
      </c>
      <c r="E3119" s="4">
        <v>43054</v>
      </c>
      <c r="F3119" t="s">
        <v>9796</v>
      </c>
    </row>
    <row r="3120" spans="1:6">
      <c r="A3120" s="1" t="s">
        <v>4885</v>
      </c>
      <c r="B3120" t="s">
        <v>4885</v>
      </c>
      <c r="C3120" t="s">
        <v>1765</v>
      </c>
      <c r="E3120" s="4">
        <v>43069</v>
      </c>
      <c r="F3120" t="s">
        <v>9796</v>
      </c>
    </row>
    <row r="3121" spans="1:6">
      <c r="A3121" s="1" t="s">
        <v>4886</v>
      </c>
      <c r="B3121" t="s">
        <v>4886</v>
      </c>
      <c r="C3121" t="s">
        <v>1765</v>
      </c>
      <c r="D3121" t="s">
        <v>9722</v>
      </c>
      <c r="E3121" s="4">
        <v>43458</v>
      </c>
      <c r="F3121" t="s">
        <v>9796</v>
      </c>
    </row>
    <row r="3122" spans="1:6">
      <c r="A3122" s="1" t="s">
        <v>4887</v>
      </c>
      <c r="B3122" t="s">
        <v>4887</v>
      </c>
      <c r="C3122" t="s">
        <v>1765</v>
      </c>
      <c r="E3122" s="4">
        <v>43069</v>
      </c>
      <c r="F3122" t="s">
        <v>9796</v>
      </c>
    </row>
    <row r="3123" spans="1:6">
      <c r="A3123" s="1" t="s">
        <v>4888</v>
      </c>
      <c r="B3123" t="s">
        <v>4888</v>
      </c>
      <c r="C3123" t="s">
        <v>9715</v>
      </c>
      <c r="E3123" s="4">
        <v>43390</v>
      </c>
      <c r="F3123" t="s">
        <v>9796</v>
      </c>
    </row>
    <row r="3124" spans="1:6">
      <c r="A3124" s="1" t="s">
        <v>4889</v>
      </c>
      <c r="B3124" t="s">
        <v>4889</v>
      </c>
      <c r="C3124" t="s">
        <v>1765</v>
      </c>
      <c r="E3124" s="4">
        <v>43053</v>
      </c>
      <c r="F3124" t="s">
        <v>9796</v>
      </c>
    </row>
    <row r="3125" spans="1:6">
      <c r="A3125" s="1" t="s">
        <v>4890</v>
      </c>
      <c r="B3125" t="s">
        <v>4890</v>
      </c>
      <c r="C3125" t="s">
        <v>1765</v>
      </c>
      <c r="E3125" s="4">
        <v>43069</v>
      </c>
      <c r="F3125" t="s">
        <v>9796</v>
      </c>
    </row>
    <row r="3126" spans="1:6">
      <c r="A3126" s="1" t="s">
        <v>4891</v>
      </c>
      <c r="B3126" t="s">
        <v>4891</v>
      </c>
      <c r="C3126" t="s">
        <v>1765</v>
      </c>
      <c r="E3126" s="4">
        <v>43068</v>
      </c>
      <c r="F3126" t="s">
        <v>9796</v>
      </c>
    </row>
    <row r="3127" spans="1:6">
      <c r="A3127" s="1" t="s">
        <v>4892</v>
      </c>
      <c r="B3127" t="s">
        <v>4892</v>
      </c>
      <c r="C3127" t="s">
        <v>1765</v>
      </c>
      <c r="E3127" s="4">
        <v>43069</v>
      </c>
      <c r="F3127" t="s">
        <v>9796</v>
      </c>
    </row>
    <row r="3128" spans="1:6">
      <c r="A3128" s="1" t="s">
        <v>4893</v>
      </c>
      <c r="B3128" t="s">
        <v>4893</v>
      </c>
      <c r="C3128" t="s">
        <v>1765</v>
      </c>
      <c r="E3128" s="4">
        <v>43367</v>
      </c>
      <c r="F3128" t="s">
        <v>9796</v>
      </c>
    </row>
    <row r="3129" spans="1:6">
      <c r="A3129" s="1" t="s">
        <v>4894</v>
      </c>
      <c r="B3129" t="s">
        <v>4894</v>
      </c>
      <c r="C3129" t="s">
        <v>1765</v>
      </c>
      <c r="E3129" s="4">
        <v>43371</v>
      </c>
      <c r="F3129" t="s">
        <v>9796</v>
      </c>
    </row>
    <row r="3130" spans="1:6">
      <c r="A3130" s="1" t="s">
        <v>4895</v>
      </c>
      <c r="B3130" t="s">
        <v>4895</v>
      </c>
      <c r="C3130" t="s">
        <v>1765</v>
      </c>
      <c r="E3130" s="4">
        <v>43301</v>
      </c>
      <c r="F3130" t="s">
        <v>9796</v>
      </c>
    </row>
    <row r="3131" spans="1:6">
      <c r="A3131" s="1" t="s">
        <v>4896</v>
      </c>
      <c r="B3131" t="s">
        <v>4896</v>
      </c>
      <c r="C3131" t="s">
        <v>1765</v>
      </c>
      <c r="E3131" s="4">
        <v>43112</v>
      </c>
      <c r="F3131" t="s">
        <v>9796</v>
      </c>
    </row>
    <row r="3132" spans="1:6">
      <c r="A3132" s="1" t="s">
        <v>4897</v>
      </c>
      <c r="B3132" t="s">
        <v>4897</v>
      </c>
      <c r="C3132" t="s">
        <v>1765</v>
      </c>
      <c r="E3132" s="4">
        <v>43126</v>
      </c>
      <c r="F3132" t="s">
        <v>9796</v>
      </c>
    </row>
    <row r="3133" spans="1:6">
      <c r="A3133" s="1" t="s">
        <v>4898</v>
      </c>
      <c r="B3133" t="s">
        <v>4898</v>
      </c>
      <c r="C3133" t="s">
        <v>9715</v>
      </c>
      <c r="E3133" s="4">
        <v>43339</v>
      </c>
      <c r="F3133" t="s">
        <v>9796</v>
      </c>
    </row>
    <row r="3134" spans="1:6">
      <c r="A3134" s="1" t="s">
        <v>4899</v>
      </c>
      <c r="B3134" t="s">
        <v>4899</v>
      </c>
      <c r="C3134" t="s">
        <v>1765</v>
      </c>
      <c r="E3134" s="4">
        <v>43130</v>
      </c>
      <c r="F3134" t="s">
        <v>9796</v>
      </c>
    </row>
    <row r="3135" spans="1:6">
      <c r="A3135" s="1" t="s">
        <v>4900</v>
      </c>
      <c r="B3135" t="s">
        <v>4900</v>
      </c>
      <c r="C3135" t="s">
        <v>1765</v>
      </c>
      <c r="E3135" s="4">
        <v>43131</v>
      </c>
      <c r="F3135" t="s">
        <v>9796</v>
      </c>
    </row>
    <row r="3136" spans="1:6">
      <c r="A3136" s="1" t="s">
        <v>4901</v>
      </c>
      <c r="B3136" t="s">
        <v>4901</v>
      </c>
      <c r="C3136" t="s">
        <v>1765</v>
      </c>
      <c r="E3136" s="4">
        <v>42278</v>
      </c>
      <c r="F3136" t="s">
        <v>9796</v>
      </c>
    </row>
    <row r="3137" spans="1:6">
      <c r="A3137" s="1" t="s">
        <v>4902</v>
      </c>
      <c r="B3137" t="s">
        <v>4902</v>
      </c>
      <c r="C3137" t="s">
        <v>1765</v>
      </c>
      <c r="E3137" s="4">
        <v>42278</v>
      </c>
      <c r="F3137" t="s">
        <v>9796</v>
      </c>
    </row>
    <row r="3138" spans="1:6">
      <c r="A3138" s="1" t="s">
        <v>4903</v>
      </c>
      <c r="B3138" t="s">
        <v>4903</v>
      </c>
      <c r="C3138" t="s">
        <v>1765</v>
      </c>
      <c r="E3138" s="4">
        <v>42692</v>
      </c>
      <c r="F3138" t="s">
        <v>9796</v>
      </c>
    </row>
    <row r="3139" spans="1:6">
      <c r="A3139" s="1" t="s">
        <v>4904</v>
      </c>
      <c r="B3139" t="s">
        <v>4904</v>
      </c>
      <c r="C3139" t="s">
        <v>1765</v>
      </c>
      <c r="E3139" s="4">
        <v>42278</v>
      </c>
      <c r="F3139" t="s">
        <v>9796</v>
      </c>
    </row>
    <row r="3140" spans="1:6">
      <c r="A3140" s="1" t="s">
        <v>4905</v>
      </c>
      <c r="B3140" t="s">
        <v>4905</v>
      </c>
      <c r="C3140" t="s">
        <v>1765</v>
      </c>
      <c r="E3140" s="4">
        <v>42278</v>
      </c>
      <c r="F3140" t="s">
        <v>9796</v>
      </c>
    </row>
    <row r="3141" spans="1:6">
      <c r="A3141" s="1" t="s">
        <v>4906</v>
      </c>
      <c r="B3141" t="s">
        <v>4906</v>
      </c>
      <c r="C3141" t="s">
        <v>1765</v>
      </c>
      <c r="D3141" t="s">
        <v>9722</v>
      </c>
      <c r="E3141" s="4">
        <v>42545</v>
      </c>
      <c r="F3141" t="s">
        <v>9796</v>
      </c>
    </row>
    <row r="3142" spans="1:6">
      <c r="A3142" s="1" t="s">
        <v>4907</v>
      </c>
      <c r="B3142" t="s">
        <v>4907</v>
      </c>
      <c r="C3142" t="s">
        <v>1765</v>
      </c>
      <c r="E3142" s="4">
        <v>42278</v>
      </c>
      <c r="F3142" t="s">
        <v>9796</v>
      </c>
    </row>
    <row r="3143" spans="1:6">
      <c r="A3143" s="1" t="s">
        <v>4908</v>
      </c>
      <c r="B3143" t="s">
        <v>4908</v>
      </c>
      <c r="C3143" t="s">
        <v>1765</v>
      </c>
      <c r="D3143" t="s">
        <v>9722</v>
      </c>
      <c r="E3143" s="4">
        <v>43123</v>
      </c>
      <c r="F3143" t="s">
        <v>9796</v>
      </c>
    </row>
    <row r="3144" spans="1:6">
      <c r="A3144" s="1" t="s">
        <v>4909</v>
      </c>
      <c r="B3144" t="s">
        <v>4909</v>
      </c>
      <c r="C3144" t="s">
        <v>1765</v>
      </c>
      <c r="E3144" s="4">
        <v>42278</v>
      </c>
      <c r="F3144" t="s">
        <v>9796</v>
      </c>
    </row>
    <row r="3145" spans="1:6">
      <c r="A3145" s="1" t="s">
        <v>4910</v>
      </c>
      <c r="B3145" t="s">
        <v>4910</v>
      </c>
      <c r="C3145" t="s">
        <v>1765</v>
      </c>
      <c r="D3145" t="s">
        <v>9741</v>
      </c>
      <c r="E3145" s="4">
        <v>42878</v>
      </c>
      <c r="F3145" t="s">
        <v>9796</v>
      </c>
    </row>
    <row r="3146" spans="1:6">
      <c r="A3146" s="1" t="s">
        <v>4911</v>
      </c>
      <c r="B3146" t="s">
        <v>4911</v>
      </c>
      <c r="C3146" t="s">
        <v>1765</v>
      </c>
      <c r="D3146" t="s">
        <v>9736</v>
      </c>
      <c r="E3146" s="4">
        <v>42278</v>
      </c>
      <c r="F3146" t="s">
        <v>9796</v>
      </c>
    </row>
    <row r="3147" spans="1:6">
      <c r="A3147" s="1" t="s">
        <v>4912</v>
      </c>
      <c r="B3147" t="s">
        <v>4912</v>
      </c>
      <c r="C3147" t="s">
        <v>1765</v>
      </c>
      <c r="E3147" s="4">
        <v>42278</v>
      </c>
      <c r="F3147" t="s">
        <v>9796</v>
      </c>
    </row>
    <row r="3148" spans="1:6">
      <c r="A3148" s="1" t="s">
        <v>4913</v>
      </c>
      <c r="B3148" t="s">
        <v>4913</v>
      </c>
      <c r="C3148" t="s">
        <v>1765</v>
      </c>
      <c r="E3148" s="4">
        <v>42278</v>
      </c>
      <c r="F3148" t="s">
        <v>9796</v>
      </c>
    </row>
    <row r="3149" spans="1:6">
      <c r="A3149" s="1" t="s">
        <v>4914</v>
      </c>
      <c r="B3149" t="s">
        <v>4914</v>
      </c>
      <c r="C3149" t="s">
        <v>1765</v>
      </c>
      <c r="D3149" t="s">
        <v>9725</v>
      </c>
      <c r="E3149" s="4">
        <v>43251</v>
      </c>
      <c r="F3149" t="s">
        <v>9796</v>
      </c>
    </row>
    <row r="3150" spans="1:6">
      <c r="A3150" s="1" t="s">
        <v>4915</v>
      </c>
      <c r="B3150" t="s">
        <v>4915</v>
      </c>
      <c r="C3150" t="s">
        <v>1765</v>
      </c>
      <c r="E3150" s="4">
        <v>42278</v>
      </c>
      <c r="F3150" t="s">
        <v>9796</v>
      </c>
    </row>
    <row r="3151" spans="1:6">
      <c r="A3151" s="1" t="s">
        <v>4916</v>
      </c>
      <c r="B3151" t="s">
        <v>4916</v>
      </c>
      <c r="C3151" t="s">
        <v>1765</v>
      </c>
      <c r="D3151" t="s">
        <v>9725</v>
      </c>
      <c r="E3151" s="4">
        <v>42997</v>
      </c>
      <c r="F3151" t="s">
        <v>9796</v>
      </c>
    </row>
    <row r="3152" spans="1:6">
      <c r="A3152" s="1" t="s">
        <v>4917</v>
      </c>
      <c r="B3152" t="s">
        <v>4917</v>
      </c>
      <c r="C3152" t="s">
        <v>9715</v>
      </c>
      <c r="E3152" s="4">
        <v>42278</v>
      </c>
      <c r="F3152" t="s">
        <v>9796</v>
      </c>
    </row>
    <row r="3153" spans="1:6">
      <c r="A3153" s="1" t="s">
        <v>4918</v>
      </c>
      <c r="B3153" t="s">
        <v>4918</v>
      </c>
      <c r="C3153" t="s">
        <v>1765</v>
      </c>
      <c r="E3153" s="4">
        <v>42278</v>
      </c>
      <c r="F3153" t="s">
        <v>9796</v>
      </c>
    </row>
    <row r="3154" spans="1:6">
      <c r="A3154" s="1" t="s">
        <v>4919</v>
      </c>
      <c r="B3154" t="s">
        <v>4919</v>
      </c>
      <c r="C3154" t="s">
        <v>9715</v>
      </c>
      <c r="E3154" s="4">
        <v>42278</v>
      </c>
      <c r="F3154" t="s">
        <v>9796</v>
      </c>
    </row>
    <row r="3155" spans="1:6">
      <c r="A3155" s="1" t="s">
        <v>4920</v>
      </c>
      <c r="B3155" t="s">
        <v>4920</v>
      </c>
      <c r="C3155" t="s">
        <v>1765</v>
      </c>
      <c r="E3155" s="4">
        <v>42278</v>
      </c>
      <c r="F3155" t="s">
        <v>9796</v>
      </c>
    </row>
    <row r="3156" spans="1:6">
      <c r="A3156" s="1" t="s">
        <v>4921</v>
      </c>
      <c r="B3156" t="s">
        <v>4921</v>
      </c>
      <c r="C3156" t="s">
        <v>1765</v>
      </c>
      <c r="E3156" s="4">
        <v>42278</v>
      </c>
      <c r="F3156" t="s">
        <v>9796</v>
      </c>
    </row>
    <row r="3157" spans="1:6">
      <c r="A3157" s="1" t="s">
        <v>4922</v>
      </c>
      <c r="B3157" t="s">
        <v>4922</v>
      </c>
      <c r="C3157" t="s">
        <v>1765</v>
      </c>
      <c r="E3157" s="4">
        <v>42640</v>
      </c>
      <c r="F3157" t="s">
        <v>9796</v>
      </c>
    </row>
    <row r="3158" spans="1:6">
      <c r="A3158" s="1" t="s">
        <v>4923</v>
      </c>
      <c r="B3158" t="s">
        <v>4923</v>
      </c>
      <c r="C3158" t="s">
        <v>1765</v>
      </c>
      <c r="D3158" t="s">
        <v>9740</v>
      </c>
      <c r="E3158" s="4">
        <v>43007</v>
      </c>
      <c r="F3158" t="s">
        <v>9796</v>
      </c>
    </row>
    <row r="3159" spans="1:6">
      <c r="A3159" s="1" t="s">
        <v>4924</v>
      </c>
      <c r="B3159" t="s">
        <v>4924</v>
      </c>
      <c r="C3159" t="s">
        <v>1765</v>
      </c>
      <c r="E3159" s="4">
        <v>42704</v>
      </c>
      <c r="F3159" t="s">
        <v>9796</v>
      </c>
    </row>
    <row r="3160" spans="1:6">
      <c r="A3160" s="1" t="s">
        <v>4925</v>
      </c>
      <c r="B3160" t="s">
        <v>4925</v>
      </c>
      <c r="C3160" t="s">
        <v>9715</v>
      </c>
      <c r="E3160" s="4">
        <v>42549</v>
      </c>
      <c r="F3160" t="s">
        <v>9796</v>
      </c>
    </row>
    <row r="3161" spans="1:6">
      <c r="A3161" s="1" t="s">
        <v>4926</v>
      </c>
      <c r="B3161" t="s">
        <v>4926</v>
      </c>
      <c r="C3161" t="s">
        <v>9715</v>
      </c>
      <c r="E3161" s="4">
        <v>42549</v>
      </c>
      <c r="F3161" t="s">
        <v>9796</v>
      </c>
    </row>
    <row r="3162" spans="1:6">
      <c r="A3162" s="1" t="s">
        <v>4927</v>
      </c>
      <c r="B3162" t="s">
        <v>4927</v>
      </c>
      <c r="C3162" t="s">
        <v>1765</v>
      </c>
      <c r="E3162" s="4">
        <v>42704</v>
      </c>
      <c r="F3162" t="s">
        <v>9796</v>
      </c>
    </row>
    <row r="3163" spans="1:6">
      <c r="A3163" s="1" t="s">
        <v>4928</v>
      </c>
      <c r="B3163" t="s">
        <v>4928</v>
      </c>
      <c r="C3163" t="s">
        <v>9715</v>
      </c>
      <c r="E3163" s="4">
        <v>42551</v>
      </c>
      <c r="F3163" t="s">
        <v>9796</v>
      </c>
    </row>
    <row r="3164" spans="1:6">
      <c r="A3164" s="1" t="s">
        <v>4929</v>
      </c>
      <c r="B3164" t="s">
        <v>4929</v>
      </c>
      <c r="C3164" t="s">
        <v>1765</v>
      </c>
      <c r="E3164" s="4">
        <v>42551</v>
      </c>
      <c r="F3164" t="s">
        <v>9796</v>
      </c>
    </row>
    <row r="3165" spans="1:6">
      <c r="A3165" s="1" t="s">
        <v>4930</v>
      </c>
      <c r="B3165" t="s">
        <v>4930</v>
      </c>
      <c r="C3165" t="s">
        <v>1765</v>
      </c>
      <c r="E3165" s="4">
        <v>42551</v>
      </c>
      <c r="F3165" t="s">
        <v>9796</v>
      </c>
    </row>
    <row r="3166" spans="1:6">
      <c r="A3166" s="1" t="s">
        <v>4931</v>
      </c>
      <c r="B3166" t="s">
        <v>4931</v>
      </c>
      <c r="C3166" t="s">
        <v>1765</v>
      </c>
      <c r="E3166" s="4">
        <v>42551</v>
      </c>
      <c r="F3166" t="s">
        <v>9796</v>
      </c>
    </row>
    <row r="3167" spans="1:6">
      <c r="A3167" s="1" t="s">
        <v>4932</v>
      </c>
      <c r="B3167" t="s">
        <v>4932</v>
      </c>
      <c r="C3167" t="s">
        <v>1765</v>
      </c>
      <c r="D3167" t="s">
        <v>9722</v>
      </c>
      <c r="E3167" s="4">
        <v>42633</v>
      </c>
      <c r="F3167" t="s">
        <v>9796</v>
      </c>
    </row>
    <row r="3168" spans="1:6">
      <c r="A3168" s="1" t="s">
        <v>4933</v>
      </c>
      <c r="B3168" t="s">
        <v>4933</v>
      </c>
      <c r="C3168" t="s">
        <v>1765</v>
      </c>
      <c r="E3168" s="4">
        <v>42551</v>
      </c>
      <c r="F3168" t="s">
        <v>9796</v>
      </c>
    </row>
    <row r="3169" spans="1:6">
      <c r="A3169" s="1" t="s">
        <v>4934</v>
      </c>
      <c r="B3169" t="s">
        <v>4934</v>
      </c>
      <c r="C3169" t="s">
        <v>1765</v>
      </c>
      <c r="E3169" s="4">
        <v>42551</v>
      </c>
      <c r="F3169" t="s">
        <v>9796</v>
      </c>
    </row>
    <row r="3170" spans="1:6">
      <c r="A3170" s="1" t="s">
        <v>4935</v>
      </c>
      <c r="B3170" t="s">
        <v>4935</v>
      </c>
      <c r="C3170" t="s">
        <v>1765</v>
      </c>
      <c r="E3170" s="4">
        <v>42551</v>
      </c>
      <c r="F3170" t="s">
        <v>9796</v>
      </c>
    </row>
    <row r="3171" spans="1:6">
      <c r="A3171" s="1" t="s">
        <v>4936</v>
      </c>
      <c r="B3171" t="s">
        <v>4936</v>
      </c>
      <c r="C3171" t="s">
        <v>1765</v>
      </c>
      <c r="E3171" s="4">
        <v>42551</v>
      </c>
      <c r="F3171" t="s">
        <v>9796</v>
      </c>
    </row>
    <row r="3172" spans="1:6">
      <c r="A3172" s="1" t="s">
        <v>4937</v>
      </c>
      <c r="B3172" t="s">
        <v>4937</v>
      </c>
      <c r="C3172" t="s">
        <v>1765</v>
      </c>
      <c r="E3172" s="4">
        <v>42551</v>
      </c>
      <c r="F3172" t="s">
        <v>9796</v>
      </c>
    </row>
    <row r="3173" spans="1:6">
      <c r="A3173" s="1" t="s">
        <v>4938</v>
      </c>
      <c r="B3173" t="s">
        <v>4938</v>
      </c>
      <c r="C3173" t="s">
        <v>1765</v>
      </c>
      <c r="E3173" s="4">
        <v>42551</v>
      </c>
      <c r="F3173" t="s">
        <v>9796</v>
      </c>
    </row>
    <row r="3174" spans="1:6">
      <c r="A3174" s="1" t="s">
        <v>4939</v>
      </c>
      <c r="B3174" t="s">
        <v>4939</v>
      </c>
      <c r="C3174" t="s">
        <v>1765</v>
      </c>
      <c r="E3174" s="4">
        <v>42551</v>
      </c>
      <c r="F3174" t="s">
        <v>9796</v>
      </c>
    </row>
    <row r="3175" spans="1:6">
      <c r="A3175" s="1" t="s">
        <v>4940</v>
      </c>
      <c r="B3175" t="s">
        <v>4940</v>
      </c>
      <c r="C3175" t="s">
        <v>1765</v>
      </c>
      <c r="E3175" s="4">
        <v>42643</v>
      </c>
      <c r="F3175" t="s">
        <v>9796</v>
      </c>
    </row>
    <row r="3176" spans="1:6">
      <c r="A3176" s="1" t="s">
        <v>4941</v>
      </c>
      <c r="B3176" t="s">
        <v>4941</v>
      </c>
      <c r="C3176" t="s">
        <v>1765</v>
      </c>
      <c r="E3176" s="4">
        <v>42551</v>
      </c>
      <c r="F3176" t="s">
        <v>9796</v>
      </c>
    </row>
    <row r="3177" spans="1:6">
      <c r="A3177" s="1" t="s">
        <v>4942</v>
      </c>
      <c r="B3177" t="s">
        <v>4942</v>
      </c>
      <c r="C3177" t="s">
        <v>1765</v>
      </c>
      <c r="E3177" s="4">
        <v>42643</v>
      </c>
      <c r="F3177" t="s">
        <v>9796</v>
      </c>
    </row>
    <row r="3178" spans="1:6">
      <c r="A3178" s="1" t="s">
        <v>4943</v>
      </c>
      <c r="B3178" t="s">
        <v>4943</v>
      </c>
      <c r="C3178" t="s">
        <v>1765</v>
      </c>
      <c r="E3178" s="4">
        <v>42636</v>
      </c>
      <c r="F3178" t="s">
        <v>9796</v>
      </c>
    </row>
    <row r="3179" spans="1:6">
      <c r="A3179" s="1" t="s">
        <v>4944</v>
      </c>
      <c r="B3179" t="s">
        <v>4944</v>
      </c>
      <c r="C3179" t="s">
        <v>1765</v>
      </c>
      <c r="E3179" s="4">
        <v>42551</v>
      </c>
      <c r="F3179" t="s">
        <v>9796</v>
      </c>
    </row>
    <row r="3180" spans="1:6">
      <c r="A3180" s="1" t="s">
        <v>4945</v>
      </c>
      <c r="B3180" t="s">
        <v>4945</v>
      </c>
      <c r="C3180" t="s">
        <v>1765</v>
      </c>
      <c r="E3180" s="4">
        <v>42639</v>
      </c>
      <c r="F3180" t="s">
        <v>9796</v>
      </c>
    </row>
    <row r="3181" spans="1:6">
      <c r="A3181" s="1" t="s">
        <v>4946</v>
      </c>
      <c r="B3181" t="s">
        <v>4946</v>
      </c>
      <c r="C3181" t="s">
        <v>1765</v>
      </c>
      <c r="E3181" s="4">
        <v>42627</v>
      </c>
      <c r="F3181" t="s">
        <v>9796</v>
      </c>
    </row>
    <row r="3182" spans="1:6">
      <c r="A3182" s="1" t="s">
        <v>4947</v>
      </c>
      <c r="B3182" t="s">
        <v>4947</v>
      </c>
      <c r="C3182" t="s">
        <v>1765</v>
      </c>
      <c r="E3182" s="4">
        <v>42640</v>
      </c>
      <c r="F3182" t="s">
        <v>9796</v>
      </c>
    </row>
    <row r="3183" spans="1:6">
      <c r="A3183" s="1" t="s">
        <v>4948</v>
      </c>
      <c r="B3183" t="s">
        <v>4948</v>
      </c>
      <c r="C3183" t="s">
        <v>1765</v>
      </c>
      <c r="D3183" t="s">
        <v>178</v>
      </c>
      <c r="E3183" s="4">
        <v>42921</v>
      </c>
      <c r="F3183" t="s">
        <v>9796</v>
      </c>
    </row>
    <row r="3184" spans="1:6">
      <c r="A3184" s="1" t="s">
        <v>4949</v>
      </c>
      <c r="B3184" t="s">
        <v>4949</v>
      </c>
      <c r="C3184" t="s">
        <v>1765</v>
      </c>
      <c r="E3184" s="4">
        <v>42643</v>
      </c>
      <c r="F3184" t="s">
        <v>9796</v>
      </c>
    </row>
    <row r="3185" spans="1:6">
      <c r="A3185" s="1" t="s">
        <v>4950</v>
      </c>
      <c r="B3185" t="s">
        <v>4950</v>
      </c>
      <c r="C3185" t="s">
        <v>1765</v>
      </c>
      <c r="E3185" s="4">
        <v>42621</v>
      </c>
      <c r="F3185" t="s">
        <v>9796</v>
      </c>
    </row>
    <row r="3186" spans="1:6">
      <c r="A3186" s="1" t="s">
        <v>4951</v>
      </c>
      <c r="B3186" t="s">
        <v>4951</v>
      </c>
      <c r="C3186" t="s">
        <v>1765</v>
      </c>
      <c r="D3186" t="s">
        <v>9722</v>
      </c>
      <c r="E3186" s="4">
        <v>43123</v>
      </c>
      <c r="F3186" t="s">
        <v>9796</v>
      </c>
    </row>
    <row r="3187" spans="1:6">
      <c r="A3187" s="1" t="s">
        <v>4952</v>
      </c>
      <c r="B3187" t="s">
        <v>4952</v>
      </c>
      <c r="C3187" t="s">
        <v>1765</v>
      </c>
      <c r="E3187" s="4">
        <v>42643</v>
      </c>
      <c r="F3187" t="s">
        <v>9796</v>
      </c>
    </row>
    <row r="3188" spans="1:6">
      <c r="A3188" s="1" t="s">
        <v>4953</v>
      </c>
      <c r="B3188" t="s">
        <v>4953</v>
      </c>
      <c r="C3188" t="s">
        <v>1765</v>
      </c>
      <c r="E3188" s="4">
        <v>42643</v>
      </c>
      <c r="F3188" t="s">
        <v>9796</v>
      </c>
    </row>
    <row r="3189" spans="1:6">
      <c r="A3189" s="1" t="s">
        <v>4954</v>
      </c>
      <c r="B3189" t="s">
        <v>4954</v>
      </c>
      <c r="C3189" t="s">
        <v>1765</v>
      </c>
      <c r="E3189" s="4">
        <v>42408</v>
      </c>
      <c r="F3189" t="s">
        <v>9796</v>
      </c>
    </row>
    <row r="3190" spans="1:6">
      <c r="A3190" s="1" t="s">
        <v>4955</v>
      </c>
      <c r="B3190" t="s">
        <v>4955</v>
      </c>
      <c r="C3190" t="s">
        <v>1765</v>
      </c>
      <c r="E3190" s="4">
        <v>42408</v>
      </c>
      <c r="F3190" t="s">
        <v>9796</v>
      </c>
    </row>
    <row r="3191" spans="1:6">
      <c r="A3191" s="1" t="s">
        <v>4956</v>
      </c>
      <c r="B3191" t="s">
        <v>4956</v>
      </c>
      <c r="C3191" t="s">
        <v>1765</v>
      </c>
      <c r="D3191" t="s">
        <v>9722</v>
      </c>
      <c r="E3191" s="4">
        <v>42965</v>
      </c>
      <c r="F3191" t="s">
        <v>9796</v>
      </c>
    </row>
    <row r="3192" spans="1:6">
      <c r="A3192" s="1" t="s">
        <v>4957</v>
      </c>
      <c r="B3192" t="s">
        <v>4957</v>
      </c>
      <c r="C3192" t="s">
        <v>1765</v>
      </c>
      <c r="D3192" t="s">
        <v>9741</v>
      </c>
      <c r="E3192" s="4">
        <v>43304</v>
      </c>
      <c r="F3192" t="s">
        <v>9796</v>
      </c>
    </row>
    <row r="3193" spans="1:6">
      <c r="A3193" s="1" t="s">
        <v>4958</v>
      </c>
      <c r="B3193" t="s">
        <v>4958</v>
      </c>
      <c r="C3193" t="s">
        <v>1765</v>
      </c>
      <c r="E3193" s="4">
        <v>42429</v>
      </c>
      <c r="F3193" t="s">
        <v>9796</v>
      </c>
    </row>
    <row r="3194" spans="1:6">
      <c r="A3194" s="1" t="s">
        <v>4959</v>
      </c>
      <c r="B3194" t="s">
        <v>4959</v>
      </c>
      <c r="C3194" t="s">
        <v>1765</v>
      </c>
      <c r="D3194" t="s">
        <v>9724</v>
      </c>
      <c r="E3194" s="4">
        <v>43458</v>
      </c>
      <c r="F3194" t="s">
        <v>9796</v>
      </c>
    </row>
    <row r="3195" spans="1:6">
      <c r="A3195" s="1" t="s">
        <v>4960</v>
      </c>
      <c r="B3195" t="s">
        <v>4960</v>
      </c>
      <c r="C3195" t="s">
        <v>1765</v>
      </c>
      <c r="E3195" s="4">
        <v>42429</v>
      </c>
      <c r="F3195" t="s">
        <v>9796</v>
      </c>
    </row>
    <row r="3196" spans="1:6">
      <c r="A3196" s="1" t="s">
        <v>4961</v>
      </c>
      <c r="B3196" t="s">
        <v>4961</v>
      </c>
      <c r="C3196" t="s">
        <v>1765</v>
      </c>
      <c r="E3196" s="4">
        <v>43480</v>
      </c>
      <c r="F3196" t="s">
        <v>9796</v>
      </c>
    </row>
    <row r="3197" spans="1:6">
      <c r="A3197" s="1" t="s">
        <v>4962</v>
      </c>
      <c r="B3197" t="s">
        <v>4962</v>
      </c>
      <c r="C3197" t="s">
        <v>9715</v>
      </c>
      <c r="E3197" s="4">
        <v>43496</v>
      </c>
      <c r="F3197" t="s">
        <v>9796</v>
      </c>
    </row>
    <row r="3198" spans="1:6">
      <c r="A3198" s="1" t="s">
        <v>4963</v>
      </c>
      <c r="B3198" t="s">
        <v>4963</v>
      </c>
      <c r="C3198" t="s">
        <v>1765</v>
      </c>
      <c r="E3198" s="4">
        <v>43496</v>
      </c>
      <c r="F3198" t="s">
        <v>9796</v>
      </c>
    </row>
    <row r="3199" spans="1:6">
      <c r="A3199" s="1" t="s">
        <v>4964</v>
      </c>
      <c r="B3199" t="s">
        <v>4964</v>
      </c>
      <c r="C3199" t="s">
        <v>1765</v>
      </c>
      <c r="E3199" s="4">
        <v>43496</v>
      </c>
      <c r="F3199" t="s">
        <v>9796</v>
      </c>
    </row>
    <row r="3200" spans="1:6">
      <c r="A3200" s="1" t="s">
        <v>4965</v>
      </c>
      <c r="B3200" t="s">
        <v>4965</v>
      </c>
      <c r="C3200" t="s">
        <v>9715</v>
      </c>
      <c r="E3200" s="4">
        <v>43496</v>
      </c>
      <c r="F3200" t="s">
        <v>9796</v>
      </c>
    </row>
    <row r="3201" spans="1:6">
      <c r="A3201" s="1" t="s">
        <v>4966</v>
      </c>
      <c r="B3201" t="s">
        <v>4966</v>
      </c>
      <c r="C3201" t="s">
        <v>1765</v>
      </c>
      <c r="E3201" s="4">
        <v>43488</v>
      </c>
      <c r="F3201" t="s">
        <v>9796</v>
      </c>
    </row>
    <row r="3202" spans="1:6">
      <c r="A3202" s="1" t="s">
        <v>4967</v>
      </c>
      <c r="B3202" t="s">
        <v>4967</v>
      </c>
      <c r="C3202" t="s">
        <v>1765</v>
      </c>
      <c r="E3202" s="4">
        <v>43494</v>
      </c>
      <c r="F3202" t="s">
        <v>9796</v>
      </c>
    </row>
    <row r="3203" spans="1:6">
      <c r="A3203" s="1" t="s">
        <v>4968</v>
      </c>
      <c r="B3203" t="s">
        <v>4968</v>
      </c>
      <c r="C3203" t="s">
        <v>9715</v>
      </c>
      <c r="E3203" s="4">
        <v>43496</v>
      </c>
      <c r="F3203" t="s">
        <v>9796</v>
      </c>
    </row>
    <row r="3204" spans="1:6">
      <c r="A3204" s="1" t="s">
        <v>4969</v>
      </c>
      <c r="B3204" t="s">
        <v>4969</v>
      </c>
      <c r="C3204" t="s">
        <v>1765</v>
      </c>
      <c r="E3204" s="4">
        <v>43496</v>
      </c>
      <c r="F3204" t="s">
        <v>9796</v>
      </c>
    </row>
    <row r="3205" spans="1:6">
      <c r="A3205" s="1" t="s">
        <v>4970</v>
      </c>
      <c r="B3205" t="s">
        <v>4970</v>
      </c>
      <c r="C3205" t="s">
        <v>1765</v>
      </c>
      <c r="E3205" s="4">
        <v>43189</v>
      </c>
      <c r="F3205" t="s">
        <v>9796</v>
      </c>
    </row>
    <row r="3206" spans="1:6">
      <c r="A3206" s="1" t="s">
        <v>4971</v>
      </c>
      <c r="B3206" t="s">
        <v>4971</v>
      </c>
      <c r="C3206" t="s">
        <v>1765</v>
      </c>
      <c r="E3206" s="4">
        <v>43251</v>
      </c>
      <c r="F3206" t="s">
        <v>9796</v>
      </c>
    </row>
    <row r="3207" spans="1:6">
      <c r="A3207" s="1" t="s">
        <v>4972</v>
      </c>
      <c r="B3207" t="s">
        <v>4972</v>
      </c>
      <c r="C3207" t="s">
        <v>1765</v>
      </c>
      <c r="E3207" s="4">
        <v>43251</v>
      </c>
      <c r="F3207" t="s">
        <v>9796</v>
      </c>
    </row>
    <row r="3208" spans="1:6">
      <c r="A3208" s="1" t="s">
        <v>4973</v>
      </c>
      <c r="B3208" t="s">
        <v>4973</v>
      </c>
      <c r="C3208" t="s">
        <v>1765</v>
      </c>
      <c r="E3208" s="4">
        <v>43235</v>
      </c>
      <c r="F3208" t="s">
        <v>9796</v>
      </c>
    </row>
    <row r="3209" spans="1:6">
      <c r="A3209" s="1" t="s">
        <v>4974</v>
      </c>
      <c r="B3209" t="s">
        <v>4974</v>
      </c>
      <c r="C3209" t="s">
        <v>1765</v>
      </c>
      <c r="E3209" s="4">
        <v>43235</v>
      </c>
      <c r="F3209" t="s">
        <v>9796</v>
      </c>
    </row>
    <row r="3210" spans="1:6">
      <c r="A3210" s="1" t="s">
        <v>4975</v>
      </c>
      <c r="B3210" t="s">
        <v>4975</v>
      </c>
      <c r="C3210" t="s">
        <v>1765</v>
      </c>
      <c r="E3210" s="4">
        <v>43251</v>
      </c>
      <c r="F3210" t="s">
        <v>9796</v>
      </c>
    </row>
    <row r="3211" spans="1:6">
      <c r="A3211" s="1" t="s">
        <v>4976</v>
      </c>
      <c r="B3211" t="s">
        <v>4976</v>
      </c>
      <c r="C3211" t="s">
        <v>1765</v>
      </c>
      <c r="E3211" s="4">
        <v>43363</v>
      </c>
      <c r="F3211" t="s">
        <v>9796</v>
      </c>
    </row>
    <row r="3212" spans="1:6">
      <c r="A3212" s="1" t="s">
        <v>4977</v>
      </c>
      <c r="B3212" t="s">
        <v>4977</v>
      </c>
      <c r="C3212" t="s">
        <v>1765</v>
      </c>
      <c r="E3212" s="4">
        <v>43251</v>
      </c>
      <c r="F3212" t="s">
        <v>9796</v>
      </c>
    </row>
    <row r="3213" spans="1:6">
      <c r="A3213" s="1" t="s">
        <v>4978</v>
      </c>
      <c r="B3213" t="s">
        <v>4978</v>
      </c>
      <c r="C3213" t="s">
        <v>1765</v>
      </c>
      <c r="E3213" s="4">
        <v>43251</v>
      </c>
      <c r="F3213" t="s">
        <v>9796</v>
      </c>
    </row>
    <row r="3214" spans="1:6">
      <c r="A3214" s="1" t="s">
        <v>4979</v>
      </c>
      <c r="B3214" t="s">
        <v>4979</v>
      </c>
      <c r="C3214" t="s">
        <v>1765</v>
      </c>
      <c r="E3214" s="4">
        <v>43251</v>
      </c>
      <c r="F3214" t="s">
        <v>9796</v>
      </c>
    </row>
    <row r="3215" spans="1:6">
      <c r="A3215" s="1" t="s">
        <v>4980</v>
      </c>
      <c r="B3215" t="s">
        <v>4980</v>
      </c>
      <c r="C3215" t="s">
        <v>1765</v>
      </c>
      <c r="D3215" t="s">
        <v>9755</v>
      </c>
      <c r="E3215" s="4">
        <v>43628</v>
      </c>
      <c r="F3215" t="s">
        <v>9796</v>
      </c>
    </row>
    <row r="3216" spans="1:6">
      <c r="A3216" s="1" t="s">
        <v>4981</v>
      </c>
      <c r="B3216" t="s">
        <v>4981</v>
      </c>
      <c r="C3216" t="s">
        <v>1765</v>
      </c>
      <c r="E3216" s="4">
        <v>43251</v>
      </c>
      <c r="F3216" t="s">
        <v>9796</v>
      </c>
    </row>
    <row r="3217" spans="1:6">
      <c r="A3217" s="1" t="s">
        <v>4982</v>
      </c>
      <c r="B3217" t="s">
        <v>4982</v>
      </c>
      <c r="C3217" t="s">
        <v>9720</v>
      </c>
      <c r="E3217" s="4">
        <v>43251</v>
      </c>
      <c r="F3217" t="s">
        <v>9796</v>
      </c>
    </row>
    <row r="3218" spans="1:6">
      <c r="A3218" s="1" t="s">
        <v>4983</v>
      </c>
      <c r="B3218" t="s">
        <v>4983</v>
      </c>
      <c r="C3218" t="s">
        <v>1765</v>
      </c>
      <c r="E3218" s="4">
        <v>43301</v>
      </c>
      <c r="F3218" t="s">
        <v>9796</v>
      </c>
    </row>
    <row r="3219" spans="1:6">
      <c r="A3219" s="1" t="s">
        <v>4984</v>
      </c>
      <c r="B3219" t="s">
        <v>4984</v>
      </c>
      <c r="C3219" t="s">
        <v>9715</v>
      </c>
      <c r="E3219" s="4">
        <v>43434</v>
      </c>
      <c r="F3219" t="s">
        <v>9796</v>
      </c>
    </row>
    <row r="3220" spans="1:6">
      <c r="A3220" s="1" t="s">
        <v>4985</v>
      </c>
      <c r="B3220" t="s">
        <v>4985</v>
      </c>
      <c r="C3220" t="s">
        <v>9720</v>
      </c>
      <c r="E3220" s="4">
        <v>43251</v>
      </c>
      <c r="F3220" t="s">
        <v>9796</v>
      </c>
    </row>
    <row r="3221" spans="1:6">
      <c r="A3221" s="1" t="s">
        <v>4986</v>
      </c>
      <c r="B3221" t="s">
        <v>4986</v>
      </c>
      <c r="C3221" t="s">
        <v>1765</v>
      </c>
      <c r="E3221" s="4">
        <v>43251</v>
      </c>
      <c r="F3221" t="s">
        <v>9796</v>
      </c>
    </row>
    <row r="3222" spans="1:6">
      <c r="A3222" s="1" t="s">
        <v>4987</v>
      </c>
      <c r="B3222" t="s">
        <v>4987</v>
      </c>
      <c r="C3222" t="s">
        <v>1765</v>
      </c>
      <c r="D3222" t="s">
        <v>9722</v>
      </c>
      <c r="E3222" s="4">
        <v>43364</v>
      </c>
      <c r="F3222" t="s">
        <v>9796</v>
      </c>
    </row>
    <row r="3223" spans="1:6">
      <c r="A3223" s="1" t="s">
        <v>4988</v>
      </c>
      <c r="B3223" t="s">
        <v>4988</v>
      </c>
      <c r="C3223" t="s">
        <v>1765</v>
      </c>
      <c r="E3223" s="4">
        <v>43251</v>
      </c>
      <c r="F3223" t="s">
        <v>9796</v>
      </c>
    </row>
    <row r="3224" spans="1:6">
      <c r="A3224" s="1" t="s">
        <v>4989</v>
      </c>
      <c r="B3224" t="s">
        <v>4989</v>
      </c>
      <c r="C3224" t="s">
        <v>9715</v>
      </c>
      <c r="D3224" t="s">
        <v>9750</v>
      </c>
      <c r="E3224" s="4">
        <v>43405</v>
      </c>
      <c r="F3224" t="s">
        <v>9796</v>
      </c>
    </row>
    <row r="3225" spans="1:6">
      <c r="A3225" s="1" t="s">
        <v>4990</v>
      </c>
      <c r="B3225" t="s">
        <v>4990</v>
      </c>
      <c r="C3225" t="s">
        <v>9715</v>
      </c>
      <c r="E3225" s="4">
        <v>43432</v>
      </c>
      <c r="F3225" t="s">
        <v>9796</v>
      </c>
    </row>
    <row r="3226" spans="1:6">
      <c r="A3226" s="1" t="s">
        <v>4991</v>
      </c>
      <c r="B3226" t="s">
        <v>4991</v>
      </c>
      <c r="C3226" t="s">
        <v>1765</v>
      </c>
      <c r="E3226" s="4">
        <v>43251</v>
      </c>
      <c r="F3226" t="s">
        <v>9796</v>
      </c>
    </row>
    <row r="3227" spans="1:6">
      <c r="A3227" s="1" t="s">
        <v>4992</v>
      </c>
      <c r="B3227" t="s">
        <v>4992</v>
      </c>
      <c r="C3227" t="s">
        <v>1765</v>
      </c>
      <c r="E3227" s="4">
        <v>43251</v>
      </c>
      <c r="F3227" t="s">
        <v>9796</v>
      </c>
    </row>
    <row r="3228" spans="1:6">
      <c r="A3228" s="1" t="s">
        <v>4993</v>
      </c>
      <c r="B3228" t="s">
        <v>4993</v>
      </c>
      <c r="C3228" t="s">
        <v>1765</v>
      </c>
      <c r="E3228" s="4">
        <v>43251</v>
      </c>
      <c r="F3228" t="s">
        <v>9796</v>
      </c>
    </row>
    <row r="3229" spans="1:6">
      <c r="A3229" s="1" t="s">
        <v>4994</v>
      </c>
      <c r="B3229" t="s">
        <v>4994</v>
      </c>
      <c r="C3229" t="s">
        <v>1765</v>
      </c>
      <c r="E3229" s="4">
        <v>43251</v>
      </c>
      <c r="F3229" t="s">
        <v>9796</v>
      </c>
    </row>
    <row r="3230" spans="1:6">
      <c r="A3230" s="1" t="s">
        <v>4995</v>
      </c>
      <c r="B3230" t="s">
        <v>4995</v>
      </c>
      <c r="C3230" t="s">
        <v>1765</v>
      </c>
      <c r="E3230" s="4">
        <v>43301</v>
      </c>
      <c r="F3230" t="s">
        <v>9796</v>
      </c>
    </row>
    <row r="3231" spans="1:6">
      <c r="A3231" s="1" t="s">
        <v>4996</v>
      </c>
      <c r="B3231" t="s">
        <v>4996</v>
      </c>
      <c r="C3231" t="s">
        <v>1765</v>
      </c>
      <c r="E3231" s="4">
        <v>43250</v>
      </c>
      <c r="F3231" t="s">
        <v>9796</v>
      </c>
    </row>
    <row r="3232" spans="1:6">
      <c r="A3232" s="1" t="s">
        <v>4997</v>
      </c>
      <c r="B3232" t="s">
        <v>4997</v>
      </c>
      <c r="C3232" t="s">
        <v>9715</v>
      </c>
      <c r="E3232" s="4">
        <v>43339</v>
      </c>
      <c r="F3232" t="s">
        <v>9796</v>
      </c>
    </row>
    <row r="3233" spans="1:6">
      <c r="A3233" s="1" t="s">
        <v>4998</v>
      </c>
      <c r="B3233" t="s">
        <v>4998</v>
      </c>
      <c r="C3233" t="s">
        <v>1765</v>
      </c>
      <c r="E3233" s="4">
        <v>43301</v>
      </c>
      <c r="F3233" t="s">
        <v>9796</v>
      </c>
    </row>
    <row r="3234" spans="1:6">
      <c r="A3234" s="1" t="s">
        <v>4999</v>
      </c>
      <c r="B3234" t="s">
        <v>4999</v>
      </c>
      <c r="C3234" t="s">
        <v>1765</v>
      </c>
      <c r="E3234" s="4">
        <v>43308</v>
      </c>
      <c r="F3234" t="s">
        <v>9796</v>
      </c>
    </row>
    <row r="3235" spans="1:6">
      <c r="A3235" s="1" t="s">
        <v>5000</v>
      </c>
      <c r="B3235" t="s">
        <v>5000</v>
      </c>
      <c r="C3235" t="s">
        <v>1765</v>
      </c>
      <c r="E3235" s="4">
        <v>43301</v>
      </c>
      <c r="F3235" t="s">
        <v>9796</v>
      </c>
    </row>
    <row r="3236" spans="1:6">
      <c r="A3236" s="1" t="s">
        <v>5001</v>
      </c>
      <c r="B3236" t="s">
        <v>5001</v>
      </c>
      <c r="C3236" t="s">
        <v>1765</v>
      </c>
      <c r="E3236" s="4">
        <v>43280</v>
      </c>
      <c r="F3236" t="s">
        <v>9796</v>
      </c>
    </row>
    <row r="3237" spans="1:6">
      <c r="A3237" s="1" t="s">
        <v>5002</v>
      </c>
      <c r="B3237" t="s">
        <v>5002</v>
      </c>
      <c r="C3237" t="s">
        <v>1765</v>
      </c>
      <c r="E3237" s="4">
        <v>43308</v>
      </c>
      <c r="F3237" t="s">
        <v>9796</v>
      </c>
    </row>
    <row r="3238" spans="1:6">
      <c r="A3238" s="1" t="s">
        <v>5003</v>
      </c>
      <c r="B3238" t="s">
        <v>5003</v>
      </c>
      <c r="C3238" t="s">
        <v>1765</v>
      </c>
      <c r="E3238" s="4">
        <v>43294</v>
      </c>
      <c r="F3238" t="s">
        <v>9796</v>
      </c>
    </row>
    <row r="3239" spans="1:6">
      <c r="A3239" s="1" t="s">
        <v>5004</v>
      </c>
      <c r="B3239" t="s">
        <v>5004</v>
      </c>
      <c r="C3239" t="s">
        <v>1765</v>
      </c>
      <c r="E3239" s="4">
        <v>43341</v>
      </c>
      <c r="F3239" t="s">
        <v>9796</v>
      </c>
    </row>
    <row r="3240" spans="1:6">
      <c r="A3240" s="1" t="s">
        <v>5005</v>
      </c>
      <c r="B3240" t="s">
        <v>5005</v>
      </c>
      <c r="C3240" t="s">
        <v>1765</v>
      </c>
      <c r="E3240" s="4">
        <v>43300</v>
      </c>
      <c r="F3240" t="s">
        <v>9796</v>
      </c>
    </row>
    <row r="3241" spans="1:6">
      <c r="A3241" s="1" t="s">
        <v>5006</v>
      </c>
      <c r="B3241" t="s">
        <v>5006</v>
      </c>
      <c r="C3241" t="s">
        <v>9715</v>
      </c>
      <c r="E3241" s="4">
        <v>43434</v>
      </c>
      <c r="F3241" t="s">
        <v>9796</v>
      </c>
    </row>
    <row r="3242" spans="1:6">
      <c r="A3242" s="1" t="s">
        <v>5007</v>
      </c>
      <c r="B3242" t="s">
        <v>5007</v>
      </c>
      <c r="C3242" t="s">
        <v>1765</v>
      </c>
      <c r="E3242" s="4">
        <v>43312</v>
      </c>
      <c r="F3242" t="s">
        <v>9796</v>
      </c>
    </row>
    <row r="3243" spans="1:6">
      <c r="A3243" s="1" t="s">
        <v>5008</v>
      </c>
      <c r="B3243" t="s">
        <v>5008</v>
      </c>
      <c r="C3243" t="s">
        <v>1765</v>
      </c>
      <c r="E3243" s="4">
        <v>43312</v>
      </c>
      <c r="F3243" t="s">
        <v>9796</v>
      </c>
    </row>
    <row r="3244" spans="1:6">
      <c r="A3244" s="1" t="s">
        <v>5009</v>
      </c>
      <c r="B3244" t="s">
        <v>5009</v>
      </c>
      <c r="C3244" t="s">
        <v>1765</v>
      </c>
      <c r="E3244" s="4">
        <v>43306</v>
      </c>
      <c r="F3244" t="s">
        <v>9796</v>
      </c>
    </row>
    <row r="3245" spans="1:6">
      <c r="A3245" s="1" t="s">
        <v>5010</v>
      </c>
      <c r="B3245" t="s">
        <v>5010</v>
      </c>
      <c r="C3245" t="s">
        <v>1765</v>
      </c>
      <c r="D3245" t="s">
        <v>178</v>
      </c>
      <c r="E3245" s="4">
        <v>43546</v>
      </c>
      <c r="F3245" t="s">
        <v>9796</v>
      </c>
    </row>
    <row r="3246" spans="1:6">
      <c r="A3246" s="1" t="s">
        <v>5011</v>
      </c>
      <c r="B3246" t="s">
        <v>5011</v>
      </c>
      <c r="C3246" t="s">
        <v>1765</v>
      </c>
      <c r="E3246" s="4">
        <v>42794</v>
      </c>
      <c r="F3246" t="s">
        <v>9796</v>
      </c>
    </row>
    <row r="3247" spans="1:6">
      <c r="A3247" s="1" t="s">
        <v>5012</v>
      </c>
      <c r="B3247" t="s">
        <v>5012</v>
      </c>
      <c r="C3247" t="s">
        <v>1765</v>
      </c>
      <c r="D3247" t="s">
        <v>9722</v>
      </c>
      <c r="E3247" s="4">
        <v>43458</v>
      </c>
      <c r="F3247" t="s">
        <v>9796</v>
      </c>
    </row>
    <row r="3248" spans="1:6">
      <c r="A3248" s="1" t="s">
        <v>5013</v>
      </c>
      <c r="B3248" t="s">
        <v>5013</v>
      </c>
      <c r="C3248" t="s">
        <v>1765</v>
      </c>
      <c r="E3248" s="4">
        <v>42794</v>
      </c>
      <c r="F3248" t="s">
        <v>9796</v>
      </c>
    </row>
    <row r="3249" spans="1:6">
      <c r="A3249" s="1" t="s">
        <v>5014</v>
      </c>
      <c r="B3249" t="s">
        <v>5014</v>
      </c>
      <c r="C3249" t="s">
        <v>1765</v>
      </c>
      <c r="E3249" s="4">
        <v>43131</v>
      </c>
      <c r="F3249" t="s">
        <v>9796</v>
      </c>
    </row>
    <row r="3250" spans="1:6">
      <c r="A3250" s="1" t="s">
        <v>5015</v>
      </c>
      <c r="B3250" t="s">
        <v>5015</v>
      </c>
      <c r="C3250" t="s">
        <v>1765</v>
      </c>
      <c r="E3250" s="4">
        <v>43131</v>
      </c>
      <c r="F3250" t="s">
        <v>9796</v>
      </c>
    </row>
    <row r="3251" spans="1:6">
      <c r="A3251" s="1" t="s">
        <v>5016</v>
      </c>
      <c r="B3251" t="s">
        <v>5016</v>
      </c>
      <c r="C3251" t="s">
        <v>1765</v>
      </c>
      <c r="E3251" s="4">
        <v>43301</v>
      </c>
      <c r="F3251" t="s">
        <v>9796</v>
      </c>
    </row>
    <row r="3252" spans="1:6">
      <c r="A3252" s="1" t="s">
        <v>5017</v>
      </c>
      <c r="B3252" t="s">
        <v>5017</v>
      </c>
      <c r="C3252" t="s">
        <v>1765</v>
      </c>
      <c r="E3252" s="4">
        <v>43131</v>
      </c>
      <c r="F3252" t="s">
        <v>9796</v>
      </c>
    </row>
    <row r="3253" spans="1:6">
      <c r="A3253" s="1" t="s">
        <v>5018</v>
      </c>
      <c r="B3253" t="s">
        <v>5018</v>
      </c>
      <c r="C3253" t="s">
        <v>1765</v>
      </c>
      <c r="E3253" s="4">
        <v>43371</v>
      </c>
      <c r="F3253" t="s">
        <v>9796</v>
      </c>
    </row>
    <row r="3254" spans="1:6">
      <c r="A3254" s="1" t="s">
        <v>5019</v>
      </c>
      <c r="B3254" t="s">
        <v>5019</v>
      </c>
      <c r="C3254" t="s">
        <v>1765</v>
      </c>
      <c r="D3254" t="s">
        <v>9741</v>
      </c>
      <c r="E3254" s="4">
        <v>43185</v>
      </c>
      <c r="F3254" t="s">
        <v>9796</v>
      </c>
    </row>
    <row r="3255" spans="1:6">
      <c r="A3255" s="1" t="s">
        <v>5020</v>
      </c>
      <c r="B3255" t="s">
        <v>5020</v>
      </c>
      <c r="C3255" t="s">
        <v>1765</v>
      </c>
      <c r="E3255" s="4">
        <v>43527</v>
      </c>
      <c r="F3255" t="s">
        <v>9796</v>
      </c>
    </row>
    <row r="3256" spans="1:6">
      <c r="A3256" s="1" t="s">
        <v>5021</v>
      </c>
      <c r="B3256" t="s">
        <v>5021</v>
      </c>
      <c r="C3256" t="s">
        <v>1765</v>
      </c>
      <c r="E3256" s="4">
        <v>43519</v>
      </c>
      <c r="F3256" t="s">
        <v>9796</v>
      </c>
    </row>
    <row r="3257" spans="1:6">
      <c r="A3257" s="1" t="s">
        <v>5022</v>
      </c>
      <c r="B3257" t="s">
        <v>5022</v>
      </c>
      <c r="C3257" t="s">
        <v>1765</v>
      </c>
      <c r="E3257" s="4">
        <v>43543</v>
      </c>
      <c r="F3257" t="s">
        <v>9796</v>
      </c>
    </row>
    <row r="3258" spans="1:6">
      <c r="A3258" s="1" t="s">
        <v>5023</v>
      </c>
      <c r="B3258" t="s">
        <v>5023</v>
      </c>
      <c r="C3258" t="s">
        <v>9715</v>
      </c>
      <c r="E3258" s="4">
        <v>43634</v>
      </c>
      <c r="F3258" t="s">
        <v>9796</v>
      </c>
    </row>
    <row r="3259" spans="1:6">
      <c r="A3259" s="1" t="s">
        <v>5024</v>
      </c>
      <c r="B3259" t="s">
        <v>5024</v>
      </c>
      <c r="C3259" t="s">
        <v>9715</v>
      </c>
      <c r="E3259" s="4">
        <v>43527</v>
      </c>
      <c r="F3259" t="s">
        <v>9796</v>
      </c>
    </row>
    <row r="3260" spans="1:6">
      <c r="A3260" s="1" t="s">
        <v>5025</v>
      </c>
      <c r="B3260" t="s">
        <v>5025</v>
      </c>
      <c r="C3260" t="s">
        <v>1765</v>
      </c>
      <c r="E3260" s="4">
        <v>43496</v>
      </c>
      <c r="F3260" t="s">
        <v>9796</v>
      </c>
    </row>
    <row r="3261" spans="1:6">
      <c r="A3261" s="1" t="s">
        <v>5026</v>
      </c>
      <c r="B3261" t="s">
        <v>5026</v>
      </c>
      <c r="C3261" t="s">
        <v>1765</v>
      </c>
      <c r="E3261" s="4">
        <v>43543</v>
      </c>
      <c r="F3261" t="s">
        <v>9796</v>
      </c>
    </row>
    <row r="3262" spans="1:6">
      <c r="A3262" s="1" t="s">
        <v>5027</v>
      </c>
      <c r="B3262" t="s">
        <v>5027</v>
      </c>
      <c r="C3262" t="s">
        <v>1765</v>
      </c>
      <c r="E3262" s="4">
        <v>43553</v>
      </c>
      <c r="F3262" t="s">
        <v>9796</v>
      </c>
    </row>
    <row r="3263" spans="1:6">
      <c r="A3263" s="1" t="s">
        <v>5028</v>
      </c>
      <c r="B3263" t="s">
        <v>5028</v>
      </c>
      <c r="C3263" t="s">
        <v>1765</v>
      </c>
      <c r="E3263" s="4">
        <v>43544</v>
      </c>
      <c r="F3263" t="s">
        <v>9796</v>
      </c>
    </row>
    <row r="3264" spans="1:6">
      <c r="A3264" s="1" t="s">
        <v>5029</v>
      </c>
      <c r="B3264" t="s">
        <v>5029</v>
      </c>
      <c r="C3264" t="s">
        <v>1765</v>
      </c>
      <c r="E3264" s="4">
        <v>43553</v>
      </c>
      <c r="F3264" t="s">
        <v>9796</v>
      </c>
    </row>
    <row r="3265" spans="1:6">
      <c r="A3265" s="1" t="s">
        <v>5030</v>
      </c>
      <c r="B3265" t="s">
        <v>5030</v>
      </c>
      <c r="C3265" t="s">
        <v>1765</v>
      </c>
      <c r="E3265" s="4">
        <v>43543</v>
      </c>
      <c r="F3265" t="s">
        <v>9796</v>
      </c>
    </row>
    <row r="3266" spans="1:6">
      <c r="A3266" s="1" t="s">
        <v>5031</v>
      </c>
      <c r="B3266" t="s">
        <v>5031</v>
      </c>
      <c r="C3266" t="s">
        <v>1765</v>
      </c>
      <c r="E3266" s="4">
        <v>43527</v>
      </c>
      <c r="F3266" t="s">
        <v>9796</v>
      </c>
    </row>
    <row r="3267" spans="1:6">
      <c r="A3267" s="1" t="s">
        <v>5032</v>
      </c>
      <c r="B3267" t="s">
        <v>5032</v>
      </c>
      <c r="C3267" t="s">
        <v>1765</v>
      </c>
      <c r="E3267" s="4">
        <v>43527</v>
      </c>
      <c r="F3267" t="s">
        <v>9796</v>
      </c>
    </row>
    <row r="3268" spans="1:6">
      <c r="A3268" s="1" t="s">
        <v>5033</v>
      </c>
      <c r="B3268" t="s">
        <v>5033</v>
      </c>
      <c r="C3268" t="s">
        <v>1765</v>
      </c>
      <c r="E3268" s="4">
        <v>43553</v>
      </c>
      <c r="F3268" t="s">
        <v>9796</v>
      </c>
    </row>
    <row r="3269" spans="1:6">
      <c r="A3269" s="1" t="s">
        <v>5034</v>
      </c>
      <c r="B3269" t="s">
        <v>5034</v>
      </c>
      <c r="C3269" t="s">
        <v>1765</v>
      </c>
      <c r="E3269" s="4">
        <v>43545</v>
      </c>
      <c r="F3269" t="s">
        <v>9796</v>
      </c>
    </row>
    <row r="3270" spans="1:6">
      <c r="A3270" s="1" t="s">
        <v>5035</v>
      </c>
      <c r="B3270" t="s">
        <v>5035</v>
      </c>
      <c r="C3270" t="s">
        <v>1765</v>
      </c>
      <c r="E3270" s="4">
        <v>43545</v>
      </c>
      <c r="F3270" t="s">
        <v>9796</v>
      </c>
    </row>
    <row r="3271" spans="1:6">
      <c r="A3271" s="1" t="s">
        <v>5036</v>
      </c>
      <c r="B3271" t="s">
        <v>5036</v>
      </c>
      <c r="C3271" t="s">
        <v>1765</v>
      </c>
      <c r="E3271" s="4">
        <v>43553</v>
      </c>
      <c r="F3271" t="s">
        <v>9796</v>
      </c>
    </row>
    <row r="3272" spans="1:6">
      <c r="A3272" s="1" t="s">
        <v>5037</v>
      </c>
      <c r="B3272" t="s">
        <v>5037</v>
      </c>
      <c r="C3272" t="s">
        <v>1765</v>
      </c>
      <c r="E3272" s="4">
        <v>43553</v>
      </c>
      <c r="F3272" t="s">
        <v>9796</v>
      </c>
    </row>
    <row r="3273" spans="1:6">
      <c r="A3273" s="1" t="s">
        <v>5038</v>
      </c>
      <c r="B3273" t="s">
        <v>5038</v>
      </c>
      <c r="C3273" t="s">
        <v>1765</v>
      </c>
      <c r="E3273" s="4">
        <v>43553</v>
      </c>
      <c r="F3273" t="s">
        <v>9796</v>
      </c>
    </row>
    <row r="3274" spans="1:6">
      <c r="A3274" s="1" t="s">
        <v>5039</v>
      </c>
      <c r="B3274" t="s">
        <v>5039</v>
      </c>
      <c r="C3274" t="s">
        <v>1765</v>
      </c>
      <c r="E3274" s="4">
        <v>43553</v>
      </c>
      <c r="F3274" t="s">
        <v>9796</v>
      </c>
    </row>
    <row r="3275" spans="1:6">
      <c r="A3275" s="1" t="s">
        <v>5040</v>
      </c>
      <c r="B3275" t="s">
        <v>5040</v>
      </c>
      <c r="C3275" t="s">
        <v>1765</v>
      </c>
      <c r="E3275" s="4">
        <v>43543</v>
      </c>
      <c r="F3275" t="s">
        <v>9796</v>
      </c>
    </row>
    <row r="3276" spans="1:6">
      <c r="A3276" s="1" t="s">
        <v>5041</v>
      </c>
      <c r="B3276" t="s">
        <v>5041</v>
      </c>
      <c r="C3276" t="s">
        <v>1765</v>
      </c>
      <c r="E3276" s="4">
        <v>43543</v>
      </c>
      <c r="F3276" t="s">
        <v>9796</v>
      </c>
    </row>
    <row r="3277" spans="1:6">
      <c r="A3277" s="1" t="s">
        <v>5042</v>
      </c>
      <c r="B3277" t="s">
        <v>5042</v>
      </c>
      <c r="C3277" t="s">
        <v>1765</v>
      </c>
      <c r="E3277" s="4">
        <v>43553</v>
      </c>
      <c r="F3277" t="s">
        <v>9796</v>
      </c>
    </row>
    <row r="3278" spans="1:6">
      <c r="A3278" s="1" t="s">
        <v>5043</v>
      </c>
      <c r="B3278" t="s">
        <v>5043</v>
      </c>
      <c r="C3278" t="s">
        <v>1765</v>
      </c>
      <c r="E3278" s="4">
        <v>43551</v>
      </c>
      <c r="F3278" t="s">
        <v>9796</v>
      </c>
    </row>
    <row r="3279" spans="1:6">
      <c r="A3279" s="1" t="s">
        <v>5044</v>
      </c>
      <c r="B3279" t="s">
        <v>5044</v>
      </c>
      <c r="C3279" t="s">
        <v>1765</v>
      </c>
      <c r="E3279" s="4">
        <v>43543</v>
      </c>
      <c r="F3279" t="s">
        <v>9796</v>
      </c>
    </row>
    <row r="3280" spans="1:6">
      <c r="A3280" s="1" t="s">
        <v>5045</v>
      </c>
      <c r="B3280" t="s">
        <v>5045</v>
      </c>
      <c r="C3280" t="s">
        <v>1765</v>
      </c>
      <c r="E3280" s="4">
        <v>43553</v>
      </c>
      <c r="F3280" t="s">
        <v>9796</v>
      </c>
    </row>
    <row r="3281" spans="1:6">
      <c r="A3281" s="1" t="s">
        <v>5046</v>
      </c>
      <c r="B3281" t="s">
        <v>5046</v>
      </c>
      <c r="C3281" t="s">
        <v>1765</v>
      </c>
      <c r="E3281" s="4">
        <v>43542</v>
      </c>
      <c r="F3281" t="s">
        <v>9796</v>
      </c>
    </row>
    <row r="3282" spans="1:6">
      <c r="A3282" s="1" t="s">
        <v>5047</v>
      </c>
      <c r="B3282" t="s">
        <v>5047</v>
      </c>
      <c r="C3282" t="s">
        <v>1765</v>
      </c>
      <c r="E3282" s="4">
        <v>43553</v>
      </c>
      <c r="F3282" t="s">
        <v>9796</v>
      </c>
    </row>
    <row r="3283" spans="1:6">
      <c r="A3283" s="1" t="s">
        <v>5048</v>
      </c>
      <c r="B3283" t="s">
        <v>5048</v>
      </c>
      <c r="C3283" t="s">
        <v>1765</v>
      </c>
      <c r="E3283" s="4">
        <v>43551</v>
      </c>
      <c r="F3283" t="s">
        <v>9796</v>
      </c>
    </row>
    <row r="3284" spans="1:6">
      <c r="A3284" s="1" t="s">
        <v>5049</v>
      </c>
      <c r="B3284" t="s">
        <v>5049</v>
      </c>
      <c r="C3284" t="s">
        <v>1765</v>
      </c>
      <c r="E3284" s="4">
        <v>43551</v>
      </c>
      <c r="F3284" t="s">
        <v>9796</v>
      </c>
    </row>
    <row r="3285" spans="1:6">
      <c r="A3285" s="1" t="s">
        <v>5050</v>
      </c>
      <c r="B3285" t="s">
        <v>5050</v>
      </c>
      <c r="C3285" t="s">
        <v>9715</v>
      </c>
      <c r="E3285" s="4">
        <v>43644</v>
      </c>
      <c r="F3285" t="s">
        <v>9796</v>
      </c>
    </row>
    <row r="3286" spans="1:6">
      <c r="A3286" s="1" t="s">
        <v>5051</v>
      </c>
      <c r="B3286" t="s">
        <v>5051</v>
      </c>
      <c r="C3286" t="s">
        <v>1765</v>
      </c>
      <c r="E3286" s="4">
        <v>43553</v>
      </c>
      <c r="F3286" t="s">
        <v>9796</v>
      </c>
    </row>
    <row r="3287" spans="1:6">
      <c r="A3287" s="1" t="s">
        <v>5052</v>
      </c>
      <c r="B3287" t="s">
        <v>5052</v>
      </c>
      <c r="C3287" t="s">
        <v>1765</v>
      </c>
      <c r="E3287" s="4">
        <v>43553</v>
      </c>
      <c r="F3287" t="s">
        <v>9796</v>
      </c>
    </row>
    <row r="3288" spans="1:6">
      <c r="A3288" s="1" t="s">
        <v>5053</v>
      </c>
      <c r="B3288" t="s">
        <v>5053</v>
      </c>
      <c r="C3288" t="s">
        <v>1765</v>
      </c>
      <c r="E3288" s="4">
        <v>43553</v>
      </c>
      <c r="F3288" t="s">
        <v>9796</v>
      </c>
    </row>
    <row r="3289" spans="1:6">
      <c r="A3289" s="1" t="s">
        <v>5054</v>
      </c>
      <c r="B3289" t="s">
        <v>5054</v>
      </c>
      <c r="C3289" t="s">
        <v>1765</v>
      </c>
      <c r="E3289" s="4">
        <v>43553</v>
      </c>
      <c r="F3289" t="s">
        <v>9796</v>
      </c>
    </row>
    <row r="3290" spans="1:6">
      <c r="A3290" s="1" t="s">
        <v>5055</v>
      </c>
      <c r="B3290" t="s">
        <v>5055</v>
      </c>
      <c r="C3290" t="s">
        <v>1765</v>
      </c>
      <c r="E3290" s="4">
        <v>43553</v>
      </c>
      <c r="F3290" t="s">
        <v>9796</v>
      </c>
    </row>
    <row r="3291" spans="1:6">
      <c r="A3291" s="1" t="s">
        <v>5056</v>
      </c>
      <c r="B3291" t="s">
        <v>5056</v>
      </c>
      <c r="C3291" t="s">
        <v>1765</v>
      </c>
      <c r="E3291" s="4">
        <v>43553</v>
      </c>
      <c r="F3291" t="s">
        <v>9796</v>
      </c>
    </row>
    <row r="3292" spans="1:6">
      <c r="A3292" s="1" t="s">
        <v>5057</v>
      </c>
      <c r="B3292" t="s">
        <v>5057</v>
      </c>
      <c r="C3292" t="s">
        <v>9715</v>
      </c>
      <c r="E3292" s="4">
        <v>43578</v>
      </c>
      <c r="F3292" t="s">
        <v>9796</v>
      </c>
    </row>
    <row r="3293" spans="1:6">
      <c r="A3293" s="1" t="s">
        <v>5058</v>
      </c>
      <c r="B3293" t="s">
        <v>5058</v>
      </c>
      <c r="C3293" t="s">
        <v>1765</v>
      </c>
      <c r="E3293" s="4">
        <v>43553</v>
      </c>
      <c r="F3293" t="s">
        <v>9796</v>
      </c>
    </row>
    <row r="3294" spans="1:6">
      <c r="A3294" s="1" t="s">
        <v>5059</v>
      </c>
      <c r="B3294" t="s">
        <v>5059</v>
      </c>
      <c r="C3294" t="s">
        <v>1765</v>
      </c>
      <c r="E3294" s="4">
        <v>43553</v>
      </c>
      <c r="F3294" t="s">
        <v>9796</v>
      </c>
    </row>
    <row r="3295" spans="1:6">
      <c r="A3295" s="1" t="s">
        <v>5060</v>
      </c>
      <c r="B3295" t="s">
        <v>5060</v>
      </c>
      <c r="C3295" t="s">
        <v>1765</v>
      </c>
      <c r="E3295" s="4">
        <v>43553</v>
      </c>
      <c r="F3295" t="s">
        <v>9796</v>
      </c>
    </row>
    <row r="3296" spans="1:6">
      <c r="A3296" s="1" t="s">
        <v>5061</v>
      </c>
      <c r="B3296" t="s">
        <v>5061</v>
      </c>
      <c r="C3296" t="s">
        <v>1765</v>
      </c>
      <c r="E3296" s="4">
        <v>43553</v>
      </c>
      <c r="F3296" t="s">
        <v>9796</v>
      </c>
    </row>
    <row r="3297" spans="1:6">
      <c r="A3297" s="1" t="s">
        <v>5062</v>
      </c>
      <c r="B3297" t="s">
        <v>5062</v>
      </c>
      <c r="C3297" t="s">
        <v>1765</v>
      </c>
      <c r="E3297" s="4">
        <v>43549</v>
      </c>
      <c r="F3297" t="s">
        <v>9796</v>
      </c>
    </row>
    <row r="3298" spans="1:6">
      <c r="A3298" s="1" t="s">
        <v>5063</v>
      </c>
      <c r="B3298" t="s">
        <v>5063</v>
      </c>
      <c r="C3298" t="s">
        <v>1765</v>
      </c>
      <c r="E3298" s="4">
        <v>43549</v>
      </c>
      <c r="F3298" t="s">
        <v>9796</v>
      </c>
    </row>
    <row r="3299" spans="1:6">
      <c r="A3299" s="1" t="s">
        <v>5064</v>
      </c>
      <c r="B3299" t="s">
        <v>5064</v>
      </c>
      <c r="C3299" t="s">
        <v>1765</v>
      </c>
      <c r="E3299" s="4">
        <v>43553</v>
      </c>
      <c r="F3299" t="s">
        <v>9796</v>
      </c>
    </row>
    <row r="3300" spans="1:6">
      <c r="A3300" s="1" t="s">
        <v>5065</v>
      </c>
      <c r="B3300" t="s">
        <v>5065</v>
      </c>
      <c r="C3300" t="s">
        <v>9715</v>
      </c>
      <c r="E3300" s="4">
        <v>43570</v>
      </c>
      <c r="F3300" t="s">
        <v>9796</v>
      </c>
    </row>
    <row r="3301" spans="1:6">
      <c r="A3301" s="1" t="s">
        <v>5066</v>
      </c>
      <c r="B3301" t="s">
        <v>5066</v>
      </c>
      <c r="C3301" t="s">
        <v>1765</v>
      </c>
      <c r="E3301" s="4">
        <v>43553</v>
      </c>
      <c r="F3301" t="s">
        <v>9796</v>
      </c>
    </row>
    <row r="3302" spans="1:6">
      <c r="A3302" s="1" t="s">
        <v>5067</v>
      </c>
      <c r="B3302" t="s">
        <v>5067</v>
      </c>
      <c r="C3302" t="s">
        <v>1765</v>
      </c>
      <c r="E3302" s="4">
        <v>43551</v>
      </c>
      <c r="F3302" t="s">
        <v>9796</v>
      </c>
    </row>
    <row r="3303" spans="1:6">
      <c r="A3303" s="1" t="s">
        <v>5068</v>
      </c>
      <c r="B3303" t="s">
        <v>5068</v>
      </c>
      <c r="C3303" t="s">
        <v>1765</v>
      </c>
      <c r="E3303" s="4">
        <v>43553</v>
      </c>
      <c r="F3303" t="s">
        <v>9796</v>
      </c>
    </row>
    <row r="3304" spans="1:6">
      <c r="A3304" s="1" t="s">
        <v>5069</v>
      </c>
      <c r="B3304" t="s">
        <v>5069</v>
      </c>
      <c r="C3304" t="s">
        <v>1765</v>
      </c>
      <c r="E3304" s="4">
        <v>43553</v>
      </c>
      <c r="F3304" t="s">
        <v>9796</v>
      </c>
    </row>
    <row r="3305" spans="1:6">
      <c r="A3305" s="1" t="s">
        <v>5070</v>
      </c>
      <c r="B3305" t="s">
        <v>5070</v>
      </c>
      <c r="C3305" t="s">
        <v>9715</v>
      </c>
      <c r="E3305" s="4">
        <v>43593</v>
      </c>
      <c r="F3305" t="s">
        <v>9796</v>
      </c>
    </row>
    <row r="3306" spans="1:6">
      <c r="A3306" s="1" t="s">
        <v>5071</v>
      </c>
      <c r="B3306" t="s">
        <v>5071</v>
      </c>
      <c r="C3306" t="s">
        <v>9715</v>
      </c>
      <c r="E3306" s="4">
        <v>43602</v>
      </c>
      <c r="F3306" t="s">
        <v>9796</v>
      </c>
    </row>
    <row r="3307" spans="1:6">
      <c r="A3307" s="1" t="s">
        <v>5072</v>
      </c>
      <c r="B3307" t="s">
        <v>5072</v>
      </c>
      <c r="C3307" t="s">
        <v>9715</v>
      </c>
      <c r="E3307" s="4">
        <v>43602</v>
      </c>
      <c r="F3307" t="s">
        <v>9796</v>
      </c>
    </row>
    <row r="3308" spans="1:6">
      <c r="A3308" s="1" t="s">
        <v>5073</v>
      </c>
      <c r="B3308" t="s">
        <v>5073</v>
      </c>
      <c r="C3308" t="s">
        <v>9715</v>
      </c>
      <c r="E3308" s="4">
        <v>43591</v>
      </c>
      <c r="F3308" t="s">
        <v>9796</v>
      </c>
    </row>
    <row r="3309" spans="1:6">
      <c r="A3309" s="1" t="s">
        <v>5074</v>
      </c>
      <c r="B3309" t="s">
        <v>5074</v>
      </c>
      <c r="C3309" t="s">
        <v>9715</v>
      </c>
      <c r="E3309" s="4">
        <v>43594</v>
      </c>
      <c r="F3309" t="s">
        <v>9796</v>
      </c>
    </row>
    <row r="3310" spans="1:6">
      <c r="A3310" s="1" t="s">
        <v>5075</v>
      </c>
      <c r="B3310" t="s">
        <v>5075</v>
      </c>
      <c r="C3310" t="s">
        <v>9715</v>
      </c>
      <c r="E3310" s="4">
        <v>43602</v>
      </c>
      <c r="F3310" t="s">
        <v>9796</v>
      </c>
    </row>
    <row r="3311" spans="1:6">
      <c r="A3311" s="1" t="s">
        <v>5076</v>
      </c>
      <c r="B3311" t="s">
        <v>5076</v>
      </c>
      <c r="C3311" t="s">
        <v>1765</v>
      </c>
      <c r="E3311" s="4">
        <v>43129</v>
      </c>
      <c r="F3311" t="s">
        <v>9796</v>
      </c>
    </row>
    <row r="3312" spans="1:6">
      <c r="A3312" s="1" t="s">
        <v>5077</v>
      </c>
      <c r="B3312" t="s">
        <v>5077</v>
      </c>
      <c r="C3312" t="s">
        <v>1765</v>
      </c>
      <c r="D3312" t="s">
        <v>9722</v>
      </c>
      <c r="E3312" s="4">
        <v>43339</v>
      </c>
      <c r="F3312" t="s">
        <v>9796</v>
      </c>
    </row>
    <row r="3313" spans="1:6">
      <c r="A3313" s="1" t="s">
        <v>5078</v>
      </c>
      <c r="B3313" t="s">
        <v>5078</v>
      </c>
      <c r="C3313" t="s">
        <v>1765</v>
      </c>
      <c r="E3313" s="4">
        <v>43119</v>
      </c>
      <c r="F3313" t="s">
        <v>9796</v>
      </c>
    </row>
    <row r="3314" spans="1:6">
      <c r="A3314" s="1" t="s">
        <v>5079</v>
      </c>
      <c r="B3314" t="s">
        <v>5079</v>
      </c>
      <c r="C3314" t="s">
        <v>1765</v>
      </c>
      <c r="E3314" s="4">
        <v>43131</v>
      </c>
      <c r="F3314" t="s">
        <v>9796</v>
      </c>
    </row>
    <row r="3315" spans="1:6">
      <c r="A3315" s="1" t="s">
        <v>5080</v>
      </c>
      <c r="B3315" t="s">
        <v>5080</v>
      </c>
      <c r="C3315" t="s">
        <v>1765</v>
      </c>
      <c r="E3315" s="4">
        <v>43364</v>
      </c>
      <c r="F3315" t="s">
        <v>9796</v>
      </c>
    </row>
    <row r="3316" spans="1:6">
      <c r="A3316" s="1" t="s">
        <v>5081</v>
      </c>
      <c r="B3316" t="s">
        <v>5081</v>
      </c>
      <c r="C3316" t="s">
        <v>1765</v>
      </c>
      <c r="E3316" s="4">
        <v>43496</v>
      </c>
      <c r="F3316" t="s">
        <v>9796</v>
      </c>
    </row>
    <row r="3317" spans="1:6">
      <c r="A3317" s="1" t="s">
        <v>5082</v>
      </c>
      <c r="B3317" t="s">
        <v>5082</v>
      </c>
      <c r="C3317" t="s">
        <v>1765</v>
      </c>
      <c r="E3317" s="4">
        <v>43131</v>
      </c>
      <c r="F3317" t="s">
        <v>9796</v>
      </c>
    </row>
    <row r="3318" spans="1:6">
      <c r="A3318" s="1" t="s">
        <v>5083</v>
      </c>
      <c r="B3318" t="s">
        <v>5083</v>
      </c>
      <c r="C3318" t="s">
        <v>1765</v>
      </c>
      <c r="D3318" t="s">
        <v>9722</v>
      </c>
      <c r="E3318" s="4">
        <v>43509</v>
      </c>
      <c r="F3318" t="s">
        <v>9796</v>
      </c>
    </row>
    <row r="3319" spans="1:6">
      <c r="A3319" s="1" t="s">
        <v>5084</v>
      </c>
      <c r="B3319" t="s">
        <v>5084</v>
      </c>
      <c r="C3319" t="s">
        <v>1765</v>
      </c>
      <c r="E3319" s="4">
        <v>43131</v>
      </c>
      <c r="F3319" t="s">
        <v>9796</v>
      </c>
    </row>
    <row r="3320" spans="1:6">
      <c r="A3320" s="1" t="s">
        <v>5085</v>
      </c>
      <c r="B3320" t="s">
        <v>5085</v>
      </c>
      <c r="C3320" t="s">
        <v>1765</v>
      </c>
      <c r="E3320" s="4">
        <v>43356</v>
      </c>
      <c r="F3320" t="s">
        <v>9796</v>
      </c>
    </row>
    <row r="3321" spans="1:6">
      <c r="A3321" s="1" t="s">
        <v>5086</v>
      </c>
      <c r="B3321" t="s">
        <v>5086</v>
      </c>
      <c r="C3321" t="s">
        <v>1765</v>
      </c>
      <c r="E3321" s="4">
        <v>43131</v>
      </c>
      <c r="F3321" t="s">
        <v>9796</v>
      </c>
    </row>
    <row r="3322" spans="1:6">
      <c r="A3322" s="1" t="s">
        <v>5087</v>
      </c>
      <c r="B3322" t="s">
        <v>5087</v>
      </c>
      <c r="C3322" t="s">
        <v>1765</v>
      </c>
      <c r="E3322" s="4">
        <v>43125</v>
      </c>
      <c r="F3322" t="s">
        <v>9796</v>
      </c>
    </row>
    <row r="3323" spans="1:6">
      <c r="A3323" s="1" t="s">
        <v>5088</v>
      </c>
      <c r="B3323" t="s">
        <v>5088</v>
      </c>
      <c r="C3323" t="s">
        <v>1765</v>
      </c>
      <c r="E3323" s="4">
        <v>43396</v>
      </c>
      <c r="F3323" t="s">
        <v>9796</v>
      </c>
    </row>
    <row r="3324" spans="1:6">
      <c r="A3324" s="1" t="s">
        <v>5089</v>
      </c>
      <c r="B3324" t="s">
        <v>5089</v>
      </c>
      <c r="C3324" t="s">
        <v>1765</v>
      </c>
      <c r="E3324" s="4">
        <v>43357</v>
      </c>
      <c r="F3324" t="s">
        <v>9796</v>
      </c>
    </row>
    <row r="3325" spans="1:6">
      <c r="A3325" s="1" t="s">
        <v>5090</v>
      </c>
      <c r="B3325" t="s">
        <v>5090</v>
      </c>
      <c r="C3325" t="s">
        <v>1765</v>
      </c>
      <c r="E3325" s="4">
        <v>43369</v>
      </c>
      <c r="F3325" t="s">
        <v>9796</v>
      </c>
    </row>
    <row r="3326" spans="1:6">
      <c r="A3326" s="1" t="s">
        <v>5091</v>
      </c>
      <c r="B3326" t="s">
        <v>5091</v>
      </c>
      <c r="C3326" t="s">
        <v>1765</v>
      </c>
      <c r="E3326" s="4">
        <v>43329</v>
      </c>
      <c r="F3326" t="s">
        <v>9796</v>
      </c>
    </row>
    <row r="3327" spans="1:6">
      <c r="A3327" s="1" t="s">
        <v>5092</v>
      </c>
      <c r="B3327" t="s">
        <v>5092</v>
      </c>
      <c r="C3327" t="s">
        <v>1765</v>
      </c>
      <c r="E3327" s="4">
        <v>43312</v>
      </c>
      <c r="F3327" t="s">
        <v>9796</v>
      </c>
    </row>
    <row r="3328" spans="1:6">
      <c r="A3328" s="1" t="s">
        <v>5093</v>
      </c>
      <c r="B3328" t="s">
        <v>5093</v>
      </c>
      <c r="C3328" t="s">
        <v>1765</v>
      </c>
      <c r="D3328" t="s">
        <v>9723</v>
      </c>
      <c r="E3328" s="4">
        <v>43644</v>
      </c>
      <c r="F3328" t="s">
        <v>9796</v>
      </c>
    </row>
    <row r="3329" spans="1:6">
      <c r="A3329" s="1" t="s">
        <v>5094</v>
      </c>
      <c r="B3329" t="s">
        <v>5094</v>
      </c>
      <c r="C3329" t="s">
        <v>1765</v>
      </c>
      <c r="E3329" s="4">
        <v>43357</v>
      </c>
      <c r="F3329" t="s">
        <v>9796</v>
      </c>
    </row>
    <row r="3330" spans="1:6">
      <c r="A3330" s="1" t="s">
        <v>5095</v>
      </c>
      <c r="B3330" t="s">
        <v>5095</v>
      </c>
      <c r="C3330" t="s">
        <v>1765</v>
      </c>
      <c r="E3330" s="4">
        <v>43434</v>
      </c>
      <c r="F3330" t="s">
        <v>9796</v>
      </c>
    </row>
    <row r="3331" spans="1:6">
      <c r="A3331" s="1" t="s">
        <v>5096</v>
      </c>
      <c r="B3331" t="s">
        <v>5096</v>
      </c>
      <c r="C3331" t="s">
        <v>1765</v>
      </c>
      <c r="E3331" s="4">
        <v>43364</v>
      </c>
      <c r="F3331" t="s">
        <v>9796</v>
      </c>
    </row>
    <row r="3332" spans="1:6">
      <c r="A3332" s="1" t="s">
        <v>5097</v>
      </c>
      <c r="B3332" t="s">
        <v>5097</v>
      </c>
      <c r="C3332" t="s">
        <v>1765</v>
      </c>
      <c r="E3332" s="4">
        <v>43362</v>
      </c>
      <c r="F3332" t="s">
        <v>9796</v>
      </c>
    </row>
    <row r="3333" spans="1:6">
      <c r="A3333" s="1" t="s">
        <v>5098</v>
      </c>
      <c r="B3333" t="s">
        <v>5098</v>
      </c>
      <c r="C3333" t="s">
        <v>1765</v>
      </c>
      <c r="E3333" s="4">
        <v>43356</v>
      </c>
      <c r="F3333" t="s">
        <v>9796</v>
      </c>
    </row>
    <row r="3334" spans="1:6">
      <c r="A3334" s="1" t="s">
        <v>5099</v>
      </c>
      <c r="B3334" t="s">
        <v>5099</v>
      </c>
      <c r="C3334" t="s">
        <v>1765</v>
      </c>
      <c r="E3334" s="4">
        <v>43356</v>
      </c>
      <c r="F3334" t="s">
        <v>9796</v>
      </c>
    </row>
    <row r="3335" spans="1:6">
      <c r="A3335" s="1" t="s">
        <v>5100</v>
      </c>
      <c r="B3335" t="s">
        <v>5100</v>
      </c>
      <c r="C3335" t="s">
        <v>1765</v>
      </c>
      <c r="E3335" s="4">
        <v>43367</v>
      </c>
      <c r="F3335" t="s">
        <v>9796</v>
      </c>
    </row>
    <row r="3336" spans="1:6">
      <c r="A3336" s="1" t="s">
        <v>5101</v>
      </c>
      <c r="B3336" t="s">
        <v>5101</v>
      </c>
      <c r="C3336" t="s">
        <v>1765</v>
      </c>
      <c r="D3336" t="s">
        <v>9722</v>
      </c>
      <c r="E3336" s="4">
        <v>43635</v>
      </c>
      <c r="F3336" t="s">
        <v>9796</v>
      </c>
    </row>
    <row r="3337" spans="1:6">
      <c r="A3337" s="1" t="s">
        <v>5102</v>
      </c>
      <c r="B3337" t="s">
        <v>5102</v>
      </c>
      <c r="C3337" t="s">
        <v>1765</v>
      </c>
      <c r="E3337" s="4">
        <v>43362</v>
      </c>
      <c r="F3337" t="s">
        <v>9796</v>
      </c>
    </row>
    <row r="3338" spans="1:6">
      <c r="A3338" s="1" t="s">
        <v>5103</v>
      </c>
      <c r="B3338" t="s">
        <v>5103</v>
      </c>
      <c r="C3338" t="s">
        <v>1765</v>
      </c>
      <c r="E3338" s="4">
        <v>43369</v>
      </c>
      <c r="F3338" t="s">
        <v>9796</v>
      </c>
    </row>
    <row r="3339" spans="1:6">
      <c r="A3339" s="1" t="s">
        <v>5104</v>
      </c>
      <c r="B3339" t="s">
        <v>5104</v>
      </c>
      <c r="C3339" t="s">
        <v>1765</v>
      </c>
      <c r="E3339" s="4">
        <v>43356</v>
      </c>
      <c r="F3339" t="s">
        <v>9796</v>
      </c>
    </row>
    <row r="3340" spans="1:6">
      <c r="A3340" s="1" t="s">
        <v>5105</v>
      </c>
      <c r="B3340" t="s">
        <v>5105</v>
      </c>
      <c r="C3340" t="s">
        <v>1765</v>
      </c>
      <c r="E3340" s="4">
        <v>43348</v>
      </c>
      <c r="F3340" t="s">
        <v>9796</v>
      </c>
    </row>
    <row r="3341" spans="1:6">
      <c r="A3341" s="1" t="s">
        <v>5106</v>
      </c>
      <c r="B3341" t="s">
        <v>5106</v>
      </c>
      <c r="C3341" t="s">
        <v>1765</v>
      </c>
      <c r="E3341" s="4">
        <v>43363</v>
      </c>
      <c r="F3341" t="s">
        <v>9796</v>
      </c>
    </row>
    <row r="3342" spans="1:6">
      <c r="A3342" s="1" t="s">
        <v>5107</v>
      </c>
      <c r="B3342" t="s">
        <v>5107</v>
      </c>
      <c r="C3342" t="s">
        <v>1765</v>
      </c>
      <c r="E3342" s="4">
        <v>43472</v>
      </c>
      <c r="F3342" t="s">
        <v>9796</v>
      </c>
    </row>
    <row r="3343" spans="1:6">
      <c r="A3343" s="1" t="s">
        <v>5108</v>
      </c>
      <c r="B3343" t="s">
        <v>5108</v>
      </c>
      <c r="C3343" t="s">
        <v>1765</v>
      </c>
      <c r="E3343" s="4">
        <v>43369</v>
      </c>
      <c r="F3343" t="s">
        <v>9796</v>
      </c>
    </row>
    <row r="3344" spans="1:6">
      <c r="A3344" s="1" t="s">
        <v>5109</v>
      </c>
      <c r="B3344" t="s">
        <v>5109</v>
      </c>
      <c r="C3344" t="s">
        <v>1765</v>
      </c>
      <c r="E3344" s="4">
        <v>43342</v>
      </c>
      <c r="F3344" t="s">
        <v>9796</v>
      </c>
    </row>
    <row r="3345" spans="1:6">
      <c r="A3345" s="1" t="s">
        <v>5110</v>
      </c>
      <c r="B3345" t="s">
        <v>5110</v>
      </c>
      <c r="C3345" t="s">
        <v>1765</v>
      </c>
      <c r="E3345" s="4">
        <v>43363</v>
      </c>
      <c r="F3345" t="s">
        <v>9796</v>
      </c>
    </row>
    <row r="3346" spans="1:6">
      <c r="A3346" s="1" t="s">
        <v>5111</v>
      </c>
      <c r="B3346" t="s">
        <v>5111</v>
      </c>
      <c r="C3346" t="s">
        <v>1765</v>
      </c>
      <c r="E3346" s="4">
        <v>43369</v>
      </c>
      <c r="F3346" t="s">
        <v>9796</v>
      </c>
    </row>
    <row r="3347" spans="1:6">
      <c r="A3347" s="1" t="s">
        <v>5112</v>
      </c>
      <c r="B3347" t="s">
        <v>5112</v>
      </c>
      <c r="C3347" t="s">
        <v>1765</v>
      </c>
      <c r="E3347" s="4">
        <v>43364</v>
      </c>
      <c r="F3347" t="s">
        <v>9796</v>
      </c>
    </row>
    <row r="3348" spans="1:6">
      <c r="A3348" s="1" t="s">
        <v>5113</v>
      </c>
      <c r="B3348" t="s">
        <v>5113</v>
      </c>
      <c r="C3348" t="s">
        <v>9715</v>
      </c>
      <c r="E3348" s="4">
        <v>43434</v>
      </c>
      <c r="F3348" t="s">
        <v>9796</v>
      </c>
    </row>
    <row r="3349" spans="1:6">
      <c r="A3349" s="1" t="s">
        <v>5114</v>
      </c>
      <c r="B3349" t="s">
        <v>5114</v>
      </c>
      <c r="C3349" t="s">
        <v>1765</v>
      </c>
      <c r="E3349" s="4">
        <v>43363</v>
      </c>
      <c r="F3349" t="s">
        <v>9796</v>
      </c>
    </row>
    <row r="3350" spans="1:6">
      <c r="A3350" s="1" t="s">
        <v>5115</v>
      </c>
      <c r="B3350" t="s">
        <v>5115</v>
      </c>
      <c r="C3350" t="s">
        <v>1765</v>
      </c>
      <c r="E3350" s="4">
        <v>43367</v>
      </c>
      <c r="F3350" t="s">
        <v>9796</v>
      </c>
    </row>
    <row r="3351" spans="1:6">
      <c r="A3351" s="1" t="s">
        <v>5116</v>
      </c>
      <c r="B3351" t="s">
        <v>5116</v>
      </c>
      <c r="C3351" t="s">
        <v>1765</v>
      </c>
      <c r="E3351" s="4">
        <v>43368</v>
      </c>
      <c r="F3351" t="s">
        <v>9796</v>
      </c>
    </row>
    <row r="3352" spans="1:6">
      <c r="A3352" s="1" t="s">
        <v>5117</v>
      </c>
      <c r="B3352" t="s">
        <v>5117</v>
      </c>
      <c r="C3352" t="s">
        <v>1765</v>
      </c>
      <c r="E3352" s="4">
        <v>43371</v>
      </c>
      <c r="F3352" t="s">
        <v>9796</v>
      </c>
    </row>
    <row r="3353" spans="1:6">
      <c r="A3353" s="1" t="s">
        <v>5118</v>
      </c>
      <c r="B3353" t="s">
        <v>5118</v>
      </c>
      <c r="C3353" t="s">
        <v>1765</v>
      </c>
      <c r="E3353" s="4">
        <v>43417</v>
      </c>
      <c r="F3353" t="s">
        <v>9796</v>
      </c>
    </row>
    <row r="3354" spans="1:6">
      <c r="A3354" s="1" t="s">
        <v>5119</v>
      </c>
      <c r="B3354" t="s">
        <v>5119</v>
      </c>
      <c r="C3354" t="s">
        <v>1765</v>
      </c>
      <c r="E3354" s="4">
        <v>43430</v>
      </c>
      <c r="F3354" t="s">
        <v>9796</v>
      </c>
    </row>
    <row r="3355" spans="1:6">
      <c r="A3355" s="1" t="s">
        <v>5120</v>
      </c>
      <c r="B3355" t="s">
        <v>5120</v>
      </c>
      <c r="C3355" t="s">
        <v>1765</v>
      </c>
      <c r="E3355" s="4">
        <v>43404</v>
      </c>
      <c r="F3355" t="s">
        <v>9796</v>
      </c>
    </row>
    <row r="3356" spans="1:6">
      <c r="A3356" s="1" t="s">
        <v>5121</v>
      </c>
      <c r="B3356" t="s">
        <v>5121</v>
      </c>
      <c r="C3356" t="s">
        <v>1765</v>
      </c>
      <c r="E3356" s="4">
        <v>43384</v>
      </c>
      <c r="F3356" t="s">
        <v>9796</v>
      </c>
    </row>
    <row r="3357" spans="1:6">
      <c r="A3357" s="1" t="s">
        <v>5122</v>
      </c>
      <c r="B3357" t="s">
        <v>5122</v>
      </c>
      <c r="C3357" t="s">
        <v>1765</v>
      </c>
      <c r="E3357" s="4">
        <v>43430</v>
      </c>
      <c r="F3357" t="s">
        <v>9796</v>
      </c>
    </row>
    <row r="3358" spans="1:6">
      <c r="A3358" s="1" t="s">
        <v>5123</v>
      </c>
      <c r="B3358" t="s">
        <v>5123</v>
      </c>
      <c r="C3358" t="s">
        <v>1765</v>
      </c>
      <c r="E3358" s="4">
        <v>43425</v>
      </c>
      <c r="F3358" t="s">
        <v>9796</v>
      </c>
    </row>
    <row r="3359" spans="1:6">
      <c r="A3359" s="1" t="s">
        <v>5124</v>
      </c>
      <c r="B3359" t="s">
        <v>5124</v>
      </c>
      <c r="C3359" t="s">
        <v>1765</v>
      </c>
      <c r="E3359" s="4">
        <v>43417</v>
      </c>
      <c r="F3359" t="s">
        <v>9796</v>
      </c>
    </row>
    <row r="3360" spans="1:6">
      <c r="A3360" s="1" t="s">
        <v>5125</v>
      </c>
      <c r="B3360" t="s">
        <v>5125</v>
      </c>
      <c r="C3360" t="s">
        <v>1765</v>
      </c>
      <c r="E3360" s="4">
        <v>43419</v>
      </c>
      <c r="F3360" t="s">
        <v>9796</v>
      </c>
    </row>
    <row r="3361" spans="1:6">
      <c r="A3361" s="1" t="s">
        <v>5126</v>
      </c>
      <c r="B3361" t="s">
        <v>5126</v>
      </c>
      <c r="C3361" t="s">
        <v>9715</v>
      </c>
      <c r="E3361" s="4">
        <v>43434</v>
      </c>
      <c r="F3361" t="s">
        <v>9796</v>
      </c>
    </row>
    <row r="3362" spans="1:6">
      <c r="A3362" s="1" t="s">
        <v>5127</v>
      </c>
      <c r="B3362" t="s">
        <v>5127</v>
      </c>
      <c r="C3362" t="s">
        <v>1765</v>
      </c>
      <c r="E3362" s="4">
        <v>43434</v>
      </c>
      <c r="F3362" t="s">
        <v>9796</v>
      </c>
    </row>
    <row r="3363" spans="1:6">
      <c r="A3363" s="1" t="s">
        <v>5128</v>
      </c>
      <c r="B3363" t="s">
        <v>5128</v>
      </c>
      <c r="C3363" t="s">
        <v>9715</v>
      </c>
      <c r="E3363" s="4">
        <v>43434</v>
      </c>
      <c r="F3363" t="s">
        <v>9796</v>
      </c>
    </row>
    <row r="3364" spans="1:6">
      <c r="A3364" s="1" t="s">
        <v>5129</v>
      </c>
      <c r="B3364" t="s">
        <v>5129</v>
      </c>
      <c r="C3364" t="s">
        <v>9715</v>
      </c>
      <c r="E3364" s="4">
        <v>43434</v>
      </c>
      <c r="F3364" t="s">
        <v>9796</v>
      </c>
    </row>
    <row r="3365" spans="1:6">
      <c r="A3365" s="1" t="s">
        <v>5130</v>
      </c>
      <c r="B3365" t="s">
        <v>5130</v>
      </c>
      <c r="C3365" t="s">
        <v>1765</v>
      </c>
      <c r="E3365" s="4">
        <v>43434</v>
      </c>
      <c r="F3365" t="s">
        <v>9796</v>
      </c>
    </row>
    <row r="3366" spans="1:6">
      <c r="A3366" s="1" t="s">
        <v>5131</v>
      </c>
      <c r="B3366" t="s">
        <v>5131</v>
      </c>
      <c r="C3366" t="s">
        <v>1765</v>
      </c>
      <c r="E3366" s="4">
        <v>43413</v>
      </c>
      <c r="F3366" t="s">
        <v>9796</v>
      </c>
    </row>
    <row r="3367" spans="1:6">
      <c r="A3367" s="1" t="s">
        <v>5132</v>
      </c>
      <c r="B3367" t="s">
        <v>5132</v>
      </c>
      <c r="C3367" t="s">
        <v>1765</v>
      </c>
      <c r="E3367" s="4">
        <v>43434</v>
      </c>
      <c r="F3367" t="s">
        <v>9796</v>
      </c>
    </row>
    <row r="3368" spans="1:6">
      <c r="A3368" s="1" t="s">
        <v>5133</v>
      </c>
      <c r="B3368" t="s">
        <v>5133</v>
      </c>
      <c r="C3368" t="s">
        <v>1765</v>
      </c>
      <c r="E3368" s="4">
        <v>43496</v>
      </c>
      <c r="F3368" t="s">
        <v>9796</v>
      </c>
    </row>
    <row r="3369" spans="1:6">
      <c r="A3369" s="1" t="s">
        <v>5134</v>
      </c>
      <c r="B3369" t="s">
        <v>5134</v>
      </c>
      <c r="C3369" t="s">
        <v>9715</v>
      </c>
      <c r="E3369" s="4">
        <v>43434</v>
      </c>
      <c r="F3369" t="s">
        <v>9796</v>
      </c>
    </row>
    <row r="3370" spans="1:6">
      <c r="A3370" s="1" t="s">
        <v>5135</v>
      </c>
      <c r="B3370" t="s">
        <v>5135</v>
      </c>
      <c r="C3370" t="s">
        <v>1765</v>
      </c>
      <c r="E3370" s="4">
        <v>43434</v>
      </c>
      <c r="F3370" t="s">
        <v>9796</v>
      </c>
    </row>
    <row r="3371" spans="1:6">
      <c r="A3371" s="1" t="s">
        <v>5136</v>
      </c>
      <c r="B3371" t="s">
        <v>5136</v>
      </c>
      <c r="C3371" t="s">
        <v>1765</v>
      </c>
      <c r="E3371" s="4">
        <v>43434</v>
      </c>
      <c r="F3371" t="s">
        <v>9796</v>
      </c>
    </row>
    <row r="3372" spans="1:6">
      <c r="A3372" s="1" t="s">
        <v>5137</v>
      </c>
      <c r="B3372" t="s">
        <v>5137</v>
      </c>
      <c r="C3372" t="s">
        <v>1765</v>
      </c>
      <c r="E3372" s="4">
        <v>43434</v>
      </c>
      <c r="F3372" t="s">
        <v>9796</v>
      </c>
    </row>
    <row r="3373" spans="1:6">
      <c r="A3373" s="1" t="s">
        <v>5138</v>
      </c>
      <c r="B3373" t="s">
        <v>5138</v>
      </c>
      <c r="C3373" t="s">
        <v>1765</v>
      </c>
      <c r="E3373" s="4">
        <v>43434</v>
      </c>
      <c r="F3373" t="s">
        <v>9796</v>
      </c>
    </row>
    <row r="3374" spans="1:6">
      <c r="A3374" s="1" t="s">
        <v>5139</v>
      </c>
      <c r="B3374" t="s">
        <v>5139</v>
      </c>
      <c r="C3374" t="s">
        <v>9715</v>
      </c>
      <c r="E3374" s="4">
        <v>43434</v>
      </c>
      <c r="F3374" t="s">
        <v>9796</v>
      </c>
    </row>
    <row r="3375" spans="1:6">
      <c r="A3375" s="1" t="s">
        <v>5140</v>
      </c>
      <c r="B3375" t="s">
        <v>5140</v>
      </c>
      <c r="C3375" t="s">
        <v>1765</v>
      </c>
      <c r="E3375" s="4">
        <v>43476</v>
      </c>
      <c r="F3375" t="s">
        <v>9796</v>
      </c>
    </row>
    <row r="3376" spans="1:6">
      <c r="A3376" s="1" t="s">
        <v>5141</v>
      </c>
      <c r="B3376" t="s">
        <v>5141</v>
      </c>
      <c r="C3376" t="s">
        <v>9715</v>
      </c>
      <c r="E3376" s="4">
        <v>43496</v>
      </c>
      <c r="F3376" t="s">
        <v>9796</v>
      </c>
    </row>
    <row r="3377" spans="1:6">
      <c r="A3377" s="1" t="s">
        <v>5142</v>
      </c>
      <c r="B3377" t="s">
        <v>5142</v>
      </c>
      <c r="C3377" t="s">
        <v>1765</v>
      </c>
      <c r="E3377" s="4">
        <v>43483</v>
      </c>
      <c r="F3377" t="s">
        <v>9796</v>
      </c>
    </row>
    <row r="3378" spans="1:6">
      <c r="A3378" s="1" t="s">
        <v>5143</v>
      </c>
      <c r="B3378" t="s">
        <v>5143</v>
      </c>
      <c r="C3378" t="s">
        <v>1765</v>
      </c>
      <c r="E3378" s="4">
        <v>43476</v>
      </c>
      <c r="F3378" t="s">
        <v>9796</v>
      </c>
    </row>
    <row r="3379" spans="1:6">
      <c r="A3379" s="1" t="s">
        <v>5144</v>
      </c>
      <c r="B3379" t="s">
        <v>5144</v>
      </c>
      <c r="C3379" t="s">
        <v>9715</v>
      </c>
      <c r="E3379" s="4">
        <v>43480</v>
      </c>
      <c r="F3379" t="s">
        <v>9796</v>
      </c>
    </row>
    <row r="3380" spans="1:6">
      <c r="A3380" s="1" t="s">
        <v>5145</v>
      </c>
      <c r="B3380" t="s">
        <v>5145</v>
      </c>
      <c r="C3380" t="s">
        <v>1765</v>
      </c>
      <c r="E3380" s="4">
        <v>43496</v>
      </c>
      <c r="F3380" t="s">
        <v>9796</v>
      </c>
    </row>
    <row r="3381" spans="1:6">
      <c r="A3381" s="1" t="s">
        <v>5146</v>
      </c>
      <c r="B3381" t="s">
        <v>5146</v>
      </c>
      <c r="C3381" t="s">
        <v>1765</v>
      </c>
      <c r="E3381" s="4">
        <v>43189</v>
      </c>
      <c r="F3381" t="s">
        <v>9796</v>
      </c>
    </row>
    <row r="3382" spans="1:6">
      <c r="A3382" s="1" t="s">
        <v>5147</v>
      </c>
      <c r="B3382" t="s">
        <v>5147</v>
      </c>
      <c r="C3382" t="s">
        <v>1765</v>
      </c>
      <c r="E3382" s="4">
        <v>43178</v>
      </c>
      <c r="F3382" t="s">
        <v>9796</v>
      </c>
    </row>
    <row r="3383" spans="1:6">
      <c r="A3383" s="1" t="s">
        <v>5148</v>
      </c>
      <c r="B3383" t="s">
        <v>5148</v>
      </c>
      <c r="C3383" t="s">
        <v>1765</v>
      </c>
      <c r="E3383" s="4">
        <v>43181</v>
      </c>
      <c r="F3383" t="s">
        <v>9796</v>
      </c>
    </row>
    <row r="3384" spans="1:6">
      <c r="A3384" s="1" t="s">
        <v>5149</v>
      </c>
      <c r="B3384" t="s">
        <v>5149</v>
      </c>
      <c r="C3384" t="s">
        <v>1765</v>
      </c>
      <c r="E3384" s="4">
        <v>43189</v>
      </c>
      <c r="F3384" t="s">
        <v>9796</v>
      </c>
    </row>
    <row r="3385" spans="1:6">
      <c r="A3385" s="1" t="s">
        <v>5150</v>
      </c>
      <c r="B3385" t="s">
        <v>5150</v>
      </c>
      <c r="C3385" t="s">
        <v>1765</v>
      </c>
      <c r="D3385" t="s">
        <v>9741</v>
      </c>
      <c r="E3385" s="4">
        <v>43363</v>
      </c>
      <c r="F3385" t="s">
        <v>9796</v>
      </c>
    </row>
    <row r="3386" spans="1:6">
      <c r="A3386" s="1" t="s">
        <v>5151</v>
      </c>
      <c r="B3386" t="s">
        <v>5151</v>
      </c>
      <c r="C3386" t="s">
        <v>1765</v>
      </c>
      <c r="D3386" t="s">
        <v>9724</v>
      </c>
      <c r="E3386" s="4">
        <v>43644</v>
      </c>
      <c r="F3386" t="s">
        <v>9796</v>
      </c>
    </row>
    <row r="3387" spans="1:6">
      <c r="A3387" s="1" t="s">
        <v>5152</v>
      </c>
      <c r="B3387" t="s">
        <v>5152</v>
      </c>
      <c r="C3387" t="s">
        <v>1765</v>
      </c>
      <c r="E3387" s="4">
        <v>43182</v>
      </c>
      <c r="F3387" t="s">
        <v>9796</v>
      </c>
    </row>
    <row r="3388" spans="1:6">
      <c r="A3388" s="1" t="s">
        <v>5153</v>
      </c>
      <c r="B3388" t="s">
        <v>5153</v>
      </c>
      <c r="C3388" t="s">
        <v>1765</v>
      </c>
      <c r="E3388" s="4">
        <v>43189</v>
      </c>
      <c r="F3388" t="s">
        <v>9796</v>
      </c>
    </row>
    <row r="3389" spans="1:6">
      <c r="A3389" s="1" t="s">
        <v>5154</v>
      </c>
      <c r="B3389" t="s">
        <v>5154</v>
      </c>
      <c r="C3389" t="s">
        <v>1765</v>
      </c>
      <c r="E3389" s="4">
        <v>43189</v>
      </c>
      <c r="F3389" t="s">
        <v>9796</v>
      </c>
    </row>
    <row r="3390" spans="1:6">
      <c r="A3390" s="1" t="s">
        <v>5155</v>
      </c>
      <c r="B3390" t="s">
        <v>5155</v>
      </c>
      <c r="C3390" t="s">
        <v>1765</v>
      </c>
      <c r="E3390" s="4">
        <v>43187</v>
      </c>
      <c r="F3390" t="s">
        <v>9796</v>
      </c>
    </row>
    <row r="3391" spans="1:6">
      <c r="A3391" s="1" t="s">
        <v>5156</v>
      </c>
      <c r="B3391" t="s">
        <v>5156</v>
      </c>
      <c r="C3391" t="s">
        <v>1765</v>
      </c>
      <c r="D3391" t="s">
        <v>9741</v>
      </c>
      <c r="E3391" s="4">
        <v>43304</v>
      </c>
      <c r="F3391" t="s">
        <v>9796</v>
      </c>
    </row>
    <row r="3392" spans="1:6">
      <c r="A3392" s="1" t="s">
        <v>5157</v>
      </c>
      <c r="B3392" t="s">
        <v>5157</v>
      </c>
      <c r="C3392" t="s">
        <v>9715</v>
      </c>
      <c r="E3392" s="4">
        <v>43413</v>
      </c>
      <c r="F3392" t="s">
        <v>9796</v>
      </c>
    </row>
    <row r="3393" spans="1:6">
      <c r="A3393" s="1" t="s">
        <v>5158</v>
      </c>
      <c r="B3393" t="s">
        <v>5158</v>
      </c>
      <c r="C3393" t="s">
        <v>1765</v>
      </c>
      <c r="D3393" t="s">
        <v>9758</v>
      </c>
      <c r="E3393" s="4">
        <v>43476</v>
      </c>
      <c r="F3393" t="s">
        <v>9796</v>
      </c>
    </row>
    <row r="3394" spans="1:6">
      <c r="A3394" s="1" t="s">
        <v>5159</v>
      </c>
      <c r="B3394" t="s">
        <v>5159</v>
      </c>
      <c r="C3394" t="s">
        <v>1765</v>
      </c>
      <c r="E3394" s="4">
        <v>43189</v>
      </c>
      <c r="F3394" t="s">
        <v>9796</v>
      </c>
    </row>
    <row r="3395" spans="1:6">
      <c r="A3395" s="1" t="s">
        <v>5160</v>
      </c>
      <c r="B3395" t="s">
        <v>5160</v>
      </c>
      <c r="C3395" t="s">
        <v>1765</v>
      </c>
      <c r="E3395" s="4">
        <v>43189</v>
      </c>
      <c r="F3395" t="s">
        <v>9796</v>
      </c>
    </row>
    <row r="3396" spans="1:6">
      <c r="A3396" s="1" t="s">
        <v>5161</v>
      </c>
      <c r="B3396" t="s">
        <v>5161</v>
      </c>
      <c r="C3396" t="s">
        <v>1765</v>
      </c>
      <c r="E3396" s="4">
        <v>43251</v>
      </c>
      <c r="F3396" t="s">
        <v>9796</v>
      </c>
    </row>
    <row r="3397" spans="1:6">
      <c r="A3397" s="1" t="s">
        <v>5162</v>
      </c>
      <c r="B3397" t="s">
        <v>5162</v>
      </c>
      <c r="C3397" t="s">
        <v>1765</v>
      </c>
      <c r="E3397" s="4">
        <v>43180</v>
      </c>
      <c r="F3397" t="s">
        <v>9796</v>
      </c>
    </row>
    <row r="3398" spans="1:6">
      <c r="A3398" s="1" t="s">
        <v>5163</v>
      </c>
      <c r="B3398" t="s">
        <v>5163</v>
      </c>
      <c r="C3398" t="s">
        <v>9715</v>
      </c>
      <c r="D3398" t="s">
        <v>9741</v>
      </c>
      <c r="E3398" s="4">
        <v>43628</v>
      </c>
      <c r="F3398" t="s">
        <v>9796</v>
      </c>
    </row>
    <row r="3399" spans="1:6">
      <c r="A3399" s="1" t="s">
        <v>5164</v>
      </c>
      <c r="B3399" t="s">
        <v>5164</v>
      </c>
      <c r="C3399" t="s">
        <v>1765</v>
      </c>
      <c r="E3399" s="4">
        <v>43251</v>
      </c>
      <c r="F3399" t="s">
        <v>9796</v>
      </c>
    </row>
    <row r="3400" spans="1:6">
      <c r="A3400" s="1" t="s">
        <v>5165</v>
      </c>
      <c r="B3400" t="s">
        <v>5165</v>
      </c>
      <c r="C3400" t="s">
        <v>1765</v>
      </c>
      <c r="E3400" s="4">
        <v>43181</v>
      </c>
      <c r="F3400" t="s">
        <v>9796</v>
      </c>
    </row>
    <row r="3401" spans="1:6">
      <c r="A3401" s="1" t="s">
        <v>5166</v>
      </c>
      <c r="B3401" t="s">
        <v>5166</v>
      </c>
      <c r="C3401" t="s">
        <v>9720</v>
      </c>
      <c r="E3401" s="4">
        <v>43181</v>
      </c>
      <c r="F3401" t="s">
        <v>9796</v>
      </c>
    </row>
    <row r="3402" spans="1:6">
      <c r="A3402" s="1" t="s">
        <v>5167</v>
      </c>
      <c r="B3402" t="s">
        <v>5167</v>
      </c>
      <c r="C3402" t="s">
        <v>1765</v>
      </c>
      <c r="E3402" s="4">
        <v>43490</v>
      </c>
      <c r="F3402" t="s">
        <v>9796</v>
      </c>
    </row>
    <row r="3403" spans="1:6">
      <c r="A3403" s="1" t="s">
        <v>5168</v>
      </c>
      <c r="B3403" t="s">
        <v>5168</v>
      </c>
      <c r="C3403" t="s">
        <v>1765</v>
      </c>
      <c r="E3403" s="4">
        <v>43476</v>
      </c>
      <c r="F3403" t="s">
        <v>9796</v>
      </c>
    </row>
    <row r="3404" spans="1:6">
      <c r="A3404" s="1" t="s">
        <v>5169</v>
      </c>
      <c r="B3404" t="s">
        <v>5169</v>
      </c>
      <c r="C3404" t="s">
        <v>1765</v>
      </c>
      <c r="E3404" s="4">
        <v>43496</v>
      </c>
      <c r="F3404" t="s">
        <v>9796</v>
      </c>
    </row>
    <row r="3405" spans="1:6">
      <c r="A3405" s="1" t="s">
        <v>5170</v>
      </c>
      <c r="B3405" t="s">
        <v>5170</v>
      </c>
      <c r="C3405" t="s">
        <v>1765</v>
      </c>
      <c r="E3405" s="4">
        <v>43483</v>
      </c>
      <c r="F3405" t="s">
        <v>9796</v>
      </c>
    </row>
    <row r="3406" spans="1:6">
      <c r="A3406" s="1" t="s">
        <v>5171</v>
      </c>
      <c r="B3406" t="s">
        <v>5171</v>
      </c>
      <c r="C3406" t="s">
        <v>1765</v>
      </c>
      <c r="E3406" s="4">
        <v>43493</v>
      </c>
      <c r="F3406" t="s">
        <v>9796</v>
      </c>
    </row>
    <row r="3407" spans="1:6">
      <c r="A3407" s="1" t="s">
        <v>5172</v>
      </c>
      <c r="B3407" t="s">
        <v>5172</v>
      </c>
      <c r="C3407" t="s">
        <v>1765</v>
      </c>
      <c r="E3407" s="4">
        <v>43496</v>
      </c>
      <c r="F3407" t="s">
        <v>9796</v>
      </c>
    </row>
    <row r="3408" spans="1:6">
      <c r="A3408" s="1" t="s">
        <v>5173</v>
      </c>
      <c r="B3408" t="s">
        <v>5173</v>
      </c>
      <c r="C3408" t="s">
        <v>1765</v>
      </c>
      <c r="E3408" s="4">
        <v>43487</v>
      </c>
      <c r="F3408" t="s">
        <v>9796</v>
      </c>
    </row>
    <row r="3409" spans="1:6">
      <c r="A3409" s="1" t="s">
        <v>5174</v>
      </c>
      <c r="B3409" t="s">
        <v>5174</v>
      </c>
      <c r="C3409" t="s">
        <v>1765</v>
      </c>
      <c r="E3409" s="4">
        <v>43480</v>
      </c>
      <c r="F3409" t="s">
        <v>9796</v>
      </c>
    </row>
    <row r="3410" spans="1:6">
      <c r="A3410" s="1" t="s">
        <v>5175</v>
      </c>
      <c r="B3410" t="s">
        <v>5175</v>
      </c>
      <c r="C3410" t="s">
        <v>1765</v>
      </c>
      <c r="D3410" t="s">
        <v>9722</v>
      </c>
      <c r="E3410" s="4">
        <v>42823</v>
      </c>
      <c r="F3410" t="s">
        <v>9796</v>
      </c>
    </row>
    <row r="3411" spans="1:6">
      <c r="A3411" s="1" t="s">
        <v>5176</v>
      </c>
      <c r="B3411" t="s">
        <v>5176</v>
      </c>
      <c r="C3411" t="s">
        <v>9715</v>
      </c>
      <c r="E3411" s="4">
        <v>42278</v>
      </c>
      <c r="F3411" t="s">
        <v>9796</v>
      </c>
    </row>
    <row r="3412" spans="1:6">
      <c r="A3412" s="1" t="s">
        <v>5177</v>
      </c>
      <c r="B3412" t="s">
        <v>5177</v>
      </c>
      <c r="C3412" t="s">
        <v>9715</v>
      </c>
      <c r="D3412" t="s">
        <v>9723</v>
      </c>
      <c r="E3412" s="4">
        <v>42278</v>
      </c>
      <c r="F3412" t="s">
        <v>9796</v>
      </c>
    </row>
    <row r="3413" spans="1:6">
      <c r="A3413" s="1" t="s">
        <v>5178</v>
      </c>
      <c r="B3413" t="s">
        <v>5178</v>
      </c>
      <c r="C3413" t="s">
        <v>9715</v>
      </c>
      <c r="D3413" t="s">
        <v>9723</v>
      </c>
      <c r="E3413" s="4">
        <v>42278</v>
      </c>
      <c r="F3413" t="s">
        <v>9796</v>
      </c>
    </row>
    <row r="3414" spans="1:6">
      <c r="A3414" s="1" t="s">
        <v>5179</v>
      </c>
      <c r="B3414" t="s">
        <v>5179</v>
      </c>
      <c r="C3414" t="s">
        <v>9715</v>
      </c>
      <c r="D3414" t="s">
        <v>9722</v>
      </c>
      <c r="E3414" s="4">
        <v>42278</v>
      </c>
      <c r="F3414" t="s">
        <v>9796</v>
      </c>
    </row>
    <row r="3415" spans="1:6">
      <c r="A3415" s="1" t="s">
        <v>5180</v>
      </c>
      <c r="B3415" t="s">
        <v>5180</v>
      </c>
      <c r="C3415" t="s">
        <v>9715</v>
      </c>
      <c r="E3415" s="4">
        <v>42278</v>
      </c>
      <c r="F3415" t="s">
        <v>9796</v>
      </c>
    </row>
    <row r="3416" spans="1:6">
      <c r="A3416" s="1" t="s">
        <v>5181</v>
      </c>
      <c r="B3416" t="s">
        <v>5181</v>
      </c>
      <c r="C3416" t="s">
        <v>9715</v>
      </c>
      <c r="E3416" s="4">
        <v>42278</v>
      </c>
      <c r="F3416" t="s">
        <v>9796</v>
      </c>
    </row>
    <row r="3417" spans="1:6">
      <c r="A3417" s="1" t="s">
        <v>5182</v>
      </c>
      <c r="B3417" t="s">
        <v>5182</v>
      </c>
      <c r="C3417" t="s">
        <v>9715</v>
      </c>
      <c r="E3417" s="4">
        <v>42278</v>
      </c>
      <c r="F3417" t="s">
        <v>9796</v>
      </c>
    </row>
    <row r="3418" spans="1:6">
      <c r="A3418" s="1" t="s">
        <v>5183</v>
      </c>
      <c r="B3418" t="s">
        <v>5183</v>
      </c>
      <c r="C3418" t="s">
        <v>9715</v>
      </c>
      <c r="E3418" s="4">
        <v>42278</v>
      </c>
      <c r="F3418" t="s">
        <v>9796</v>
      </c>
    </row>
    <row r="3419" spans="1:6">
      <c r="A3419" s="1" t="s">
        <v>5184</v>
      </c>
      <c r="B3419" t="s">
        <v>5184</v>
      </c>
      <c r="C3419" t="s">
        <v>9715</v>
      </c>
      <c r="E3419" s="4">
        <v>42278</v>
      </c>
      <c r="F3419" t="s">
        <v>9796</v>
      </c>
    </row>
    <row r="3420" spans="1:6">
      <c r="A3420" s="1" t="s">
        <v>5185</v>
      </c>
      <c r="B3420" t="s">
        <v>5185</v>
      </c>
      <c r="C3420" t="s">
        <v>9715</v>
      </c>
      <c r="E3420" s="4">
        <v>42278</v>
      </c>
      <c r="F3420" t="s">
        <v>9796</v>
      </c>
    </row>
    <row r="3421" spans="1:6">
      <c r="A3421" s="1" t="s">
        <v>5186</v>
      </c>
      <c r="B3421" t="s">
        <v>5186</v>
      </c>
      <c r="C3421" t="s">
        <v>9715</v>
      </c>
      <c r="E3421" s="4">
        <v>42278</v>
      </c>
      <c r="F3421" t="s">
        <v>9796</v>
      </c>
    </row>
    <row r="3422" spans="1:6">
      <c r="A3422" s="1" t="s">
        <v>5187</v>
      </c>
      <c r="B3422" t="s">
        <v>5187</v>
      </c>
      <c r="C3422" t="s">
        <v>9715</v>
      </c>
      <c r="D3422" t="s">
        <v>9725</v>
      </c>
      <c r="E3422" s="4">
        <v>42278</v>
      </c>
      <c r="F3422" t="s">
        <v>9796</v>
      </c>
    </row>
    <row r="3423" spans="1:6">
      <c r="A3423" s="1" t="s">
        <v>5188</v>
      </c>
      <c r="B3423" t="s">
        <v>5188</v>
      </c>
      <c r="C3423" t="s">
        <v>9715</v>
      </c>
      <c r="D3423" t="s">
        <v>9741</v>
      </c>
      <c r="E3423" s="4">
        <v>42278</v>
      </c>
      <c r="F3423" t="s">
        <v>9796</v>
      </c>
    </row>
    <row r="3424" spans="1:6">
      <c r="A3424" s="1" t="s">
        <v>5189</v>
      </c>
      <c r="B3424" t="s">
        <v>5189</v>
      </c>
      <c r="C3424" t="s">
        <v>9715</v>
      </c>
      <c r="E3424" s="4">
        <v>42278</v>
      </c>
      <c r="F3424" t="s">
        <v>9796</v>
      </c>
    </row>
    <row r="3425" spans="1:6">
      <c r="A3425" s="1" t="s">
        <v>5190</v>
      </c>
      <c r="B3425" t="s">
        <v>5190</v>
      </c>
      <c r="C3425" t="s">
        <v>9715</v>
      </c>
      <c r="E3425" s="4">
        <v>42278</v>
      </c>
      <c r="F3425" t="s">
        <v>9796</v>
      </c>
    </row>
    <row r="3426" spans="1:6">
      <c r="A3426" s="1" t="s">
        <v>5191</v>
      </c>
      <c r="B3426" t="s">
        <v>5191</v>
      </c>
      <c r="C3426" t="s">
        <v>9715</v>
      </c>
      <c r="E3426" s="4">
        <v>42278</v>
      </c>
      <c r="F3426" t="s">
        <v>9796</v>
      </c>
    </row>
    <row r="3427" spans="1:6">
      <c r="A3427" s="1" t="s">
        <v>5192</v>
      </c>
      <c r="B3427" t="s">
        <v>5192</v>
      </c>
      <c r="C3427" t="s">
        <v>9715</v>
      </c>
      <c r="D3427" t="s">
        <v>9722</v>
      </c>
      <c r="E3427" s="4">
        <v>42278</v>
      </c>
      <c r="F3427" t="s">
        <v>9796</v>
      </c>
    </row>
    <row r="3428" spans="1:6">
      <c r="A3428" s="1" t="s">
        <v>5193</v>
      </c>
      <c r="B3428" t="s">
        <v>5193</v>
      </c>
      <c r="C3428" t="s">
        <v>9715</v>
      </c>
      <c r="E3428" s="4">
        <v>42278</v>
      </c>
      <c r="F3428" t="s">
        <v>9796</v>
      </c>
    </row>
    <row r="3429" spans="1:6">
      <c r="A3429" s="1" t="s">
        <v>5194</v>
      </c>
      <c r="B3429" t="s">
        <v>5194</v>
      </c>
      <c r="C3429" t="s">
        <v>9715</v>
      </c>
      <c r="E3429" s="4">
        <v>42278</v>
      </c>
      <c r="F3429" t="s">
        <v>9796</v>
      </c>
    </row>
    <row r="3430" spans="1:6">
      <c r="A3430" s="1" t="s">
        <v>5195</v>
      </c>
      <c r="B3430" t="s">
        <v>5195</v>
      </c>
      <c r="C3430" t="s">
        <v>9715</v>
      </c>
      <c r="D3430" t="s">
        <v>9722</v>
      </c>
      <c r="E3430" s="4">
        <v>42278</v>
      </c>
      <c r="F3430" t="s">
        <v>9796</v>
      </c>
    </row>
    <row r="3431" spans="1:6">
      <c r="A3431" s="1" t="s">
        <v>5196</v>
      </c>
      <c r="B3431" t="s">
        <v>5196</v>
      </c>
      <c r="C3431" t="s">
        <v>9715</v>
      </c>
      <c r="D3431" t="s">
        <v>9725</v>
      </c>
      <c r="E3431" s="4">
        <v>42278</v>
      </c>
      <c r="F3431" t="s">
        <v>9796</v>
      </c>
    </row>
    <row r="3432" spans="1:6">
      <c r="A3432" s="1" t="s">
        <v>5197</v>
      </c>
      <c r="B3432" t="s">
        <v>5197</v>
      </c>
      <c r="C3432" t="s">
        <v>9715</v>
      </c>
      <c r="E3432" s="4">
        <v>42278</v>
      </c>
      <c r="F3432" t="s">
        <v>9796</v>
      </c>
    </row>
    <row r="3433" spans="1:6">
      <c r="A3433" s="1" t="s">
        <v>5198</v>
      </c>
      <c r="B3433" t="s">
        <v>5198</v>
      </c>
      <c r="C3433" t="s">
        <v>9715</v>
      </c>
      <c r="E3433" s="4">
        <v>42278</v>
      </c>
      <c r="F3433" t="s">
        <v>9796</v>
      </c>
    </row>
    <row r="3434" spans="1:6">
      <c r="A3434" s="1" t="s">
        <v>5199</v>
      </c>
      <c r="B3434" t="s">
        <v>5199</v>
      </c>
      <c r="C3434" t="s">
        <v>9715</v>
      </c>
      <c r="E3434" s="4">
        <v>42278</v>
      </c>
      <c r="F3434" t="s">
        <v>9796</v>
      </c>
    </row>
    <row r="3435" spans="1:6">
      <c r="A3435" s="1" t="s">
        <v>5200</v>
      </c>
      <c r="B3435" t="s">
        <v>5200</v>
      </c>
      <c r="C3435" t="s">
        <v>9715</v>
      </c>
      <c r="E3435" s="4">
        <v>42278</v>
      </c>
      <c r="F3435" t="s">
        <v>9796</v>
      </c>
    </row>
    <row r="3436" spans="1:6">
      <c r="A3436" s="1" t="s">
        <v>5201</v>
      </c>
      <c r="B3436" t="s">
        <v>5201</v>
      </c>
      <c r="C3436" t="s">
        <v>9715</v>
      </c>
      <c r="E3436" s="4">
        <v>42278</v>
      </c>
      <c r="F3436" t="s">
        <v>9796</v>
      </c>
    </row>
    <row r="3437" spans="1:6">
      <c r="A3437" s="1" t="s">
        <v>5202</v>
      </c>
      <c r="B3437" t="s">
        <v>5202</v>
      </c>
      <c r="C3437" t="s">
        <v>9715</v>
      </c>
      <c r="E3437" s="4">
        <v>42278</v>
      </c>
      <c r="F3437" t="s">
        <v>9796</v>
      </c>
    </row>
    <row r="3438" spans="1:6">
      <c r="A3438" s="1" t="s">
        <v>5203</v>
      </c>
      <c r="B3438" t="s">
        <v>5203</v>
      </c>
      <c r="C3438" t="s">
        <v>9715</v>
      </c>
      <c r="E3438" s="4">
        <v>42278</v>
      </c>
      <c r="F3438" t="s">
        <v>9796</v>
      </c>
    </row>
    <row r="3439" spans="1:6">
      <c r="A3439" s="1" t="s">
        <v>5204</v>
      </c>
      <c r="B3439" t="s">
        <v>5204</v>
      </c>
      <c r="C3439" t="s">
        <v>9715</v>
      </c>
      <c r="E3439" s="4">
        <v>42278</v>
      </c>
      <c r="F3439" t="s">
        <v>9796</v>
      </c>
    </row>
    <row r="3440" spans="1:6">
      <c r="A3440" s="1" t="s">
        <v>5205</v>
      </c>
      <c r="B3440" t="s">
        <v>5205</v>
      </c>
      <c r="C3440" t="s">
        <v>9715</v>
      </c>
      <c r="E3440" s="4">
        <v>42278</v>
      </c>
      <c r="F3440" t="s">
        <v>9796</v>
      </c>
    </row>
    <row r="3441" spans="1:6">
      <c r="A3441" s="1" t="s">
        <v>5206</v>
      </c>
      <c r="B3441" t="s">
        <v>5206</v>
      </c>
      <c r="C3441" t="s">
        <v>9715</v>
      </c>
      <c r="E3441" s="4">
        <v>42278</v>
      </c>
      <c r="F3441" t="s">
        <v>9796</v>
      </c>
    </row>
    <row r="3442" spans="1:6">
      <c r="A3442" s="1" t="s">
        <v>5207</v>
      </c>
      <c r="B3442" t="s">
        <v>5207</v>
      </c>
      <c r="C3442" t="s">
        <v>9715</v>
      </c>
      <c r="E3442" s="4">
        <v>42278</v>
      </c>
      <c r="F3442" t="s">
        <v>9796</v>
      </c>
    </row>
    <row r="3443" spans="1:6">
      <c r="A3443" s="1" t="s">
        <v>5208</v>
      </c>
      <c r="B3443" t="s">
        <v>5208</v>
      </c>
      <c r="C3443" t="s">
        <v>9715</v>
      </c>
      <c r="E3443" s="4">
        <v>42278</v>
      </c>
      <c r="F3443" t="s">
        <v>9796</v>
      </c>
    </row>
    <row r="3444" spans="1:6">
      <c r="A3444" s="1" t="s">
        <v>5209</v>
      </c>
      <c r="B3444" t="s">
        <v>5209</v>
      </c>
      <c r="C3444" t="s">
        <v>9715</v>
      </c>
      <c r="E3444" s="4">
        <v>42278</v>
      </c>
      <c r="F3444" t="s">
        <v>9796</v>
      </c>
    </row>
    <row r="3445" spans="1:6">
      <c r="A3445" s="1" t="s">
        <v>5210</v>
      </c>
      <c r="B3445" t="s">
        <v>5210</v>
      </c>
      <c r="C3445" t="s">
        <v>9715</v>
      </c>
      <c r="E3445" s="4">
        <v>42278</v>
      </c>
      <c r="F3445" t="s">
        <v>9796</v>
      </c>
    </row>
    <row r="3446" spans="1:6">
      <c r="A3446" s="1" t="s">
        <v>5211</v>
      </c>
      <c r="B3446" t="s">
        <v>5211</v>
      </c>
      <c r="C3446" t="s">
        <v>9715</v>
      </c>
      <c r="E3446" s="4">
        <v>42278</v>
      </c>
      <c r="F3446" t="s">
        <v>9796</v>
      </c>
    </row>
    <row r="3447" spans="1:6">
      <c r="A3447" s="1" t="s">
        <v>5212</v>
      </c>
      <c r="B3447" t="s">
        <v>5212</v>
      </c>
      <c r="C3447" t="s">
        <v>9715</v>
      </c>
      <c r="E3447" s="4">
        <v>42278</v>
      </c>
      <c r="F3447" t="s">
        <v>9796</v>
      </c>
    </row>
    <row r="3448" spans="1:6">
      <c r="A3448" s="1" t="s">
        <v>5213</v>
      </c>
      <c r="B3448" t="s">
        <v>5213</v>
      </c>
      <c r="C3448" t="s">
        <v>9715</v>
      </c>
      <c r="E3448" s="4">
        <v>42278</v>
      </c>
      <c r="F3448" t="s">
        <v>9796</v>
      </c>
    </row>
    <row r="3449" spans="1:6">
      <c r="A3449" s="1" t="s">
        <v>5214</v>
      </c>
      <c r="B3449" t="s">
        <v>5214</v>
      </c>
      <c r="C3449" t="s">
        <v>9715</v>
      </c>
      <c r="E3449" s="4">
        <v>42278</v>
      </c>
      <c r="F3449" t="s">
        <v>9796</v>
      </c>
    </row>
    <row r="3450" spans="1:6">
      <c r="A3450" s="1" t="s">
        <v>5215</v>
      </c>
      <c r="B3450" t="s">
        <v>5215</v>
      </c>
      <c r="C3450" t="s">
        <v>9715</v>
      </c>
      <c r="E3450" s="4">
        <v>42278</v>
      </c>
      <c r="F3450" t="s">
        <v>9796</v>
      </c>
    </row>
    <row r="3451" spans="1:6">
      <c r="A3451" s="1" t="s">
        <v>5216</v>
      </c>
      <c r="B3451" t="s">
        <v>5216</v>
      </c>
      <c r="C3451" t="s">
        <v>9715</v>
      </c>
      <c r="E3451" s="4">
        <v>42278</v>
      </c>
      <c r="F3451" t="s">
        <v>9796</v>
      </c>
    </row>
    <row r="3452" spans="1:6">
      <c r="A3452" s="1" t="s">
        <v>5217</v>
      </c>
      <c r="B3452" t="s">
        <v>5217</v>
      </c>
      <c r="C3452" t="s">
        <v>9715</v>
      </c>
      <c r="D3452" t="s">
        <v>9722</v>
      </c>
      <c r="E3452" s="4">
        <v>42278</v>
      </c>
      <c r="F3452" t="s">
        <v>9796</v>
      </c>
    </row>
    <row r="3453" spans="1:6">
      <c r="A3453" s="1" t="s">
        <v>5218</v>
      </c>
      <c r="B3453" t="s">
        <v>5218</v>
      </c>
      <c r="C3453" t="s">
        <v>9715</v>
      </c>
      <c r="E3453" s="4">
        <v>42278</v>
      </c>
      <c r="F3453" t="s">
        <v>9796</v>
      </c>
    </row>
    <row r="3454" spans="1:6">
      <c r="A3454" s="1" t="s">
        <v>5219</v>
      </c>
      <c r="B3454" t="s">
        <v>5219</v>
      </c>
      <c r="C3454" t="s">
        <v>9715</v>
      </c>
      <c r="E3454" s="4">
        <v>42278</v>
      </c>
      <c r="F3454" t="s">
        <v>9796</v>
      </c>
    </row>
    <row r="3455" spans="1:6">
      <c r="A3455" s="1" t="s">
        <v>5220</v>
      </c>
      <c r="B3455" t="s">
        <v>5220</v>
      </c>
      <c r="C3455" t="s">
        <v>9715</v>
      </c>
      <c r="E3455" s="4">
        <v>42278</v>
      </c>
      <c r="F3455" t="s">
        <v>9796</v>
      </c>
    </row>
    <row r="3456" spans="1:6">
      <c r="A3456" s="1" t="s">
        <v>5221</v>
      </c>
      <c r="B3456" t="s">
        <v>5221</v>
      </c>
      <c r="C3456" t="s">
        <v>9715</v>
      </c>
      <c r="E3456" s="4">
        <v>42278</v>
      </c>
      <c r="F3456" t="s">
        <v>9796</v>
      </c>
    </row>
    <row r="3457" spans="1:6">
      <c r="A3457" s="1" t="s">
        <v>5222</v>
      </c>
      <c r="B3457" t="s">
        <v>5222</v>
      </c>
      <c r="C3457" t="s">
        <v>9715</v>
      </c>
      <c r="E3457" s="4">
        <v>42278</v>
      </c>
      <c r="F3457" t="s">
        <v>9796</v>
      </c>
    </row>
    <row r="3458" spans="1:6">
      <c r="A3458" s="1" t="s">
        <v>5223</v>
      </c>
      <c r="B3458" t="s">
        <v>5223</v>
      </c>
      <c r="C3458" t="s">
        <v>9715</v>
      </c>
      <c r="E3458" s="4">
        <v>42278</v>
      </c>
      <c r="F3458" t="s">
        <v>9796</v>
      </c>
    </row>
    <row r="3459" spans="1:6">
      <c r="A3459" s="1" t="s">
        <v>5224</v>
      </c>
      <c r="B3459" t="s">
        <v>5224</v>
      </c>
      <c r="C3459" t="s">
        <v>9715</v>
      </c>
      <c r="E3459" s="4">
        <v>42278</v>
      </c>
      <c r="F3459" t="s">
        <v>9796</v>
      </c>
    </row>
    <row r="3460" spans="1:6">
      <c r="A3460" s="1" t="s">
        <v>5225</v>
      </c>
      <c r="B3460" t="s">
        <v>5225</v>
      </c>
      <c r="C3460" t="s">
        <v>9715</v>
      </c>
      <c r="E3460" s="4">
        <v>42278</v>
      </c>
      <c r="F3460" t="s">
        <v>9796</v>
      </c>
    </row>
    <row r="3461" spans="1:6">
      <c r="A3461" s="1" t="s">
        <v>5226</v>
      </c>
      <c r="B3461" t="s">
        <v>5226</v>
      </c>
      <c r="C3461" t="s">
        <v>9715</v>
      </c>
      <c r="E3461" s="4">
        <v>42278</v>
      </c>
      <c r="F3461" t="s">
        <v>9796</v>
      </c>
    </row>
    <row r="3462" spans="1:6">
      <c r="A3462" s="1" t="s">
        <v>5227</v>
      </c>
      <c r="B3462" t="s">
        <v>5227</v>
      </c>
      <c r="C3462" t="s">
        <v>9715</v>
      </c>
      <c r="E3462" s="4">
        <v>42278</v>
      </c>
      <c r="F3462" t="s">
        <v>9796</v>
      </c>
    </row>
    <row r="3463" spans="1:6">
      <c r="A3463" s="1" t="s">
        <v>5228</v>
      </c>
      <c r="B3463" t="s">
        <v>5228</v>
      </c>
      <c r="C3463" t="s">
        <v>9715</v>
      </c>
      <c r="E3463" s="4">
        <v>42278</v>
      </c>
      <c r="F3463" t="s">
        <v>9796</v>
      </c>
    </row>
    <row r="3464" spans="1:6">
      <c r="A3464" s="1" t="s">
        <v>5229</v>
      </c>
      <c r="B3464" t="s">
        <v>5229</v>
      </c>
      <c r="C3464" t="s">
        <v>9715</v>
      </c>
      <c r="E3464" s="4">
        <v>42278</v>
      </c>
      <c r="F3464" t="s">
        <v>9796</v>
      </c>
    </row>
    <row r="3465" spans="1:6">
      <c r="A3465" s="1" t="s">
        <v>5230</v>
      </c>
      <c r="B3465" t="s">
        <v>5230</v>
      </c>
      <c r="C3465" t="s">
        <v>9715</v>
      </c>
      <c r="E3465" s="4">
        <v>42278</v>
      </c>
      <c r="F3465" t="s">
        <v>9796</v>
      </c>
    </row>
    <row r="3466" spans="1:6">
      <c r="A3466" s="1" t="s">
        <v>5231</v>
      </c>
      <c r="B3466" t="s">
        <v>5231</v>
      </c>
      <c r="C3466" t="s">
        <v>9715</v>
      </c>
      <c r="E3466" s="4">
        <v>42278</v>
      </c>
      <c r="F3466" t="s">
        <v>9796</v>
      </c>
    </row>
    <row r="3467" spans="1:6">
      <c r="A3467" s="1" t="s">
        <v>5232</v>
      </c>
      <c r="B3467" t="s">
        <v>5232</v>
      </c>
      <c r="C3467" t="s">
        <v>9715</v>
      </c>
      <c r="E3467" s="4">
        <v>42278</v>
      </c>
      <c r="F3467" t="s">
        <v>9796</v>
      </c>
    </row>
    <row r="3468" spans="1:6">
      <c r="A3468" s="1" t="s">
        <v>5233</v>
      </c>
      <c r="B3468" t="s">
        <v>5233</v>
      </c>
      <c r="C3468" t="s">
        <v>9715</v>
      </c>
      <c r="E3468" s="4">
        <v>42278</v>
      </c>
      <c r="F3468" t="s">
        <v>9796</v>
      </c>
    </row>
    <row r="3469" spans="1:6">
      <c r="A3469" s="1" t="s">
        <v>5234</v>
      </c>
      <c r="B3469" t="s">
        <v>5234</v>
      </c>
      <c r="C3469" t="s">
        <v>9715</v>
      </c>
      <c r="E3469" s="4">
        <v>42278</v>
      </c>
      <c r="F3469" t="s">
        <v>9796</v>
      </c>
    </row>
    <row r="3470" spans="1:6">
      <c r="A3470" s="1" t="s">
        <v>5235</v>
      </c>
      <c r="B3470" t="s">
        <v>5235</v>
      </c>
      <c r="C3470" t="s">
        <v>9715</v>
      </c>
      <c r="E3470" s="4">
        <v>42278</v>
      </c>
      <c r="F3470" t="s">
        <v>9796</v>
      </c>
    </row>
    <row r="3471" spans="1:6">
      <c r="A3471" s="1" t="s">
        <v>5236</v>
      </c>
      <c r="B3471" t="s">
        <v>5236</v>
      </c>
      <c r="C3471" t="s">
        <v>9715</v>
      </c>
      <c r="E3471" s="4">
        <v>42278</v>
      </c>
      <c r="F3471" t="s">
        <v>9796</v>
      </c>
    </row>
    <row r="3472" spans="1:6">
      <c r="A3472" s="1" t="s">
        <v>5237</v>
      </c>
      <c r="B3472" t="s">
        <v>5237</v>
      </c>
      <c r="C3472" t="s">
        <v>9715</v>
      </c>
      <c r="E3472" s="4">
        <v>42278</v>
      </c>
      <c r="F3472" t="s">
        <v>9796</v>
      </c>
    </row>
    <row r="3473" spans="1:6">
      <c r="A3473" s="1" t="s">
        <v>5238</v>
      </c>
      <c r="B3473" t="s">
        <v>5238</v>
      </c>
      <c r="C3473" t="s">
        <v>9715</v>
      </c>
      <c r="E3473" s="4">
        <v>42278</v>
      </c>
      <c r="F3473" t="s">
        <v>9796</v>
      </c>
    </row>
    <row r="3474" spans="1:6">
      <c r="A3474" s="1" t="s">
        <v>5239</v>
      </c>
      <c r="B3474" t="s">
        <v>5239</v>
      </c>
      <c r="C3474" t="s">
        <v>9715</v>
      </c>
      <c r="E3474" s="4">
        <v>42278</v>
      </c>
      <c r="F3474" t="s">
        <v>9796</v>
      </c>
    </row>
    <row r="3475" spans="1:6">
      <c r="A3475" s="1" t="s">
        <v>5240</v>
      </c>
      <c r="B3475" t="s">
        <v>5240</v>
      </c>
      <c r="C3475" t="s">
        <v>9715</v>
      </c>
      <c r="E3475" s="4">
        <v>42278</v>
      </c>
      <c r="F3475" t="s">
        <v>9796</v>
      </c>
    </row>
    <row r="3476" spans="1:6">
      <c r="A3476" s="1" t="s">
        <v>5241</v>
      </c>
      <c r="B3476" t="s">
        <v>5241</v>
      </c>
      <c r="C3476" t="s">
        <v>9715</v>
      </c>
      <c r="E3476" s="4">
        <v>42278</v>
      </c>
      <c r="F3476" t="s">
        <v>9796</v>
      </c>
    </row>
    <row r="3477" spans="1:6">
      <c r="A3477" s="1" t="s">
        <v>5242</v>
      </c>
      <c r="B3477" t="s">
        <v>5242</v>
      </c>
      <c r="C3477" t="s">
        <v>9715</v>
      </c>
      <c r="E3477" s="4">
        <v>42278</v>
      </c>
      <c r="F3477" t="s">
        <v>9796</v>
      </c>
    </row>
    <row r="3478" spans="1:6">
      <c r="A3478" s="1" t="s">
        <v>5243</v>
      </c>
      <c r="B3478" t="s">
        <v>5243</v>
      </c>
      <c r="C3478" t="s">
        <v>9715</v>
      </c>
      <c r="E3478" s="4">
        <v>42278</v>
      </c>
      <c r="F3478" t="s">
        <v>9796</v>
      </c>
    </row>
    <row r="3479" spans="1:6">
      <c r="A3479" s="1" t="s">
        <v>5244</v>
      </c>
      <c r="B3479" t="s">
        <v>5244</v>
      </c>
      <c r="C3479" t="s">
        <v>9715</v>
      </c>
      <c r="E3479" s="4">
        <v>42278</v>
      </c>
      <c r="F3479" t="s">
        <v>9796</v>
      </c>
    </row>
    <row r="3480" spans="1:6">
      <c r="A3480" s="1" t="s">
        <v>5245</v>
      </c>
      <c r="B3480" t="s">
        <v>5245</v>
      </c>
      <c r="C3480" t="s">
        <v>9715</v>
      </c>
      <c r="E3480" s="4">
        <v>42278</v>
      </c>
      <c r="F3480" t="s">
        <v>9796</v>
      </c>
    </row>
    <row r="3481" spans="1:6">
      <c r="A3481" s="1" t="s">
        <v>5246</v>
      </c>
      <c r="B3481" t="s">
        <v>5246</v>
      </c>
      <c r="C3481" t="s">
        <v>9715</v>
      </c>
      <c r="E3481" s="4">
        <v>42278</v>
      </c>
      <c r="F3481" t="s">
        <v>9796</v>
      </c>
    </row>
    <row r="3482" spans="1:6">
      <c r="A3482" s="1" t="s">
        <v>5247</v>
      </c>
      <c r="B3482" t="s">
        <v>5247</v>
      </c>
      <c r="C3482" t="s">
        <v>9715</v>
      </c>
      <c r="E3482" s="4">
        <v>42278</v>
      </c>
      <c r="F3482" t="s">
        <v>9796</v>
      </c>
    </row>
    <row r="3483" spans="1:6">
      <c r="A3483" s="1" t="s">
        <v>5248</v>
      </c>
      <c r="B3483" t="s">
        <v>5248</v>
      </c>
      <c r="C3483" t="s">
        <v>9715</v>
      </c>
      <c r="D3483" t="s">
        <v>9725</v>
      </c>
      <c r="E3483" s="4">
        <v>42278</v>
      </c>
      <c r="F3483" t="s">
        <v>9796</v>
      </c>
    </row>
    <row r="3484" spans="1:6">
      <c r="A3484" s="1" t="s">
        <v>5249</v>
      </c>
      <c r="B3484" t="s">
        <v>5249</v>
      </c>
      <c r="C3484" t="s">
        <v>9715</v>
      </c>
      <c r="E3484" s="4">
        <v>42278</v>
      </c>
      <c r="F3484" t="s">
        <v>9796</v>
      </c>
    </row>
    <row r="3485" spans="1:6">
      <c r="A3485" s="1" t="s">
        <v>5250</v>
      </c>
      <c r="B3485" t="s">
        <v>5250</v>
      </c>
      <c r="C3485" t="s">
        <v>9715</v>
      </c>
      <c r="E3485" s="4">
        <v>42278</v>
      </c>
      <c r="F3485" t="s">
        <v>9796</v>
      </c>
    </row>
    <row r="3486" spans="1:6">
      <c r="A3486" s="1" t="s">
        <v>5251</v>
      </c>
      <c r="B3486" t="s">
        <v>5251</v>
      </c>
      <c r="C3486" t="s">
        <v>9715</v>
      </c>
      <c r="E3486" s="4">
        <v>42278</v>
      </c>
      <c r="F3486" t="s">
        <v>9796</v>
      </c>
    </row>
    <row r="3487" spans="1:6">
      <c r="A3487" s="1" t="s">
        <v>5252</v>
      </c>
      <c r="B3487" t="s">
        <v>5252</v>
      </c>
      <c r="C3487" t="s">
        <v>9715</v>
      </c>
      <c r="E3487" s="4">
        <v>42278</v>
      </c>
      <c r="F3487" t="s">
        <v>9796</v>
      </c>
    </row>
    <row r="3488" spans="1:6">
      <c r="A3488" s="1" t="s">
        <v>5253</v>
      </c>
      <c r="B3488" t="s">
        <v>5253</v>
      </c>
      <c r="C3488" t="s">
        <v>1765</v>
      </c>
      <c r="D3488" t="s">
        <v>9725</v>
      </c>
      <c r="E3488" s="4">
        <v>42278</v>
      </c>
      <c r="F3488" t="s">
        <v>9796</v>
      </c>
    </row>
    <row r="3489" spans="1:6">
      <c r="A3489" s="1" t="s">
        <v>5254</v>
      </c>
      <c r="B3489" t="s">
        <v>5254</v>
      </c>
      <c r="C3489" t="s">
        <v>9715</v>
      </c>
      <c r="E3489" s="4">
        <v>42278</v>
      </c>
      <c r="F3489" t="s">
        <v>9796</v>
      </c>
    </row>
    <row r="3490" spans="1:6">
      <c r="A3490" s="1" t="s">
        <v>5255</v>
      </c>
      <c r="B3490" t="s">
        <v>5255</v>
      </c>
      <c r="C3490" t="s">
        <v>9715</v>
      </c>
      <c r="E3490" s="4">
        <v>42278</v>
      </c>
      <c r="F3490" t="s">
        <v>9796</v>
      </c>
    </row>
    <row r="3491" spans="1:6">
      <c r="A3491" s="1" t="s">
        <v>5256</v>
      </c>
      <c r="B3491" t="s">
        <v>5256</v>
      </c>
      <c r="C3491" t="s">
        <v>1765</v>
      </c>
      <c r="D3491" t="s">
        <v>9735</v>
      </c>
      <c r="E3491" s="4">
        <v>42278</v>
      </c>
      <c r="F3491" t="s">
        <v>9796</v>
      </c>
    </row>
    <row r="3492" spans="1:6">
      <c r="A3492" s="1" t="s">
        <v>5257</v>
      </c>
      <c r="B3492" t="s">
        <v>5257</v>
      </c>
      <c r="C3492" t="s">
        <v>9715</v>
      </c>
      <c r="E3492" s="4">
        <v>42278</v>
      </c>
      <c r="F3492" t="s">
        <v>9796</v>
      </c>
    </row>
    <row r="3493" spans="1:6">
      <c r="A3493" s="1" t="s">
        <v>5258</v>
      </c>
      <c r="B3493" t="s">
        <v>5258</v>
      </c>
      <c r="C3493" t="s">
        <v>9715</v>
      </c>
      <c r="E3493" s="4">
        <v>42278</v>
      </c>
      <c r="F3493" t="s">
        <v>9796</v>
      </c>
    </row>
    <row r="3494" spans="1:6">
      <c r="A3494" s="1" t="s">
        <v>5259</v>
      </c>
      <c r="B3494" t="s">
        <v>5259</v>
      </c>
      <c r="C3494" t="s">
        <v>9715</v>
      </c>
      <c r="E3494" s="4">
        <v>42278</v>
      </c>
      <c r="F3494" t="s">
        <v>9796</v>
      </c>
    </row>
    <row r="3495" spans="1:6">
      <c r="A3495" s="1" t="s">
        <v>5260</v>
      </c>
      <c r="B3495" t="s">
        <v>5260</v>
      </c>
      <c r="C3495" t="s">
        <v>9715</v>
      </c>
      <c r="E3495" s="4">
        <v>42278</v>
      </c>
      <c r="F3495" t="s">
        <v>9796</v>
      </c>
    </row>
    <row r="3496" spans="1:6">
      <c r="A3496" s="1" t="s">
        <v>5261</v>
      </c>
      <c r="B3496" t="s">
        <v>5261</v>
      </c>
      <c r="C3496" t="s">
        <v>9715</v>
      </c>
      <c r="D3496" t="s">
        <v>9725</v>
      </c>
      <c r="E3496" s="4">
        <v>42278</v>
      </c>
      <c r="F3496" t="s">
        <v>9796</v>
      </c>
    </row>
    <row r="3497" spans="1:6">
      <c r="A3497" s="1" t="s">
        <v>5262</v>
      </c>
      <c r="B3497" t="s">
        <v>5262</v>
      </c>
      <c r="C3497" t="s">
        <v>9715</v>
      </c>
      <c r="E3497" s="4">
        <v>42278</v>
      </c>
      <c r="F3497" t="s">
        <v>9796</v>
      </c>
    </row>
    <row r="3498" spans="1:6">
      <c r="A3498" s="1" t="s">
        <v>5263</v>
      </c>
      <c r="B3498" t="s">
        <v>5263</v>
      </c>
      <c r="C3498" t="s">
        <v>9715</v>
      </c>
      <c r="D3498" t="s">
        <v>9723</v>
      </c>
      <c r="E3498" s="4">
        <v>42278</v>
      </c>
      <c r="F3498" t="s">
        <v>9796</v>
      </c>
    </row>
    <row r="3499" spans="1:6">
      <c r="A3499" s="1" t="s">
        <v>5264</v>
      </c>
      <c r="B3499" t="s">
        <v>5264</v>
      </c>
      <c r="C3499" t="s">
        <v>9715</v>
      </c>
      <c r="E3499" s="4">
        <v>42278</v>
      </c>
      <c r="F3499" t="s">
        <v>9796</v>
      </c>
    </row>
    <row r="3500" spans="1:6">
      <c r="A3500" s="1" t="s">
        <v>5265</v>
      </c>
      <c r="B3500" t="s">
        <v>5265</v>
      </c>
      <c r="C3500" t="s">
        <v>9715</v>
      </c>
      <c r="E3500" s="4">
        <v>42278</v>
      </c>
      <c r="F3500" t="s">
        <v>9796</v>
      </c>
    </row>
    <row r="3501" spans="1:6">
      <c r="A3501" s="1" t="s">
        <v>5266</v>
      </c>
      <c r="B3501" t="s">
        <v>5266</v>
      </c>
      <c r="C3501" t="s">
        <v>9715</v>
      </c>
      <c r="E3501" s="4">
        <v>42278</v>
      </c>
      <c r="F3501" t="s">
        <v>9796</v>
      </c>
    </row>
    <row r="3502" spans="1:6">
      <c r="A3502" s="1" t="s">
        <v>5267</v>
      </c>
      <c r="B3502" t="s">
        <v>5267</v>
      </c>
      <c r="C3502" t="s">
        <v>9715</v>
      </c>
      <c r="E3502" s="4">
        <v>42278</v>
      </c>
      <c r="F3502" t="s">
        <v>9796</v>
      </c>
    </row>
    <row r="3503" spans="1:6">
      <c r="A3503" s="1" t="s">
        <v>5268</v>
      </c>
      <c r="B3503" t="s">
        <v>5268</v>
      </c>
      <c r="C3503" t="s">
        <v>9715</v>
      </c>
      <c r="E3503" s="4">
        <v>42278</v>
      </c>
      <c r="F3503" t="s">
        <v>9796</v>
      </c>
    </row>
    <row r="3504" spans="1:6">
      <c r="A3504" s="1" t="s">
        <v>5269</v>
      </c>
      <c r="B3504" t="s">
        <v>5269</v>
      </c>
      <c r="C3504" t="s">
        <v>9715</v>
      </c>
      <c r="E3504" s="4">
        <v>42278</v>
      </c>
      <c r="F3504" t="s">
        <v>9796</v>
      </c>
    </row>
    <row r="3505" spans="1:6">
      <c r="A3505" s="1" t="s">
        <v>5270</v>
      </c>
      <c r="B3505" t="s">
        <v>5270</v>
      </c>
      <c r="C3505" t="s">
        <v>9715</v>
      </c>
      <c r="E3505" s="4">
        <v>42278</v>
      </c>
      <c r="F3505" t="s">
        <v>9796</v>
      </c>
    </row>
    <row r="3506" spans="1:6">
      <c r="A3506" s="1" t="s">
        <v>5271</v>
      </c>
      <c r="B3506" t="s">
        <v>5271</v>
      </c>
      <c r="C3506" t="s">
        <v>9715</v>
      </c>
      <c r="E3506" s="4">
        <v>42278</v>
      </c>
      <c r="F3506" t="s">
        <v>9796</v>
      </c>
    </row>
    <row r="3507" spans="1:6">
      <c r="A3507" s="1" t="s">
        <v>5272</v>
      </c>
      <c r="B3507" t="s">
        <v>5272</v>
      </c>
      <c r="C3507" t="s">
        <v>9715</v>
      </c>
      <c r="E3507" s="4">
        <v>42278</v>
      </c>
      <c r="F3507" t="s">
        <v>9796</v>
      </c>
    </row>
    <row r="3508" spans="1:6">
      <c r="A3508" s="1" t="s">
        <v>5273</v>
      </c>
      <c r="B3508" t="s">
        <v>5273</v>
      </c>
      <c r="C3508" t="s">
        <v>9715</v>
      </c>
      <c r="E3508" s="4">
        <v>42278</v>
      </c>
      <c r="F3508" t="s">
        <v>9796</v>
      </c>
    </row>
    <row r="3509" spans="1:6">
      <c r="A3509" s="1" t="s">
        <v>5274</v>
      </c>
      <c r="B3509" t="s">
        <v>5274</v>
      </c>
      <c r="C3509" t="s">
        <v>9715</v>
      </c>
      <c r="E3509" s="4">
        <v>42278</v>
      </c>
      <c r="F3509" t="s">
        <v>9796</v>
      </c>
    </row>
    <row r="3510" spans="1:6">
      <c r="A3510" s="1" t="s">
        <v>5275</v>
      </c>
      <c r="B3510" t="s">
        <v>5275</v>
      </c>
      <c r="C3510" t="s">
        <v>9715</v>
      </c>
      <c r="E3510" s="4">
        <v>42278</v>
      </c>
      <c r="F3510" t="s">
        <v>9796</v>
      </c>
    </row>
    <row r="3511" spans="1:6">
      <c r="A3511" s="1" t="s">
        <v>5276</v>
      </c>
      <c r="B3511" t="s">
        <v>5276</v>
      </c>
      <c r="C3511" t="s">
        <v>9715</v>
      </c>
      <c r="E3511" s="4">
        <v>42278</v>
      </c>
      <c r="F3511" t="s">
        <v>9796</v>
      </c>
    </row>
    <row r="3512" spans="1:6">
      <c r="A3512" s="1" t="s">
        <v>5277</v>
      </c>
      <c r="B3512" t="s">
        <v>5277</v>
      </c>
      <c r="C3512" t="s">
        <v>9715</v>
      </c>
      <c r="E3512" s="4">
        <v>42278</v>
      </c>
      <c r="F3512" t="s">
        <v>9796</v>
      </c>
    </row>
    <row r="3513" spans="1:6">
      <c r="A3513" s="1" t="s">
        <v>5278</v>
      </c>
      <c r="B3513" t="s">
        <v>5278</v>
      </c>
      <c r="C3513" t="s">
        <v>9715</v>
      </c>
      <c r="D3513" t="s">
        <v>9725</v>
      </c>
      <c r="E3513" s="4">
        <v>42278</v>
      </c>
      <c r="F3513" t="s">
        <v>9796</v>
      </c>
    </row>
    <row r="3514" spans="1:6">
      <c r="A3514" s="1" t="s">
        <v>5279</v>
      </c>
      <c r="B3514" t="s">
        <v>5279</v>
      </c>
      <c r="C3514" t="s">
        <v>9715</v>
      </c>
      <c r="E3514" s="4">
        <v>42278</v>
      </c>
      <c r="F3514" t="s">
        <v>9796</v>
      </c>
    </row>
    <row r="3515" spans="1:6">
      <c r="A3515" s="1" t="s">
        <v>5280</v>
      </c>
      <c r="B3515" t="s">
        <v>5280</v>
      </c>
      <c r="C3515" t="s">
        <v>9715</v>
      </c>
      <c r="E3515" s="4">
        <v>42278</v>
      </c>
      <c r="F3515" t="s">
        <v>9796</v>
      </c>
    </row>
    <row r="3516" spans="1:6">
      <c r="A3516" s="1" t="s">
        <v>5281</v>
      </c>
      <c r="B3516" t="s">
        <v>5281</v>
      </c>
      <c r="C3516" t="s">
        <v>9715</v>
      </c>
      <c r="E3516" s="4">
        <v>42278</v>
      </c>
      <c r="F3516" t="s">
        <v>9796</v>
      </c>
    </row>
    <row r="3517" spans="1:6">
      <c r="A3517" s="1" t="s">
        <v>5282</v>
      </c>
      <c r="B3517" t="s">
        <v>5282</v>
      </c>
      <c r="C3517" t="s">
        <v>9715</v>
      </c>
      <c r="E3517" s="4">
        <v>42278</v>
      </c>
      <c r="F3517" t="s">
        <v>9796</v>
      </c>
    </row>
    <row r="3518" spans="1:6">
      <c r="A3518" s="1" t="s">
        <v>5283</v>
      </c>
      <c r="B3518" t="s">
        <v>5283</v>
      </c>
      <c r="C3518" t="s">
        <v>9715</v>
      </c>
      <c r="E3518" s="4">
        <v>42278</v>
      </c>
      <c r="F3518" t="s">
        <v>9796</v>
      </c>
    </row>
    <row r="3519" spans="1:6">
      <c r="A3519" s="1" t="s">
        <v>5284</v>
      </c>
      <c r="B3519" t="s">
        <v>5284</v>
      </c>
      <c r="C3519" t="s">
        <v>9715</v>
      </c>
      <c r="E3519" s="4">
        <v>42278</v>
      </c>
      <c r="F3519" t="s">
        <v>9796</v>
      </c>
    </row>
    <row r="3520" spans="1:6">
      <c r="A3520" s="1" t="s">
        <v>5285</v>
      </c>
      <c r="B3520" t="s">
        <v>5285</v>
      </c>
      <c r="C3520" t="s">
        <v>9715</v>
      </c>
      <c r="E3520" s="4">
        <v>42278</v>
      </c>
      <c r="F3520" t="s">
        <v>9796</v>
      </c>
    </row>
    <row r="3521" spans="1:6">
      <c r="A3521" s="1" t="s">
        <v>5286</v>
      </c>
      <c r="B3521" t="s">
        <v>5286</v>
      </c>
      <c r="C3521" t="s">
        <v>9715</v>
      </c>
      <c r="E3521" s="4">
        <v>42278</v>
      </c>
      <c r="F3521" t="s">
        <v>9796</v>
      </c>
    </row>
    <row r="3522" spans="1:6">
      <c r="A3522" s="1" t="s">
        <v>5287</v>
      </c>
      <c r="B3522" t="s">
        <v>5287</v>
      </c>
      <c r="C3522" t="s">
        <v>9715</v>
      </c>
      <c r="E3522" s="4">
        <v>42278</v>
      </c>
      <c r="F3522" t="s">
        <v>9796</v>
      </c>
    </row>
    <row r="3523" spans="1:6">
      <c r="A3523" s="1" t="s">
        <v>5288</v>
      </c>
      <c r="B3523" t="s">
        <v>5288</v>
      </c>
      <c r="C3523" t="s">
        <v>9715</v>
      </c>
      <c r="E3523" s="4">
        <v>42278</v>
      </c>
      <c r="F3523" t="s">
        <v>9796</v>
      </c>
    </row>
    <row r="3524" spans="1:6">
      <c r="A3524" s="1" t="s">
        <v>5289</v>
      </c>
      <c r="B3524" t="s">
        <v>5289</v>
      </c>
      <c r="C3524" t="s">
        <v>9715</v>
      </c>
      <c r="E3524" s="4">
        <v>42278</v>
      </c>
      <c r="F3524" t="s">
        <v>9796</v>
      </c>
    </row>
    <row r="3525" spans="1:6">
      <c r="A3525" s="1" t="s">
        <v>5290</v>
      </c>
      <c r="B3525" t="s">
        <v>5290</v>
      </c>
      <c r="C3525" t="s">
        <v>9715</v>
      </c>
      <c r="E3525" s="4">
        <v>42278</v>
      </c>
      <c r="F3525" t="s">
        <v>9796</v>
      </c>
    </row>
    <row r="3526" spans="1:6">
      <c r="A3526" s="1" t="s">
        <v>5291</v>
      </c>
      <c r="B3526" t="s">
        <v>5291</v>
      </c>
      <c r="C3526" t="s">
        <v>9715</v>
      </c>
      <c r="E3526" s="4">
        <v>42278</v>
      </c>
      <c r="F3526" t="s">
        <v>9796</v>
      </c>
    </row>
    <row r="3527" spans="1:6">
      <c r="A3527" s="1" t="s">
        <v>5292</v>
      </c>
      <c r="B3527" t="s">
        <v>5292</v>
      </c>
      <c r="C3527" t="s">
        <v>9715</v>
      </c>
      <c r="E3527" s="4">
        <v>42278</v>
      </c>
      <c r="F3527" t="s">
        <v>9796</v>
      </c>
    </row>
    <row r="3528" spans="1:6">
      <c r="A3528" s="1" t="s">
        <v>5293</v>
      </c>
      <c r="B3528" t="s">
        <v>5293</v>
      </c>
      <c r="C3528" t="s">
        <v>9715</v>
      </c>
      <c r="E3528" s="4">
        <v>42278</v>
      </c>
      <c r="F3528" t="s">
        <v>9796</v>
      </c>
    </row>
    <row r="3529" spans="1:6">
      <c r="A3529" s="1" t="s">
        <v>5294</v>
      </c>
      <c r="B3529" t="s">
        <v>5294</v>
      </c>
      <c r="C3529" t="s">
        <v>9715</v>
      </c>
      <c r="E3529" s="4">
        <v>42278</v>
      </c>
      <c r="F3529" t="s">
        <v>9796</v>
      </c>
    </row>
    <row r="3530" spans="1:6">
      <c r="A3530" s="1" t="s">
        <v>5295</v>
      </c>
      <c r="B3530" t="s">
        <v>5295</v>
      </c>
      <c r="C3530" t="s">
        <v>9715</v>
      </c>
      <c r="E3530" s="4">
        <v>42278</v>
      </c>
      <c r="F3530" t="s">
        <v>9796</v>
      </c>
    </row>
    <row r="3531" spans="1:6">
      <c r="A3531" s="1" t="s">
        <v>5296</v>
      </c>
      <c r="B3531" t="s">
        <v>5296</v>
      </c>
      <c r="C3531" t="s">
        <v>9715</v>
      </c>
      <c r="E3531" s="4">
        <v>42278</v>
      </c>
      <c r="F3531" t="s">
        <v>9796</v>
      </c>
    </row>
    <row r="3532" spans="1:6">
      <c r="A3532" s="1" t="s">
        <v>5297</v>
      </c>
      <c r="B3532" t="s">
        <v>5297</v>
      </c>
      <c r="C3532" t="s">
        <v>9715</v>
      </c>
      <c r="E3532" s="4">
        <v>42278</v>
      </c>
      <c r="F3532" t="s">
        <v>9796</v>
      </c>
    </row>
    <row r="3533" spans="1:6">
      <c r="A3533" s="1" t="s">
        <v>5298</v>
      </c>
      <c r="B3533" t="s">
        <v>5298</v>
      </c>
      <c r="C3533" t="s">
        <v>9715</v>
      </c>
      <c r="E3533" s="4">
        <v>42278</v>
      </c>
      <c r="F3533" t="s">
        <v>9796</v>
      </c>
    </row>
    <row r="3534" spans="1:6">
      <c r="A3534" s="1" t="s">
        <v>5299</v>
      </c>
      <c r="B3534" t="s">
        <v>5299</v>
      </c>
      <c r="C3534" t="s">
        <v>9715</v>
      </c>
      <c r="E3534" s="4">
        <v>42278</v>
      </c>
      <c r="F3534" t="s">
        <v>9796</v>
      </c>
    </row>
    <row r="3535" spans="1:6">
      <c r="A3535" s="1" t="s">
        <v>5300</v>
      </c>
      <c r="B3535" t="s">
        <v>5300</v>
      </c>
      <c r="C3535" t="s">
        <v>9715</v>
      </c>
      <c r="E3535" s="4">
        <v>42278</v>
      </c>
      <c r="F3535" t="s">
        <v>9796</v>
      </c>
    </row>
    <row r="3536" spans="1:6">
      <c r="A3536" s="1" t="s">
        <v>5301</v>
      </c>
      <c r="B3536" t="s">
        <v>5301</v>
      </c>
      <c r="C3536" t="s">
        <v>9715</v>
      </c>
      <c r="E3536" s="4">
        <v>42278</v>
      </c>
      <c r="F3536" t="s">
        <v>9796</v>
      </c>
    </row>
    <row r="3537" spans="1:6">
      <c r="A3537" s="1" t="s">
        <v>5302</v>
      </c>
      <c r="B3537" t="s">
        <v>5302</v>
      </c>
      <c r="C3537" t="s">
        <v>9715</v>
      </c>
      <c r="D3537" t="s">
        <v>9722</v>
      </c>
      <c r="E3537" s="4">
        <v>42278</v>
      </c>
      <c r="F3537" t="s">
        <v>9796</v>
      </c>
    </row>
    <row r="3538" spans="1:6">
      <c r="A3538" s="1" t="s">
        <v>5303</v>
      </c>
      <c r="B3538" t="s">
        <v>5303</v>
      </c>
      <c r="C3538" t="s">
        <v>9715</v>
      </c>
      <c r="E3538" s="4">
        <v>42278</v>
      </c>
      <c r="F3538" t="s">
        <v>9796</v>
      </c>
    </row>
    <row r="3539" spans="1:6">
      <c r="A3539" s="1" t="s">
        <v>5304</v>
      </c>
      <c r="B3539" t="s">
        <v>5304</v>
      </c>
      <c r="C3539" t="s">
        <v>9715</v>
      </c>
      <c r="E3539" s="4">
        <v>42278</v>
      </c>
      <c r="F3539" t="s">
        <v>9796</v>
      </c>
    </row>
    <row r="3540" spans="1:6">
      <c r="A3540" s="1" t="s">
        <v>5305</v>
      </c>
      <c r="B3540" t="s">
        <v>5305</v>
      </c>
      <c r="C3540" t="s">
        <v>9715</v>
      </c>
      <c r="E3540" s="4">
        <v>42278</v>
      </c>
      <c r="F3540" t="s">
        <v>9796</v>
      </c>
    </row>
    <row r="3541" spans="1:6">
      <c r="A3541" s="1" t="s">
        <v>5306</v>
      </c>
      <c r="B3541" t="s">
        <v>5306</v>
      </c>
      <c r="C3541" t="s">
        <v>9715</v>
      </c>
      <c r="E3541" s="4">
        <v>42278</v>
      </c>
      <c r="F3541" t="s">
        <v>9796</v>
      </c>
    </row>
    <row r="3542" spans="1:6">
      <c r="A3542" s="1" t="s">
        <v>5307</v>
      </c>
      <c r="B3542" t="s">
        <v>5307</v>
      </c>
      <c r="C3542" t="s">
        <v>9715</v>
      </c>
      <c r="E3542" s="4">
        <v>42278</v>
      </c>
      <c r="F3542" t="s">
        <v>9796</v>
      </c>
    </row>
    <row r="3543" spans="1:6">
      <c r="A3543" s="1" t="s">
        <v>5308</v>
      </c>
      <c r="B3543" t="s">
        <v>5308</v>
      </c>
      <c r="C3543" t="s">
        <v>9715</v>
      </c>
      <c r="E3543" s="4">
        <v>42278</v>
      </c>
      <c r="F3543" t="s">
        <v>9796</v>
      </c>
    </row>
    <row r="3544" spans="1:6">
      <c r="A3544" s="1" t="s">
        <v>5309</v>
      </c>
      <c r="B3544" t="s">
        <v>5309</v>
      </c>
      <c r="C3544" t="s">
        <v>9715</v>
      </c>
      <c r="E3544" s="4">
        <v>42278</v>
      </c>
      <c r="F3544" t="s">
        <v>9796</v>
      </c>
    </row>
    <row r="3545" spans="1:6">
      <c r="A3545" s="1" t="s">
        <v>5310</v>
      </c>
      <c r="B3545" t="s">
        <v>5310</v>
      </c>
      <c r="C3545" t="s">
        <v>9715</v>
      </c>
      <c r="E3545" s="4">
        <v>42278</v>
      </c>
      <c r="F3545" t="s">
        <v>9796</v>
      </c>
    </row>
    <row r="3546" spans="1:6">
      <c r="A3546" s="1" t="s">
        <v>5311</v>
      </c>
      <c r="B3546" t="s">
        <v>5311</v>
      </c>
      <c r="C3546" t="s">
        <v>9715</v>
      </c>
      <c r="E3546" s="4">
        <v>42278</v>
      </c>
      <c r="F3546" t="s">
        <v>9796</v>
      </c>
    </row>
    <row r="3547" spans="1:6">
      <c r="A3547" s="1" t="s">
        <v>5312</v>
      </c>
      <c r="B3547" t="s">
        <v>5312</v>
      </c>
      <c r="C3547" t="s">
        <v>1765</v>
      </c>
      <c r="E3547" s="4">
        <v>42278</v>
      </c>
      <c r="F3547" t="s">
        <v>9796</v>
      </c>
    </row>
    <row r="3548" spans="1:6">
      <c r="A3548" s="1" t="s">
        <v>5313</v>
      </c>
      <c r="B3548" t="s">
        <v>5313</v>
      </c>
      <c r="C3548" t="s">
        <v>9715</v>
      </c>
      <c r="E3548" s="4">
        <v>42278</v>
      </c>
      <c r="F3548" t="s">
        <v>9796</v>
      </c>
    </row>
    <row r="3549" spans="1:6">
      <c r="A3549" s="1" t="s">
        <v>5314</v>
      </c>
      <c r="B3549" t="s">
        <v>5314</v>
      </c>
      <c r="C3549" t="s">
        <v>9715</v>
      </c>
      <c r="E3549" s="4">
        <v>42278</v>
      </c>
      <c r="F3549" t="s">
        <v>9796</v>
      </c>
    </row>
    <row r="3550" spans="1:6">
      <c r="A3550" s="1" t="s">
        <v>5315</v>
      </c>
      <c r="B3550" t="s">
        <v>5315</v>
      </c>
      <c r="C3550" t="s">
        <v>9715</v>
      </c>
      <c r="E3550" s="4">
        <v>42278</v>
      </c>
      <c r="F3550" t="s">
        <v>9796</v>
      </c>
    </row>
    <row r="3551" spans="1:6">
      <c r="A3551" s="1" t="s">
        <v>5316</v>
      </c>
      <c r="B3551" t="s">
        <v>5316</v>
      </c>
      <c r="C3551" t="s">
        <v>9715</v>
      </c>
      <c r="E3551" s="4">
        <v>42278</v>
      </c>
      <c r="F3551" t="s">
        <v>9796</v>
      </c>
    </row>
    <row r="3552" spans="1:6">
      <c r="A3552" s="1" t="s">
        <v>5317</v>
      </c>
      <c r="B3552" t="s">
        <v>5317</v>
      </c>
      <c r="C3552" t="s">
        <v>9715</v>
      </c>
      <c r="E3552" s="4">
        <v>42278</v>
      </c>
      <c r="F3552" t="s">
        <v>9796</v>
      </c>
    </row>
    <row r="3553" spans="1:6">
      <c r="A3553" s="1" t="s">
        <v>5318</v>
      </c>
      <c r="B3553" t="s">
        <v>5318</v>
      </c>
      <c r="C3553" t="s">
        <v>9715</v>
      </c>
      <c r="E3553" s="4">
        <v>42278</v>
      </c>
      <c r="F3553" t="s">
        <v>9796</v>
      </c>
    </row>
    <row r="3554" spans="1:6">
      <c r="A3554" s="1" t="s">
        <v>5319</v>
      </c>
      <c r="B3554" t="s">
        <v>5319</v>
      </c>
      <c r="C3554" t="s">
        <v>9715</v>
      </c>
      <c r="E3554" s="4">
        <v>42278</v>
      </c>
      <c r="F3554" t="s">
        <v>9796</v>
      </c>
    </row>
    <row r="3555" spans="1:6">
      <c r="A3555" s="1" t="s">
        <v>5320</v>
      </c>
      <c r="B3555" t="s">
        <v>5320</v>
      </c>
      <c r="C3555" t="s">
        <v>9715</v>
      </c>
      <c r="E3555" s="4">
        <v>42278</v>
      </c>
      <c r="F3555" t="s">
        <v>9796</v>
      </c>
    </row>
    <row r="3556" spans="1:6">
      <c r="A3556" s="1" t="s">
        <v>5321</v>
      </c>
      <c r="B3556" t="s">
        <v>5321</v>
      </c>
      <c r="C3556" t="s">
        <v>9715</v>
      </c>
      <c r="E3556" s="4">
        <v>42278</v>
      </c>
      <c r="F3556" t="s">
        <v>9796</v>
      </c>
    </row>
    <row r="3557" spans="1:6">
      <c r="A3557" s="1" t="s">
        <v>5322</v>
      </c>
      <c r="B3557" t="s">
        <v>5322</v>
      </c>
      <c r="C3557" t="s">
        <v>9715</v>
      </c>
      <c r="E3557" s="4">
        <v>42278</v>
      </c>
      <c r="F3557" t="s">
        <v>9796</v>
      </c>
    </row>
    <row r="3558" spans="1:6">
      <c r="A3558" s="1" t="s">
        <v>5323</v>
      </c>
      <c r="B3558" t="s">
        <v>5323</v>
      </c>
      <c r="C3558" t="s">
        <v>9715</v>
      </c>
      <c r="E3558" s="4">
        <v>42278</v>
      </c>
      <c r="F3558" t="s">
        <v>9796</v>
      </c>
    </row>
    <row r="3559" spans="1:6">
      <c r="A3559" s="1" t="s">
        <v>5324</v>
      </c>
      <c r="B3559" t="s">
        <v>5324</v>
      </c>
      <c r="C3559" t="s">
        <v>9715</v>
      </c>
      <c r="E3559" s="4">
        <v>42278</v>
      </c>
      <c r="F3559" t="s">
        <v>9796</v>
      </c>
    </row>
    <row r="3560" spans="1:6">
      <c r="A3560" s="1" t="s">
        <v>5325</v>
      </c>
      <c r="B3560" t="s">
        <v>5325</v>
      </c>
      <c r="C3560" t="s">
        <v>9715</v>
      </c>
      <c r="E3560" s="4">
        <v>42278</v>
      </c>
      <c r="F3560" t="s">
        <v>9796</v>
      </c>
    </row>
    <row r="3561" spans="1:6">
      <c r="A3561" s="1" t="s">
        <v>5326</v>
      </c>
      <c r="B3561" t="s">
        <v>5326</v>
      </c>
      <c r="C3561" t="s">
        <v>9715</v>
      </c>
      <c r="E3561" s="4">
        <v>42278</v>
      </c>
      <c r="F3561" t="s">
        <v>9796</v>
      </c>
    </row>
    <row r="3562" spans="1:6">
      <c r="A3562" s="1" t="s">
        <v>5327</v>
      </c>
      <c r="B3562" t="s">
        <v>5327</v>
      </c>
      <c r="C3562" t="s">
        <v>9715</v>
      </c>
      <c r="E3562" s="4">
        <v>42278</v>
      </c>
      <c r="F3562" t="s">
        <v>9796</v>
      </c>
    </row>
    <row r="3563" spans="1:6">
      <c r="A3563" s="1" t="s">
        <v>5328</v>
      </c>
      <c r="B3563" t="s">
        <v>5328</v>
      </c>
      <c r="C3563" t="s">
        <v>9715</v>
      </c>
      <c r="E3563" s="4">
        <v>42278</v>
      </c>
      <c r="F3563" t="s">
        <v>9796</v>
      </c>
    </row>
    <row r="3564" spans="1:6">
      <c r="A3564" s="1" t="s">
        <v>5329</v>
      </c>
      <c r="B3564" t="s">
        <v>5329</v>
      </c>
      <c r="C3564" t="s">
        <v>9715</v>
      </c>
      <c r="E3564" s="4">
        <v>42278</v>
      </c>
      <c r="F3564" t="s">
        <v>9796</v>
      </c>
    </row>
    <row r="3565" spans="1:6">
      <c r="A3565" s="1" t="s">
        <v>5330</v>
      </c>
      <c r="B3565" t="s">
        <v>5330</v>
      </c>
      <c r="C3565" t="s">
        <v>9715</v>
      </c>
      <c r="E3565" s="4">
        <v>42278</v>
      </c>
      <c r="F3565" t="s">
        <v>9796</v>
      </c>
    </row>
    <row r="3566" spans="1:6">
      <c r="A3566" s="1" t="s">
        <v>5331</v>
      </c>
      <c r="B3566" t="s">
        <v>5331</v>
      </c>
      <c r="C3566" t="s">
        <v>9715</v>
      </c>
      <c r="E3566" s="4">
        <v>42278</v>
      </c>
      <c r="F3566" t="s">
        <v>9796</v>
      </c>
    </row>
    <row r="3567" spans="1:6">
      <c r="A3567" s="1" t="s">
        <v>5332</v>
      </c>
      <c r="B3567" t="s">
        <v>5332</v>
      </c>
      <c r="C3567" t="s">
        <v>9715</v>
      </c>
      <c r="E3567" s="4">
        <v>42278</v>
      </c>
      <c r="F3567" t="s">
        <v>9796</v>
      </c>
    </row>
    <row r="3568" spans="1:6">
      <c r="A3568" s="1" t="s">
        <v>5333</v>
      </c>
      <c r="B3568" t="s">
        <v>5333</v>
      </c>
      <c r="C3568" t="s">
        <v>9715</v>
      </c>
      <c r="E3568" s="4">
        <v>42278</v>
      </c>
      <c r="F3568" t="s">
        <v>9796</v>
      </c>
    </row>
    <row r="3569" spans="1:6">
      <c r="A3569" s="1" t="s">
        <v>5334</v>
      </c>
      <c r="B3569" t="s">
        <v>5334</v>
      </c>
      <c r="C3569" t="s">
        <v>9715</v>
      </c>
      <c r="E3569" s="4">
        <v>42278</v>
      </c>
      <c r="F3569" t="s">
        <v>9796</v>
      </c>
    </row>
    <row r="3570" spans="1:6">
      <c r="A3570" s="1" t="s">
        <v>5335</v>
      </c>
      <c r="B3570" t="s">
        <v>5335</v>
      </c>
      <c r="C3570" t="s">
        <v>9715</v>
      </c>
      <c r="E3570" s="4">
        <v>42278</v>
      </c>
      <c r="F3570" t="s">
        <v>9796</v>
      </c>
    </row>
    <row r="3571" spans="1:6">
      <c r="A3571" s="1" t="s">
        <v>5336</v>
      </c>
      <c r="B3571" t="s">
        <v>5336</v>
      </c>
      <c r="C3571" t="s">
        <v>9715</v>
      </c>
      <c r="E3571" s="4">
        <v>42278</v>
      </c>
      <c r="F3571" t="s">
        <v>9796</v>
      </c>
    </row>
    <row r="3572" spans="1:6">
      <c r="A3572" s="1" t="s">
        <v>5337</v>
      </c>
      <c r="B3572" t="s">
        <v>5337</v>
      </c>
      <c r="C3572" t="s">
        <v>9715</v>
      </c>
      <c r="E3572" s="4">
        <v>42278</v>
      </c>
      <c r="F3572" t="s">
        <v>9796</v>
      </c>
    </row>
    <row r="3573" spans="1:6">
      <c r="A3573" s="1" t="s">
        <v>5338</v>
      </c>
      <c r="B3573" t="s">
        <v>5338</v>
      </c>
      <c r="C3573" t="s">
        <v>9715</v>
      </c>
      <c r="E3573" s="4">
        <v>42278</v>
      </c>
      <c r="F3573" t="s">
        <v>9796</v>
      </c>
    </row>
    <row r="3574" spans="1:6">
      <c r="A3574" s="1" t="s">
        <v>5339</v>
      </c>
      <c r="B3574" t="s">
        <v>5339</v>
      </c>
      <c r="C3574" t="s">
        <v>9715</v>
      </c>
      <c r="E3574" s="4">
        <v>42278</v>
      </c>
      <c r="F3574" t="s">
        <v>9796</v>
      </c>
    </row>
    <row r="3575" spans="1:6">
      <c r="A3575" s="1" t="s">
        <v>5340</v>
      </c>
      <c r="B3575" t="s">
        <v>5340</v>
      </c>
      <c r="C3575" t="s">
        <v>9715</v>
      </c>
      <c r="E3575" s="4">
        <v>42278</v>
      </c>
      <c r="F3575" t="s">
        <v>9796</v>
      </c>
    </row>
    <row r="3576" spans="1:6">
      <c r="A3576" s="1" t="s">
        <v>5341</v>
      </c>
      <c r="B3576" t="s">
        <v>5341</v>
      </c>
      <c r="C3576" t="s">
        <v>9715</v>
      </c>
      <c r="E3576" s="4">
        <v>42278</v>
      </c>
      <c r="F3576" t="s">
        <v>9796</v>
      </c>
    </row>
    <row r="3577" spans="1:6">
      <c r="A3577" s="1" t="s">
        <v>5342</v>
      </c>
      <c r="B3577" t="s">
        <v>5342</v>
      </c>
      <c r="C3577" t="s">
        <v>9715</v>
      </c>
      <c r="E3577" s="4">
        <v>42278</v>
      </c>
      <c r="F3577" t="s">
        <v>9796</v>
      </c>
    </row>
    <row r="3578" spans="1:6">
      <c r="A3578" s="1" t="s">
        <v>5343</v>
      </c>
      <c r="B3578" t="s">
        <v>5343</v>
      </c>
      <c r="C3578" t="s">
        <v>9715</v>
      </c>
      <c r="E3578" s="4">
        <v>42278</v>
      </c>
      <c r="F3578" t="s">
        <v>9796</v>
      </c>
    </row>
    <row r="3579" spans="1:6">
      <c r="A3579" s="1" t="s">
        <v>5344</v>
      </c>
      <c r="B3579" t="s">
        <v>5344</v>
      </c>
      <c r="C3579" t="s">
        <v>9715</v>
      </c>
      <c r="E3579" s="4">
        <v>42278</v>
      </c>
      <c r="F3579" t="s">
        <v>9796</v>
      </c>
    </row>
    <row r="3580" spans="1:6">
      <c r="A3580" s="1" t="s">
        <v>5345</v>
      </c>
      <c r="B3580" t="s">
        <v>5345</v>
      </c>
      <c r="C3580" t="s">
        <v>9715</v>
      </c>
      <c r="E3580" s="4">
        <v>42278</v>
      </c>
      <c r="F3580" t="s">
        <v>9796</v>
      </c>
    </row>
    <row r="3581" spans="1:6">
      <c r="A3581" s="1" t="s">
        <v>5346</v>
      </c>
      <c r="B3581" t="s">
        <v>5346</v>
      </c>
      <c r="C3581" t="s">
        <v>9715</v>
      </c>
      <c r="E3581" s="4">
        <v>42278</v>
      </c>
      <c r="F3581" t="s">
        <v>9796</v>
      </c>
    </row>
    <row r="3582" spans="1:6">
      <c r="A3582" s="1" t="s">
        <v>5347</v>
      </c>
      <c r="B3582" t="s">
        <v>5347</v>
      </c>
      <c r="C3582" t="s">
        <v>9715</v>
      </c>
      <c r="E3582" s="4">
        <v>42278</v>
      </c>
      <c r="F3582" t="s">
        <v>9796</v>
      </c>
    </row>
    <row r="3583" spans="1:6">
      <c r="A3583" s="1" t="s">
        <v>5348</v>
      </c>
      <c r="B3583" t="s">
        <v>5348</v>
      </c>
      <c r="C3583" t="s">
        <v>9715</v>
      </c>
      <c r="E3583" s="4">
        <v>42278</v>
      </c>
      <c r="F3583" t="s">
        <v>9796</v>
      </c>
    </row>
    <row r="3584" spans="1:6">
      <c r="A3584" s="1" t="s">
        <v>5349</v>
      </c>
      <c r="B3584" t="s">
        <v>5349</v>
      </c>
      <c r="C3584" t="s">
        <v>9715</v>
      </c>
      <c r="E3584" s="4">
        <v>42278</v>
      </c>
      <c r="F3584" t="s">
        <v>9796</v>
      </c>
    </row>
    <row r="3585" spans="1:6">
      <c r="A3585" s="1" t="s">
        <v>5350</v>
      </c>
      <c r="B3585" t="s">
        <v>5350</v>
      </c>
      <c r="C3585" t="s">
        <v>9715</v>
      </c>
      <c r="E3585" s="4">
        <v>42278</v>
      </c>
      <c r="F3585" t="s">
        <v>9796</v>
      </c>
    </row>
    <row r="3586" spans="1:6">
      <c r="A3586" s="1" t="s">
        <v>5351</v>
      </c>
      <c r="B3586" t="s">
        <v>5351</v>
      </c>
      <c r="C3586" t="s">
        <v>9715</v>
      </c>
      <c r="E3586" s="4">
        <v>42278</v>
      </c>
      <c r="F3586" t="s">
        <v>9796</v>
      </c>
    </row>
    <row r="3587" spans="1:6">
      <c r="A3587" s="1" t="s">
        <v>5352</v>
      </c>
      <c r="B3587" t="s">
        <v>5352</v>
      </c>
      <c r="C3587" t="s">
        <v>9715</v>
      </c>
      <c r="E3587" s="4">
        <v>42278</v>
      </c>
      <c r="F3587" t="s">
        <v>9796</v>
      </c>
    </row>
    <row r="3588" spans="1:6">
      <c r="A3588" s="1" t="s">
        <v>5353</v>
      </c>
      <c r="B3588" t="s">
        <v>5353</v>
      </c>
      <c r="C3588" t="s">
        <v>9715</v>
      </c>
      <c r="E3588" s="4">
        <v>42278</v>
      </c>
      <c r="F3588" t="s">
        <v>9796</v>
      </c>
    </row>
    <row r="3589" spans="1:6">
      <c r="A3589" s="1" t="s">
        <v>5354</v>
      </c>
      <c r="B3589" t="s">
        <v>5354</v>
      </c>
      <c r="C3589" t="s">
        <v>9715</v>
      </c>
      <c r="E3589" s="4">
        <v>42278</v>
      </c>
      <c r="F3589" t="s">
        <v>9796</v>
      </c>
    </row>
    <row r="3590" spans="1:6">
      <c r="A3590" s="1" t="s">
        <v>5355</v>
      </c>
      <c r="B3590" t="s">
        <v>5355</v>
      </c>
      <c r="C3590" t="s">
        <v>9715</v>
      </c>
      <c r="E3590" s="4">
        <v>42278</v>
      </c>
      <c r="F3590" t="s">
        <v>9796</v>
      </c>
    </row>
    <row r="3591" spans="1:6">
      <c r="A3591" s="1" t="s">
        <v>5356</v>
      </c>
      <c r="B3591" t="s">
        <v>5356</v>
      </c>
      <c r="C3591" t="s">
        <v>9715</v>
      </c>
      <c r="E3591" s="4">
        <v>42278</v>
      </c>
      <c r="F3591" t="s">
        <v>9796</v>
      </c>
    </row>
    <row r="3592" spans="1:6">
      <c r="A3592" s="1" t="s">
        <v>5357</v>
      </c>
      <c r="B3592" t="s">
        <v>5357</v>
      </c>
      <c r="C3592" t="s">
        <v>9715</v>
      </c>
      <c r="D3592" t="s">
        <v>9725</v>
      </c>
      <c r="E3592" s="4">
        <v>42278</v>
      </c>
      <c r="F3592" t="s">
        <v>9796</v>
      </c>
    </row>
    <row r="3593" spans="1:6">
      <c r="A3593" s="1" t="s">
        <v>5358</v>
      </c>
      <c r="B3593" t="s">
        <v>5358</v>
      </c>
      <c r="C3593" t="s">
        <v>9715</v>
      </c>
      <c r="D3593" t="s">
        <v>9722</v>
      </c>
      <c r="E3593" s="4">
        <v>42278</v>
      </c>
      <c r="F3593" t="s">
        <v>9796</v>
      </c>
    </row>
    <row r="3594" spans="1:6">
      <c r="A3594" s="1" t="s">
        <v>5359</v>
      </c>
      <c r="B3594" t="s">
        <v>5359</v>
      </c>
      <c r="C3594" t="s">
        <v>9715</v>
      </c>
      <c r="E3594" s="4">
        <v>42278</v>
      </c>
      <c r="F3594" t="s">
        <v>9796</v>
      </c>
    </row>
    <row r="3595" spans="1:6">
      <c r="A3595" s="1" t="s">
        <v>5360</v>
      </c>
      <c r="B3595" t="s">
        <v>5360</v>
      </c>
      <c r="C3595" t="s">
        <v>9715</v>
      </c>
      <c r="E3595" s="4">
        <v>42278</v>
      </c>
      <c r="F3595" t="s">
        <v>9796</v>
      </c>
    </row>
    <row r="3596" spans="1:6">
      <c r="A3596" s="1" t="s">
        <v>5361</v>
      </c>
      <c r="B3596" t="s">
        <v>5361</v>
      </c>
      <c r="C3596" t="s">
        <v>9715</v>
      </c>
      <c r="E3596" s="4">
        <v>42278</v>
      </c>
      <c r="F3596" t="s">
        <v>9796</v>
      </c>
    </row>
    <row r="3597" spans="1:6">
      <c r="A3597" s="1" t="s">
        <v>5362</v>
      </c>
      <c r="B3597" t="s">
        <v>5362</v>
      </c>
      <c r="C3597" t="s">
        <v>9715</v>
      </c>
      <c r="E3597" s="4">
        <v>42278</v>
      </c>
      <c r="F3597" t="s">
        <v>9796</v>
      </c>
    </row>
    <row r="3598" spans="1:6">
      <c r="A3598" s="1" t="s">
        <v>5363</v>
      </c>
      <c r="B3598" t="s">
        <v>5363</v>
      </c>
      <c r="C3598" t="s">
        <v>9715</v>
      </c>
      <c r="E3598" s="4">
        <v>42278</v>
      </c>
      <c r="F3598" t="s">
        <v>9796</v>
      </c>
    </row>
    <row r="3599" spans="1:6">
      <c r="A3599" s="1" t="s">
        <v>5364</v>
      </c>
      <c r="B3599" t="s">
        <v>5364</v>
      </c>
      <c r="C3599" t="s">
        <v>9715</v>
      </c>
      <c r="E3599" s="4">
        <v>42278</v>
      </c>
      <c r="F3599" t="s">
        <v>9796</v>
      </c>
    </row>
    <row r="3600" spans="1:6">
      <c r="A3600" s="1" t="s">
        <v>5365</v>
      </c>
      <c r="B3600" t="s">
        <v>5365</v>
      </c>
      <c r="C3600" t="s">
        <v>9715</v>
      </c>
      <c r="D3600" t="s">
        <v>9725</v>
      </c>
      <c r="E3600" s="4">
        <v>42278</v>
      </c>
      <c r="F3600" t="s">
        <v>9796</v>
      </c>
    </row>
    <row r="3601" spans="1:6">
      <c r="A3601" s="1" t="s">
        <v>5366</v>
      </c>
      <c r="B3601" t="s">
        <v>5366</v>
      </c>
      <c r="C3601" t="s">
        <v>9715</v>
      </c>
      <c r="E3601" s="4">
        <v>42278</v>
      </c>
      <c r="F3601" t="s">
        <v>9796</v>
      </c>
    </row>
    <row r="3602" spans="1:6">
      <c r="A3602" s="1" t="s">
        <v>5367</v>
      </c>
      <c r="B3602" t="s">
        <v>5367</v>
      </c>
      <c r="C3602" t="s">
        <v>1765</v>
      </c>
      <c r="D3602" t="s">
        <v>9722</v>
      </c>
      <c r="E3602" s="4">
        <v>42278</v>
      </c>
      <c r="F3602" t="s">
        <v>9796</v>
      </c>
    </row>
    <row r="3603" spans="1:6">
      <c r="A3603" s="1" t="s">
        <v>5368</v>
      </c>
      <c r="B3603" t="s">
        <v>5368</v>
      </c>
      <c r="C3603" t="s">
        <v>1765</v>
      </c>
      <c r="E3603" s="4">
        <v>42278</v>
      </c>
      <c r="F3603" t="s">
        <v>9796</v>
      </c>
    </row>
    <row r="3604" spans="1:6">
      <c r="A3604" s="1" t="s">
        <v>5369</v>
      </c>
      <c r="B3604" t="s">
        <v>5369</v>
      </c>
      <c r="C3604" t="s">
        <v>9715</v>
      </c>
      <c r="E3604" s="4">
        <v>42278</v>
      </c>
      <c r="F3604" t="s">
        <v>9796</v>
      </c>
    </row>
    <row r="3605" spans="1:6">
      <c r="A3605" s="1" t="s">
        <v>5370</v>
      </c>
      <c r="B3605" t="s">
        <v>5370</v>
      </c>
      <c r="C3605" t="s">
        <v>9715</v>
      </c>
      <c r="E3605" s="4">
        <v>42278</v>
      </c>
      <c r="F3605" t="s">
        <v>9796</v>
      </c>
    </row>
    <row r="3606" spans="1:6">
      <c r="A3606" s="1" t="s">
        <v>5371</v>
      </c>
      <c r="B3606" t="s">
        <v>5371</v>
      </c>
      <c r="C3606" t="s">
        <v>1765</v>
      </c>
      <c r="E3606" s="4">
        <v>42278</v>
      </c>
      <c r="F3606" t="s">
        <v>9796</v>
      </c>
    </row>
    <row r="3607" spans="1:6">
      <c r="A3607" s="1" t="s">
        <v>5372</v>
      </c>
      <c r="B3607" t="s">
        <v>5372</v>
      </c>
      <c r="C3607" t="s">
        <v>9715</v>
      </c>
      <c r="E3607" s="4">
        <v>42278</v>
      </c>
      <c r="F3607" t="s">
        <v>9796</v>
      </c>
    </row>
    <row r="3608" spans="1:6">
      <c r="A3608" s="1" t="s">
        <v>5373</v>
      </c>
      <c r="B3608" t="s">
        <v>5373</v>
      </c>
      <c r="C3608" t="s">
        <v>9715</v>
      </c>
      <c r="D3608" t="s">
        <v>9722</v>
      </c>
      <c r="E3608" s="4">
        <v>42278</v>
      </c>
      <c r="F3608" t="s">
        <v>9796</v>
      </c>
    </row>
    <row r="3609" spans="1:6">
      <c r="A3609" s="1" t="s">
        <v>5374</v>
      </c>
      <c r="B3609" t="s">
        <v>5374</v>
      </c>
      <c r="C3609" t="s">
        <v>1765</v>
      </c>
      <c r="E3609" s="4">
        <v>42278</v>
      </c>
      <c r="F3609" t="s">
        <v>9796</v>
      </c>
    </row>
    <row r="3610" spans="1:6">
      <c r="A3610" s="1" t="s">
        <v>5375</v>
      </c>
      <c r="B3610" t="s">
        <v>5375</v>
      </c>
      <c r="C3610" t="s">
        <v>9715</v>
      </c>
      <c r="D3610" t="s">
        <v>9725</v>
      </c>
      <c r="E3610" s="4">
        <v>42278</v>
      </c>
      <c r="F3610" t="s">
        <v>9796</v>
      </c>
    </row>
    <row r="3611" spans="1:6">
      <c r="A3611" s="1" t="s">
        <v>5376</v>
      </c>
      <c r="B3611" t="s">
        <v>5376</v>
      </c>
      <c r="C3611" t="s">
        <v>9715</v>
      </c>
      <c r="E3611" s="4">
        <v>42278</v>
      </c>
      <c r="F3611" t="s">
        <v>9796</v>
      </c>
    </row>
    <row r="3612" spans="1:6">
      <c r="A3612" s="1" t="s">
        <v>5377</v>
      </c>
      <c r="B3612" t="s">
        <v>5377</v>
      </c>
      <c r="C3612" t="s">
        <v>9715</v>
      </c>
      <c r="D3612" t="s">
        <v>9763</v>
      </c>
      <c r="E3612" s="4">
        <v>42278</v>
      </c>
      <c r="F3612" t="s">
        <v>9796</v>
      </c>
    </row>
    <row r="3613" spans="1:6">
      <c r="A3613" s="1" t="s">
        <v>5378</v>
      </c>
      <c r="B3613" t="s">
        <v>5378</v>
      </c>
      <c r="C3613" t="s">
        <v>9715</v>
      </c>
      <c r="E3613" s="4">
        <v>42278</v>
      </c>
      <c r="F3613" t="s">
        <v>9796</v>
      </c>
    </row>
    <row r="3614" spans="1:6">
      <c r="A3614" s="1" t="s">
        <v>5379</v>
      </c>
      <c r="B3614" t="s">
        <v>5379</v>
      </c>
      <c r="C3614" t="s">
        <v>9715</v>
      </c>
      <c r="D3614" t="s">
        <v>9722</v>
      </c>
      <c r="E3614" s="4">
        <v>42278</v>
      </c>
      <c r="F3614" t="s">
        <v>9796</v>
      </c>
    </row>
    <row r="3615" spans="1:6">
      <c r="A3615" s="1" t="s">
        <v>5380</v>
      </c>
      <c r="B3615" t="s">
        <v>5380</v>
      </c>
      <c r="C3615" t="s">
        <v>9715</v>
      </c>
      <c r="E3615" s="4">
        <v>42278</v>
      </c>
      <c r="F3615" t="s">
        <v>9796</v>
      </c>
    </row>
    <row r="3616" spans="1:6">
      <c r="A3616" s="1" t="s">
        <v>5381</v>
      </c>
      <c r="B3616" t="s">
        <v>5381</v>
      </c>
      <c r="C3616" t="s">
        <v>9715</v>
      </c>
      <c r="D3616" t="s">
        <v>9725</v>
      </c>
      <c r="E3616" s="4">
        <v>42278</v>
      </c>
      <c r="F3616" t="s">
        <v>9796</v>
      </c>
    </row>
    <row r="3617" spans="1:6">
      <c r="A3617" s="1" t="s">
        <v>5382</v>
      </c>
      <c r="B3617" t="s">
        <v>5382</v>
      </c>
      <c r="C3617" t="s">
        <v>9715</v>
      </c>
      <c r="E3617" s="4">
        <v>42278</v>
      </c>
      <c r="F3617" t="s">
        <v>9796</v>
      </c>
    </row>
    <row r="3618" spans="1:6">
      <c r="A3618" s="1" t="s">
        <v>5383</v>
      </c>
      <c r="B3618" t="s">
        <v>5383</v>
      </c>
      <c r="C3618" t="s">
        <v>9715</v>
      </c>
      <c r="E3618" s="4">
        <v>42278</v>
      </c>
      <c r="F3618" t="s">
        <v>9796</v>
      </c>
    </row>
    <row r="3619" spans="1:6">
      <c r="A3619" s="1" t="s">
        <v>5384</v>
      </c>
      <c r="B3619" t="s">
        <v>5384</v>
      </c>
      <c r="C3619" t="s">
        <v>9715</v>
      </c>
      <c r="D3619" t="s">
        <v>9725</v>
      </c>
      <c r="E3619" s="4">
        <v>42278</v>
      </c>
      <c r="F3619" t="s">
        <v>9796</v>
      </c>
    </row>
    <row r="3620" spans="1:6">
      <c r="A3620" s="1" t="s">
        <v>5385</v>
      </c>
      <c r="B3620" t="s">
        <v>5385</v>
      </c>
      <c r="C3620" t="s">
        <v>9715</v>
      </c>
      <c r="E3620" s="4">
        <v>42278</v>
      </c>
      <c r="F3620" t="s">
        <v>9796</v>
      </c>
    </row>
    <row r="3621" spans="1:6">
      <c r="A3621" s="1" t="s">
        <v>5386</v>
      </c>
      <c r="B3621" t="s">
        <v>5386</v>
      </c>
      <c r="C3621" t="s">
        <v>9715</v>
      </c>
      <c r="E3621" s="4">
        <v>42278</v>
      </c>
      <c r="F3621" t="s">
        <v>9796</v>
      </c>
    </row>
    <row r="3622" spans="1:6">
      <c r="A3622" s="1" t="s">
        <v>5387</v>
      </c>
      <c r="B3622" t="s">
        <v>5387</v>
      </c>
      <c r="C3622" t="s">
        <v>9715</v>
      </c>
      <c r="E3622" s="4">
        <v>42278</v>
      </c>
      <c r="F3622" t="s">
        <v>9796</v>
      </c>
    </row>
    <row r="3623" spans="1:6">
      <c r="A3623" s="1" t="s">
        <v>5388</v>
      </c>
      <c r="B3623" t="s">
        <v>5388</v>
      </c>
      <c r="C3623" t="s">
        <v>9715</v>
      </c>
      <c r="E3623" s="4">
        <v>42278</v>
      </c>
      <c r="F3623" t="s">
        <v>9796</v>
      </c>
    </row>
    <row r="3624" spans="1:6">
      <c r="A3624" s="1" t="s">
        <v>5389</v>
      </c>
      <c r="B3624" t="s">
        <v>5389</v>
      </c>
      <c r="C3624" t="s">
        <v>9715</v>
      </c>
      <c r="E3624" s="4">
        <v>42278</v>
      </c>
      <c r="F3624" t="s">
        <v>9796</v>
      </c>
    </row>
    <row r="3625" spans="1:6">
      <c r="A3625" s="1" t="s">
        <v>5390</v>
      </c>
      <c r="B3625" t="s">
        <v>5390</v>
      </c>
      <c r="C3625" t="s">
        <v>9715</v>
      </c>
      <c r="E3625" s="4">
        <v>42278</v>
      </c>
      <c r="F3625" t="s">
        <v>9796</v>
      </c>
    </row>
    <row r="3626" spans="1:6">
      <c r="A3626" s="1" t="s">
        <v>5391</v>
      </c>
      <c r="B3626" t="s">
        <v>5391</v>
      </c>
      <c r="C3626" t="s">
        <v>9715</v>
      </c>
      <c r="E3626" s="4">
        <v>42278</v>
      </c>
      <c r="F3626" t="s">
        <v>9796</v>
      </c>
    </row>
    <row r="3627" spans="1:6">
      <c r="A3627" s="1" t="s">
        <v>5392</v>
      </c>
      <c r="B3627" t="s">
        <v>5392</v>
      </c>
      <c r="C3627" t="s">
        <v>9715</v>
      </c>
      <c r="D3627" t="s">
        <v>9740</v>
      </c>
      <c r="E3627" s="4">
        <v>42278</v>
      </c>
      <c r="F3627" t="s">
        <v>9796</v>
      </c>
    </row>
    <row r="3628" spans="1:6">
      <c r="A3628" s="1" t="s">
        <v>5393</v>
      </c>
      <c r="B3628" t="s">
        <v>5393</v>
      </c>
      <c r="C3628" t="s">
        <v>1765</v>
      </c>
      <c r="E3628" s="4">
        <v>42278</v>
      </c>
      <c r="F3628" t="s">
        <v>9796</v>
      </c>
    </row>
    <row r="3629" spans="1:6">
      <c r="A3629" s="1" t="s">
        <v>5394</v>
      </c>
      <c r="B3629" t="s">
        <v>5394</v>
      </c>
      <c r="C3629" t="s">
        <v>1765</v>
      </c>
      <c r="E3629" s="4">
        <v>42278</v>
      </c>
      <c r="F3629" t="s">
        <v>9796</v>
      </c>
    </row>
    <row r="3630" spans="1:6">
      <c r="A3630" s="1" t="s">
        <v>5395</v>
      </c>
      <c r="B3630" t="s">
        <v>5395</v>
      </c>
      <c r="C3630" t="s">
        <v>9715</v>
      </c>
      <c r="E3630" s="4">
        <v>42278</v>
      </c>
      <c r="F3630" t="s">
        <v>9796</v>
      </c>
    </row>
    <row r="3631" spans="1:6">
      <c r="A3631" s="1" t="s">
        <v>5396</v>
      </c>
      <c r="B3631" t="s">
        <v>5396</v>
      </c>
      <c r="C3631" t="s">
        <v>9715</v>
      </c>
      <c r="E3631" s="4">
        <v>42278</v>
      </c>
      <c r="F3631" t="s">
        <v>9796</v>
      </c>
    </row>
    <row r="3632" spans="1:6">
      <c r="A3632" s="1" t="s">
        <v>5397</v>
      </c>
      <c r="B3632" t="s">
        <v>5397</v>
      </c>
      <c r="C3632" t="s">
        <v>1765</v>
      </c>
      <c r="E3632" s="4">
        <v>42278</v>
      </c>
      <c r="F3632" t="s">
        <v>9796</v>
      </c>
    </row>
    <row r="3633" spans="1:6">
      <c r="A3633" s="1" t="s">
        <v>5398</v>
      </c>
      <c r="B3633" t="s">
        <v>5398</v>
      </c>
      <c r="C3633" t="s">
        <v>9715</v>
      </c>
      <c r="E3633" s="4">
        <v>42278</v>
      </c>
      <c r="F3633" t="s">
        <v>9796</v>
      </c>
    </row>
    <row r="3634" spans="1:6">
      <c r="A3634" s="1" t="s">
        <v>5399</v>
      </c>
      <c r="B3634" t="s">
        <v>5399</v>
      </c>
      <c r="C3634" t="s">
        <v>9715</v>
      </c>
      <c r="E3634" s="4">
        <v>42278</v>
      </c>
      <c r="F3634" t="s">
        <v>9796</v>
      </c>
    </row>
    <row r="3635" spans="1:6">
      <c r="A3635" s="1" t="s">
        <v>5400</v>
      </c>
      <c r="B3635" t="s">
        <v>5400</v>
      </c>
      <c r="C3635" t="s">
        <v>9715</v>
      </c>
      <c r="E3635" s="4">
        <v>42278</v>
      </c>
      <c r="F3635" t="s">
        <v>9796</v>
      </c>
    </row>
    <row r="3636" spans="1:6">
      <c r="A3636" s="1" t="s">
        <v>5401</v>
      </c>
      <c r="B3636" t="s">
        <v>5401</v>
      </c>
      <c r="C3636" t="s">
        <v>9715</v>
      </c>
      <c r="E3636" s="4">
        <v>42278</v>
      </c>
      <c r="F3636" t="s">
        <v>9796</v>
      </c>
    </row>
    <row r="3637" spans="1:6">
      <c r="A3637" s="1" t="s">
        <v>5402</v>
      </c>
      <c r="B3637" t="s">
        <v>5402</v>
      </c>
      <c r="C3637" t="s">
        <v>9715</v>
      </c>
      <c r="E3637" s="4">
        <v>42278</v>
      </c>
      <c r="F3637" t="s">
        <v>9796</v>
      </c>
    </row>
    <row r="3638" spans="1:6">
      <c r="A3638" s="1" t="s">
        <v>5403</v>
      </c>
      <c r="B3638" t="s">
        <v>5403</v>
      </c>
      <c r="C3638" t="s">
        <v>9715</v>
      </c>
      <c r="E3638" s="4">
        <v>42278</v>
      </c>
      <c r="F3638" t="s">
        <v>9796</v>
      </c>
    </row>
    <row r="3639" spans="1:6">
      <c r="A3639" s="1" t="s">
        <v>5404</v>
      </c>
      <c r="B3639" t="s">
        <v>5404</v>
      </c>
      <c r="C3639" t="s">
        <v>9715</v>
      </c>
      <c r="E3639" s="4">
        <v>42278</v>
      </c>
      <c r="F3639" t="s">
        <v>9796</v>
      </c>
    </row>
    <row r="3640" spans="1:6">
      <c r="A3640" s="1" t="s">
        <v>5405</v>
      </c>
      <c r="B3640" t="s">
        <v>5405</v>
      </c>
      <c r="C3640" t="s">
        <v>9715</v>
      </c>
      <c r="E3640" s="4">
        <v>42278</v>
      </c>
      <c r="F3640" t="s">
        <v>9796</v>
      </c>
    </row>
    <row r="3641" spans="1:6">
      <c r="A3641" s="1" t="s">
        <v>5406</v>
      </c>
      <c r="B3641" t="s">
        <v>5406</v>
      </c>
      <c r="C3641" t="s">
        <v>9715</v>
      </c>
      <c r="E3641" s="4">
        <v>42278</v>
      </c>
      <c r="F3641" t="s">
        <v>9796</v>
      </c>
    </row>
    <row r="3642" spans="1:6">
      <c r="A3642" s="1" t="s">
        <v>5407</v>
      </c>
      <c r="B3642" t="s">
        <v>5407</v>
      </c>
      <c r="C3642" t="s">
        <v>9715</v>
      </c>
      <c r="E3642" s="4">
        <v>42278</v>
      </c>
      <c r="F3642" t="s">
        <v>9796</v>
      </c>
    </row>
    <row r="3643" spans="1:6">
      <c r="A3643" s="1" t="s">
        <v>5408</v>
      </c>
      <c r="B3643" t="s">
        <v>5408</v>
      </c>
      <c r="C3643" t="s">
        <v>9715</v>
      </c>
      <c r="E3643" s="4">
        <v>42278</v>
      </c>
      <c r="F3643" t="s">
        <v>9796</v>
      </c>
    </row>
    <row r="3644" spans="1:6">
      <c r="A3644" s="1" t="s">
        <v>5409</v>
      </c>
      <c r="B3644" t="s">
        <v>5409</v>
      </c>
      <c r="C3644" t="s">
        <v>9715</v>
      </c>
      <c r="E3644" s="4">
        <v>42278</v>
      </c>
      <c r="F3644" t="s">
        <v>9796</v>
      </c>
    </row>
    <row r="3645" spans="1:6">
      <c r="A3645" s="1" t="s">
        <v>5410</v>
      </c>
      <c r="B3645" t="s">
        <v>5410</v>
      </c>
      <c r="C3645" t="s">
        <v>9715</v>
      </c>
      <c r="E3645" s="4">
        <v>42278</v>
      </c>
      <c r="F3645" t="s">
        <v>9796</v>
      </c>
    </row>
    <row r="3646" spans="1:6">
      <c r="A3646" s="1" t="s">
        <v>5411</v>
      </c>
      <c r="B3646" t="s">
        <v>5411</v>
      </c>
      <c r="C3646" t="s">
        <v>9715</v>
      </c>
      <c r="E3646" s="4">
        <v>42278</v>
      </c>
      <c r="F3646" t="s">
        <v>9796</v>
      </c>
    </row>
    <row r="3647" spans="1:6">
      <c r="A3647" s="1" t="s">
        <v>5412</v>
      </c>
      <c r="B3647" t="s">
        <v>5412</v>
      </c>
      <c r="C3647" t="s">
        <v>1765</v>
      </c>
      <c r="D3647" t="s">
        <v>9735</v>
      </c>
      <c r="E3647" s="4">
        <v>42278</v>
      </c>
      <c r="F3647" t="s">
        <v>9796</v>
      </c>
    </row>
    <row r="3648" spans="1:6">
      <c r="A3648" s="1" t="s">
        <v>5413</v>
      </c>
      <c r="B3648" t="s">
        <v>5413</v>
      </c>
      <c r="C3648" t="s">
        <v>9715</v>
      </c>
      <c r="D3648" t="s">
        <v>9722</v>
      </c>
      <c r="E3648" s="4">
        <v>42278</v>
      </c>
      <c r="F3648" t="s">
        <v>9796</v>
      </c>
    </row>
    <row r="3649" spans="1:6">
      <c r="A3649" s="1" t="s">
        <v>5414</v>
      </c>
      <c r="B3649" t="s">
        <v>5414</v>
      </c>
      <c r="C3649" t="s">
        <v>9715</v>
      </c>
      <c r="E3649" s="4">
        <v>42278</v>
      </c>
      <c r="F3649" t="s">
        <v>9796</v>
      </c>
    </row>
    <row r="3650" spans="1:6">
      <c r="A3650" s="1" t="s">
        <v>5415</v>
      </c>
      <c r="B3650" t="s">
        <v>5415</v>
      </c>
      <c r="C3650" t="s">
        <v>9715</v>
      </c>
      <c r="E3650" s="4">
        <v>42278</v>
      </c>
      <c r="F3650" t="s">
        <v>9796</v>
      </c>
    </row>
    <row r="3651" spans="1:6">
      <c r="A3651" s="1" t="s">
        <v>5416</v>
      </c>
      <c r="B3651" t="s">
        <v>5416</v>
      </c>
      <c r="C3651" t="s">
        <v>9715</v>
      </c>
      <c r="E3651" s="4">
        <v>42278</v>
      </c>
      <c r="F3651" t="s">
        <v>9796</v>
      </c>
    </row>
    <row r="3652" spans="1:6">
      <c r="A3652" s="1" t="s">
        <v>5417</v>
      </c>
      <c r="B3652" t="s">
        <v>5417</v>
      </c>
      <c r="C3652" t="s">
        <v>1765</v>
      </c>
      <c r="D3652" t="s">
        <v>9725</v>
      </c>
      <c r="E3652" s="4">
        <v>42278</v>
      </c>
      <c r="F3652" t="s">
        <v>9796</v>
      </c>
    </row>
    <row r="3653" spans="1:6">
      <c r="A3653" s="1" t="s">
        <v>5418</v>
      </c>
      <c r="B3653" t="s">
        <v>5418</v>
      </c>
      <c r="C3653" t="s">
        <v>9715</v>
      </c>
      <c r="E3653" s="4">
        <v>42278</v>
      </c>
      <c r="F3653" t="s">
        <v>9796</v>
      </c>
    </row>
    <row r="3654" spans="1:6">
      <c r="A3654" s="1" t="s">
        <v>5419</v>
      </c>
      <c r="B3654" t="s">
        <v>5419</v>
      </c>
      <c r="C3654" t="s">
        <v>9715</v>
      </c>
      <c r="E3654" s="4">
        <v>42278</v>
      </c>
      <c r="F3654" t="s">
        <v>9796</v>
      </c>
    </row>
    <row r="3655" spans="1:6">
      <c r="A3655" s="1" t="s">
        <v>5420</v>
      </c>
      <c r="B3655" t="s">
        <v>5420</v>
      </c>
      <c r="C3655" t="s">
        <v>1765</v>
      </c>
      <c r="D3655" t="s">
        <v>9722</v>
      </c>
      <c r="E3655" s="4">
        <v>42278</v>
      </c>
      <c r="F3655" t="s">
        <v>9796</v>
      </c>
    </row>
    <row r="3656" spans="1:6">
      <c r="A3656" s="1" t="s">
        <v>5421</v>
      </c>
      <c r="B3656" t="s">
        <v>5421</v>
      </c>
      <c r="C3656" t="s">
        <v>9715</v>
      </c>
      <c r="D3656" t="s">
        <v>9758</v>
      </c>
      <c r="E3656" s="4">
        <v>42278</v>
      </c>
      <c r="F3656" t="s">
        <v>9796</v>
      </c>
    </row>
    <row r="3657" spans="1:6">
      <c r="A3657" s="1" t="s">
        <v>5422</v>
      </c>
      <c r="B3657" t="s">
        <v>5422</v>
      </c>
      <c r="C3657" t="s">
        <v>9715</v>
      </c>
      <c r="E3657" s="4">
        <v>42278</v>
      </c>
      <c r="F3657" t="s">
        <v>9796</v>
      </c>
    </row>
    <row r="3658" spans="1:6">
      <c r="A3658" s="1" t="s">
        <v>5423</v>
      </c>
      <c r="B3658" t="s">
        <v>5423</v>
      </c>
      <c r="C3658" t="s">
        <v>9715</v>
      </c>
      <c r="E3658" s="4">
        <v>42278</v>
      </c>
      <c r="F3658" t="s">
        <v>9796</v>
      </c>
    </row>
    <row r="3659" spans="1:6">
      <c r="A3659" s="1" t="s">
        <v>5424</v>
      </c>
      <c r="B3659" t="s">
        <v>5424</v>
      </c>
      <c r="C3659" t="s">
        <v>9715</v>
      </c>
      <c r="E3659" s="4">
        <v>42278</v>
      </c>
      <c r="F3659" t="s">
        <v>9796</v>
      </c>
    </row>
    <row r="3660" spans="1:6">
      <c r="A3660" s="1" t="s">
        <v>5425</v>
      </c>
      <c r="B3660" t="s">
        <v>5425</v>
      </c>
      <c r="C3660" t="s">
        <v>9715</v>
      </c>
      <c r="E3660" s="4">
        <v>42278</v>
      </c>
      <c r="F3660" t="s">
        <v>9796</v>
      </c>
    </row>
    <row r="3661" spans="1:6">
      <c r="A3661" s="1" t="s">
        <v>5426</v>
      </c>
      <c r="B3661" t="s">
        <v>5426</v>
      </c>
      <c r="C3661" t="s">
        <v>9715</v>
      </c>
      <c r="E3661" s="4">
        <v>42278</v>
      </c>
      <c r="F3661" t="s">
        <v>9796</v>
      </c>
    </row>
    <row r="3662" spans="1:6">
      <c r="A3662" s="1" t="s">
        <v>5427</v>
      </c>
      <c r="B3662" t="s">
        <v>5427</v>
      </c>
      <c r="C3662" t="s">
        <v>9715</v>
      </c>
      <c r="E3662" s="4">
        <v>42278</v>
      </c>
      <c r="F3662" t="s">
        <v>9796</v>
      </c>
    </row>
    <row r="3663" spans="1:6">
      <c r="A3663" s="1" t="s">
        <v>5428</v>
      </c>
      <c r="B3663" t="s">
        <v>5428</v>
      </c>
      <c r="C3663" t="s">
        <v>9715</v>
      </c>
      <c r="E3663" s="4">
        <v>42278</v>
      </c>
      <c r="F3663" t="s">
        <v>9796</v>
      </c>
    </row>
    <row r="3664" spans="1:6">
      <c r="A3664" s="1" t="s">
        <v>5429</v>
      </c>
      <c r="B3664" t="s">
        <v>5429</v>
      </c>
      <c r="C3664" t="s">
        <v>9715</v>
      </c>
      <c r="E3664" s="4">
        <v>42278</v>
      </c>
      <c r="F3664" t="s">
        <v>9796</v>
      </c>
    </row>
    <row r="3665" spans="1:6">
      <c r="A3665" s="1" t="s">
        <v>5430</v>
      </c>
      <c r="B3665" t="s">
        <v>5430</v>
      </c>
      <c r="C3665" t="s">
        <v>1765</v>
      </c>
      <c r="E3665" s="4">
        <v>42278</v>
      </c>
      <c r="F3665" t="s">
        <v>9796</v>
      </c>
    </row>
    <row r="3666" spans="1:6">
      <c r="A3666" s="1" t="s">
        <v>5431</v>
      </c>
      <c r="B3666" t="s">
        <v>5431</v>
      </c>
      <c r="C3666" t="s">
        <v>9715</v>
      </c>
      <c r="D3666" t="s">
        <v>9725</v>
      </c>
      <c r="E3666" s="4">
        <v>42278</v>
      </c>
      <c r="F3666" t="s">
        <v>9796</v>
      </c>
    </row>
    <row r="3667" spans="1:6">
      <c r="A3667" s="1" t="s">
        <v>5432</v>
      </c>
      <c r="B3667" t="s">
        <v>5432</v>
      </c>
      <c r="C3667" t="s">
        <v>9715</v>
      </c>
      <c r="D3667" t="s">
        <v>9722</v>
      </c>
      <c r="E3667" s="4">
        <v>42278</v>
      </c>
      <c r="F3667" t="s">
        <v>9796</v>
      </c>
    </row>
    <row r="3668" spans="1:6">
      <c r="A3668" s="1" t="s">
        <v>5433</v>
      </c>
      <c r="B3668" t="s">
        <v>5433</v>
      </c>
      <c r="C3668" t="s">
        <v>9715</v>
      </c>
      <c r="E3668" s="4">
        <v>42278</v>
      </c>
      <c r="F3668" t="s">
        <v>9796</v>
      </c>
    </row>
    <row r="3669" spans="1:6">
      <c r="A3669" s="1" t="s">
        <v>5434</v>
      </c>
      <c r="B3669" t="s">
        <v>5434</v>
      </c>
      <c r="C3669" t="s">
        <v>9715</v>
      </c>
      <c r="E3669" s="4">
        <v>42278</v>
      </c>
      <c r="F3669" t="s">
        <v>9796</v>
      </c>
    </row>
    <row r="3670" spans="1:6">
      <c r="A3670" s="1" t="s">
        <v>5435</v>
      </c>
      <c r="B3670" t="s">
        <v>5435</v>
      </c>
      <c r="C3670" t="s">
        <v>9715</v>
      </c>
      <c r="E3670" s="4">
        <v>42278</v>
      </c>
      <c r="F3670" t="s">
        <v>9796</v>
      </c>
    </row>
    <row r="3671" spans="1:6">
      <c r="A3671" s="1" t="s">
        <v>5436</v>
      </c>
      <c r="B3671" t="s">
        <v>5436</v>
      </c>
      <c r="C3671" t="s">
        <v>9715</v>
      </c>
      <c r="E3671" s="4">
        <v>42278</v>
      </c>
      <c r="F3671" t="s">
        <v>9796</v>
      </c>
    </row>
    <row r="3672" spans="1:6">
      <c r="A3672" s="1" t="s">
        <v>5437</v>
      </c>
      <c r="B3672" t="s">
        <v>5437</v>
      </c>
      <c r="C3672" t="s">
        <v>9715</v>
      </c>
      <c r="E3672" s="4">
        <v>42278</v>
      </c>
      <c r="F3672" t="s">
        <v>9796</v>
      </c>
    </row>
    <row r="3673" spans="1:6">
      <c r="A3673" s="1" t="s">
        <v>5438</v>
      </c>
      <c r="B3673" t="s">
        <v>5438</v>
      </c>
      <c r="C3673" t="s">
        <v>9715</v>
      </c>
      <c r="E3673" s="4">
        <v>42278</v>
      </c>
      <c r="F3673" t="s">
        <v>9796</v>
      </c>
    </row>
    <row r="3674" spans="1:6">
      <c r="A3674" s="1" t="s">
        <v>5439</v>
      </c>
      <c r="B3674" t="s">
        <v>5439</v>
      </c>
      <c r="C3674" t="s">
        <v>1765</v>
      </c>
      <c r="D3674" t="s">
        <v>9722</v>
      </c>
      <c r="E3674" s="4">
        <v>42278</v>
      </c>
      <c r="F3674" t="s">
        <v>9796</v>
      </c>
    </row>
    <row r="3675" spans="1:6">
      <c r="A3675" s="1" t="s">
        <v>5440</v>
      </c>
      <c r="B3675" t="s">
        <v>5440</v>
      </c>
      <c r="C3675" t="s">
        <v>9715</v>
      </c>
      <c r="E3675" s="4">
        <v>42278</v>
      </c>
      <c r="F3675" t="s">
        <v>9796</v>
      </c>
    </row>
    <row r="3676" spans="1:6">
      <c r="A3676" s="1" t="s">
        <v>5441</v>
      </c>
      <c r="B3676" t="s">
        <v>5441</v>
      </c>
      <c r="C3676" t="s">
        <v>9715</v>
      </c>
      <c r="E3676" s="4">
        <v>42278</v>
      </c>
      <c r="F3676" t="s">
        <v>9796</v>
      </c>
    </row>
    <row r="3677" spans="1:6">
      <c r="A3677" s="1" t="s">
        <v>5442</v>
      </c>
      <c r="B3677" t="s">
        <v>5442</v>
      </c>
      <c r="C3677" t="s">
        <v>9715</v>
      </c>
      <c r="E3677" s="4">
        <v>42278</v>
      </c>
      <c r="F3677" t="s">
        <v>9796</v>
      </c>
    </row>
    <row r="3678" spans="1:6">
      <c r="A3678" s="1" t="s">
        <v>5443</v>
      </c>
      <c r="B3678" t="s">
        <v>5443</v>
      </c>
      <c r="C3678" t="s">
        <v>9715</v>
      </c>
      <c r="E3678" s="4">
        <v>42278</v>
      </c>
      <c r="F3678" t="s">
        <v>9796</v>
      </c>
    </row>
    <row r="3679" spans="1:6">
      <c r="A3679" s="1" t="s">
        <v>5444</v>
      </c>
      <c r="B3679" t="s">
        <v>5444</v>
      </c>
      <c r="C3679" t="s">
        <v>9715</v>
      </c>
      <c r="E3679" s="4">
        <v>42278</v>
      </c>
      <c r="F3679" t="s">
        <v>9796</v>
      </c>
    </row>
    <row r="3680" spans="1:6">
      <c r="A3680" s="1" t="s">
        <v>5445</v>
      </c>
      <c r="B3680" t="s">
        <v>5445</v>
      </c>
      <c r="C3680" t="s">
        <v>9715</v>
      </c>
      <c r="E3680" s="4">
        <v>42278</v>
      </c>
      <c r="F3680" t="s">
        <v>9796</v>
      </c>
    </row>
    <row r="3681" spans="1:6">
      <c r="A3681" s="1" t="s">
        <v>5446</v>
      </c>
      <c r="B3681" t="s">
        <v>5446</v>
      </c>
      <c r="C3681" t="s">
        <v>9715</v>
      </c>
      <c r="E3681" s="4">
        <v>42278</v>
      </c>
      <c r="F3681" t="s">
        <v>9796</v>
      </c>
    </row>
    <row r="3682" spans="1:6">
      <c r="A3682" s="1" t="s">
        <v>5447</v>
      </c>
      <c r="B3682" t="s">
        <v>5447</v>
      </c>
      <c r="C3682" t="s">
        <v>9715</v>
      </c>
      <c r="E3682" s="4">
        <v>42278</v>
      </c>
      <c r="F3682" t="s">
        <v>9796</v>
      </c>
    </row>
    <row r="3683" spans="1:6">
      <c r="A3683" s="1" t="s">
        <v>5448</v>
      </c>
      <c r="B3683" t="s">
        <v>5448</v>
      </c>
      <c r="C3683" t="s">
        <v>9715</v>
      </c>
      <c r="E3683" s="4">
        <v>42278</v>
      </c>
      <c r="F3683" t="s">
        <v>9796</v>
      </c>
    </row>
    <row r="3684" spans="1:6">
      <c r="A3684" s="1" t="s">
        <v>5449</v>
      </c>
      <c r="B3684" t="s">
        <v>5449</v>
      </c>
      <c r="C3684" t="s">
        <v>9715</v>
      </c>
      <c r="E3684" s="4">
        <v>42278</v>
      </c>
      <c r="F3684" t="s">
        <v>9796</v>
      </c>
    </row>
    <row r="3685" spans="1:6">
      <c r="A3685" s="1" t="s">
        <v>5450</v>
      </c>
      <c r="B3685" t="s">
        <v>5450</v>
      </c>
      <c r="C3685" t="s">
        <v>1765</v>
      </c>
      <c r="E3685" s="4">
        <v>42278</v>
      </c>
      <c r="F3685" t="s">
        <v>9796</v>
      </c>
    </row>
    <row r="3686" spans="1:6">
      <c r="A3686" s="1" t="s">
        <v>5451</v>
      </c>
      <c r="B3686" t="s">
        <v>5451</v>
      </c>
      <c r="C3686" t="s">
        <v>9715</v>
      </c>
      <c r="E3686" s="4">
        <v>42278</v>
      </c>
      <c r="F3686" t="s">
        <v>9796</v>
      </c>
    </row>
    <row r="3687" spans="1:6">
      <c r="A3687" s="1" t="s">
        <v>5452</v>
      </c>
      <c r="B3687" t="s">
        <v>5452</v>
      </c>
      <c r="C3687" t="s">
        <v>9715</v>
      </c>
      <c r="E3687" s="4">
        <v>42278</v>
      </c>
      <c r="F3687" t="s">
        <v>9796</v>
      </c>
    </row>
    <row r="3688" spans="1:6">
      <c r="A3688" s="1" t="s">
        <v>5453</v>
      </c>
      <c r="B3688" t="s">
        <v>5453</v>
      </c>
      <c r="C3688" t="s">
        <v>9715</v>
      </c>
      <c r="E3688" s="4">
        <v>42278</v>
      </c>
      <c r="F3688" t="s">
        <v>9796</v>
      </c>
    </row>
    <row r="3689" spans="1:6">
      <c r="A3689" s="1" t="s">
        <v>5454</v>
      </c>
      <c r="B3689" t="s">
        <v>5454</v>
      </c>
      <c r="C3689" t="s">
        <v>9715</v>
      </c>
      <c r="E3689" s="4">
        <v>42278</v>
      </c>
      <c r="F3689" t="s">
        <v>9796</v>
      </c>
    </row>
    <row r="3690" spans="1:6">
      <c r="A3690" s="1" t="s">
        <v>5455</v>
      </c>
      <c r="B3690" t="s">
        <v>5455</v>
      </c>
      <c r="C3690" t="s">
        <v>9715</v>
      </c>
      <c r="E3690" s="4">
        <v>42278</v>
      </c>
      <c r="F3690" t="s">
        <v>9796</v>
      </c>
    </row>
    <row r="3691" spans="1:6">
      <c r="A3691" s="1" t="s">
        <v>5456</v>
      </c>
      <c r="B3691" t="s">
        <v>5456</v>
      </c>
      <c r="C3691" t="s">
        <v>9715</v>
      </c>
      <c r="E3691" s="4">
        <v>42278</v>
      </c>
      <c r="F3691" t="s">
        <v>9796</v>
      </c>
    </row>
    <row r="3692" spans="1:6">
      <c r="A3692" s="1" t="s">
        <v>5457</v>
      </c>
      <c r="B3692" t="s">
        <v>5457</v>
      </c>
      <c r="C3692" t="s">
        <v>9715</v>
      </c>
      <c r="E3692" s="4">
        <v>42278</v>
      </c>
      <c r="F3692" t="s">
        <v>9796</v>
      </c>
    </row>
    <row r="3693" spans="1:6">
      <c r="A3693" s="1" t="s">
        <v>5458</v>
      </c>
      <c r="B3693" t="s">
        <v>5458</v>
      </c>
      <c r="C3693" t="s">
        <v>9715</v>
      </c>
      <c r="E3693" s="4">
        <v>42278</v>
      </c>
      <c r="F3693" t="s">
        <v>9796</v>
      </c>
    </row>
    <row r="3694" spans="1:6">
      <c r="A3694" s="1" t="s">
        <v>5459</v>
      </c>
      <c r="B3694" t="s">
        <v>5459</v>
      </c>
      <c r="C3694" t="s">
        <v>9715</v>
      </c>
      <c r="E3694" s="4">
        <v>42278</v>
      </c>
      <c r="F3694" t="s">
        <v>9796</v>
      </c>
    </row>
    <row r="3695" spans="1:6">
      <c r="A3695" s="1" t="s">
        <v>5460</v>
      </c>
      <c r="B3695" t="s">
        <v>5460</v>
      </c>
      <c r="C3695" t="s">
        <v>9715</v>
      </c>
      <c r="E3695" s="4">
        <v>42278</v>
      </c>
      <c r="F3695" t="s">
        <v>9796</v>
      </c>
    </row>
    <row r="3696" spans="1:6">
      <c r="A3696" s="1" t="s">
        <v>5461</v>
      </c>
      <c r="B3696" t="s">
        <v>5461</v>
      </c>
      <c r="C3696" t="s">
        <v>9715</v>
      </c>
      <c r="E3696" s="4">
        <v>42278</v>
      </c>
      <c r="F3696" t="s">
        <v>9796</v>
      </c>
    </row>
    <row r="3697" spans="1:6">
      <c r="A3697" s="1" t="s">
        <v>5462</v>
      </c>
      <c r="B3697" t="s">
        <v>5462</v>
      </c>
      <c r="C3697" t="s">
        <v>9715</v>
      </c>
      <c r="E3697" s="4">
        <v>42278</v>
      </c>
      <c r="F3697" t="s">
        <v>9796</v>
      </c>
    </row>
    <row r="3698" spans="1:6">
      <c r="A3698" s="1" t="s">
        <v>5463</v>
      </c>
      <c r="B3698" t="s">
        <v>5463</v>
      </c>
      <c r="C3698" t="s">
        <v>9715</v>
      </c>
      <c r="E3698" s="4">
        <v>42278</v>
      </c>
      <c r="F3698" t="s">
        <v>9796</v>
      </c>
    </row>
    <row r="3699" spans="1:6">
      <c r="A3699" s="1" t="s">
        <v>5464</v>
      </c>
      <c r="B3699" t="s">
        <v>5464</v>
      </c>
      <c r="C3699" t="s">
        <v>9715</v>
      </c>
      <c r="E3699" s="4">
        <v>42278</v>
      </c>
      <c r="F3699" t="s">
        <v>9796</v>
      </c>
    </row>
    <row r="3700" spans="1:6">
      <c r="A3700" s="1" t="s">
        <v>5465</v>
      </c>
      <c r="B3700" t="s">
        <v>5465</v>
      </c>
      <c r="C3700" t="s">
        <v>9715</v>
      </c>
      <c r="E3700" s="4">
        <v>42278</v>
      </c>
      <c r="F3700" t="s">
        <v>9796</v>
      </c>
    </row>
    <row r="3701" spans="1:6">
      <c r="A3701" s="1" t="s">
        <v>5466</v>
      </c>
      <c r="B3701" t="s">
        <v>5466</v>
      </c>
      <c r="C3701" t="s">
        <v>9715</v>
      </c>
      <c r="E3701" s="4">
        <v>42278</v>
      </c>
      <c r="F3701" t="s">
        <v>9796</v>
      </c>
    </row>
    <row r="3702" spans="1:6">
      <c r="A3702" s="1" t="s">
        <v>5467</v>
      </c>
      <c r="B3702" t="s">
        <v>5467</v>
      </c>
      <c r="C3702" t="s">
        <v>9715</v>
      </c>
      <c r="E3702" s="4">
        <v>42278</v>
      </c>
      <c r="F3702" t="s">
        <v>9796</v>
      </c>
    </row>
    <row r="3703" spans="1:6">
      <c r="A3703" s="1" t="s">
        <v>5468</v>
      </c>
      <c r="B3703" t="s">
        <v>5468</v>
      </c>
      <c r="C3703" t="s">
        <v>9715</v>
      </c>
      <c r="E3703" s="4">
        <v>42278</v>
      </c>
      <c r="F3703" t="s">
        <v>9796</v>
      </c>
    </row>
    <row r="3704" spans="1:6">
      <c r="A3704" s="1" t="s">
        <v>5469</v>
      </c>
      <c r="B3704" t="s">
        <v>5469</v>
      </c>
      <c r="C3704" t="s">
        <v>9715</v>
      </c>
      <c r="E3704" s="4">
        <v>42278</v>
      </c>
      <c r="F3704" t="s">
        <v>9796</v>
      </c>
    </row>
    <row r="3705" spans="1:6">
      <c r="A3705" s="1" t="s">
        <v>5470</v>
      </c>
      <c r="B3705" t="s">
        <v>5470</v>
      </c>
      <c r="C3705" t="s">
        <v>1765</v>
      </c>
      <c r="D3705" t="s">
        <v>9741</v>
      </c>
      <c r="E3705" s="4">
        <v>42278</v>
      </c>
      <c r="F3705" t="s">
        <v>9796</v>
      </c>
    </row>
    <row r="3706" spans="1:6">
      <c r="A3706" s="1" t="s">
        <v>5471</v>
      </c>
      <c r="B3706" t="s">
        <v>5471</v>
      </c>
      <c r="C3706" t="s">
        <v>9715</v>
      </c>
      <c r="E3706" s="4">
        <v>42278</v>
      </c>
      <c r="F3706" t="s">
        <v>9796</v>
      </c>
    </row>
    <row r="3707" spans="1:6">
      <c r="A3707" s="1" t="s">
        <v>5472</v>
      </c>
      <c r="B3707" t="s">
        <v>5472</v>
      </c>
      <c r="C3707" t="s">
        <v>9715</v>
      </c>
      <c r="E3707" s="4">
        <v>42278</v>
      </c>
      <c r="F3707" t="s">
        <v>9796</v>
      </c>
    </row>
    <row r="3708" spans="1:6">
      <c r="A3708" s="1" t="s">
        <v>5473</v>
      </c>
      <c r="B3708" t="s">
        <v>5473</v>
      </c>
      <c r="C3708" t="s">
        <v>9715</v>
      </c>
      <c r="E3708" s="4">
        <v>42278</v>
      </c>
      <c r="F3708" t="s">
        <v>9796</v>
      </c>
    </row>
    <row r="3709" spans="1:6">
      <c r="A3709" s="1" t="s">
        <v>5474</v>
      </c>
      <c r="B3709" t="s">
        <v>5474</v>
      </c>
      <c r="C3709" t="s">
        <v>9715</v>
      </c>
      <c r="E3709" s="4">
        <v>42278</v>
      </c>
      <c r="F3709" t="s">
        <v>9796</v>
      </c>
    </row>
    <row r="3710" spans="1:6">
      <c r="A3710" s="1" t="s">
        <v>5475</v>
      </c>
      <c r="B3710" t="s">
        <v>5475</v>
      </c>
      <c r="C3710" t="s">
        <v>9715</v>
      </c>
      <c r="E3710" s="4">
        <v>42278</v>
      </c>
      <c r="F3710" t="s">
        <v>9796</v>
      </c>
    </row>
    <row r="3711" spans="1:6">
      <c r="A3711" s="1" t="s">
        <v>5476</v>
      </c>
      <c r="B3711" t="s">
        <v>5476</v>
      </c>
      <c r="C3711" t="s">
        <v>1765</v>
      </c>
      <c r="E3711" s="4">
        <v>42278</v>
      </c>
      <c r="F3711" t="s">
        <v>9796</v>
      </c>
    </row>
    <row r="3712" spans="1:6">
      <c r="A3712" s="1" t="s">
        <v>5477</v>
      </c>
      <c r="B3712" t="s">
        <v>5477</v>
      </c>
      <c r="C3712" t="s">
        <v>9715</v>
      </c>
      <c r="E3712" s="4">
        <v>42278</v>
      </c>
      <c r="F3712" t="s">
        <v>9796</v>
      </c>
    </row>
    <row r="3713" spans="1:6">
      <c r="A3713" s="1" t="s">
        <v>5478</v>
      </c>
      <c r="B3713" t="s">
        <v>5478</v>
      </c>
      <c r="C3713" t="s">
        <v>9715</v>
      </c>
      <c r="E3713" s="4">
        <v>42278</v>
      </c>
      <c r="F3713" t="s">
        <v>9796</v>
      </c>
    </row>
    <row r="3714" spans="1:6">
      <c r="A3714" s="1" t="s">
        <v>5479</v>
      </c>
      <c r="B3714" t="s">
        <v>5479</v>
      </c>
      <c r="C3714" t="s">
        <v>9715</v>
      </c>
      <c r="E3714" s="4">
        <v>42278</v>
      </c>
      <c r="F3714" t="s">
        <v>9796</v>
      </c>
    </row>
    <row r="3715" spans="1:6">
      <c r="A3715" s="1" t="s">
        <v>5480</v>
      </c>
      <c r="B3715" t="s">
        <v>5480</v>
      </c>
      <c r="C3715" t="s">
        <v>9715</v>
      </c>
      <c r="E3715" s="4">
        <v>42278</v>
      </c>
      <c r="F3715" t="s">
        <v>9796</v>
      </c>
    </row>
    <row r="3716" spans="1:6">
      <c r="A3716" s="1" t="s">
        <v>5481</v>
      </c>
      <c r="B3716" t="s">
        <v>5481</v>
      </c>
      <c r="C3716" t="s">
        <v>9715</v>
      </c>
      <c r="E3716" s="4">
        <v>42278</v>
      </c>
      <c r="F3716" t="s">
        <v>9796</v>
      </c>
    </row>
    <row r="3717" spans="1:6">
      <c r="A3717" s="1" t="s">
        <v>5482</v>
      </c>
      <c r="B3717" t="s">
        <v>5482</v>
      </c>
      <c r="C3717" t="s">
        <v>9715</v>
      </c>
      <c r="E3717" s="4">
        <v>42278</v>
      </c>
      <c r="F3717" t="s">
        <v>9796</v>
      </c>
    </row>
    <row r="3718" spans="1:6">
      <c r="A3718" s="1" t="s">
        <v>5483</v>
      </c>
      <c r="B3718" t="s">
        <v>5483</v>
      </c>
      <c r="C3718" t="s">
        <v>9715</v>
      </c>
      <c r="E3718" s="4">
        <v>42278</v>
      </c>
      <c r="F3718" t="s">
        <v>9796</v>
      </c>
    </row>
    <row r="3719" spans="1:6">
      <c r="A3719" s="1" t="s">
        <v>5484</v>
      </c>
      <c r="B3719" t="s">
        <v>5484</v>
      </c>
      <c r="C3719" t="s">
        <v>9715</v>
      </c>
      <c r="E3719" s="4">
        <v>42278</v>
      </c>
      <c r="F3719" t="s">
        <v>9796</v>
      </c>
    </row>
    <row r="3720" spans="1:6">
      <c r="A3720" s="1" t="s">
        <v>5485</v>
      </c>
      <c r="B3720" t="s">
        <v>5485</v>
      </c>
      <c r="C3720" t="s">
        <v>9715</v>
      </c>
      <c r="E3720" s="4">
        <v>42278</v>
      </c>
      <c r="F3720" t="s">
        <v>9796</v>
      </c>
    </row>
    <row r="3721" spans="1:6">
      <c r="A3721" s="1" t="s">
        <v>5486</v>
      </c>
      <c r="B3721" t="s">
        <v>5486</v>
      </c>
      <c r="C3721" t="s">
        <v>9715</v>
      </c>
      <c r="E3721" s="4">
        <v>42278</v>
      </c>
      <c r="F3721" t="s">
        <v>9796</v>
      </c>
    </row>
    <row r="3722" spans="1:6">
      <c r="A3722" s="1" t="s">
        <v>5487</v>
      </c>
      <c r="B3722" t="s">
        <v>5487</v>
      </c>
      <c r="C3722" t="s">
        <v>9715</v>
      </c>
      <c r="E3722" s="4">
        <v>42278</v>
      </c>
      <c r="F3722" t="s">
        <v>9796</v>
      </c>
    </row>
    <row r="3723" spans="1:6">
      <c r="A3723" s="1" t="s">
        <v>5488</v>
      </c>
      <c r="B3723" t="s">
        <v>5488</v>
      </c>
      <c r="C3723" t="s">
        <v>9715</v>
      </c>
      <c r="E3723" s="4">
        <v>42278</v>
      </c>
      <c r="F3723" t="s">
        <v>9796</v>
      </c>
    </row>
    <row r="3724" spans="1:6">
      <c r="A3724" s="1" t="s">
        <v>5489</v>
      </c>
      <c r="B3724" t="s">
        <v>5489</v>
      </c>
      <c r="C3724" t="s">
        <v>9715</v>
      </c>
      <c r="D3724" t="s">
        <v>9725</v>
      </c>
      <c r="E3724" s="4">
        <v>42278</v>
      </c>
      <c r="F3724" t="s">
        <v>9796</v>
      </c>
    </row>
    <row r="3725" spans="1:6">
      <c r="A3725" s="1" t="s">
        <v>5490</v>
      </c>
      <c r="B3725" t="s">
        <v>5490</v>
      </c>
      <c r="C3725" t="s">
        <v>9715</v>
      </c>
      <c r="E3725" s="4">
        <v>42278</v>
      </c>
      <c r="F3725" t="s">
        <v>9796</v>
      </c>
    </row>
    <row r="3726" spans="1:6">
      <c r="A3726" s="1" t="s">
        <v>5491</v>
      </c>
      <c r="B3726" t="s">
        <v>5491</v>
      </c>
      <c r="C3726" t="s">
        <v>9715</v>
      </c>
      <c r="E3726" s="4">
        <v>42278</v>
      </c>
      <c r="F3726" t="s">
        <v>9796</v>
      </c>
    </row>
    <row r="3727" spans="1:6">
      <c r="A3727" s="1" t="s">
        <v>5492</v>
      </c>
      <c r="B3727" t="s">
        <v>5492</v>
      </c>
      <c r="C3727" t="s">
        <v>9715</v>
      </c>
      <c r="E3727" s="4">
        <v>42278</v>
      </c>
      <c r="F3727" t="s">
        <v>9796</v>
      </c>
    </row>
    <row r="3728" spans="1:6">
      <c r="A3728" s="1" t="s">
        <v>5493</v>
      </c>
      <c r="B3728" t="s">
        <v>5493</v>
      </c>
      <c r="C3728" t="s">
        <v>9715</v>
      </c>
      <c r="E3728" s="4">
        <v>42278</v>
      </c>
      <c r="F3728" t="s">
        <v>9796</v>
      </c>
    </row>
    <row r="3729" spans="1:6">
      <c r="A3729" s="1" t="s">
        <v>5494</v>
      </c>
      <c r="B3729" t="s">
        <v>5494</v>
      </c>
      <c r="C3729" t="s">
        <v>9715</v>
      </c>
      <c r="E3729" s="4">
        <v>42278</v>
      </c>
      <c r="F3729" t="s">
        <v>9796</v>
      </c>
    </row>
    <row r="3730" spans="1:6">
      <c r="A3730" s="1" t="s">
        <v>5495</v>
      </c>
      <c r="B3730" t="s">
        <v>5495</v>
      </c>
      <c r="C3730" t="s">
        <v>9715</v>
      </c>
      <c r="D3730" t="s">
        <v>9725</v>
      </c>
      <c r="E3730" s="4">
        <v>42278</v>
      </c>
      <c r="F3730" t="s">
        <v>9796</v>
      </c>
    </row>
    <row r="3731" spans="1:6">
      <c r="A3731" s="1" t="s">
        <v>5496</v>
      </c>
      <c r="B3731" t="s">
        <v>5496</v>
      </c>
      <c r="C3731" t="s">
        <v>9715</v>
      </c>
      <c r="E3731" s="4">
        <v>42278</v>
      </c>
      <c r="F3731" t="s">
        <v>9796</v>
      </c>
    </row>
    <row r="3732" spans="1:6">
      <c r="A3732" s="1" t="s">
        <v>5497</v>
      </c>
      <c r="B3732" t="s">
        <v>5497</v>
      </c>
      <c r="C3732" t="s">
        <v>9715</v>
      </c>
      <c r="E3732" s="4">
        <v>42278</v>
      </c>
      <c r="F3732" t="s">
        <v>9796</v>
      </c>
    </row>
    <row r="3733" spans="1:6">
      <c r="A3733" s="1" t="s">
        <v>5498</v>
      </c>
      <c r="B3733" t="s">
        <v>5498</v>
      </c>
      <c r="C3733" t="s">
        <v>9715</v>
      </c>
      <c r="E3733" s="4">
        <v>42278</v>
      </c>
      <c r="F3733" t="s">
        <v>9796</v>
      </c>
    </row>
    <row r="3734" spans="1:6">
      <c r="A3734" s="1" t="s">
        <v>5499</v>
      </c>
      <c r="B3734" t="s">
        <v>5499</v>
      </c>
      <c r="C3734" t="s">
        <v>1765</v>
      </c>
      <c r="E3734" s="4">
        <v>42278</v>
      </c>
      <c r="F3734" t="s">
        <v>9796</v>
      </c>
    </row>
    <row r="3735" spans="1:6">
      <c r="A3735" s="1" t="s">
        <v>5500</v>
      </c>
      <c r="B3735" t="s">
        <v>5500</v>
      </c>
      <c r="C3735" t="s">
        <v>9715</v>
      </c>
      <c r="E3735" s="4">
        <v>42278</v>
      </c>
      <c r="F3735" t="s">
        <v>9796</v>
      </c>
    </row>
    <row r="3736" spans="1:6">
      <c r="A3736" s="1" t="s">
        <v>5501</v>
      </c>
      <c r="B3736" t="s">
        <v>5501</v>
      </c>
      <c r="C3736" t="s">
        <v>9715</v>
      </c>
      <c r="E3736" s="4">
        <v>42278</v>
      </c>
      <c r="F3736" t="s">
        <v>9796</v>
      </c>
    </row>
    <row r="3737" spans="1:6">
      <c r="A3737" s="1" t="s">
        <v>5502</v>
      </c>
      <c r="B3737" t="s">
        <v>5502</v>
      </c>
      <c r="C3737" t="s">
        <v>9715</v>
      </c>
      <c r="E3737" s="4">
        <v>42278</v>
      </c>
      <c r="F3737" t="s">
        <v>9796</v>
      </c>
    </row>
    <row r="3738" spans="1:6">
      <c r="A3738" s="1" t="s">
        <v>5503</v>
      </c>
      <c r="B3738" t="s">
        <v>5503</v>
      </c>
      <c r="C3738" t="s">
        <v>9715</v>
      </c>
      <c r="E3738" s="4">
        <v>42278</v>
      </c>
      <c r="F3738" t="s">
        <v>9796</v>
      </c>
    </row>
    <row r="3739" spans="1:6">
      <c r="A3739" s="1" t="s">
        <v>5504</v>
      </c>
      <c r="B3739" t="s">
        <v>5504</v>
      </c>
      <c r="C3739" t="s">
        <v>1765</v>
      </c>
      <c r="D3739" t="s">
        <v>9732</v>
      </c>
      <c r="E3739" s="4">
        <v>42550</v>
      </c>
      <c r="F3739" t="s">
        <v>9796</v>
      </c>
    </row>
    <row r="3740" spans="1:6">
      <c r="A3740" s="1" t="s">
        <v>5505</v>
      </c>
      <c r="B3740" t="s">
        <v>5505</v>
      </c>
      <c r="C3740" t="s">
        <v>9715</v>
      </c>
      <c r="E3740" s="4">
        <v>42278</v>
      </c>
      <c r="F3740" t="s">
        <v>9796</v>
      </c>
    </row>
    <row r="3741" spans="1:6">
      <c r="A3741" s="1" t="s">
        <v>5506</v>
      </c>
      <c r="B3741" t="s">
        <v>5506</v>
      </c>
      <c r="C3741" t="s">
        <v>9715</v>
      </c>
      <c r="E3741" s="4">
        <v>42278</v>
      </c>
      <c r="F3741" t="s">
        <v>9796</v>
      </c>
    </row>
    <row r="3742" spans="1:6">
      <c r="A3742" s="1" t="s">
        <v>5507</v>
      </c>
      <c r="B3742" t="s">
        <v>5507</v>
      </c>
      <c r="C3742" t="s">
        <v>9715</v>
      </c>
      <c r="E3742" s="4">
        <v>42278</v>
      </c>
      <c r="F3742" t="s">
        <v>9796</v>
      </c>
    </row>
    <row r="3743" spans="1:6">
      <c r="A3743" s="1" t="s">
        <v>5508</v>
      </c>
      <c r="B3743" t="s">
        <v>5508</v>
      </c>
      <c r="C3743" t="s">
        <v>9715</v>
      </c>
      <c r="E3743" s="4">
        <v>42278</v>
      </c>
      <c r="F3743" t="s">
        <v>9796</v>
      </c>
    </row>
    <row r="3744" spans="1:6">
      <c r="A3744" s="1" t="s">
        <v>5509</v>
      </c>
      <c r="B3744" t="s">
        <v>5509</v>
      </c>
      <c r="C3744" t="s">
        <v>9715</v>
      </c>
      <c r="D3744" t="s">
        <v>9722</v>
      </c>
      <c r="E3744" s="4">
        <v>42278</v>
      </c>
      <c r="F3744" t="s">
        <v>9796</v>
      </c>
    </row>
    <row r="3745" spans="1:6">
      <c r="A3745" s="1" t="s">
        <v>5510</v>
      </c>
      <c r="B3745" t="s">
        <v>5510</v>
      </c>
      <c r="C3745" t="s">
        <v>9715</v>
      </c>
      <c r="E3745" s="4">
        <v>42278</v>
      </c>
      <c r="F3745" t="s">
        <v>9796</v>
      </c>
    </row>
    <row r="3746" spans="1:6">
      <c r="A3746" s="1" t="s">
        <v>5511</v>
      </c>
      <c r="B3746" t="s">
        <v>5511</v>
      </c>
      <c r="C3746" t="s">
        <v>9715</v>
      </c>
      <c r="E3746" s="4">
        <v>42278</v>
      </c>
      <c r="F3746" t="s">
        <v>9796</v>
      </c>
    </row>
    <row r="3747" spans="1:6">
      <c r="A3747" s="1" t="s">
        <v>5512</v>
      </c>
      <c r="B3747" t="s">
        <v>5512</v>
      </c>
      <c r="C3747" t="s">
        <v>9715</v>
      </c>
      <c r="E3747" s="4">
        <v>42278</v>
      </c>
      <c r="F3747" t="s">
        <v>9796</v>
      </c>
    </row>
    <row r="3748" spans="1:6">
      <c r="A3748" s="1" t="s">
        <v>5513</v>
      </c>
      <c r="B3748" t="s">
        <v>5513</v>
      </c>
      <c r="C3748" t="s">
        <v>9715</v>
      </c>
      <c r="E3748" s="4">
        <v>42278</v>
      </c>
      <c r="F3748" t="s">
        <v>9796</v>
      </c>
    </row>
    <row r="3749" spans="1:6">
      <c r="A3749" s="1" t="s">
        <v>5514</v>
      </c>
      <c r="B3749" t="s">
        <v>5514</v>
      </c>
      <c r="C3749" t="s">
        <v>9715</v>
      </c>
      <c r="E3749" s="4">
        <v>42278</v>
      </c>
      <c r="F3749" t="s">
        <v>9796</v>
      </c>
    </row>
    <row r="3750" spans="1:6">
      <c r="A3750" s="1" t="s">
        <v>5515</v>
      </c>
      <c r="B3750" t="s">
        <v>5515</v>
      </c>
      <c r="C3750" t="s">
        <v>9715</v>
      </c>
      <c r="E3750" s="4">
        <v>42278</v>
      </c>
      <c r="F3750" t="s">
        <v>9796</v>
      </c>
    </row>
    <row r="3751" spans="1:6">
      <c r="A3751" s="1" t="s">
        <v>5516</v>
      </c>
      <c r="B3751" t="s">
        <v>5516</v>
      </c>
      <c r="C3751" t="s">
        <v>1765</v>
      </c>
      <c r="E3751" s="4">
        <v>42278</v>
      </c>
      <c r="F3751" t="s">
        <v>9796</v>
      </c>
    </row>
    <row r="3752" spans="1:6">
      <c r="A3752" s="1" t="s">
        <v>5517</v>
      </c>
      <c r="B3752" t="s">
        <v>5517</v>
      </c>
      <c r="C3752" t="s">
        <v>9715</v>
      </c>
      <c r="D3752" t="s">
        <v>9725</v>
      </c>
      <c r="E3752" s="4">
        <v>42278</v>
      </c>
      <c r="F3752" t="s">
        <v>9796</v>
      </c>
    </row>
    <row r="3753" spans="1:6">
      <c r="A3753" s="1" t="s">
        <v>5518</v>
      </c>
      <c r="B3753" t="s">
        <v>5518</v>
      </c>
      <c r="C3753" t="s">
        <v>9715</v>
      </c>
      <c r="E3753" s="4">
        <v>42278</v>
      </c>
      <c r="F3753" t="s">
        <v>9796</v>
      </c>
    </row>
    <row r="3754" spans="1:6">
      <c r="A3754" s="1" t="s">
        <v>5519</v>
      </c>
      <c r="B3754" t="s">
        <v>5519</v>
      </c>
      <c r="C3754" t="s">
        <v>9715</v>
      </c>
      <c r="E3754" s="4">
        <v>42278</v>
      </c>
      <c r="F3754" t="s">
        <v>9796</v>
      </c>
    </row>
    <row r="3755" spans="1:6">
      <c r="A3755" s="1" t="s">
        <v>5520</v>
      </c>
      <c r="B3755" t="s">
        <v>5520</v>
      </c>
      <c r="C3755" t="s">
        <v>9715</v>
      </c>
      <c r="D3755" t="s">
        <v>9777</v>
      </c>
      <c r="E3755" s="4">
        <v>42278</v>
      </c>
      <c r="F3755" t="s">
        <v>9796</v>
      </c>
    </row>
    <row r="3756" spans="1:6">
      <c r="A3756" s="1" t="s">
        <v>5521</v>
      </c>
      <c r="B3756" t="s">
        <v>5521</v>
      </c>
      <c r="C3756" t="s">
        <v>9715</v>
      </c>
      <c r="E3756" s="4">
        <v>42278</v>
      </c>
      <c r="F3756" t="s">
        <v>9796</v>
      </c>
    </row>
    <row r="3757" spans="1:6">
      <c r="A3757" s="1" t="s">
        <v>5522</v>
      </c>
      <c r="B3757" t="s">
        <v>5522</v>
      </c>
      <c r="C3757" t="s">
        <v>9715</v>
      </c>
      <c r="E3757" s="4">
        <v>42278</v>
      </c>
      <c r="F3757" t="s">
        <v>9796</v>
      </c>
    </row>
    <row r="3758" spans="1:6">
      <c r="A3758" s="1" t="s">
        <v>5523</v>
      </c>
      <c r="B3758" t="s">
        <v>5523</v>
      </c>
      <c r="C3758" t="s">
        <v>9715</v>
      </c>
      <c r="E3758" s="4">
        <v>42278</v>
      </c>
      <c r="F3758" t="s">
        <v>9796</v>
      </c>
    </row>
    <row r="3759" spans="1:6">
      <c r="A3759" s="1" t="s">
        <v>5524</v>
      </c>
      <c r="B3759" t="s">
        <v>5524</v>
      </c>
      <c r="C3759" t="s">
        <v>9715</v>
      </c>
      <c r="E3759" s="4">
        <v>42278</v>
      </c>
      <c r="F3759" t="s">
        <v>9796</v>
      </c>
    </row>
    <row r="3760" spans="1:6">
      <c r="A3760" s="1" t="s">
        <v>5525</v>
      </c>
      <c r="B3760" t="s">
        <v>5525</v>
      </c>
      <c r="C3760" t="s">
        <v>9715</v>
      </c>
      <c r="E3760" s="4">
        <v>42278</v>
      </c>
      <c r="F3760" t="s">
        <v>9796</v>
      </c>
    </row>
    <row r="3761" spans="1:6">
      <c r="A3761" s="1" t="s">
        <v>5526</v>
      </c>
      <c r="B3761" t="s">
        <v>5526</v>
      </c>
      <c r="C3761" t="s">
        <v>9715</v>
      </c>
      <c r="E3761" s="4">
        <v>42278</v>
      </c>
      <c r="F3761" t="s">
        <v>9796</v>
      </c>
    </row>
    <row r="3762" spans="1:6">
      <c r="A3762" s="1" t="s">
        <v>5527</v>
      </c>
      <c r="B3762" t="s">
        <v>5527</v>
      </c>
      <c r="C3762" t="s">
        <v>9715</v>
      </c>
      <c r="E3762" s="4">
        <v>42278</v>
      </c>
      <c r="F3762" t="s">
        <v>9796</v>
      </c>
    </row>
    <row r="3763" spans="1:6">
      <c r="A3763" s="1" t="s">
        <v>5528</v>
      </c>
      <c r="B3763" t="s">
        <v>5528</v>
      </c>
      <c r="C3763" t="s">
        <v>9715</v>
      </c>
      <c r="E3763" s="4">
        <v>42278</v>
      </c>
      <c r="F3763" t="s">
        <v>9796</v>
      </c>
    </row>
    <row r="3764" spans="1:6">
      <c r="A3764" s="1" t="s">
        <v>5529</v>
      </c>
      <c r="B3764" t="s">
        <v>5529</v>
      </c>
      <c r="C3764" t="s">
        <v>9715</v>
      </c>
      <c r="E3764" s="4">
        <v>42278</v>
      </c>
      <c r="F3764" t="s">
        <v>9796</v>
      </c>
    </row>
    <row r="3765" spans="1:6">
      <c r="A3765" s="1" t="s">
        <v>5530</v>
      </c>
      <c r="B3765" t="s">
        <v>5530</v>
      </c>
      <c r="C3765" t="s">
        <v>9715</v>
      </c>
      <c r="E3765" s="4">
        <v>42278</v>
      </c>
      <c r="F3765" t="s">
        <v>9796</v>
      </c>
    </row>
    <row r="3766" spans="1:6">
      <c r="A3766" s="1" t="s">
        <v>5531</v>
      </c>
      <c r="B3766" t="s">
        <v>5531</v>
      </c>
      <c r="C3766" t="s">
        <v>9715</v>
      </c>
      <c r="D3766" t="s">
        <v>9741</v>
      </c>
      <c r="E3766" s="4">
        <v>42278</v>
      </c>
      <c r="F3766" t="s">
        <v>9796</v>
      </c>
    </row>
    <row r="3767" spans="1:6">
      <c r="A3767" s="1" t="s">
        <v>5532</v>
      </c>
      <c r="B3767" t="s">
        <v>5532</v>
      </c>
      <c r="C3767" t="s">
        <v>9715</v>
      </c>
      <c r="E3767" s="4">
        <v>42278</v>
      </c>
      <c r="F3767" t="s">
        <v>9796</v>
      </c>
    </row>
    <row r="3768" spans="1:6">
      <c r="A3768" s="1" t="s">
        <v>5533</v>
      </c>
      <c r="B3768" t="s">
        <v>5533</v>
      </c>
      <c r="C3768" t="s">
        <v>9715</v>
      </c>
      <c r="E3768" s="4">
        <v>42278</v>
      </c>
      <c r="F3768" t="s">
        <v>9796</v>
      </c>
    </row>
    <row r="3769" spans="1:6">
      <c r="A3769" s="1" t="s">
        <v>5534</v>
      </c>
      <c r="B3769" t="s">
        <v>5534</v>
      </c>
      <c r="C3769" t="s">
        <v>9715</v>
      </c>
      <c r="E3769" s="4">
        <v>42278</v>
      </c>
      <c r="F3769" t="s">
        <v>9796</v>
      </c>
    </row>
    <row r="3770" spans="1:6">
      <c r="A3770" s="1" t="s">
        <v>5535</v>
      </c>
      <c r="B3770" t="s">
        <v>5535</v>
      </c>
      <c r="C3770" t="s">
        <v>9715</v>
      </c>
      <c r="E3770" s="4">
        <v>42278</v>
      </c>
      <c r="F3770" t="s">
        <v>9796</v>
      </c>
    </row>
    <row r="3771" spans="1:6">
      <c r="A3771" s="1" t="s">
        <v>5536</v>
      </c>
      <c r="B3771" t="s">
        <v>5536</v>
      </c>
      <c r="C3771" t="s">
        <v>9715</v>
      </c>
      <c r="D3771" t="s">
        <v>9735</v>
      </c>
      <c r="E3771" s="4">
        <v>42278</v>
      </c>
      <c r="F3771" t="s">
        <v>9796</v>
      </c>
    </row>
    <row r="3772" spans="1:6">
      <c r="A3772" s="1" t="s">
        <v>5537</v>
      </c>
      <c r="B3772" t="s">
        <v>5537</v>
      </c>
      <c r="C3772" t="s">
        <v>9715</v>
      </c>
      <c r="D3772" t="s">
        <v>9725</v>
      </c>
      <c r="E3772" s="4">
        <v>42278</v>
      </c>
      <c r="F3772" t="s">
        <v>9796</v>
      </c>
    </row>
    <row r="3773" spans="1:6">
      <c r="A3773" s="1" t="s">
        <v>5538</v>
      </c>
      <c r="B3773" t="s">
        <v>5538</v>
      </c>
      <c r="C3773" t="s">
        <v>1765</v>
      </c>
      <c r="E3773" s="4">
        <v>42278</v>
      </c>
      <c r="F3773" t="s">
        <v>9796</v>
      </c>
    </row>
    <row r="3774" spans="1:6">
      <c r="A3774" s="1" t="s">
        <v>5539</v>
      </c>
      <c r="B3774" t="s">
        <v>5539</v>
      </c>
      <c r="C3774" t="s">
        <v>9715</v>
      </c>
      <c r="E3774" s="4">
        <v>42278</v>
      </c>
      <c r="F3774" t="s">
        <v>9796</v>
      </c>
    </row>
    <row r="3775" spans="1:6">
      <c r="A3775" s="1" t="s">
        <v>5540</v>
      </c>
      <c r="B3775" t="s">
        <v>5540</v>
      </c>
      <c r="C3775" t="s">
        <v>1765</v>
      </c>
      <c r="D3775" t="s">
        <v>9722</v>
      </c>
      <c r="E3775" s="4">
        <v>42278</v>
      </c>
      <c r="F3775" t="s">
        <v>9796</v>
      </c>
    </row>
    <row r="3776" spans="1:6">
      <c r="A3776" s="1" t="s">
        <v>5541</v>
      </c>
      <c r="B3776" t="s">
        <v>5541</v>
      </c>
      <c r="C3776" t="s">
        <v>1765</v>
      </c>
      <c r="D3776" t="s">
        <v>9722</v>
      </c>
      <c r="E3776" s="4">
        <v>42278</v>
      </c>
      <c r="F3776" t="s">
        <v>9796</v>
      </c>
    </row>
    <row r="3777" spans="1:6">
      <c r="A3777" s="1" t="s">
        <v>5542</v>
      </c>
      <c r="B3777" t="s">
        <v>5542</v>
      </c>
      <c r="C3777" t="s">
        <v>9715</v>
      </c>
      <c r="E3777" s="4">
        <v>42278</v>
      </c>
      <c r="F3777" t="s">
        <v>9796</v>
      </c>
    </row>
    <row r="3778" spans="1:6">
      <c r="A3778" s="1" t="s">
        <v>5543</v>
      </c>
      <c r="B3778" t="s">
        <v>5543</v>
      </c>
      <c r="C3778" t="s">
        <v>9715</v>
      </c>
      <c r="E3778" s="4">
        <v>42278</v>
      </c>
      <c r="F3778" t="s">
        <v>9796</v>
      </c>
    </row>
    <row r="3779" spans="1:6">
      <c r="A3779" s="1" t="s">
        <v>5544</v>
      </c>
      <c r="B3779" t="s">
        <v>5544</v>
      </c>
      <c r="C3779" t="s">
        <v>9715</v>
      </c>
      <c r="E3779" s="4">
        <v>42278</v>
      </c>
      <c r="F3779" t="s">
        <v>9796</v>
      </c>
    </row>
    <row r="3780" spans="1:6">
      <c r="A3780" s="1" t="s">
        <v>5545</v>
      </c>
      <c r="B3780" t="s">
        <v>5545</v>
      </c>
      <c r="C3780" t="s">
        <v>9715</v>
      </c>
      <c r="E3780" s="4">
        <v>42278</v>
      </c>
      <c r="F3780" t="s">
        <v>9796</v>
      </c>
    </row>
    <row r="3781" spans="1:6">
      <c r="A3781" s="1" t="s">
        <v>5546</v>
      </c>
      <c r="B3781" t="s">
        <v>5546</v>
      </c>
      <c r="C3781" t="s">
        <v>9715</v>
      </c>
      <c r="D3781" t="s">
        <v>9729</v>
      </c>
      <c r="E3781" s="4">
        <v>42278</v>
      </c>
      <c r="F3781" t="s">
        <v>9796</v>
      </c>
    </row>
    <row r="3782" spans="1:6">
      <c r="A3782" s="1" t="s">
        <v>5547</v>
      </c>
      <c r="B3782" t="s">
        <v>5547</v>
      </c>
      <c r="C3782" t="s">
        <v>9715</v>
      </c>
      <c r="E3782" s="4">
        <v>42278</v>
      </c>
      <c r="F3782" t="s">
        <v>9796</v>
      </c>
    </row>
    <row r="3783" spans="1:6">
      <c r="A3783" s="1" t="s">
        <v>5548</v>
      </c>
      <c r="B3783" t="s">
        <v>5548</v>
      </c>
      <c r="C3783" t="s">
        <v>9715</v>
      </c>
      <c r="E3783" s="4">
        <v>42278</v>
      </c>
      <c r="F3783" t="s">
        <v>9796</v>
      </c>
    </row>
    <row r="3784" spans="1:6">
      <c r="A3784" s="1" t="s">
        <v>5549</v>
      </c>
      <c r="B3784" t="s">
        <v>5549</v>
      </c>
      <c r="C3784" t="s">
        <v>9715</v>
      </c>
      <c r="E3784" s="4">
        <v>42278</v>
      </c>
      <c r="F3784" t="s">
        <v>9796</v>
      </c>
    </row>
    <row r="3785" spans="1:6">
      <c r="A3785" s="1" t="s">
        <v>5550</v>
      </c>
      <c r="B3785" t="s">
        <v>5550</v>
      </c>
      <c r="C3785" t="s">
        <v>9715</v>
      </c>
      <c r="E3785" s="4">
        <v>42278</v>
      </c>
      <c r="F3785" t="s">
        <v>9796</v>
      </c>
    </row>
    <row r="3786" spans="1:6">
      <c r="A3786" s="1" t="s">
        <v>5551</v>
      </c>
      <c r="B3786" t="s">
        <v>5551</v>
      </c>
      <c r="C3786" t="s">
        <v>9715</v>
      </c>
      <c r="E3786" s="4">
        <v>42278</v>
      </c>
      <c r="F3786" t="s">
        <v>9796</v>
      </c>
    </row>
    <row r="3787" spans="1:6">
      <c r="A3787" s="1" t="s">
        <v>5552</v>
      </c>
      <c r="B3787" t="s">
        <v>5552</v>
      </c>
      <c r="C3787" t="s">
        <v>1765</v>
      </c>
      <c r="D3787" t="s">
        <v>9764</v>
      </c>
      <c r="E3787" s="4">
        <v>42278</v>
      </c>
      <c r="F3787" t="s">
        <v>9796</v>
      </c>
    </row>
    <row r="3788" spans="1:6">
      <c r="A3788" s="1" t="s">
        <v>5553</v>
      </c>
      <c r="B3788" t="s">
        <v>5553</v>
      </c>
      <c r="C3788" t="s">
        <v>9715</v>
      </c>
      <c r="E3788" s="4">
        <v>42278</v>
      </c>
      <c r="F3788" t="s">
        <v>9796</v>
      </c>
    </row>
    <row r="3789" spans="1:6">
      <c r="A3789" s="1" t="s">
        <v>5554</v>
      </c>
      <c r="B3789" t="s">
        <v>5554</v>
      </c>
      <c r="C3789" t="s">
        <v>9715</v>
      </c>
      <c r="E3789" s="4">
        <v>42278</v>
      </c>
      <c r="F3789" t="s">
        <v>9796</v>
      </c>
    </row>
    <row r="3790" spans="1:6">
      <c r="A3790" s="1" t="s">
        <v>5555</v>
      </c>
      <c r="B3790" t="s">
        <v>5555</v>
      </c>
      <c r="C3790" t="s">
        <v>9715</v>
      </c>
      <c r="E3790" s="4">
        <v>42278</v>
      </c>
      <c r="F3790" t="s">
        <v>9796</v>
      </c>
    </row>
    <row r="3791" spans="1:6">
      <c r="A3791" s="1" t="s">
        <v>5556</v>
      </c>
      <c r="B3791" t="s">
        <v>5556</v>
      </c>
      <c r="C3791" t="s">
        <v>9715</v>
      </c>
      <c r="E3791" s="4">
        <v>42278</v>
      </c>
      <c r="F3791" t="s">
        <v>9796</v>
      </c>
    </row>
    <row r="3792" spans="1:6">
      <c r="A3792" s="1" t="s">
        <v>5557</v>
      </c>
      <c r="B3792" t="s">
        <v>5557</v>
      </c>
      <c r="C3792" t="s">
        <v>9715</v>
      </c>
      <c r="E3792" s="4">
        <v>42278</v>
      </c>
      <c r="F3792" t="s">
        <v>9796</v>
      </c>
    </row>
    <row r="3793" spans="1:6">
      <c r="A3793" s="1" t="s">
        <v>5558</v>
      </c>
      <c r="B3793" t="s">
        <v>5558</v>
      </c>
      <c r="C3793" t="s">
        <v>9715</v>
      </c>
      <c r="E3793" s="4">
        <v>42278</v>
      </c>
      <c r="F3793" t="s">
        <v>9796</v>
      </c>
    </row>
    <row r="3794" spans="1:6">
      <c r="A3794" s="1" t="s">
        <v>5559</v>
      </c>
      <c r="B3794" t="s">
        <v>5559</v>
      </c>
      <c r="C3794" t="s">
        <v>9715</v>
      </c>
      <c r="E3794" s="4">
        <v>42278</v>
      </c>
      <c r="F3794" t="s">
        <v>9796</v>
      </c>
    </row>
    <row r="3795" spans="1:6">
      <c r="A3795" s="1" t="s">
        <v>5560</v>
      </c>
      <c r="B3795" t="s">
        <v>5560</v>
      </c>
      <c r="C3795" t="s">
        <v>9715</v>
      </c>
      <c r="E3795" s="4">
        <v>42278</v>
      </c>
      <c r="F3795" t="s">
        <v>9796</v>
      </c>
    </row>
    <row r="3796" spans="1:6">
      <c r="A3796" s="1" t="s">
        <v>5561</v>
      </c>
      <c r="B3796" t="s">
        <v>5561</v>
      </c>
      <c r="C3796" t="s">
        <v>9715</v>
      </c>
      <c r="E3796" s="4">
        <v>42278</v>
      </c>
      <c r="F3796" t="s">
        <v>9796</v>
      </c>
    </row>
    <row r="3797" spans="1:6">
      <c r="A3797" s="1" t="s">
        <v>5562</v>
      </c>
      <c r="B3797" t="s">
        <v>5562</v>
      </c>
      <c r="C3797" t="s">
        <v>9715</v>
      </c>
      <c r="E3797" s="4">
        <v>42278</v>
      </c>
      <c r="F3797" t="s">
        <v>9796</v>
      </c>
    </row>
    <row r="3798" spans="1:6">
      <c r="A3798" s="1" t="s">
        <v>5563</v>
      </c>
      <c r="B3798" t="s">
        <v>5563</v>
      </c>
      <c r="C3798" t="s">
        <v>9715</v>
      </c>
      <c r="E3798" s="4">
        <v>42278</v>
      </c>
      <c r="F3798" t="s">
        <v>9796</v>
      </c>
    </row>
    <row r="3799" spans="1:6">
      <c r="A3799" s="1" t="s">
        <v>5564</v>
      </c>
      <c r="B3799" t="s">
        <v>5564</v>
      </c>
      <c r="C3799" t="s">
        <v>9715</v>
      </c>
      <c r="E3799" s="4">
        <v>42278</v>
      </c>
      <c r="F3799" t="s">
        <v>9796</v>
      </c>
    </row>
    <row r="3800" spans="1:6">
      <c r="A3800" s="1" t="s">
        <v>5565</v>
      </c>
      <c r="B3800" t="s">
        <v>5565</v>
      </c>
      <c r="C3800" t="s">
        <v>9715</v>
      </c>
      <c r="E3800" s="4">
        <v>42278</v>
      </c>
      <c r="F3800" t="s">
        <v>9796</v>
      </c>
    </row>
    <row r="3801" spans="1:6">
      <c r="A3801" s="1" t="s">
        <v>5566</v>
      </c>
      <c r="B3801" t="s">
        <v>5566</v>
      </c>
      <c r="C3801" t="s">
        <v>9715</v>
      </c>
      <c r="E3801" s="4">
        <v>42278</v>
      </c>
      <c r="F3801" t="s">
        <v>9796</v>
      </c>
    </row>
    <row r="3802" spans="1:6">
      <c r="A3802" s="1" t="s">
        <v>5567</v>
      </c>
      <c r="B3802" t="s">
        <v>5567</v>
      </c>
      <c r="C3802" t="s">
        <v>9715</v>
      </c>
      <c r="E3802" s="4">
        <v>42278</v>
      </c>
      <c r="F3802" t="s">
        <v>9796</v>
      </c>
    </row>
    <row r="3803" spans="1:6">
      <c r="A3803" s="1" t="s">
        <v>5568</v>
      </c>
      <c r="B3803" t="s">
        <v>5568</v>
      </c>
      <c r="C3803" t="s">
        <v>9715</v>
      </c>
      <c r="E3803" s="4">
        <v>42278</v>
      </c>
      <c r="F3803" t="s">
        <v>9796</v>
      </c>
    </row>
    <row r="3804" spans="1:6">
      <c r="A3804" s="1" t="s">
        <v>5569</v>
      </c>
      <c r="B3804" t="s">
        <v>5569</v>
      </c>
      <c r="C3804" t="s">
        <v>9715</v>
      </c>
      <c r="E3804" s="4">
        <v>42278</v>
      </c>
      <c r="F3804" t="s">
        <v>9796</v>
      </c>
    </row>
    <row r="3805" spans="1:6">
      <c r="A3805" s="1" t="s">
        <v>5570</v>
      </c>
      <c r="B3805" t="s">
        <v>5570</v>
      </c>
      <c r="C3805" t="s">
        <v>9715</v>
      </c>
      <c r="E3805" s="4">
        <v>42278</v>
      </c>
      <c r="F3805" t="s">
        <v>9796</v>
      </c>
    </row>
    <row r="3806" spans="1:6">
      <c r="A3806" s="1" t="s">
        <v>5571</v>
      </c>
      <c r="B3806" t="s">
        <v>5571</v>
      </c>
      <c r="C3806" t="s">
        <v>9715</v>
      </c>
      <c r="E3806" s="4">
        <v>42278</v>
      </c>
      <c r="F3806" t="s">
        <v>9796</v>
      </c>
    </row>
    <row r="3807" spans="1:6">
      <c r="A3807" s="1" t="s">
        <v>5572</v>
      </c>
      <c r="B3807" t="s">
        <v>5572</v>
      </c>
      <c r="C3807" t="s">
        <v>9715</v>
      </c>
      <c r="E3807" s="4">
        <v>42278</v>
      </c>
      <c r="F3807" t="s">
        <v>9796</v>
      </c>
    </row>
    <row r="3808" spans="1:6">
      <c r="A3808" s="1" t="s">
        <v>5573</v>
      </c>
      <c r="B3808" t="s">
        <v>5573</v>
      </c>
      <c r="C3808" t="s">
        <v>9715</v>
      </c>
      <c r="E3808" s="4">
        <v>42278</v>
      </c>
      <c r="F3808" t="s">
        <v>9796</v>
      </c>
    </row>
    <row r="3809" spans="1:6">
      <c r="A3809" s="1" t="s">
        <v>5574</v>
      </c>
      <c r="B3809" t="s">
        <v>5574</v>
      </c>
      <c r="C3809" t="s">
        <v>1765</v>
      </c>
      <c r="D3809" t="s">
        <v>9722</v>
      </c>
      <c r="E3809" s="4">
        <v>42278</v>
      </c>
      <c r="F3809" t="s">
        <v>9796</v>
      </c>
    </row>
    <row r="3810" spans="1:6">
      <c r="A3810" s="1" t="s">
        <v>5575</v>
      </c>
      <c r="B3810" t="s">
        <v>5575</v>
      </c>
      <c r="C3810" t="s">
        <v>9715</v>
      </c>
      <c r="E3810" s="4">
        <v>42278</v>
      </c>
      <c r="F3810" t="s">
        <v>9796</v>
      </c>
    </row>
    <row r="3811" spans="1:6">
      <c r="A3811" s="1" t="s">
        <v>5576</v>
      </c>
      <c r="B3811" t="s">
        <v>5576</v>
      </c>
      <c r="C3811" t="s">
        <v>1765</v>
      </c>
      <c r="D3811" t="s">
        <v>9732</v>
      </c>
      <c r="E3811" s="4">
        <v>42278</v>
      </c>
      <c r="F3811" t="s">
        <v>9796</v>
      </c>
    </row>
    <row r="3812" spans="1:6">
      <c r="A3812" s="1" t="s">
        <v>5577</v>
      </c>
      <c r="B3812" t="s">
        <v>5577</v>
      </c>
      <c r="C3812" t="s">
        <v>1765</v>
      </c>
      <c r="D3812" t="s">
        <v>9722</v>
      </c>
      <c r="E3812" s="4">
        <v>42278</v>
      </c>
      <c r="F3812" t="s">
        <v>9796</v>
      </c>
    </row>
    <row r="3813" spans="1:6">
      <c r="A3813" s="1" t="s">
        <v>5578</v>
      </c>
      <c r="B3813" t="s">
        <v>5578</v>
      </c>
      <c r="C3813" t="s">
        <v>1765</v>
      </c>
      <c r="D3813" t="s">
        <v>9722</v>
      </c>
      <c r="E3813" s="4">
        <v>42278</v>
      </c>
      <c r="F3813" t="s">
        <v>9796</v>
      </c>
    </row>
    <row r="3814" spans="1:6">
      <c r="A3814" s="1" t="s">
        <v>5579</v>
      </c>
      <c r="B3814" t="s">
        <v>5579</v>
      </c>
      <c r="C3814" t="s">
        <v>1765</v>
      </c>
      <c r="E3814" s="4">
        <v>42278</v>
      </c>
      <c r="F3814" t="s">
        <v>9796</v>
      </c>
    </row>
    <row r="3815" spans="1:6">
      <c r="A3815" s="1" t="s">
        <v>5580</v>
      </c>
      <c r="B3815" t="s">
        <v>5580</v>
      </c>
      <c r="C3815" t="s">
        <v>1765</v>
      </c>
      <c r="D3815" t="s">
        <v>9722</v>
      </c>
      <c r="E3815" s="4">
        <v>42278</v>
      </c>
      <c r="F3815" t="s">
        <v>9796</v>
      </c>
    </row>
    <row r="3816" spans="1:6">
      <c r="A3816" s="1" t="s">
        <v>5581</v>
      </c>
      <c r="B3816" t="s">
        <v>5581</v>
      </c>
      <c r="C3816" t="s">
        <v>1765</v>
      </c>
      <c r="D3816" t="s">
        <v>9722</v>
      </c>
      <c r="E3816" s="4">
        <v>42278</v>
      </c>
      <c r="F3816" t="s">
        <v>9796</v>
      </c>
    </row>
    <row r="3817" spans="1:6">
      <c r="A3817" s="1" t="s">
        <v>5582</v>
      </c>
      <c r="B3817" t="s">
        <v>5582</v>
      </c>
      <c r="C3817" t="s">
        <v>1765</v>
      </c>
      <c r="E3817" s="4">
        <v>42278</v>
      </c>
      <c r="F3817" t="s">
        <v>9796</v>
      </c>
    </row>
    <row r="3818" spans="1:6">
      <c r="A3818" s="1" t="s">
        <v>5583</v>
      </c>
      <c r="B3818" t="s">
        <v>5583</v>
      </c>
      <c r="C3818" t="s">
        <v>1765</v>
      </c>
      <c r="E3818" s="4">
        <v>42278</v>
      </c>
      <c r="F3818" t="s">
        <v>9796</v>
      </c>
    </row>
    <row r="3819" spans="1:6">
      <c r="A3819" s="1" t="s">
        <v>5584</v>
      </c>
      <c r="B3819" t="s">
        <v>5584</v>
      </c>
      <c r="C3819" t="s">
        <v>1765</v>
      </c>
      <c r="D3819" t="s">
        <v>9722</v>
      </c>
      <c r="E3819" s="4">
        <v>42278</v>
      </c>
      <c r="F3819" t="s">
        <v>9796</v>
      </c>
    </row>
    <row r="3820" spans="1:6">
      <c r="A3820" s="1" t="s">
        <v>5585</v>
      </c>
      <c r="B3820" t="s">
        <v>5585</v>
      </c>
      <c r="C3820" t="s">
        <v>1765</v>
      </c>
      <c r="E3820" s="4">
        <v>42278</v>
      </c>
      <c r="F3820" t="s">
        <v>9796</v>
      </c>
    </row>
    <row r="3821" spans="1:6">
      <c r="A3821" s="1" t="s">
        <v>5586</v>
      </c>
      <c r="B3821" t="s">
        <v>5586</v>
      </c>
      <c r="C3821" t="s">
        <v>1765</v>
      </c>
      <c r="D3821" t="s">
        <v>9722</v>
      </c>
      <c r="E3821" s="4">
        <v>42278</v>
      </c>
      <c r="F3821" t="s">
        <v>9796</v>
      </c>
    </row>
    <row r="3822" spans="1:6">
      <c r="A3822" s="1" t="s">
        <v>5587</v>
      </c>
      <c r="B3822" t="s">
        <v>5587</v>
      </c>
      <c r="C3822" t="s">
        <v>1765</v>
      </c>
      <c r="E3822" s="4">
        <v>42278</v>
      </c>
      <c r="F3822" t="s">
        <v>9796</v>
      </c>
    </row>
    <row r="3823" spans="1:6">
      <c r="A3823" s="1" t="s">
        <v>5588</v>
      </c>
      <c r="B3823" t="s">
        <v>5588</v>
      </c>
      <c r="C3823" t="s">
        <v>1765</v>
      </c>
      <c r="E3823" s="4">
        <v>42278</v>
      </c>
      <c r="F3823" t="s">
        <v>9796</v>
      </c>
    </row>
    <row r="3824" spans="1:6">
      <c r="A3824" s="1" t="s">
        <v>5589</v>
      </c>
      <c r="B3824" t="s">
        <v>5589</v>
      </c>
      <c r="C3824" t="s">
        <v>1765</v>
      </c>
      <c r="D3824" t="s">
        <v>9722</v>
      </c>
      <c r="E3824" s="4">
        <v>42278</v>
      </c>
      <c r="F3824" t="s">
        <v>9796</v>
      </c>
    </row>
    <row r="3825" spans="1:6">
      <c r="A3825" s="1" t="s">
        <v>5590</v>
      </c>
      <c r="B3825" t="s">
        <v>5590</v>
      </c>
      <c r="C3825" t="s">
        <v>9715</v>
      </c>
      <c r="E3825" s="4">
        <v>42278</v>
      </c>
      <c r="F3825" t="s">
        <v>9796</v>
      </c>
    </row>
    <row r="3826" spans="1:6">
      <c r="A3826" s="1" t="s">
        <v>5591</v>
      </c>
      <c r="B3826" t="s">
        <v>5591</v>
      </c>
      <c r="C3826" t="s">
        <v>9715</v>
      </c>
      <c r="E3826" s="4">
        <v>42278</v>
      </c>
      <c r="F3826" t="s">
        <v>9796</v>
      </c>
    </row>
    <row r="3827" spans="1:6">
      <c r="A3827" s="1" t="s">
        <v>5592</v>
      </c>
      <c r="B3827" t="s">
        <v>5592</v>
      </c>
      <c r="C3827" t="s">
        <v>9715</v>
      </c>
      <c r="E3827" s="4">
        <v>42278</v>
      </c>
      <c r="F3827" t="s">
        <v>9796</v>
      </c>
    </row>
    <row r="3828" spans="1:6">
      <c r="A3828" s="1" t="s">
        <v>5593</v>
      </c>
      <c r="B3828" t="s">
        <v>5593</v>
      </c>
      <c r="C3828" t="s">
        <v>9715</v>
      </c>
      <c r="E3828" s="4">
        <v>42278</v>
      </c>
      <c r="F3828" t="s">
        <v>9796</v>
      </c>
    </row>
    <row r="3829" spans="1:6">
      <c r="A3829" s="1" t="s">
        <v>5594</v>
      </c>
      <c r="B3829" t="s">
        <v>5594</v>
      </c>
      <c r="C3829" t="s">
        <v>9715</v>
      </c>
      <c r="E3829" s="4">
        <v>42278</v>
      </c>
      <c r="F3829" t="s">
        <v>9796</v>
      </c>
    </row>
    <row r="3830" spans="1:6">
      <c r="A3830" s="1" t="s">
        <v>5595</v>
      </c>
      <c r="B3830" t="s">
        <v>5595</v>
      </c>
      <c r="C3830" t="s">
        <v>9715</v>
      </c>
      <c r="E3830" s="4">
        <v>42278</v>
      </c>
      <c r="F3830" t="s">
        <v>9796</v>
      </c>
    </row>
    <row r="3831" spans="1:6">
      <c r="A3831" s="1" t="s">
        <v>5596</v>
      </c>
      <c r="B3831" t="s">
        <v>5596</v>
      </c>
      <c r="C3831" t="s">
        <v>9715</v>
      </c>
      <c r="E3831" s="4">
        <v>42278</v>
      </c>
      <c r="F3831" t="s">
        <v>9796</v>
      </c>
    </row>
    <row r="3832" spans="1:6">
      <c r="A3832" s="1" t="s">
        <v>5597</v>
      </c>
      <c r="B3832" t="s">
        <v>5597</v>
      </c>
      <c r="C3832" t="s">
        <v>9715</v>
      </c>
      <c r="E3832" s="4">
        <v>42278</v>
      </c>
      <c r="F3832" t="s">
        <v>9796</v>
      </c>
    </row>
    <row r="3833" spans="1:6">
      <c r="A3833" s="1" t="s">
        <v>5598</v>
      </c>
      <c r="B3833" t="s">
        <v>5598</v>
      </c>
      <c r="C3833" t="s">
        <v>9715</v>
      </c>
      <c r="E3833" s="4">
        <v>42278</v>
      </c>
      <c r="F3833" t="s">
        <v>9796</v>
      </c>
    </row>
    <row r="3834" spans="1:6">
      <c r="A3834" s="1" t="s">
        <v>5599</v>
      </c>
      <c r="B3834" t="s">
        <v>5599</v>
      </c>
      <c r="C3834" t="s">
        <v>9715</v>
      </c>
      <c r="D3834" t="s">
        <v>9722</v>
      </c>
      <c r="E3834" s="4">
        <v>42278</v>
      </c>
      <c r="F3834" t="s">
        <v>9796</v>
      </c>
    </row>
    <row r="3835" spans="1:6">
      <c r="A3835" s="1" t="s">
        <v>5600</v>
      </c>
      <c r="B3835" t="s">
        <v>5600</v>
      </c>
      <c r="C3835" t="s">
        <v>9715</v>
      </c>
      <c r="E3835" s="4">
        <v>42278</v>
      </c>
      <c r="F3835" t="s">
        <v>9796</v>
      </c>
    </row>
    <row r="3836" spans="1:6">
      <c r="A3836" s="1" t="s">
        <v>5601</v>
      </c>
      <c r="B3836" t="s">
        <v>5601</v>
      </c>
      <c r="C3836" t="s">
        <v>9715</v>
      </c>
      <c r="E3836" s="4">
        <v>42278</v>
      </c>
      <c r="F3836" t="s">
        <v>9796</v>
      </c>
    </row>
    <row r="3837" spans="1:6">
      <c r="A3837" s="1" t="s">
        <v>5602</v>
      </c>
      <c r="B3837" t="s">
        <v>5602</v>
      </c>
      <c r="C3837" t="s">
        <v>9715</v>
      </c>
      <c r="E3837" s="4">
        <v>42278</v>
      </c>
      <c r="F3837" t="s">
        <v>9796</v>
      </c>
    </row>
    <row r="3838" spans="1:6">
      <c r="A3838" s="1" t="s">
        <v>5603</v>
      </c>
      <c r="B3838" t="s">
        <v>5603</v>
      </c>
      <c r="C3838" t="s">
        <v>9715</v>
      </c>
      <c r="E3838" s="4">
        <v>42278</v>
      </c>
      <c r="F3838" t="s">
        <v>9796</v>
      </c>
    </row>
    <row r="3839" spans="1:6">
      <c r="A3839" s="1" t="s">
        <v>5604</v>
      </c>
      <c r="B3839" t="s">
        <v>5604</v>
      </c>
      <c r="C3839" t="s">
        <v>1765</v>
      </c>
      <c r="E3839" s="4">
        <v>42278</v>
      </c>
      <c r="F3839" t="s">
        <v>9796</v>
      </c>
    </row>
    <row r="3840" spans="1:6">
      <c r="A3840" s="1" t="s">
        <v>5605</v>
      </c>
      <c r="B3840" t="s">
        <v>5605</v>
      </c>
      <c r="C3840" t="s">
        <v>9715</v>
      </c>
      <c r="E3840" s="4">
        <v>42278</v>
      </c>
      <c r="F3840" t="s">
        <v>9796</v>
      </c>
    </row>
    <row r="3841" spans="1:6">
      <c r="A3841" s="1" t="s">
        <v>5606</v>
      </c>
      <c r="B3841" t="s">
        <v>5606</v>
      </c>
      <c r="C3841" t="s">
        <v>9715</v>
      </c>
      <c r="E3841" s="4">
        <v>42278</v>
      </c>
      <c r="F3841" t="s">
        <v>9796</v>
      </c>
    </row>
    <row r="3842" spans="1:6">
      <c r="A3842" s="1" t="s">
        <v>5607</v>
      </c>
      <c r="B3842" t="s">
        <v>5607</v>
      </c>
      <c r="C3842" t="s">
        <v>9715</v>
      </c>
      <c r="E3842" s="4">
        <v>42278</v>
      </c>
      <c r="F3842" t="s">
        <v>9796</v>
      </c>
    </row>
    <row r="3843" spans="1:6">
      <c r="A3843" s="1" t="s">
        <v>5608</v>
      </c>
      <c r="B3843" t="s">
        <v>5608</v>
      </c>
      <c r="C3843" t="s">
        <v>9715</v>
      </c>
      <c r="E3843" s="4">
        <v>42278</v>
      </c>
      <c r="F3843" t="s">
        <v>9796</v>
      </c>
    </row>
    <row r="3844" spans="1:6">
      <c r="A3844" s="1" t="s">
        <v>5609</v>
      </c>
      <c r="B3844" t="s">
        <v>5609</v>
      </c>
      <c r="C3844" t="s">
        <v>9715</v>
      </c>
      <c r="D3844" t="s">
        <v>9725</v>
      </c>
      <c r="E3844" s="4">
        <v>42278</v>
      </c>
      <c r="F3844" t="s">
        <v>9796</v>
      </c>
    </row>
    <row r="3845" spans="1:6">
      <c r="A3845" s="1" t="s">
        <v>5610</v>
      </c>
      <c r="B3845" t="s">
        <v>5610</v>
      </c>
      <c r="C3845" t="s">
        <v>9715</v>
      </c>
      <c r="E3845" s="4">
        <v>42278</v>
      </c>
      <c r="F3845" t="s">
        <v>9796</v>
      </c>
    </row>
    <row r="3846" spans="1:6">
      <c r="A3846" s="1" t="s">
        <v>5611</v>
      </c>
      <c r="B3846" t="s">
        <v>5611</v>
      </c>
      <c r="C3846" t="s">
        <v>9715</v>
      </c>
      <c r="E3846" s="4">
        <v>42278</v>
      </c>
      <c r="F3846" t="s">
        <v>9796</v>
      </c>
    </row>
    <row r="3847" spans="1:6">
      <c r="A3847" s="1" t="s">
        <v>5612</v>
      </c>
      <c r="B3847" t="s">
        <v>5612</v>
      </c>
      <c r="C3847" t="s">
        <v>9715</v>
      </c>
      <c r="E3847" s="4">
        <v>42278</v>
      </c>
      <c r="F3847" t="s">
        <v>9796</v>
      </c>
    </row>
    <row r="3848" spans="1:6">
      <c r="A3848" s="1" t="s">
        <v>5613</v>
      </c>
      <c r="B3848" t="s">
        <v>5613</v>
      </c>
      <c r="C3848" t="s">
        <v>9715</v>
      </c>
      <c r="E3848" s="4">
        <v>42278</v>
      </c>
      <c r="F3848" t="s">
        <v>9796</v>
      </c>
    </row>
    <row r="3849" spans="1:6">
      <c r="A3849" s="1" t="s">
        <v>5614</v>
      </c>
      <c r="B3849" t="s">
        <v>5614</v>
      </c>
      <c r="C3849" t="s">
        <v>9715</v>
      </c>
      <c r="D3849" t="s">
        <v>9722</v>
      </c>
      <c r="E3849" s="4">
        <v>42278</v>
      </c>
      <c r="F3849" t="s">
        <v>9796</v>
      </c>
    </row>
    <row r="3850" spans="1:6">
      <c r="A3850" s="1" t="s">
        <v>5615</v>
      </c>
      <c r="B3850" t="s">
        <v>5615</v>
      </c>
      <c r="C3850" t="s">
        <v>9715</v>
      </c>
      <c r="E3850" s="4">
        <v>42278</v>
      </c>
      <c r="F3850" t="s">
        <v>9796</v>
      </c>
    </row>
    <row r="3851" spans="1:6">
      <c r="A3851" s="1" t="s">
        <v>5616</v>
      </c>
      <c r="B3851" t="s">
        <v>5616</v>
      </c>
      <c r="C3851" t="s">
        <v>9715</v>
      </c>
      <c r="E3851" s="4">
        <v>42278</v>
      </c>
      <c r="F3851" t="s">
        <v>9796</v>
      </c>
    </row>
    <row r="3852" spans="1:6">
      <c r="A3852" s="1" t="s">
        <v>5617</v>
      </c>
      <c r="B3852" t="s">
        <v>5617</v>
      </c>
      <c r="C3852" t="s">
        <v>9715</v>
      </c>
      <c r="E3852" s="4">
        <v>42278</v>
      </c>
      <c r="F3852" t="s">
        <v>9796</v>
      </c>
    </row>
    <row r="3853" spans="1:6">
      <c r="A3853" s="1" t="s">
        <v>5618</v>
      </c>
      <c r="B3853" t="s">
        <v>5618</v>
      </c>
      <c r="C3853" t="s">
        <v>9715</v>
      </c>
      <c r="E3853" s="4">
        <v>42278</v>
      </c>
      <c r="F3853" t="s">
        <v>9796</v>
      </c>
    </row>
    <row r="3854" spans="1:6">
      <c r="A3854" s="1" t="s">
        <v>5619</v>
      </c>
      <c r="B3854" t="s">
        <v>5619</v>
      </c>
      <c r="C3854" t="s">
        <v>9715</v>
      </c>
      <c r="E3854" s="4">
        <v>42278</v>
      </c>
      <c r="F3854" t="s">
        <v>9796</v>
      </c>
    </row>
    <row r="3855" spans="1:6">
      <c r="A3855" s="1" t="s">
        <v>5620</v>
      </c>
      <c r="B3855" t="s">
        <v>5620</v>
      </c>
      <c r="C3855" t="s">
        <v>9715</v>
      </c>
      <c r="D3855" t="s">
        <v>9722</v>
      </c>
      <c r="E3855" s="4">
        <v>42278</v>
      </c>
      <c r="F3855" t="s">
        <v>9796</v>
      </c>
    </row>
    <row r="3856" spans="1:6">
      <c r="A3856" s="1" t="s">
        <v>5621</v>
      </c>
      <c r="B3856" t="s">
        <v>5621</v>
      </c>
      <c r="C3856" t="s">
        <v>9715</v>
      </c>
      <c r="E3856" s="4">
        <v>42278</v>
      </c>
      <c r="F3856" t="s">
        <v>9796</v>
      </c>
    </row>
    <row r="3857" spans="1:6">
      <c r="A3857" s="1" t="s">
        <v>5622</v>
      </c>
      <c r="B3857" t="s">
        <v>5622</v>
      </c>
      <c r="C3857" t="s">
        <v>9715</v>
      </c>
      <c r="E3857" s="4">
        <v>42278</v>
      </c>
      <c r="F3857" t="s">
        <v>9796</v>
      </c>
    </row>
    <row r="3858" spans="1:6">
      <c r="A3858" s="1" t="s">
        <v>5623</v>
      </c>
      <c r="B3858" t="s">
        <v>5623</v>
      </c>
      <c r="C3858" t="s">
        <v>9715</v>
      </c>
      <c r="E3858" s="4">
        <v>42278</v>
      </c>
      <c r="F3858" t="s">
        <v>9796</v>
      </c>
    </row>
    <row r="3859" spans="1:6">
      <c r="A3859" s="1" t="s">
        <v>5624</v>
      </c>
      <c r="B3859" t="s">
        <v>5624</v>
      </c>
      <c r="C3859" t="s">
        <v>9715</v>
      </c>
      <c r="E3859" s="4">
        <v>42278</v>
      </c>
      <c r="F3859" t="s">
        <v>9796</v>
      </c>
    </row>
    <row r="3860" spans="1:6">
      <c r="A3860" s="1" t="s">
        <v>5625</v>
      </c>
      <c r="B3860" t="s">
        <v>5625</v>
      </c>
      <c r="C3860" t="s">
        <v>9715</v>
      </c>
      <c r="E3860" s="4">
        <v>42278</v>
      </c>
      <c r="F3860" t="s">
        <v>9796</v>
      </c>
    </row>
    <row r="3861" spans="1:6">
      <c r="A3861" s="1" t="s">
        <v>5626</v>
      </c>
      <c r="B3861" t="s">
        <v>5626</v>
      </c>
      <c r="C3861" t="s">
        <v>9715</v>
      </c>
      <c r="E3861" s="4">
        <v>42278</v>
      </c>
      <c r="F3861" t="s">
        <v>9796</v>
      </c>
    </row>
    <row r="3862" spans="1:6">
      <c r="A3862" s="1" t="s">
        <v>5627</v>
      </c>
      <c r="B3862" t="s">
        <v>5627</v>
      </c>
      <c r="C3862" t="s">
        <v>9715</v>
      </c>
      <c r="E3862" s="4">
        <v>42278</v>
      </c>
      <c r="F3862" t="s">
        <v>9796</v>
      </c>
    </row>
    <row r="3863" spans="1:6">
      <c r="A3863" s="1" t="s">
        <v>5628</v>
      </c>
      <c r="B3863" t="s">
        <v>5628</v>
      </c>
      <c r="C3863" t="s">
        <v>9715</v>
      </c>
      <c r="E3863" s="4">
        <v>42278</v>
      </c>
      <c r="F3863" t="s">
        <v>9796</v>
      </c>
    </row>
    <row r="3864" spans="1:6">
      <c r="A3864" s="1" t="s">
        <v>5629</v>
      </c>
      <c r="B3864" t="s">
        <v>5629</v>
      </c>
      <c r="C3864" t="s">
        <v>9715</v>
      </c>
      <c r="E3864" s="4">
        <v>42278</v>
      </c>
      <c r="F3864" t="s">
        <v>9796</v>
      </c>
    </row>
    <row r="3865" spans="1:6">
      <c r="A3865" s="1" t="s">
        <v>5630</v>
      </c>
      <c r="B3865" t="s">
        <v>5630</v>
      </c>
      <c r="C3865" t="s">
        <v>9715</v>
      </c>
      <c r="E3865" s="4">
        <v>42278</v>
      </c>
      <c r="F3865" t="s">
        <v>9796</v>
      </c>
    </row>
    <row r="3866" spans="1:6">
      <c r="A3866" s="1" t="s">
        <v>5631</v>
      </c>
      <c r="B3866" t="s">
        <v>5631</v>
      </c>
      <c r="C3866" t="s">
        <v>9715</v>
      </c>
      <c r="E3866" s="4">
        <v>42278</v>
      </c>
      <c r="F3866" t="s">
        <v>9796</v>
      </c>
    </row>
    <row r="3867" spans="1:6">
      <c r="A3867" s="1" t="s">
        <v>5632</v>
      </c>
      <c r="B3867" t="s">
        <v>5632</v>
      </c>
      <c r="C3867" t="s">
        <v>9715</v>
      </c>
      <c r="E3867" s="4">
        <v>42278</v>
      </c>
      <c r="F3867" t="s">
        <v>9796</v>
      </c>
    </row>
    <row r="3868" spans="1:6">
      <c r="A3868" s="1" t="s">
        <v>5633</v>
      </c>
      <c r="B3868" t="s">
        <v>5633</v>
      </c>
      <c r="C3868" t="s">
        <v>9715</v>
      </c>
      <c r="E3868" s="4">
        <v>42278</v>
      </c>
      <c r="F3868" t="s">
        <v>9796</v>
      </c>
    </row>
    <row r="3869" spans="1:6">
      <c r="A3869" s="1" t="s">
        <v>5634</v>
      </c>
      <c r="B3869" t="s">
        <v>5634</v>
      </c>
      <c r="C3869" t="s">
        <v>9715</v>
      </c>
      <c r="E3869" s="4">
        <v>42278</v>
      </c>
      <c r="F3869" t="s">
        <v>9796</v>
      </c>
    </row>
    <row r="3870" spans="1:6">
      <c r="A3870" s="1" t="s">
        <v>5635</v>
      </c>
      <c r="B3870" t="s">
        <v>5635</v>
      </c>
      <c r="C3870" t="s">
        <v>9715</v>
      </c>
      <c r="E3870" s="4">
        <v>42278</v>
      </c>
      <c r="F3870" t="s">
        <v>9796</v>
      </c>
    </row>
    <row r="3871" spans="1:6">
      <c r="A3871" s="1" t="s">
        <v>5636</v>
      </c>
      <c r="B3871" t="s">
        <v>5636</v>
      </c>
      <c r="C3871" t="s">
        <v>9715</v>
      </c>
      <c r="D3871" t="s">
        <v>9725</v>
      </c>
      <c r="E3871" s="4">
        <v>42278</v>
      </c>
      <c r="F3871" t="s">
        <v>9796</v>
      </c>
    </row>
    <row r="3872" spans="1:6">
      <c r="A3872" s="1" t="s">
        <v>5637</v>
      </c>
      <c r="B3872" t="s">
        <v>5637</v>
      </c>
      <c r="C3872" t="s">
        <v>9715</v>
      </c>
      <c r="E3872" s="4">
        <v>42278</v>
      </c>
      <c r="F3872" t="s">
        <v>9796</v>
      </c>
    </row>
    <row r="3873" spans="1:6">
      <c r="A3873" s="1" t="s">
        <v>5638</v>
      </c>
      <c r="B3873" t="s">
        <v>5638</v>
      </c>
      <c r="C3873" t="s">
        <v>9715</v>
      </c>
      <c r="E3873" s="4">
        <v>42278</v>
      </c>
      <c r="F3873" t="s">
        <v>9796</v>
      </c>
    </row>
    <row r="3874" spans="1:6">
      <c r="A3874" s="1" t="s">
        <v>5639</v>
      </c>
      <c r="B3874" t="s">
        <v>5639</v>
      </c>
      <c r="C3874" t="s">
        <v>9715</v>
      </c>
      <c r="E3874" s="4">
        <v>42278</v>
      </c>
      <c r="F3874" t="s">
        <v>9796</v>
      </c>
    </row>
    <row r="3875" spans="1:6">
      <c r="A3875" s="1" t="s">
        <v>5640</v>
      </c>
      <c r="B3875" t="s">
        <v>5640</v>
      </c>
      <c r="C3875" t="s">
        <v>9715</v>
      </c>
      <c r="E3875" s="4">
        <v>42278</v>
      </c>
      <c r="F3875" t="s">
        <v>9796</v>
      </c>
    </row>
    <row r="3876" spans="1:6">
      <c r="A3876" s="1" t="s">
        <v>5641</v>
      </c>
      <c r="B3876" t="s">
        <v>5641</v>
      </c>
      <c r="C3876" t="s">
        <v>9715</v>
      </c>
      <c r="E3876" s="4">
        <v>42278</v>
      </c>
      <c r="F3876" t="s">
        <v>9796</v>
      </c>
    </row>
    <row r="3877" spans="1:6">
      <c r="A3877" s="1" t="s">
        <v>5642</v>
      </c>
      <c r="B3877" t="s">
        <v>5642</v>
      </c>
      <c r="C3877" t="s">
        <v>9715</v>
      </c>
      <c r="E3877" s="4">
        <v>42278</v>
      </c>
      <c r="F3877" t="s">
        <v>9796</v>
      </c>
    </row>
    <row r="3878" spans="1:6">
      <c r="A3878" s="1" t="s">
        <v>5643</v>
      </c>
      <c r="B3878" t="s">
        <v>5643</v>
      </c>
      <c r="C3878" t="s">
        <v>9715</v>
      </c>
      <c r="E3878" s="4">
        <v>42278</v>
      </c>
      <c r="F3878" t="s">
        <v>9796</v>
      </c>
    </row>
    <row r="3879" spans="1:6">
      <c r="A3879" s="1" t="s">
        <v>5644</v>
      </c>
      <c r="B3879" t="s">
        <v>5644</v>
      </c>
      <c r="C3879" t="s">
        <v>9715</v>
      </c>
      <c r="E3879" s="4">
        <v>42278</v>
      </c>
      <c r="F3879" t="s">
        <v>9796</v>
      </c>
    </row>
    <row r="3880" spans="1:6">
      <c r="A3880" s="1" t="s">
        <v>5645</v>
      </c>
      <c r="B3880" t="s">
        <v>5645</v>
      </c>
      <c r="C3880" t="s">
        <v>9715</v>
      </c>
      <c r="E3880" s="4">
        <v>42278</v>
      </c>
      <c r="F3880" t="s">
        <v>9796</v>
      </c>
    </row>
    <row r="3881" spans="1:6">
      <c r="A3881" s="1" t="s">
        <v>5646</v>
      </c>
      <c r="B3881" t="s">
        <v>5646</v>
      </c>
      <c r="C3881" t="s">
        <v>9715</v>
      </c>
      <c r="E3881" s="4">
        <v>42278</v>
      </c>
      <c r="F3881" t="s">
        <v>9796</v>
      </c>
    </row>
    <row r="3882" spans="1:6">
      <c r="A3882" s="1" t="s">
        <v>5647</v>
      </c>
      <c r="B3882" t="s">
        <v>5647</v>
      </c>
      <c r="C3882" t="s">
        <v>9715</v>
      </c>
      <c r="E3882" s="4">
        <v>42278</v>
      </c>
      <c r="F3882" t="s">
        <v>9796</v>
      </c>
    </row>
    <row r="3883" spans="1:6">
      <c r="A3883" s="1" t="s">
        <v>5648</v>
      </c>
      <c r="B3883" t="s">
        <v>5648</v>
      </c>
      <c r="C3883" t="s">
        <v>9715</v>
      </c>
      <c r="E3883" s="4">
        <v>42278</v>
      </c>
      <c r="F3883" t="s">
        <v>9796</v>
      </c>
    </row>
    <row r="3884" spans="1:6">
      <c r="A3884" s="1" t="s">
        <v>5649</v>
      </c>
      <c r="B3884" t="s">
        <v>5649</v>
      </c>
      <c r="C3884" t="s">
        <v>9715</v>
      </c>
      <c r="E3884" s="4">
        <v>42278</v>
      </c>
      <c r="F3884" t="s">
        <v>9796</v>
      </c>
    </row>
    <row r="3885" spans="1:6">
      <c r="A3885" s="1" t="s">
        <v>5650</v>
      </c>
      <c r="B3885" t="s">
        <v>5650</v>
      </c>
      <c r="C3885" t="s">
        <v>9715</v>
      </c>
      <c r="E3885" s="4">
        <v>42278</v>
      </c>
      <c r="F3885" t="s">
        <v>9796</v>
      </c>
    </row>
    <row r="3886" spans="1:6">
      <c r="A3886" s="1" t="s">
        <v>5651</v>
      </c>
      <c r="B3886" t="s">
        <v>5651</v>
      </c>
      <c r="C3886" t="s">
        <v>9715</v>
      </c>
      <c r="D3886" t="s">
        <v>9722</v>
      </c>
      <c r="E3886" s="4">
        <v>42278</v>
      </c>
      <c r="F3886" t="s">
        <v>9796</v>
      </c>
    </row>
    <row r="3887" spans="1:6">
      <c r="A3887" s="1" t="s">
        <v>5652</v>
      </c>
      <c r="B3887" t="s">
        <v>5652</v>
      </c>
      <c r="C3887" t="s">
        <v>9715</v>
      </c>
      <c r="E3887" s="4">
        <v>42278</v>
      </c>
      <c r="F3887" t="s">
        <v>9796</v>
      </c>
    </row>
    <row r="3888" spans="1:6">
      <c r="A3888" s="1" t="s">
        <v>5653</v>
      </c>
      <c r="B3888" t="s">
        <v>5653</v>
      </c>
      <c r="C3888" t="s">
        <v>9715</v>
      </c>
      <c r="E3888" s="4">
        <v>42278</v>
      </c>
      <c r="F3888" t="s">
        <v>9796</v>
      </c>
    </row>
    <row r="3889" spans="1:6">
      <c r="A3889" s="1" t="s">
        <v>5654</v>
      </c>
      <c r="B3889" t="s">
        <v>5654</v>
      </c>
      <c r="C3889" t="s">
        <v>1765</v>
      </c>
      <c r="E3889" s="4">
        <v>42278</v>
      </c>
      <c r="F3889" t="s">
        <v>9796</v>
      </c>
    </row>
    <row r="3890" spans="1:6">
      <c r="A3890" s="1" t="s">
        <v>5655</v>
      </c>
      <c r="B3890" t="s">
        <v>5655</v>
      </c>
      <c r="C3890" t="s">
        <v>9715</v>
      </c>
      <c r="E3890" s="4">
        <v>42278</v>
      </c>
      <c r="F3890" t="s">
        <v>9796</v>
      </c>
    </row>
    <row r="3891" spans="1:6">
      <c r="A3891" s="1" t="s">
        <v>5656</v>
      </c>
      <c r="B3891" t="s">
        <v>5656</v>
      </c>
      <c r="C3891" t="s">
        <v>9715</v>
      </c>
      <c r="E3891" s="4">
        <v>42278</v>
      </c>
      <c r="F3891" t="s">
        <v>9796</v>
      </c>
    </row>
    <row r="3892" spans="1:6">
      <c r="A3892" s="1" t="s">
        <v>5657</v>
      </c>
      <c r="B3892" t="s">
        <v>5657</v>
      </c>
      <c r="C3892" t="s">
        <v>9715</v>
      </c>
      <c r="E3892" s="4">
        <v>42278</v>
      </c>
      <c r="F3892" t="s">
        <v>9796</v>
      </c>
    </row>
    <row r="3893" spans="1:6">
      <c r="A3893" s="1" t="s">
        <v>5658</v>
      </c>
      <c r="B3893" t="s">
        <v>5658</v>
      </c>
      <c r="C3893" t="s">
        <v>9715</v>
      </c>
      <c r="E3893" s="4">
        <v>42278</v>
      </c>
      <c r="F3893" t="s">
        <v>9796</v>
      </c>
    </row>
    <row r="3894" spans="1:6">
      <c r="A3894" s="1" t="s">
        <v>5659</v>
      </c>
      <c r="B3894" t="s">
        <v>5659</v>
      </c>
      <c r="C3894" t="s">
        <v>9715</v>
      </c>
      <c r="E3894" s="4">
        <v>42278</v>
      </c>
      <c r="F3894" t="s">
        <v>9796</v>
      </c>
    </row>
    <row r="3895" spans="1:6">
      <c r="A3895" s="1" t="s">
        <v>5660</v>
      </c>
      <c r="B3895" t="s">
        <v>5660</v>
      </c>
      <c r="C3895" t="s">
        <v>9715</v>
      </c>
      <c r="E3895" s="4">
        <v>42278</v>
      </c>
      <c r="F3895" t="s">
        <v>9796</v>
      </c>
    </row>
    <row r="3896" spans="1:6">
      <c r="A3896" s="1" t="s">
        <v>5661</v>
      </c>
      <c r="B3896" t="s">
        <v>5661</v>
      </c>
      <c r="C3896" t="s">
        <v>1765</v>
      </c>
      <c r="D3896" t="s">
        <v>9722</v>
      </c>
      <c r="E3896" s="4">
        <v>42278</v>
      </c>
      <c r="F3896" t="s">
        <v>9796</v>
      </c>
    </row>
    <row r="3897" spans="1:6">
      <c r="A3897" s="1" t="s">
        <v>5662</v>
      </c>
      <c r="B3897" t="s">
        <v>5662</v>
      </c>
      <c r="C3897" t="s">
        <v>9715</v>
      </c>
      <c r="E3897" s="4">
        <v>42278</v>
      </c>
      <c r="F3897" t="s">
        <v>9796</v>
      </c>
    </row>
    <row r="3898" spans="1:6">
      <c r="A3898" s="1" t="s">
        <v>5663</v>
      </c>
      <c r="B3898" t="s">
        <v>5663</v>
      </c>
      <c r="C3898" t="s">
        <v>9715</v>
      </c>
      <c r="E3898" s="4">
        <v>42278</v>
      </c>
      <c r="F3898" t="s">
        <v>9796</v>
      </c>
    </row>
    <row r="3899" spans="1:6">
      <c r="A3899" s="1" t="s">
        <v>5664</v>
      </c>
      <c r="B3899" t="s">
        <v>5664</v>
      </c>
      <c r="C3899" t="s">
        <v>9715</v>
      </c>
      <c r="E3899" s="4">
        <v>42278</v>
      </c>
      <c r="F3899" t="s">
        <v>9796</v>
      </c>
    </row>
    <row r="3900" spans="1:6">
      <c r="A3900" s="1" t="s">
        <v>5665</v>
      </c>
      <c r="B3900" t="s">
        <v>5665</v>
      </c>
      <c r="C3900" t="s">
        <v>9715</v>
      </c>
      <c r="D3900" t="s">
        <v>9722</v>
      </c>
      <c r="E3900" s="4">
        <v>42278</v>
      </c>
      <c r="F3900" t="s">
        <v>9796</v>
      </c>
    </row>
    <row r="3901" spans="1:6">
      <c r="A3901" s="1" t="s">
        <v>5666</v>
      </c>
      <c r="B3901" t="s">
        <v>5666</v>
      </c>
      <c r="C3901" t="s">
        <v>9715</v>
      </c>
      <c r="E3901" s="4">
        <v>42278</v>
      </c>
      <c r="F3901" t="s">
        <v>9796</v>
      </c>
    </row>
    <row r="3902" spans="1:6">
      <c r="A3902" s="1" t="s">
        <v>5667</v>
      </c>
      <c r="B3902" t="s">
        <v>5667</v>
      </c>
      <c r="C3902" t="s">
        <v>9715</v>
      </c>
      <c r="D3902" t="s">
        <v>9722</v>
      </c>
      <c r="E3902" s="4">
        <v>42278</v>
      </c>
      <c r="F3902" t="s">
        <v>9796</v>
      </c>
    </row>
    <row r="3903" spans="1:6">
      <c r="A3903" s="1" t="s">
        <v>5668</v>
      </c>
      <c r="B3903" t="s">
        <v>5668</v>
      </c>
      <c r="C3903" t="s">
        <v>9715</v>
      </c>
      <c r="E3903" s="4">
        <v>42278</v>
      </c>
      <c r="F3903" t="s">
        <v>9796</v>
      </c>
    </row>
    <row r="3904" spans="1:6">
      <c r="A3904" s="1" t="s">
        <v>5669</v>
      </c>
      <c r="B3904" t="s">
        <v>5669</v>
      </c>
      <c r="C3904" t="s">
        <v>9715</v>
      </c>
      <c r="E3904" s="4">
        <v>42278</v>
      </c>
      <c r="F3904" t="s">
        <v>9796</v>
      </c>
    </row>
    <row r="3905" spans="1:6">
      <c r="A3905" s="1" t="s">
        <v>5670</v>
      </c>
      <c r="B3905" t="s">
        <v>5670</v>
      </c>
      <c r="C3905" t="s">
        <v>9715</v>
      </c>
      <c r="E3905" s="4">
        <v>42278</v>
      </c>
      <c r="F3905" t="s">
        <v>9796</v>
      </c>
    </row>
    <row r="3906" spans="1:6">
      <c r="A3906" s="1" t="s">
        <v>5671</v>
      </c>
      <c r="B3906" t="s">
        <v>5671</v>
      </c>
      <c r="C3906" t="s">
        <v>9715</v>
      </c>
      <c r="D3906" t="s">
        <v>9722</v>
      </c>
      <c r="E3906" s="4">
        <v>42278</v>
      </c>
      <c r="F3906" t="s">
        <v>9796</v>
      </c>
    </row>
    <row r="3907" spans="1:6">
      <c r="A3907" s="1" t="s">
        <v>5672</v>
      </c>
      <c r="B3907" t="s">
        <v>5672</v>
      </c>
      <c r="C3907" t="s">
        <v>9715</v>
      </c>
      <c r="E3907" s="4">
        <v>42278</v>
      </c>
      <c r="F3907" t="s">
        <v>9796</v>
      </c>
    </row>
    <row r="3908" spans="1:6">
      <c r="A3908" s="1" t="s">
        <v>5673</v>
      </c>
      <c r="B3908" t="s">
        <v>5673</v>
      </c>
      <c r="C3908" t="s">
        <v>9715</v>
      </c>
      <c r="E3908" s="4">
        <v>42278</v>
      </c>
      <c r="F3908" t="s">
        <v>9796</v>
      </c>
    </row>
    <row r="3909" spans="1:6">
      <c r="A3909" s="1" t="s">
        <v>5674</v>
      </c>
      <c r="B3909" t="s">
        <v>5674</v>
      </c>
      <c r="C3909" t="s">
        <v>9715</v>
      </c>
      <c r="E3909" s="4">
        <v>42278</v>
      </c>
      <c r="F3909" t="s">
        <v>9796</v>
      </c>
    </row>
    <row r="3910" spans="1:6">
      <c r="A3910" s="1" t="s">
        <v>5675</v>
      </c>
      <c r="B3910" t="s">
        <v>5675</v>
      </c>
      <c r="C3910" t="s">
        <v>9715</v>
      </c>
      <c r="E3910" s="4">
        <v>42278</v>
      </c>
      <c r="F3910" t="s">
        <v>9796</v>
      </c>
    </row>
    <row r="3911" spans="1:6">
      <c r="A3911" s="1" t="s">
        <v>5676</v>
      </c>
      <c r="B3911" t="s">
        <v>5676</v>
      </c>
      <c r="C3911" t="s">
        <v>9715</v>
      </c>
      <c r="E3911" s="4">
        <v>42278</v>
      </c>
      <c r="F3911" t="s">
        <v>9796</v>
      </c>
    </row>
    <row r="3912" spans="1:6">
      <c r="A3912" s="1" t="s">
        <v>5677</v>
      </c>
      <c r="B3912" t="s">
        <v>5677</v>
      </c>
      <c r="C3912" t="s">
        <v>9715</v>
      </c>
      <c r="E3912" s="4">
        <v>42278</v>
      </c>
      <c r="F3912" t="s">
        <v>9796</v>
      </c>
    </row>
    <row r="3913" spans="1:6">
      <c r="A3913" s="1" t="s">
        <v>5678</v>
      </c>
      <c r="B3913" t="s">
        <v>5678</v>
      </c>
      <c r="C3913" t="s">
        <v>9715</v>
      </c>
      <c r="E3913" s="4">
        <v>42278</v>
      </c>
      <c r="F3913" t="s">
        <v>9796</v>
      </c>
    </row>
    <row r="3914" spans="1:6">
      <c r="A3914" s="1" t="s">
        <v>5679</v>
      </c>
      <c r="B3914" t="s">
        <v>5679</v>
      </c>
      <c r="C3914" t="s">
        <v>9715</v>
      </c>
      <c r="E3914" s="4">
        <v>42278</v>
      </c>
      <c r="F3914" t="s">
        <v>9796</v>
      </c>
    </row>
    <row r="3915" spans="1:6">
      <c r="A3915" s="1" t="s">
        <v>5680</v>
      </c>
      <c r="B3915" t="s">
        <v>5680</v>
      </c>
      <c r="C3915" t="s">
        <v>9715</v>
      </c>
      <c r="E3915" s="4">
        <v>42278</v>
      </c>
      <c r="F3915" t="s">
        <v>9796</v>
      </c>
    </row>
    <row r="3916" spans="1:6">
      <c r="A3916" s="1" t="s">
        <v>5681</v>
      </c>
      <c r="B3916" t="s">
        <v>5681</v>
      </c>
      <c r="C3916" t="s">
        <v>9715</v>
      </c>
      <c r="E3916" s="4">
        <v>42278</v>
      </c>
      <c r="F3916" t="s">
        <v>9796</v>
      </c>
    </row>
    <row r="3917" spans="1:6">
      <c r="A3917" s="1" t="s">
        <v>5682</v>
      </c>
      <c r="B3917" t="s">
        <v>5682</v>
      </c>
      <c r="C3917" t="s">
        <v>9715</v>
      </c>
      <c r="E3917" s="4">
        <v>42278</v>
      </c>
      <c r="F3917" t="s">
        <v>9796</v>
      </c>
    </row>
    <row r="3918" spans="1:6">
      <c r="A3918" s="1" t="s">
        <v>5683</v>
      </c>
      <c r="B3918" t="s">
        <v>5683</v>
      </c>
      <c r="C3918" t="s">
        <v>9715</v>
      </c>
      <c r="E3918" s="4">
        <v>42278</v>
      </c>
      <c r="F3918" t="s">
        <v>9796</v>
      </c>
    </row>
    <row r="3919" spans="1:6">
      <c r="A3919" s="1" t="s">
        <v>5684</v>
      </c>
      <c r="B3919" t="s">
        <v>5684</v>
      </c>
      <c r="C3919" t="s">
        <v>9715</v>
      </c>
      <c r="E3919" s="4">
        <v>42278</v>
      </c>
      <c r="F3919" t="s">
        <v>9796</v>
      </c>
    </row>
    <row r="3920" spans="1:6">
      <c r="A3920" s="1" t="s">
        <v>5685</v>
      </c>
      <c r="B3920" t="s">
        <v>5685</v>
      </c>
      <c r="C3920" t="s">
        <v>9715</v>
      </c>
      <c r="E3920" s="4">
        <v>42278</v>
      </c>
      <c r="F3920" t="s">
        <v>9796</v>
      </c>
    </row>
    <row r="3921" spans="1:6">
      <c r="A3921" s="1" t="s">
        <v>5686</v>
      </c>
      <c r="B3921" t="s">
        <v>5686</v>
      </c>
      <c r="C3921" t="s">
        <v>1765</v>
      </c>
      <c r="E3921" s="4">
        <v>42278</v>
      </c>
      <c r="F3921" t="s">
        <v>9796</v>
      </c>
    </row>
    <row r="3922" spans="1:6">
      <c r="A3922" s="1" t="s">
        <v>5687</v>
      </c>
      <c r="B3922" t="s">
        <v>5687</v>
      </c>
      <c r="C3922" t="s">
        <v>9715</v>
      </c>
      <c r="D3922" t="s">
        <v>9725</v>
      </c>
      <c r="E3922" s="4">
        <v>42278</v>
      </c>
      <c r="F3922" t="s">
        <v>9796</v>
      </c>
    </row>
    <row r="3923" spans="1:6">
      <c r="A3923" s="1" t="s">
        <v>5688</v>
      </c>
      <c r="B3923" t="s">
        <v>5688</v>
      </c>
      <c r="C3923" t="s">
        <v>9715</v>
      </c>
      <c r="E3923" s="4">
        <v>42278</v>
      </c>
      <c r="F3923" t="s">
        <v>9796</v>
      </c>
    </row>
    <row r="3924" spans="1:6">
      <c r="A3924" s="1" t="s">
        <v>5689</v>
      </c>
      <c r="B3924" t="s">
        <v>5689</v>
      </c>
      <c r="C3924" t="s">
        <v>9715</v>
      </c>
      <c r="E3924" s="4">
        <v>42278</v>
      </c>
      <c r="F3924" t="s">
        <v>9796</v>
      </c>
    </row>
    <row r="3925" spans="1:6">
      <c r="A3925" s="1" t="s">
        <v>5690</v>
      </c>
      <c r="B3925" t="s">
        <v>5690</v>
      </c>
      <c r="C3925" t="s">
        <v>9715</v>
      </c>
      <c r="E3925" s="4">
        <v>42278</v>
      </c>
      <c r="F3925" t="s">
        <v>9796</v>
      </c>
    </row>
    <row r="3926" spans="1:6">
      <c r="A3926" s="1" t="s">
        <v>5691</v>
      </c>
      <c r="B3926" t="s">
        <v>5691</v>
      </c>
      <c r="C3926" t="s">
        <v>9715</v>
      </c>
      <c r="E3926" s="4">
        <v>42278</v>
      </c>
      <c r="F3926" t="s">
        <v>9796</v>
      </c>
    </row>
    <row r="3927" spans="1:6">
      <c r="A3927" s="1" t="s">
        <v>5692</v>
      </c>
      <c r="B3927" t="s">
        <v>5692</v>
      </c>
      <c r="C3927" t="s">
        <v>9715</v>
      </c>
      <c r="E3927" s="4">
        <v>42278</v>
      </c>
      <c r="F3927" t="s">
        <v>9796</v>
      </c>
    </row>
    <row r="3928" spans="1:6">
      <c r="A3928" s="1" t="s">
        <v>5693</v>
      </c>
      <c r="B3928" t="s">
        <v>5693</v>
      </c>
      <c r="C3928" t="s">
        <v>9715</v>
      </c>
      <c r="E3928" s="4">
        <v>42278</v>
      </c>
      <c r="F3928" t="s">
        <v>9796</v>
      </c>
    </row>
    <row r="3929" spans="1:6">
      <c r="A3929" s="1" t="s">
        <v>5694</v>
      </c>
      <c r="B3929" t="s">
        <v>5694</v>
      </c>
      <c r="C3929" t="s">
        <v>9715</v>
      </c>
      <c r="E3929" s="4">
        <v>42278</v>
      </c>
      <c r="F3929" t="s">
        <v>9796</v>
      </c>
    </row>
    <row r="3930" spans="1:6">
      <c r="A3930" s="1" t="s">
        <v>5695</v>
      </c>
      <c r="B3930" t="s">
        <v>5695</v>
      </c>
      <c r="C3930" t="s">
        <v>9715</v>
      </c>
      <c r="E3930" s="4">
        <v>42278</v>
      </c>
      <c r="F3930" t="s">
        <v>9796</v>
      </c>
    </row>
    <row r="3931" spans="1:6">
      <c r="A3931" s="1" t="s">
        <v>5696</v>
      </c>
      <c r="B3931" t="s">
        <v>5696</v>
      </c>
      <c r="C3931" t="s">
        <v>9715</v>
      </c>
      <c r="E3931" s="4">
        <v>42278</v>
      </c>
      <c r="F3931" t="s">
        <v>9796</v>
      </c>
    </row>
    <row r="3932" spans="1:6">
      <c r="A3932" s="1" t="s">
        <v>5697</v>
      </c>
      <c r="B3932" t="s">
        <v>5697</v>
      </c>
      <c r="C3932" t="s">
        <v>9715</v>
      </c>
      <c r="E3932" s="4">
        <v>42278</v>
      </c>
      <c r="F3932" t="s">
        <v>9796</v>
      </c>
    </row>
    <row r="3933" spans="1:6">
      <c r="A3933" s="1" t="s">
        <v>5698</v>
      </c>
      <c r="B3933" t="s">
        <v>5698</v>
      </c>
      <c r="C3933" t="s">
        <v>9715</v>
      </c>
      <c r="D3933" t="s">
        <v>9740</v>
      </c>
      <c r="E3933" s="4">
        <v>42278</v>
      </c>
      <c r="F3933" t="s">
        <v>9796</v>
      </c>
    </row>
    <row r="3934" spans="1:6">
      <c r="A3934" s="1" t="s">
        <v>5699</v>
      </c>
      <c r="B3934" t="s">
        <v>5699</v>
      </c>
      <c r="C3934" t="s">
        <v>1765</v>
      </c>
      <c r="E3934" s="4">
        <v>42278</v>
      </c>
      <c r="F3934" t="s">
        <v>9796</v>
      </c>
    </row>
    <row r="3935" spans="1:6">
      <c r="A3935" s="1" t="s">
        <v>5700</v>
      </c>
      <c r="B3935" t="s">
        <v>5700</v>
      </c>
      <c r="C3935" t="s">
        <v>1765</v>
      </c>
      <c r="E3935" s="4">
        <v>42278</v>
      </c>
      <c r="F3935" t="s">
        <v>9796</v>
      </c>
    </row>
    <row r="3936" spans="1:6">
      <c r="A3936" s="1" t="s">
        <v>5701</v>
      </c>
      <c r="B3936" t="s">
        <v>5701</v>
      </c>
      <c r="C3936" t="s">
        <v>9715</v>
      </c>
      <c r="E3936" s="4">
        <v>42278</v>
      </c>
      <c r="F3936" t="s">
        <v>9796</v>
      </c>
    </row>
    <row r="3937" spans="1:6">
      <c r="A3937" s="1" t="s">
        <v>5702</v>
      </c>
      <c r="B3937" t="s">
        <v>5702</v>
      </c>
      <c r="C3937" t="s">
        <v>9715</v>
      </c>
      <c r="E3937" s="4">
        <v>42278</v>
      </c>
      <c r="F3937" t="s">
        <v>9796</v>
      </c>
    </row>
    <row r="3938" spans="1:6">
      <c r="A3938" s="1" t="s">
        <v>5703</v>
      </c>
      <c r="B3938" t="s">
        <v>5703</v>
      </c>
      <c r="C3938" t="s">
        <v>9715</v>
      </c>
      <c r="E3938" s="4">
        <v>42278</v>
      </c>
      <c r="F3938" t="s">
        <v>9796</v>
      </c>
    </row>
    <row r="3939" spans="1:6">
      <c r="A3939" s="1" t="s">
        <v>5704</v>
      </c>
      <c r="B3939" t="s">
        <v>5704</v>
      </c>
      <c r="C3939" t="s">
        <v>9715</v>
      </c>
      <c r="E3939" s="4">
        <v>42278</v>
      </c>
      <c r="F3939" t="s">
        <v>9796</v>
      </c>
    </row>
    <row r="3940" spans="1:6">
      <c r="A3940" s="1" t="s">
        <v>5705</v>
      </c>
      <c r="B3940" t="s">
        <v>5705</v>
      </c>
      <c r="C3940" t="s">
        <v>9715</v>
      </c>
      <c r="E3940" s="4">
        <v>42278</v>
      </c>
      <c r="F3940" t="s">
        <v>9796</v>
      </c>
    </row>
    <row r="3941" spans="1:6">
      <c r="A3941" s="1" t="s">
        <v>5706</v>
      </c>
      <c r="B3941" t="s">
        <v>5706</v>
      </c>
      <c r="C3941" t="s">
        <v>9715</v>
      </c>
      <c r="E3941" s="4">
        <v>42278</v>
      </c>
      <c r="F3941" t="s">
        <v>9796</v>
      </c>
    </row>
    <row r="3942" spans="1:6">
      <c r="A3942" s="1" t="s">
        <v>5707</v>
      </c>
      <c r="B3942" t="s">
        <v>5707</v>
      </c>
      <c r="C3942" t="s">
        <v>9715</v>
      </c>
      <c r="E3942" s="4">
        <v>42278</v>
      </c>
      <c r="F3942" t="s">
        <v>9796</v>
      </c>
    </row>
    <row r="3943" spans="1:6">
      <c r="A3943" s="1" t="s">
        <v>5708</v>
      </c>
      <c r="B3943" t="s">
        <v>5708</v>
      </c>
      <c r="C3943" t="s">
        <v>9715</v>
      </c>
      <c r="E3943" s="4">
        <v>42278</v>
      </c>
      <c r="F3943" t="s">
        <v>9796</v>
      </c>
    </row>
    <row r="3944" spans="1:6">
      <c r="A3944" s="1" t="s">
        <v>5709</v>
      </c>
      <c r="B3944" t="s">
        <v>5709</v>
      </c>
      <c r="C3944" t="s">
        <v>9715</v>
      </c>
      <c r="E3944" s="4">
        <v>42278</v>
      </c>
      <c r="F3944" t="s">
        <v>9796</v>
      </c>
    </row>
    <row r="3945" spans="1:6">
      <c r="A3945" s="1" t="s">
        <v>5710</v>
      </c>
      <c r="B3945" t="s">
        <v>5710</v>
      </c>
      <c r="C3945" t="s">
        <v>9715</v>
      </c>
      <c r="E3945" s="4">
        <v>42278</v>
      </c>
      <c r="F3945" t="s">
        <v>9796</v>
      </c>
    </row>
    <row r="3946" spans="1:6">
      <c r="A3946" s="1" t="s">
        <v>5711</v>
      </c>
      <c r="B3946" t="s">
        <v>5711</v>
      </c>
      <c r="C3946" t="s">
        <v>9715</v>
      </c>
      <c r="E3946" s="4">
        <v>42278</v>
      </c>
      <c r="F3946" t="s">
        <v>9796</v>
      </c>
    </row>
    <row r="3947" spans="1:6">
      <c r="A3947" s="1" t="s">
        <v>5712</v>
      </c>
      <c r="B3947" t="s">
        <v>5712</v>
      </c>
      <c r="C3947" t="s">
        <v>9715</v>
      </c>
      <c r="E3947" s="4">
        <v>42278</v>
      </c>
      <c r="F3947" t="s">
        <v>9796</v>
      </c>
    </row>
    <row r="3948" spans="1:6">
      <c r="A3948" s="1" t="s">
        <v>5713</v>
      </c>
      <c r="B3948" t="s">
        <v>5713</v>
      </c>
      <c r="C3948" t="s">
        <v>1765</v>
      </c>
      <c r="E3948" s="4">
        <v>42278</v>
      </c>
      <c r="F3948" t="s">
        <v>9796</v>
      </c>
    </row>
    <row r="3949" spans="1:6">
      <c r="A3949" s="1" t="s">
        <v>5714</v>
      </c>
      <c r="B3949" t="s">
        <v>5714</v>
      </c>
      <c r="C3949" t="s">
        <v>9715</v>
      </c>
      <c r="E3949" s="4">
        <v>42278</v>
      </c>
      <c r="F3949" t="s">
        <v>9796</v>
      </c>
    </row>
    <row r="3950" spans="1:6">
      <c r="A3950" s="1" t="s">
        <v>5715</v>
      </c>
      <c r="B3950" t="s">
        <v>5715</v>
      </c>
      <c r="C3950" t="s">
        <v>9715</v>
      </c>
      <c r="E3950" s="4">
        <v>42278</v>
      </c>
      <c r="F3950" t="s">
        <v>9796</v>
      </c>
    </row>
    <row r="3951" spans="1:6">
      <c r="A3951" s="1" t="s">
        <v>5716</v>
      </c>
      <c r="B3951" t="s">
        <v>5716</v>
      </c>
      <c r="C3951" t="s">
        <v>1765</v>
      </c>
      <c r="E3951" s="4">
        <v>42278</v>
      </c>
      <c r="F3951" t="s">
        <v>9796</v>
      </c>
    </row>
    <row r="3952" spans="1:6">
      <c r="A3952" s="1" t="s">
        <v>5717</v>
      </c>
      <c r="B3952" t="s">
        <v>5717</v>
      </c>
      <c r="C3952" t="s">
        <v>9715</v>
      </c>
      <c r="E3952" s="4">
        <v>42278</v>
      </c>
      <c r="F3952" t="s">
        <v>9796</v>
      </c>
    </row>
    <row r="3953" spans="1:6">
      <c r="A3953" s="1" t="s">
        <v>5718</v>
      </c>
      <c r="B3953" t="s">
        <v>5718</v>
      </c>
      <c r="C3953" t="s">
        <v>9715</v>
      </c>
      <c r="E3953" s="4">
        <v>42278</v>
      </c>
      <c r="F3953" t="s">
        <v>9796</v>
      </c>
    </row>
    <row r="3954" spans="1:6">
      <c r="A3954" s="1" t="s">
        <v>5719</v>
      </c>
      <c r="B3954" t="s">
        <v>5719</v>
      </c>
      <c r="C3954" t="s">
        <v>1765</v>
      </c>
      <c r="D3954" t="s">
        <v>9722</v>
      </c>
      <c r="E3954" s="4">
        <v>42278</v>
      </c>
      <c r="F3954" t="s">
        <v>9796</v>
      </c>
    </row>
    <row r="3955" spans="1:6">
      <c r="A3955" s="1" t="s">
        <v>5720</v>
      </c>
      <c r="B3955" t="s">
        <v>5720</v>
      </c>
      <c r="C3955" t="s">
        <v>1765</v>
      </c>
      <c r="D3955" t="s">
        <v>9725</v>
      </c>
      <c r="E3955" s="4">
        <v>42278</v>
      </c>
      <c r="F3955" t="s">
        <v>9796</v>
      </c>
    </row>
    <row r="3956" spans="1:6">
      <c r="A3956" s="1" t="s">
        <v>5721</v>
      </c>
      <c r="B3956" t="s">
        <v>5721</v>
      </c>
      <c r="C3956" t="s">
        <v>1765</v>
      </c>
      <c r="E3956" s="4">
        <v>42278</v>
      </c>
      <c r="F3956" t="s">
        <v>9796</v>
      </c>
    </row>
    <row r="3957" spans="1:6">
      <c r="A3957" s="1" t="s">
        <v>5722</v>
      </c>
      <c r="B3957" t="s">
        <v>5722</v>
      </c>
      <c r="C3957" t="s">
        <v>9715</v>
      </c>
      <c r="E3957" s="4">
        <v>42278</v>
      </c>
      <c r="F3957" t="s">
        <v>9796</v>
      </c>
    </row>
    <row r="3958" spans="1:6">
      <c r="A3958" s="1" t="s">
        <v>5723</v>
      </c>
      <c r="B3958" t="s">
        <v>5723</v>
      </c>
      <c r="C3958" t="s">
        <v>9715</v>
      </c>
      <c r="D3958" t="s">
        <v>9722</v>
      </c>
      <c r="E3958" s="4">
        <v>42278</v>
      </c>
      <c r="F3958" t="s">
        <v>9796</v>
      </c>
    </row>
    <row r="3959" spans="1:6">
      <c r="A3959" s="1" t="s">
        <v>5724</v>
      </c>
      <c r="B3959" t="s">
        <v>5724</v>
      </c>
      <c r="C3959" t="s">
        <v>1765</v>
      </c>
      <c r="E3959" s="4">
        <v>42278</v>
      </c>
      <c r="F3959" t="s">
        <v>9796</v>
      </c>
    </row>
    <row r="3960" spans="1:6">
      <c r="A3960" s="1" t="s">
        <v>5725</v>
      </c>
      <c r="B3960" t="s">
        <v>5725</v>
      </c>
      <c r="C3960" t="s">
        <v>1765</v>
      </c>
      <c r="E3960" s="4">
        <v>42278</v>
      </c>
      <c r="F3960" t="s">
        <v>9796</v>
      </c>
    </row>
    <row r="3961" spans="1:6">
      <c r="A3961" s="1" t="s">
        <v>5726</v>
      </c>
      <c r="B3961" t="s">
        <v>5726</v>
      </c>
      <c r="C3961" t="s">
        <v>1765</v>
      </c>
      <c r="E3961" s="4">
        <v>42278</v>
      </c>
      <c r="F3961" t="s">
        <v>9796</v>
      </c>
    </row>
    <row r="3962" spans="1:6">
      <c r="A3962" s="1" t="s">
        <v>5727</v>
      </c>
      <c r="B3962" t="s">
        <v>5727</v>
      </c>
      <c r="C3962" t="s">
        <v>9715</v>
      </c>
      <c r="E3962" s="4">
        <v>42278</v>
      </c>
      <c r="F3962" t="s">
        <v>9796</v>
      </c>
    </row>
    <row r="3963" spans="1:6">
      <c r="A3963" s="1" t="s">
        <v>5728</v>
      </c>
      <c r="B3963" t="s">
        <v>5728</v>
      </c>
      <c r="C3963" t="s">
        <v>9715</v>
      </c>
      <c r="E3963" s="4">
        <v>42278</v>
      </c>
      <c r="F3963" t="s">
        <v>9796</v>
      </c>
    </row>
    <row r="3964" spans="1:6">
      <c r="A3964" s="1" t="s">
        <v>5729</v>
      </c>
      <c r="B3964" t="s">
        <v>5729</v>
      </c>
      <c r="C3964" t="s">
        <v>9715</v>
      </c>
      <c r="E3964" s="4">
        <v>42278</v>
      </c>
      <c r="F3964" t="s">
        <v>9796</v>
      </c>
    </row>
    <row r="3965" spans="1:6">
      <c r="A3965" s="1" t="s">
        <v>5730</v>
      </c>
      <c r="B3965" t="s">
        <v>5730</v>
      </c>
      <c r="C3965" t="s">
        <v>1765</v>
      </c>
      <c r="E3965" s="4">
        <v>42278</v>
      </c>
      <c r="F3965" t="s">
        <v>9796</v>
      </c>
    </row>
    <row r="3966" spans="1:6">
      <c r="A3966" s="1" t="s">
        <v>5731</v>
      </c>
      <c r="B3966" t="s">
        <v>5731</v>
      </c>
      <c r="C3966" t="s">
        <v>9715</v>
      </c>
      <c r="D3966" t="s">
        <v>9722</v>
      </c>
      <c r="E3966" s="4">
        <v>42278</v>
      </c>
      <c r="F3966" t="s">
        <v>9796</v>
      </c>
    </row>
    <row r="3967" spans="1:6">
      <c r="A3967" s="1" t="s">
        <v>5732</v>
      </c>
      <c r="B3967" t="s">
        <v>5732</v>
      </c>
      <c r="C3967" t="s">
        <v>9715</v>
      </c>
      <c r="D3967" t="s">
        <v>9724</v>
      </c>
      <c r="E3967" s="4">
        <v>42278</v>
      </c>
      <c r="F3967" t="s">
        <v>9796</v>
      </c>
    </row>
    <row r="3968" spans="1:6">
      <c r="A3968" s="1" t="s">
        <v>5733</v>
      </c>
      <c r="B3968" t="s">
        <v>5733</v>
      </c>
      <c r="C3968" t="s">
        <v>9715</v>
      </c>
      <c r="E3968" s="4">
        <v>42278</v>
      </c>
      <c r="F3968" t="s">
        <v>9796</v>
      </c>
    </row>
    <row r="3969" spans="1:6">
      <c r="A3969" s="1" t="s">
        <v>5734</v>
      </c>
      <c r="B3969" t="s">
        <v>5734</v>
      </c>
      <c r="C3969" t="s">
        <v>1765</v>
      </c>
      <c r="D3969" t="s">
        <v>9722</v>
      </c>
      <c r="E3969" s="4">
        <v>42278</v>
      </c>
      <c r="F3969" t="s">
        <v>9796</v>
      </c>
    </row>
    <row r="3970" spans="1:6">
      <c r="A3970" s="1" t="s">
        <v>5735</v>
      </c>
      <c r="B3970" t="s">
        <v>5735</v>
      </c>
      <c r="C3970" t="s">
        <v>9715</v>
      </c>
      <c r="E3970" s="4">
        <v>42278</v>
      </c>
      <c r="F3970" t="s">
        <v>9796</v>
      </c>
    </row>
    <row r="3971" spans="1:6">
      <c r="A3971" s="1" t="s">
        <v>5736</v>
      </c>
      <c r="B3971" t="s">
        <v>5736</v>
      </c>
      <c r="C3971" t="s">
        <v>9715</v>
      </c>
      <c r="E3971" s="4">
        <v>42278</v>
      </c>
      <c r="F3971" t="s">
        <v>9796</v>
      </c>
    </row>
    <row r="3972" spans="1:6">
      <c r="A3972" s="1" t="s">
        <v>5737</v>
      </c>
      <c r="B3972" t="s">
        <v>5737</v>
      </c>
      <c r="C3972" t="s">
        <v>1765</v>
      </c>
      <c r="E3972" s="4">
        <v>42278</v>
      </c>
      <c r="F3972" t="s">
        <v>9796</v>
      </c>
    </row>
    <row r="3973" spans="1:6">
      <c r="A3973" s="1" t="s">
        <v>5738</v>
      </c>
      <c r="B3973" t="s">
        <v>5738</v>
      </c>
      <c r="C3973" t="s">
        <v>9715</v>
      </c>
      <c r="E3973" s="4">
        <v>42278</v>
      </c>
      <c r="F3973" t="s">
        <v>9796</v>
      </c>
    </row>
    <row r="3974" spans="1:6">
      <c r="A3974" s="1" t="s">
        <v>5739</v>
      </c>
      <c r="B3974" t="s">
        <v>5739</v>
      </c>
      <c r="C3974" t="s">
        <v>9715</v>
      </c>
      <c r="E3974" s="4">
        <v>42278</v>
      </c>
      <c r="F3974" t="s">
        <v>9796</v>
      </c>
    </row>
    <row r="3975" spans="1:6">
      <c r="A3975" s="1" t="s">
        <v>5740</v>
      </c>
      <c r="B3975" t="s">
        <v>5740</v>
      </c>
      <c r="C3975" t="s">
        <v>9715</v>
      </c>
      <c r="D3975" t="s">
        <v>9749</v>
      </c>
      <c r="E3975" s="4">
        <v>42278</v>
      </c>
      <c r="F3975" t="s">
        <v>9796</v>
      </c>
    </row>
    <row r="3976" spans="1:6">
      <c r="A3976" s="1" t="s">
        <v>5741</v>
      </c>
      <c r="B3976" t="s">
        <v>5741</v>
      </c>
      <c r="C3976" t="s">
        <v>9715</v>
      </c>
      <c r="E3976" s="4">
        <v>42278</v>
      </c>
      <c r="F3976" t="s">
        <v>9796</v>
      </c>
    </row>
    <row r="3977" spans="1:6">
      <c r="A3977" s="1" t="s">
        <v>5742</v>
      </c>
      <c r="B3977" t="s">
        <v>5742</v>
      </c>
      <c r="C3977" t="s">
        <v>9715</v>
      </c>
      <c r="E3977" s="4">
        <v>42278</v>
      </c>
      <c r="F3977" t="s">
        <v>9796</v>
      </c>
    </row>
    <row r="3978" spans="1:6">
      <c r="A3978" s="1" t="s">
        <v>5743</v>
      </c>
      <c r="B3978" t="s">
        <v>5743</v>
      </c>
      <c r="C3978" t="s">
        <v>9715</v>
      </c>
      <c r="D3978" t="s">
        <v>9722</v>
      </c>
      <c r="E3978" s="4">
        <v>42278</v>
      </c>
      <c r="F3978" t="s">
        <v>9796</v>
      </c>
    </row>
    <row r="3979" spans="1:6">
      <c r="A3979" s="1" t="s">
        <v>5744</v>
      </c>
      <c r="B3979" t="s">
        <v>5744</v>
      </c>
      <c r="C3979" t="s">
        <v>9715</v>
      </c>
      <c r="D3979" t="s">
        <v>9721</v>
      </c>
      <c r="E3979" s="4">
        <v>42278</v>
      </c>
      <c r="F3979" t="s">
        <v>9796</v>
      </c>
    </row>
    <row r="3980" spans="1:6">
      <c r="A3980" s="1" t="s">
        <v>5745</v>
      </c>
      <c r="B3980" t="s">
        <v>5745</v>
      </c>
      <c r="C3980" t="s">
        <v>9715</v>
      </c>
      <c r="E3980" s="4">
        <v>42278</v>
      </c>
      <c r="F3980" t="s">
        <v>9796</v>
      </c>
    </row>
    <row r="3981" spans="1:6">
      <c r="A3981" s="1" t="s">
        <v>5746</v>
      </c>
      <c r="B3981" t="s">
        <v>5746</v>
      </c>
      <c r="C3981" t="s">
        <v>9715</v>
      </c>
      <c r="E3981" s="4">
        <v>42278</v>
      </c>
      <c r="F3981" t="s">
        <v>9796</v>
      </c>
    </row>
    <row r="3982" spans="1:6">
      <c r="A3982" s="1" t="s">
        <v>5747</v>
      </c>
      <c r="B3982" t="s">
        <v>5747</v>
      </c>
      <c r="C3982" t="s">
        <v>9715</v>
      </c>
      <c r="E3982" s="4">
        <v>42278</v>
      </c>
      <c r="F3982" t="s">
        <v>9796</v>
      </c>
    </row>
    <row r="3983" spans="1:6">
      <c r="A3983" s="1" t="s">
        <v>5748</v>
      </c>
      <c r="B3983" t="s">
        <v>5748</v>
      </c>
      <c r="C3983" t="s">
        <v>9715</v>
      </c>
      <c r="D3983" t="s">
        <v>9725</v>
      </c>
      <c r="E3983" s="4">
        <v>42278</v>
      </c>
      <c r="F3983" t="s">
        <v>9796</v>
      </c>
    </row>
    <row r="3984" spans="1:6">
      <c r="A3984" s="1" t="s">
        <v>5749</v>
      </c>
      <c r="B3984" t="s">
        <v>5749</v>
      </c>
      <c r="C3984" t="s">
        <v>9715</v>
      </c>
      <c r="E3984" s="4">
        <v>42278</v>
      </c>
      <c r="F3984" t="s">
        <v>9796</v>
      </c>
    </row>
    <row r="3985" spans="1:6">
      <c r="A3985" s="1" t="s">
        <v>5750</v>
      </c>
      <c r="B3985" t="s">
        <v>5750</v>
      </c>
      <c r="C3985" t="s">
        <v>9715</v>
      </c>
      <c r="E3985" s="4">
        <v>42278</v>
      </c>
      <c r="F3985" t="s">
        <v>9796</v>
      </c>
    </row>
    <row r="3986" spans="1:6">
      <c r="A3986" s="1" t="s">
        <v>5751</v>
      </c>
      <c r="B3986" t="s">
        <v>5751</v>
      </c>
      <c r="C3986" t="s">
        <v>9715</v>
      </c>
      <c r="E3986" s="4">
        <v>42278</v>
      </c>
      <c r="F3986" t="s">
        <v>9796</v>
      </c>
    </row>
    <row r="3987" spans="1:6">
      <c r="A3987" s="1" t="s">
        <v>5752</v>
      </c>
      <c r="B3987" t="s">
        <v>5752</v>
      </c>
      <c r="C3987" t="s">
        <v>9715</v>
      </c>
      <c r="E3987" s="4">
        <v>42278</v>
      </c>
      <c r="F3987" t="s">
        <v>9796</v>
      </c>
    </row>
    <row r="3988" spans="1:6">
      <c r="A3988" s="1" t="s">
        <v>5753</v>
      </c>
      <c r="B3988" t="s">
        <v>5753</v>
      </c>
      <c r="C3988" t="s">
        <v>9715</v>
      </c>
      <c r="E3988" s="4">
        <v>42278</v>
      </c>
      <c r="F3988" t="s">
        <v>9796</v>
      </c>
    </row>
    <row r="3989" spans="1:6">
      <c r="A3989" s="1" t="s">
        <v>5754</v>
      </c>
      <c r="B3989" t="s">
        <v>5754</v>
      </c>
      <c r="C3989" t="s">
        <v>9715</v>
      </c>
      <c r="E3989" s="4">
        <v>42278</v>
      </c>
      <c r="F3989" t="s">
        <v>9796</v>
      </c>
    </row>
    <row r="3990" spans="1:6">
      <c r="A3990" s="1" t="s">
        <v>5755</v>
      </c>
      <c r="B3990" t="s">
        <v>5755</v>
      </c>
      <c r="C3990" t="s">
        <v>9715</v>
      </c>
      <c r="E3990" s="4">
        <v>42278</v>
      </c>
      <c r="F3990" t="s">
        <v>9796</v>
      </c>
    </row>
    <row r="3991" spans="1:6">
      <c r="A3991" s="1" t="s">
        <v>5756</v>
      </c>
      <c r="B3991" t="s">
        <v>5756</v>
      </c>
      <c r="C3991" t="s">
        <v>9715</v>
      </c>
      <c r="E3991" s="4">
        <v>42278</v>
      </c>
      <c r="F3991" t="s">
        <v>9796</v>
      </c>
    </row>
    <row r="3992" spans="1:6">
      <c r="A3992" s="1" t="s">
        <v>5757</v>
      </c>
      <c r="B3992" t="s">
        <v>5757</v>
      </c>
      <c r="C3992" t="s">
        <v>9715</v>
      </c>
      <c r="D3992" t="s">
        <v>9725</v>
      </c>
      <c r="E3992" s="4">
        <v>42278</v>
      </c>
      <c r="F3992" t="s">
        <v>9796</v>
      </c>
    </row>
    <row r="3993" spans="1:6">
      <c r="A3993" s="1" t="s">
        <v>5758</v>
      </c>
      <c r="B3993" t="s">
        <v>5758</v>
      </c>
      <c r="C3993" t="s">
        <v>9715</v>
      </c>
      <c r="E3993" s="4">
        <v>42278</v>
      </c>
      <c r="F3993" t="s">
        <v>9796</v>
      </c>
    </row>
    <row r="3994" spans="1:6">
      <c r="A3994" s="1" t="s">
        <v>5759</v>
      </c>
      <c r="B3994" t="s">
        <v>5759</v>
      </c>
      <c r="C3994" t="s">
        <v>9715</v>
      </c>
      <c r="E3994" s="4">
        <v>42278</v>
      </c>
      <c r="F3994" t="s">
        <v>9796</v>
      </c>
    </row>
    <row r="3995" spans="1:6">
      <c r="A3995" s="1" t="s">
        <v>5760</v>
      </c>
      <c r="B3995" t="s">
        <v>5760</v>
      </c>
      <c r="C3995" t="s">
        <v>9715</v>
      </c>
      <c r="E3995" s="4">
        <v>42278</v>
      </c>
      <c r="F3995" t="s">
        <v>9796</v>
      </c>
    </row>
    <row r="3996" spans="1:6">
      <c r="A3996" s="1" t="s">
        <v>5761</v>
      </c>
      <c r="B3996" t="s">
        <v>5761</v>
      </c>
      <c r="C3996" t="s">
        <v>9715</v>
      </c>
      <c r="E3996" s="4">
        <v>42278</v>
      </c>
      <c r="F3996" t="s">
        <v>9796</v>
      </c>
    </row>
    <row r="3997" spans="1:6">
      <c r="A3997" s="1" t="s">
        <v>5762</v>
      </c>
      <c r="B3997" t="s">
        <v>5762</v>
      </c>
      <c r="C3997" t="s">
        <v>1765</v>
      </c>
      <c r="E3997" s="4">
        <v>42278</v>
      </c>
      <c r="F3997" t="s">
        <v>9796</v>
      </c>
    </row>
    <row r="3998" spans="1:6">
      <c r="A3998" s="1" t="s">
        <v>5763</v>
      </c>
      <c r="B3998" t="s">
        <v>5763</v>
      </c>
      <c r="C3998" t="s">
        <v>9715</v>
      </c>
      <c r="E3998" s="4">
        <v>42278</v>
      </c>
      <c r="F3998" t="s">
        <v>9796</v>
      </c>
    </row>
    <row r="3999" spans="1:6">
      <c r="A3999" s="1" t="s">
        <v>5764</v>
      </c>
      <c r="B3999" t="s">
        <v>5764</v>
      </c>
      <c r="C3999" t="s">
        <v>9715</v>
      </c>
      <c r="E3999" s="4">
        <v>42278</v>
      </c>
      <c r="F3999" t="s">
        <v>9796</v>
      </c>
    </row>
    <row r="4000" spans="1:6">
      <c r="A4000" s="1" t="s">
        <v>5765</v>
      </c>
      <c r="B4000" t="s">
        <v>5765</v>
      </c>
      <c r="C4000" t="s">
        <v>9715</v>
      </c>
      <c r="E4000" s="4">
        <v>42278</v>
      </c>
      <c r="F4000" t="s">
        <v>9796</v>
      </c>
    </row>
    <row r="4001" spans="1:6">
      <c r="A4001" s="1" t="s">
        <v>5766</v>
      </c>
      <c r="B4001" t="s">
        <v>5766</v>
      </c>
      <c r="C4001" t="s">
        <v>9715</v>
      </c>
      <c r="D4001" t="s">
        <v>9722</v>
      </c>
      <c r="E4001" s="4">
        <v>42278</v>
      </c>
      <c r="F4001" t="s">
        <v>9796</v>
      </c>
    </row>
    <row r="4002" spans="1:6">
      <c r="A4002" s="1" t="s">
        <v>5767</v>
      </c>
      <c r="B4002" t="s">
        <v>5767</v>
      </c>
      <c r="C4002" t="s">
        <v>1765</v>
      </c>
      <c r="D4002" t="s">
        <v>9735</v>
      </c>
      <c r="E4002" s="4">
        <v>42278</v>
      </c>
      <c r="F4002" t="s">
        <v>9796</v>
      </c>
    </row>
    <row r="4003" spans="1:6">
      <c r="A4003" s="1" t="s">
        <v>5768</v>
      </c>
      <c r="B4003" t="s">
        <v>5768</v>
      </c>
      <c r="C4003" t="s">
        <v>9715</v>
      </c>
      <c r="E4003" s="4">
        <v>42278</v>
      </c>
      <c r="F4003" t="s">
        <v>9796</v>
      </c>
    </row>
    <row r="4004" spans="1:6">
      <c r="A4004" s="1" t="s">
        <v>5769</v>
      </c>
      <c r="B4004" t="s">
        <v>5769</v>
      </c>
      <c r="C4004" t="s">
        <v>9715</v>
      </c>
      <c r="E4004" s="4">
        <v>42278</v>
      </c>
      <c r="F4004" t="s">
        <v>9796</v>
      </c>
    </row>
    <row r="4005" spans="1:6">
      <c r="A4005" s="1" t="s">
        <v>5770</v>
      </c>
      <c r="B4005" t="s">
        <v>5770</v>
      </c>
      <c r="C4005" t="s">
        <v>9715</v>
      </c>
      <c r="E4005" s="4">
        <v>42278</v>
      </c>
      <c r="F4005" t="s">
        <v>9796</v>
      </c>
    </row>
    <row r="4006" spans="1:6">
      <c r="A4006" s="1" t="s">
        <v>5771</v>
      </c>
      <c r="B4006" t="s">
        <v>5771</v>
      </c>
      <c r="C4006" t="s">
        <v>9715</v>
      </c>
      <c r="D4006" t="s">
        <v>9725</v>
      </c>
      <c r="E4006" s="4">
        <v>42278</v>
      </c>
      <c r="F4006" t="s">
        <v>9796</v>
      </c>
    </row>
    <row r="4007" spans="1:6">
      <c r="A4007" s="1" t="s">
        <v>5772</v>
      </c>
      <c r="B4007" t="s">
        <v>5772</v>
      </c>
      <c r="C4007" t="s">
        <v>1765</v>
      </c>
      <c r="D4007" t="s">
        <v>9725</v>
      </c>
      <c r="E4007" s="4">
        <v>42278</v>
      </c>
      <c r="F4007" t="s">
        <v>9796</v>
      </c>
    </row>
    <row r="4008" spans="1:6">
      <c r="A4008" s="1" t="s">
        <v>5773</v>
      </c>
      <c r="B4008" t="s">
        <v>5773</v>
      </c>
      <c r="C4008" t="s">
        <v>9715</v>
      </c>
      <c r="D4008" t="s">
        <v>9725</v>
      </c>
      <c r="E4008" s="4">
        <v>42278</v>
      </c>
      <c r="F4008" t="s">
        <v>9796</v>
      </c>
    </row>
    <row r="4009" spans="1:6">
      <c r="A4009" s="1" t="s">
        <v>5774</v>
      </c>
      <c r="B4009" t="s">
        <v>5774</v>
      </c>
      <c r="C4009" t="s">
        <v>9715</v>
      </c>
      <c r="E4009" s="4">
        <v>42278</v>
      </c>
      <c r="F4009" t="s">
        <v>9796</v>
      </c>
    </row>
    <row r="4010" spans="1:6">
      <c r="A4010" s="1" t="s">
        <v>5775</v>
      </c>
      <c r="B4010" t="s">
        <v>5775</v>
      </c>
      <c r="C4010" t="s">
        <v>9715</v>
      </c>
      <c r="E4010" s="4">
        <v>42278</v>
      </c>
      <c r="F4010" t="s">
        <v>9796</v>
      </c>
    </row>
    <row r="4011" spans="1:6">
      <c r="A4011" s="1" t="s">
        <v>5776</v>
      </c>
      <c r="B4011" t="s">
        <v>5776</v>
      </c>
      <c r="C4011" t="s">
        <v>1765</v>
      </c>
      <c r="E4011" s="4">
        <v>42278</v>
      </c>
      <c r="F4011" t="s">
        <v>9796</v>
      </c>
    </row>
    <row r="4012" spans="1:6">
      <c r="A4012" s="1" t="s">
        <v>5777</v>
      </c>
      <c r="B4012" t="s">
        <v>5777</v>
      </c>
      <c r="C4012" t="s">
        <v>9715</v>
      </c>
      <c r="E4012" s="4">
        <v>42278</v>
      </c>
      <c r="F4012" t="s">
        <v>9796</v>
      </c>
    </row>
    <row r="4013" spans="1:6">
      <c r="A4013" s="1" t="s">
        <v>5778</v>
      </c>
      <c r="B4013" t="s">
        <v>5778</v>
      </c>
      <c r="C4013" t="s">
        <v>9715</v>
      </c>
      <c r="E4013" s="4">
        <v>42278</v>
      </c>
      <c r="F4013" t="s">
        <v>9796</v>
      </c>
    </row>
    <row r="4014" spans="1:6">
      <c r="A4014" s="1" t="s">
        <v>5779</v>
      </c>
      <c r="B4014" t="s">
        <v>5779</v>
      </c>
      <c r="C4014" t="s">
        <v>9715</v>
      </c>
      <c r="E4014" s="4">
        <v>42278</v>
      </c>
      <c r="F4014" t="s">
        <v>9796</v>
      </c>
    </row>
    <row r="4015" spans="1:6">
      <c r="A4015" s="1" t="s">
        <v>5780</v>
      </c>
      <c r="B4015" t="s">
        <v>5780</v>
      </c>
      <c r="C4015" t="s">
        <v>9715</v>
      </c>
      <c r="E4015" s="4">
        <v>42278</v>
      </c>
      <c r="F4015" t="s">
        <v>9796</v>
      </c>
    </row>
    <row r="4016" spans="1:6">
      <c r="A4016" s="1" t="s">
        <v>5781</v>
      </c>
      <c r="B4016" t="s">
        <v>5781</v>
      </c>
      <c r="C4016" t="s">
        <v>9715</v>
      </c>
      <c r="E4016" s="4">
        <v>42278</v>
      </c>
      <c r="F4016" t="s">
        <v>9796</v>
      </c>
    </row>
    <row r="4017" spans="1:6">
      <c r="A4017" s="1" t="s">
        <v>5782</v>
      </c>
      <c r="B4017" t="s">
        <v>5782</v>
      </c>
      <c r="C4017" t="s">
        <v>9715</v>
      </c>
      <c r="E4017" s="4">
        <v>42278</v>
      </c>
      <c r="F4017" t="s">
        <v>9796</v>
      </c>
    </row>
    <row r="4018" spans="1:6">
      <c r="A4018" s="1" t="s">
        <v>5783</v>
      </c>
      <c r="B4018" t="s">
        <v>5783</v>
      </c>
      <c r="C4018" t="s">
        <v>9715</v>
      </c>
      <c r="E4018" s="4">
        <v>42278</v>
      </c>
      <c r="F4018" t="s">
        <v>9796</v>
      </c>
    </row>
    <row r="4019" spans="1:6">
      <c r="A4019" s="1" t="s">
        <v>5784</v>
      </c>
      <c r="B4019" t="s">
        <v>5784</v>
      </c>
      <c r="C4019" t="s">
        <v>9715</v>
      </c>
      <c r="E4019" s="4">
        <v>42278</v>
      </c>
      <c r="F4019" t="s">
        <v>9796</v>
      </c>
    </row>
    <row r="4020" spans="1:6">
      <c r="A4020" s="1" t="s">
        <v>5785</v>
      </c>
      <c r="B4020" t="s">
        <v>5785</v>
      </c>
      <c r="C4020" t="s">
        <v>9715</v>
      </c>
      <c r="E4020" s="4">
        <v>42278</v>
      </c>
      <c r="F4020" t="s">
        <v>9796</v>
      </c>
    </row>
    <row r="4021" spans="1:6">
      <c r="A4021" s="1" t="s">
        <v>5786</v>
      </c>
      <c r="B4021" t="s">
        <v>5786</v>
      </c>
      <c r="C4021" t="s">
        <v>9715</v>
      </c>
      <c r="D4021" t="s">
        <v>9722</v>
      </c>
      <c r="E4021" s="4">
        <v>42278</v>
      </c>
      <c r="F4021" t="s">
        <v>9796</v>
      </c>
    </row>
    <row r="4022" spans="1:6">
      <c r="A4022" s="1" t="s">
        <v>5787</v>
      </c>
      <c r="B4022" t="s">
        <v>5787</v>
      </c>
      <c r="C4022" t="s">
        <v>9715</v>
      </c>
      <c r="E4022" s="4">
        <v>42278</v>
      </c>
      <c r="F4022" t="s">
        <v>9796</v>
      </c>
    </row>
    <row r="4023" spans="1:6">
      <c r="A4023" s="1" t="s">
        <v>5788</v>
      </c>
      <c r="B4023" t="s">
        <v>5788</v>
      </c>
      <c r="C4023" t="s">
        <v>9715</v>
      </c>
      <c r="E4023" s="4">
        <v>42278</v>
      </c>
      <c r="F4023" t="s">
        <v>9796</v>
      </c>
    </row>
    <row r="4024" spans="1:6">
      <c r="A4024" s="1" t="s">
        <v>5789</v>
      </c>
      <c r="B4024" t="s">
        <v>5789</v>
      </c>
      <c r="C4024" t="s">
        <v>9715</v>
      </c>
      <c r="D4024" t="s">
        <v>9722</v>
      </c>
      <c r="E4024" s="4">
        <v>42278</v>
      </c>
      <c r="F4024" t="s">
        <v>9796</v>
      </c>
    </row>
    <row r="4025" spans="1:6">
      <c r="A4025" s="1" t="s">
        <v>5790</v>
      </c>
      <c r="B4025" t="s">
        <v>5790</v>
      </c>
      <c r="C4025" t="s">
        <v>9715</v>
      </c>
      <c r="E4025" s="4">
        <v>42278</v>
      </c>
      <c r="F4025" t="s">
        <v>9796</v>
      </c>
    </row>
    <row r="4026" spans="1:6">
      <c r="A4026" s="1" t="s">
        <v>5791</v>
      </c>
      <c r="B4026" t="s">
        <v>5791</v>
      </c>
      <c r="C4026" t="s">
        <v>9715</v>
      </c>
      <c r="D4026" t="s">
        <v>9725</v>
      </c>
      <c r="E4026" s="4">
        <v>42278</v>
      </c>
      <c r="F4026" t="s">
        <v>9796</v>
      </c>
    </row>
    <row r="4027" spans="1:6">
      <c r="A4027" s="1" t="s">
        <v>5792</v>
      </c>
      <c r="B4027" t="s">
        <v>5792</v>
      </c>
      <c r="C4027" t="s">
        <v>9715</v>
      </c>
      <c r="D4027" t="s">
        <v>9738</v>
      </c>
      <c r="E4027" s="4">
        <v>42278</v>
      </c>
      <c r="F4027" t="s">
        <v>9796</v>
      </c>
    </row>
    <row r="4028" spans="1:6">
      <c r="A4028" s="1" t="s">
        <v>5793</v>
      </c>
      <c r="B4028" t="s">
        <v>5793</v>
      </c>
      <c r="C4028" t="s">
        <v>9715</v>
      </c>
      <c r="E4028" s="4">
        <v>42278</v>
      </c>
      <c r="F4028" t="s">
        <v>9796</v>
      </c>
    </row>
    <row r="4029" spans="1:6">
      <c r="A4029" s="1" t="s">
        <v>5794</v>
      </c>
      <c r="B4029" t="s">
        <v>5794</v>
      </c>
      <c r="C4029" t="s">
        <v>9715</v>
      </c>
      <c r="D4029" t="s">
        <v>9741</v>
      </c>
      <c r="E4029" s="4">
        <v>42278</v>
      </c>
      <c r="F4029" t="s">
        <v>9796</v>
      </c>
    </row>
    <row r="4030" spans="1:6">
      <c r="A4030" s="1" t="s">
        <v>5795</v>
      </c>
      <c r="B4030" t="s">
        <v>5795</v>
      </c>
      <c r="C4030" t="s">
        <v>9715</v>
      </c>
      <c r="E4030" s="4">
        <v>42278</v>
      </c>
      <c r="F4030" t="s">
        <v>9796</v>
      </c>
    </row>
    <row r="4031" spans="1:6">
      <c r="A4031" s="1" t="s">
        <v>5796</v>
      </c>
      <c r="B4031" t="s">
        <v>5796</v>
      </c>
      <c r="C4031" t="s">
        <v>9715</v>
      </c>
      <c r="D4031" t="s">
        <v>9765</v>
      </c>
      <c r="E4031" s="4">
        <v>42278</v>
      </c>
      <c r="F4031" t="s">
        <v>9796</v>
      </c>
    </row>
    <row r="4032" spans="1:6">
      <c r="A4032" s="1" t="s">
        <v>5797</v>
      </c>
      <c r="B4032" t="s">
        <v>5797</v>
      </c>
      <c r="C4032" t="s">
        <v>9715</v>
      </c>
      <c r="E4032" s="4">
        <v>42278</v>
      </c>
      <c r="F4032" t="s">
        <v>9796</v>
      </c>
    </row>
    <row r="4033" spans="1:6">
      <c r="A4033" s="1" t="s">
        <v>5798</v>
      </c>
      <c r="B4033" t="s">
        <v>5798</v>
      </c>
      <c r="C4033" t="s">
        <v>9715</v>
      </c>
      <c r="D4033" t="s">
        <v>9722</v>
      </c>
      <c r="E4033" s="4">
        <v>42278</v>
      </c>
      <c r="F4033" t="s">
        <v>9796</v>
      </c>
    </row>
    <row r="4034" spans="1:6">
      <c r="A4034" s="1" t="s">
        <v>5799</v>
      </c>
      <c r="B4034" t="s">
        <v>5799</v>
      </c>
      <c r="C4034" t="s">
        <v>9715</v>
      </c>
      <c r="D4034" t="s">
        <v>9723</v>
      </c>
      <c r="E4034" s="4">
        <v>42278</v>
      </c>
      <c r="F4034" t="s">
        <v>9796</v>
      </c>
    </row>
    <row r="4035" spans="1:6">
      <c r="A4035" s="1" t="s">
        <v>5800</v>
      </c>
      <c r="B4035" t="s">
        <v>5800</v>
      </c>
      <c r="C4035" t="s">
        <v>9715</v>
      </c>
      <c r="D4035" t="s">
        <v>9777</v>
      </c>
      <c r="E4035" s="4">
        <v>42278</v>
      </c>
      <c r="F4035" t="s">
        <v>9796</v>
      </c>
    </row>
    <row r="4036" spans="1:6">
      <c r="A4036" s="1" t="s">
        <v>5801</v>
      </c>
      <c r="B4036" t="s">
        <v>5801</v>
      </c>
      <c r="C4036" t="s">
        <v>9715</v>
      </c>
      <c r="D4036" t="s">
        <v>9726</v>
      </c>
      <c r="E4036" s="4">
        <v>42278</v>
      </c>
      <c r="F4036" t="s">
        <v>9796</v>
      </c>
    </row>
    <row r="4037" spans="1:6">
      <c r="A4037" s="1" t="s">
        <v>5802</v>
      </c>
      <c r="B4037" t="s">
        <v>5802</v>
      </c>
      <c r="C4037" t="s">
        <v>9715</v>
      </c>
      <c r="D4037" t="s">
        <v>9725</v>
      </c>
      <c r="E4037" s="4">
        <v>42278</v>
      </c>
      <c r="F4037" t="s">
        <v>9796</v>
      </c>
    </row>
    <row r="4038" spans="1:6">
      <c r="A4038" s="1" t="s">
        <v>5803</v>
      </c>
      <c r="B4038" t="s">
        <v>5803</v>
      </c>
      <c r="C4038" t="s">
        <v>9715</v>
      </c>
      <c r="D4038" t="s">
        <v>9725</v>
      </c>
      <c r="E4038" s="4">
        <v>42278</v>
      </c>
      <c r="F4038" t="s">
        <v>9796</v>
      </c>
    </row>
    <row r="4039" spans="1:6">
      <c r="A4039" s="1" t="s">
        <v>5804</v>
      </c>
      <c r="B4039" t="s">
        <v>5804</v>
      </c>
      <c r="C4039" t="s">
        <v>9715</v>
      </c>
      <c r="D4039" t="s">
        <v>9722</v>
      </c>
      <c r="E4039" s="4">
        <v>42278</v>
      </c>
      <c r="F4039" t="s">
        <v>9796</v>
      </c>
    </row>
    <row r="4040" spans="1:6">
      <c r="A4040" s="1" t="s">
        <v>5805</v>
      </c>
      <c r="B4040" t="s">
        <v>5805</v>
      </c>
      <c r="C4040" t="s">
        <v>9715</v>
      </c>
      <c r="D4040" t="s">
        <v>9740</v>
      </c>
      <c r="E4040" s="4">
        <v>42278</v>
      </c>
      <c r="F4040" t="s">
        <v>9796</v>
      </c>
    </row>
    <row r="4041" spans="1:6">
      <c r="A4041" s="1" t="s">
        <v>5806</v>
      </c>
      <c r="B4041" t="s">
        <v>5806</v>
      </c>
      <c r="C4041" t="s">
        <v>9715</v>
      </c>
      <c r="D4041" t="s">
        <v>9722</v>
      </c>
      <c r="E4041" s="4">
        <v>42278</v>
      </c>
      <c r="F4041" t="s">
        <v>9796</v>
      </c>
    </row>
    <row r="4042" spans="1:6">
      <c r="A4042" s="1" t="s">
        <v>5807</v>
      </c>
      <c r="B4042" t="s">
        <v>5807</v>
      </c>
      <c r="C4042" t="s">
        <v>9715</v>
      </c>
      <c r="D4042" t="s">
        <v>9722</v>
      </c>
      <c r="E4042" s="4">
        <v>42278</v>
      </c>
      <c r="F4042" t="s">
        <v>9796</v>
      </c>
    </row>
    <row r="4043" spans="1:6">
      <c r="A4043" s="1" t="s">
        <v>5808</v>
      </c>
      <c r="B4043" t="s">
        <v>5808</v>
      </c>
      <c r="C4043" t="s">
        <v>9715</v>
      </c>
      <c r="E4043" s="4">
        <v>42278</v>
      </c>
      <c r="F4043" t="s">
        <v>9796</v>
      </c>
    </row>
    <row r="4044" spans="1:6">
      <c r="A4044" s="1" t="s">
        <v>5809</v>
      </c>
      <c r="B4044" t="s">
        <v>5809</v>
      </c>
      <c r="C4044" t="s">
        <v>9715</v>
      </c>
      <c r="E4044" s="4">
        <v>42278</v>
      </c>
      <c r="F4044" t="s">
        <v>9796</v>
      </c>
    </row>
    <row r="4045" spans="1:6">
      <c r="A4045" s="1" t="s">
        <v>5810</v>
      </c>
      <c r="B4045" t="s">
        <v>5810</v>
      </c>
      <c r="C4045" t="s">
        <v>9715</v>
      </c>
      <c r="E4045" s="4">
        <v>42278</v>
      </c>
      <c r="F4045" t="s">
        <v>9796</v>
      </c>
    </row>
    <row r="4046" spans="1:6">
      <c r="A4046" s="1" t="s">
        <v>5811</v>
      </c>
      <c r="B4046" t="s">
        <v>5811</v>
      </c>
      <c r="C4046" t="s">
        <v>9715</v>
      </c>
      <c r="D4046" t="s">
        <v>9725</v>
      </c>
      <c r="E4046" s="4">
        <v>42278</v>
      </c>
      <c r="F4046" t="s">
        <v>9796</v>
      </c>
    </row>
    <row r="4047" spans="1:6">
      <c r="A4047" s="1" t="s">
        <v>5812</v>
      </c>
      <c r="B4047" t="s">
        <v>5812</v>
      </c>
      <c r="C4047" t="s">
        <v>9715</v>
      </c>
      <c r="E4047" s="4">
        <v>42278</v>
      </c>
      <c r="F4047" t="s">
        <v>9796</v>
      </c>
    </row>
    <row r="4048" spans="1:6">
      <c r="A4048" s="1" t="s">
        <v>5813</v>
      </c>
      <c r="B4048" t="s">
        <v>5813</v>
      </c>
      <c r="C4048" t="s">
        <v>9715</v>
      </c>
      <c r="E4048" s="4">
        <v>42278</v>
      </c>
      <c r="F4048" t="s">
        <v>9796</v>
      </c>
    </row>
    <row r="4049" spans="1:6">
      <c r="A4049" s="1" t="s">
        <v>5814</v>
      </c>
      <c r="B4049" t="s">
        <v>5814</v>
      </c>
      <c r="C4049" t="s">
        <v>9715</v>
      </c>
      <c r="E4049" s="4">
        <v>42278</v>
      </c>
      <c r="F4049" t="s">
        <v>9796</v>
      </c>
    </row>
    <row r="4050" spans="1:6">
      <c r="A4050" s="1" t="s">
        <v>5815</v>
      </c>
      <c r="B4050" t="s">
        <v>5815</v>
      </c>
      <c r="C4050" t="s">
        <v>9715</v>
      </c>
      <c r="E4050" s="4">
        <v>42278</v>
      </c>
      <c r="F4050" t="s">
        <v>9796</v>
      </c>
    </row>
    <row r="4051" spans="1:6">
      <c r="A4051" s="1" t="s">
        <v>5816</v>
      </c>
      <c r="B4051" t="s">
        <v>5816</v>
      </c>
      <c r="C4051" t="s">
        <v>9715</v>
      </c>
      <c r="E4051" s="4">
        <v>42278</v>
      </c>
      <c r="F4051" t="s">
        <v>9796</v>
      </c>
    </row>
    <row r="4052" spans="1:6">
      <c r="A4052" s="1" t="s">
        <v>5817</v>
      </c>
      <c r="B4052" t="s">
        <v>5817</v>
      </c>
      <c r="C4052" t="s">
        <v>9715</v>
      </c>
      <c r="E4052" s="4">
        <v>42278</v>
      </c>
      <c r="F4052" t="s">
        <v>9796</v>
      </c>
    </row>
    <row r="4053" spans="1:6">
      <c r="A4053" s="1" t="s">
        <v>5818</v>
      </c>
      <c r="B4053" t="s">
        <v>5818</v>
      </c>
      <c r="C4053" t="s">
        <v>9715</v>
      </c>
      <c r="E4053" s="4">
        <v>42278</v>
      </c>
      <c r="F4053" t="s">
        <v>9796</v>
      </c>
    </row>
    <row r="4054" spans="1:6">
      <c r="A4054" s="1" t="s">
        <v>5819</v>
      </c>
      <c r="B4054" t="s">
        <v>5819</v>
      </c>
      <c r="C4054" t="s">
        <v>9715</v>
      </c>
      <c r="E4054" s="4">
        <v>42278</v>
      </c>
      <c r="F4054" t="s">
        <v>9796</v>
      </c>
    </row>
    <row r="4055" spans="1:6">
      <c r="A4055" s="1" t="s">
        <v>5820</v>
      </c>
      <c r="B4055" t="s">
        <v>5820</v>
      </c>
      <c r="C4055" t="s">
        <v>9715</v>
      </c>
      <c r="E4055" s="4">
        <v>42278</v>
      </c>
      <c r="F4055" t="s">
        <v>9796</v>
      </c>
    </row>
    <row r="4056" spans="1:6">
      <c r="A4056" s="1" t="s">
        <v>5821</v>
      </c>
      <c r="B4056" t="s">
        <v>5821</v>
      </c>
      <c r="C4056" t="s">
        <v>9715</v>
      </c>
      <c r="E4056" s="4">
        <v>42278</v>
      </c>
      <c r="F4056" t="s">
        <v>9796</v>
      </c>
    </row>
    <row r="4057" spans="1:6">
      <c r="A4057" s="1" t="s">
        <v>5822</v>
      </c>
      <c r="B4057" t="s">
        <v>5822</v>
      </c>
      <c r="C4057" t="s">
        <v>9715</v>
      </c>
      <c r="E4057" s="4">
        <v>42278</v>
      </c>
      <c r="F4057" t="s">
        <v>9796</v>
      </c>
    </row>
    <row r="4058" spans="1:6">
      <c r="A4058" s="1" t="s">
        <v>5823</v>
      </c>
      <c r="B4058" t="s">
        <v>5823</v>
      </c>
      <c r="C4058" t="s">
        <v>9715</v>
      </c>
      <c r="E4058" s="4">
        <v>42278</v>
      </c>
      <c r="F4058" t="s">
        <v>9796</v>
      </c>
    </row>
    <row r="4059" spans="1:6">
      <c r="A4059" s="1" t="s">
        <v>5824</v>
      </c>
      <c r="B4059" t="s">
        <v>5824</v>
      </c>
      <c r="C4059" t="s">
        <v>9715</v>
      </c>
      <c r="E4059" s="4">
        <v>42278</v>
      </c>
      <c r="F4059" t="s">
        <v>9796</v>
      </c>
    </row>
    <row r="4060" spans="1:6">
      <c r="A4060" s="1" t="s">
        <v>5825</v>
      </c>
      <c r="B4060" t="s">
        <v>5825</v>
      </c>
      <c r="C4060" t="s">
        <v>9715</v>
      </c>
      <c r="E4060" s="4">
        <v>42278</v>
      </c>
      <c r="F4060" t="s">
        <v>9796</v>
      </c>
    </row>
    <row r="4061" spans="1:6">
      <c r="A4061" s="1" t="s">
        <v>5826</v>
      </c>
      <c r="B4061" t="s">
        <v>5826</v>
      </c>
      <c r="C4061" t="s">
        <v>9715</v>
      </c>
      <c r="E4061" s="4">
        <v>42278</v>
      </c>
      <c r="F4061" t="s">
        <v>9796</v>
      </c>
    </row>
    <row r="4062" spans="1:6">
      <c r="A4062" s="1" t="s">
        <v>5827</v>
      </c>
      <c r="B4062" t="s">
        <v>5827</v>
      </c>
      <c r="C4062" t="s">
        <v>9715</v>
      </c>
      <c r="E4062" s="4">
        <v>42278</v>
      </c>
      <c r="F4062" t="s">
        <v>9796</v>
      </c>
    </row>
    <row r="4063" spans="1:6">
      <c r="A4063" s="1" t="s">
        <v>5828</v>
      </c>
      <c r="B4063" t="s">
        <v>5828</v>
      </c>
      <c r="C4063" t="s">
        <v>9715</v>
      </c>
      <c r="E4063" s="4">
        <v>42278</v>
      </c>
      <c r="F4063" t="s">
        <v>9796</v>
      </c>
    </row>
    <row r="4064" spans="1:6">
      <c r="A4064" s="1" t="s">
        <v>5829</v>
      </c>
      <c r="B4064" t="s">
        <v>5829</v>
      </c>
      <c r="C4064" t="s">
        <v>9715</v>
      </c>
      <c r="E4064" s="4">
        <v>42278</v>
      </c>
      <c r="F4064" t="s">
        <v>9796</v>
      </c>
    </row>
    <row r="4065" spans="1:6">
      <c r="A4065" s="1" t="s">
        <v>5830</v>
      </c>
      <c r="B4065" t="s">
        <v>5830</v>
      </c>
      <c r="C4065" t="s">
        <v>9715</v>
      </c>
      <c r="E4065" s="4">
        <v>42278</v>
      </c>
      <c r="F4065" t="s">
        <v>9796</v>
      </c>
    </row>
    <row r="4066" spans="1:6">
      <c r="A4066" s="1" t="s">
        <v>5831</v>
      </c>
      <c r="B4066" t="s">
        <v>5831</v>
      </c>
      <c r="C4066" t="s">
        <v>9715</v>
      </c>
      <c r="E4066" s="4">
        <v>42278</v>
      </c>
      <c r="F4066" t="s">
        <v>9796</v>
      </c>
    </row>
    <row r="4067" spans="1:6">
      <c r="A4067" s="1" t="s">
        <v>5832</v>
      </c>
      <c r="B4067" t="s">
        <v>5832</v>
      </c>
      <c r="C4067" t="s">
        <v>9715</v>
      </c>
      <c r="E4067" s="4">
        <v>42278</v>
      </c>
      <c r="F4067" t="s">
        <v>9796</v>
      </c>
    </row>
    <row r="4068" spans="1:6">
      <c r="A4068" s="1" t="s">
        <v>5833</v>
      </c>
      <c r="B4068" t="s">
        <v>5833</v>
      </c>
      <c r="C4068" t="s">
        <v>9715</v>
      </c>
      <c r="E4068" s="4">
        <v>42278</v>
      </c>
      <c r="F4068" t="s">
        <v>9796</v>
      </c>
    </row>
    <row r="4069" spans="1:6">
      <c r="A4069" s="1" t="s">
        <v>5834</v>
      </c>
      <c r="B4069" t="s">
        <v>5834</v>
      </c>
      <c r="C4069" t="s">
        <v>9715</v>
      </c>
      <c r="E4069" s="4">
        <v>42278</v>
      </c>
      <c r="F4069" t="s">
        <v>9796</v>
      </c>
    </row>
    <row r="4070" spans="1:6">
      <c r="A4070" s="1" t="s">
        <v>5835</v>
      </c>
      <c r="B4070" t="s">
        <v>5835</v>
      </c>
      <c r="C4070" t="s">
        <v>9715</v>
      </c>
      <c r="E4070" s="4">
        <v>42278</v>
      </c>
      <c r="F4070" t="s">
        <v>9796</v>
      </c>
    </row>
    <row r="4071" spans="1:6">
      <c r="A4071" s="1" t="s">
        <v>5836</v>
      </c>
      <c r="B4071" t="s">
        <v>5836</v>
      </c>
      <c r="C4071" t="s">
        <v>9715</v>
      </c>
      <c r="E4071" s="4">
        <v>42278</v>
      </c>
      <c r="F4071" t="s">
        <v>9796</v>
      </c>
    </row>
    <row r="4072" spans="1:6">
      <c r="A4072" s="1" t="s">
        <v>5837</v>
      </c>
      <c r="B4072" t="s">
        <v>5837</v>
      </c>
      <c r="C4072" t="s">
        <v>9715</v>
      </c>
      <c r="E4072" s="4">
        <v>42278</v>
      </c>
      <c r="F4072" t="s">
        <v>9796</v>
      </c>
    </row>
    <row r="4073" spans="1:6">
      <c r="A4073" s="1" t="s">
        <v>5838</v>
      </c>
      <c r="B4073" t="s">
        <v>5838</v>
      </c>
      <c r="C4073" t="s">
        <v>9715</v>
      </c>
      <c r="E4073" s="4">
        <v>42278</v>
      </c>
      <c r="F4073" t="s">
        <v>9796</v>
      </c>
    </row>
    <row r="4074" spans="1:6">
      <c r="A4074" s="1" t="s">
        <v>5839</v>
      </c>
      <c r="B4074" t="s">
        <v>5839</v>
      </c>
      <c r="C4074" t="s">
        <v>9715</v>
      </c>
      <c r="E4074" s="4">
        <v>42278</v>
      </c>
      <c r="F4074" t="s">
        <v>9796</v>
      </c>
    </row>
    <row r="4075" spans="1:6">
      <c r="A4075" s="1" t="s">
        <v>5840</v>
      </c>
      <c r="B4075" t="s">
        <v>5840</v>
      </c>
      <c r="C4075" t="s">
        <v>9715</v>
      </c>
      <c r="E4075" s="4">
        <v>42278</v>
      </c>
      <c r="F4075" t="s">
        <v>9796</v>
      </c>
    </row>
    <row r="4076" spans="1:6">
      <c r="A4076" s="1" t="s">
        <v>5841</v>
      </c>
      <c r="B4076" t="s">
        <v>5841</v>
      </c>
      <c r="C4076" t="s">
        <v>9715</v>
      </c>
      <c r="E4076" s="4">
        <v>42278</v>
      </c>
      <c r="F4076" t="s">
        <v>9796</v>
      </c>
    </row>
    <row r="4077" spans="1:6">
      <c r="A4077" s="1" t="s">
        <v>5842</v>
      </c>
      <c r="B4077" t="s">
        <v>5842</v>
      </c>
      <c r="C4077" t="s">
        <v>9715</v>
      </c>
      <c r="E4077" s="4">
        <v>42278</v>
      </c>
      <c r="F4077" t="s">
        <v>9796</v>
      </c>
    </row>
    <row r="4078" spans="1:6">
      <c r="A4078" s="1" t="s">
        <v>5843</v>
      </c>
      <c r="B4078" t="s">
        <v>5843</v>
      </c>
      <c r="C4078" t="s">
        <v>9715</v>
      </c>
      <c r="E4078" s="4">
        <v>42278</v>
      </c>
      <c r="F4078" t="s">
        <v>9796</v>
      </c>
    </row>
    <row r="4079" spans="1:6">
      <c r="A4079" s="1" t="s">
        <v>5844</v>
      </c>
      <c r="B4079" t="s">
        <v>5844</v>
      </c>
      <c r="C4079" t="s">
        <v>9715</v>
      </c>
      <c r="E4079" s="4">
        <v>42278</v>
      </c>
      <c r="F4079" t="s">
        <v>9796</v>
      </c>
    </row>
    <row r="4080" spans="1:6">
      <c r="A4080" s="1" t="s">
        <v>5845</v>
      </c>
      <c r="B4080" t="s">
        <v>5845</v>
      </c>
      <c r="C4080" t="s">
        <v>9715</v>
      </c>
      <c r="E4080" s="4">
        <v>42278</v>
      </c>
      <c r="F4080" t="s">
        <v>9796</v>
      </c>
    </row>
    <row r="4081" spans="1:6">
      <c r="A4081" s="1" t="s">
        <v>5846</v>
      </c>
      <c r="B4081" t="s">
        <v>5846</v>
      </c>
      <c r="C4081" t="s">
        <v>9715</v>
      </c>
      <c r="E4081" s="4">
        <v>42278</v>
      </c>
      <c r="F4081" t="s">
        <v>9796</v>
      </c>
    </row>
    <row r="4082" spans="1:6">
      <c r="A4082" s="1" t="s">
        <v>5847</v>
      </c>
      <c r="B4082" t="s">
        <v>5847</v>
      </c>
      <c r="C4082" t="s">
        <v>9715</v>
      </c>
      <c r="E4082" s="4">
        <v>42278</v>
      </c>
      <c r="F4082" t="s">
        <v>9796</v>
      </c>
    </row>
    <row r="4083" spans="1:6">
      <c r="A4083" s="1" t="s">
        <v>5848</v>
      </c>
      <c r="B4083" t="s">
        <v>5848</v>
      </c>
      <c r="C4083" t="s">
        <v>9715</v>
      </c>
      <c r="E4083" s="4">
        <v>42278</v>
      </c>
      <c r="F4083" t="s">
        <v>9796</v>
      </c>
    </row>
    <row r="4084" spans="1:6">
      <c r="A4084" s="1" t="s">
        <v>5849</v>
      </c>
      <c r="B4084" t="s">
        <v>5849</v>
      </c>
      <c r="C4084" t="s">
        <v>9715</v>
      </c>
      <c r="E4084" s="4">
        <v>42278</v>
      </c>
      <c r="F4084" t="s">
        <v>9796</v>
      </c>
    </row>
    <row r="4085" spans="1:6">
      <c r="A4085" s="1" t="s">
        <v>5850</v>
      </c>
      <c r="B4085" t="s">
        <v>5850</v>
      </c>
      <c r="C4085" t="s">
        <v>9715</v>
      </c>
      <c r="E4085" s="4">
        <v>42278</v>
      </c>
      <c r="F4085" t="s">
        <v>9796</v>
      </c>
    </row>
    <row r="4086" spans="1:6">
      <c r="A4086" s="1" t="s">
        <v>5851</v>
      </c>
      <c r="B4086" t="s">
        <v>5851</v>
      </c>
      <c r="C4086" t="s">
        <v>9715</v>
      </c>
      <c r="E4086" s="4">
        <v>42278</v>
      </c>
      <c r="F4086" t="s">
        <v>9796</v>
      </c>
    </row>
    <row r="4087" spans="1:6">
      <c r="A4087" s="1" t="s">
        <v>5852</v>
      </c>
      <c r="B4087" t="s">
        <v>5852</v>
      </c>
      <c r="C4087" t="s">
        <v>9715</v>
      </c>
      <c r="E4087" s="4">
        <v>42278</v>
      </c>
      <c r="F4087" t="s">
        <v>9796</v>
      </c>
    </row>
    <row r="4088" spans="1:6">
      <c r="A4088" s="1" t="s">
        <v>5853</v>
      </c>
      <c r="B4088" t="s">
        <v>5853</v>
      </c>
      <c r="C4088" t="s">
        <v>9715</v>
      </c>
      <c r="E4088" s="4">
        <v>42278</v>
      </c>
      <c r="F4088" t="s">
        <v>9796</v>
      </c>
    </row>
    <row r="4089" spans="1:6">
      <c r="A4089" s="1" t="s">
        <v>5854</v>
      </c>
      <c r="B4089" t="s">
        <v>5854</v>
      </c>
      <c r="C4089" t="s">
        <v>9715</v>
      </c>
      <c r="E4089" s="4">
        <v>42278</v>
      </c>
      <c r="F4089" t="s">
        <v>9796</v>
      </c>
    </row>
    <row r="4090" spans="1:6">
      <c r="A4090" s="1" t="s">
        <v>5855</v>
      </c>
      <c r="B4090" t="s">
        <v>5855</v>
      </c>
      <c r="C4090" t="s">
        <v>9715</v>
      </c>
      <c r="E4090" s="4">
        <v>42278</v>
      </c>
      <c r="F4090" t="s">
        <v>9796</v>
      </c>
    </row>
    <row r="4091" spans="1:6">
      <c r="A4091" s="1" t="s">
        <v>5856</v>
      </c>
      <c r="B4091" t="s">
        <v>5856</v>
      </c>
      <c r="C4091" t="s">
        <v>9715</v>
      </c>
      <c r="E4091" s="4">
        <v>42278</v>
      </c>
      <c r="F4091" t="s">
        <v>9796</v>
      </c>
    </row>
    <row r="4092" spans="1:6">
      <c r="A4092" s="1" t="s">
        <v>5857</v>
      </c>
      <c r="B4092" t="s">
        <v>5857</v>
      </c>
      <c r="C4092" t="s">
        <v>9715</v>
      </c>
      <c r="E4092" s="4">
        <v>42278</v>
      </c>
      <c r="F4092" t="s">
        <v>9796</v>
      </c>
    </row>
    <row r="4093" spans="1:6">
      <c r="A4093" s="1" t="s">
        <v>5858</v>
      </c>
      <c r="B4093" t="s">
        <v>5858</v>
      </c>
      <c r="C4093" t="s">
        <v>9715</v>
      </c>
      <c r="E4093" s="4">
        <v>42278</v>
      </c>
      <c r="F4093" t="s">
        <v>9796</v>
      </c>
    </row>
    <row r="4094" spans="1:6">
      <c r="A4094" s="1" t="s">
        <v>5859</v>
      </c>
      <c r="B4094" t="s">
        <v>5859</v>
      </c>
      <c r="C4094" t="s">
        <v>9715</v>
      </c>
      <c r="E4094" s="4">
        <v>42278</v>
      </c>
      <c r="F4094" t="s">
        <v>9796</v>
      </c>
    </row>
    <row r="4095" spans="1:6">
      <c r="A4095" s="1" t="s">
        <v>5860</v>
      </c>
      <c r="B4095" t="s">
        <v>5860</v>
      </c>
      <c r="C4095" t="s">
        <v>9715</v>
      </c>
      <c r="E4095" s="4">
        <v>42278</v>
      </c>
      <c r="F4095" t="s">
        <v>9796</v>
      </c>
    </row>
    <row r="4096" spans="1:6">
      <c r="A4096" s="1" t="s">
        <v>5861</v>
      </c>
      <c r="B4096" t="s">
        <v>5861</v>
      </c>
      <c r="C4096" t="s">
        <v>9715</v>
      </c>
      <c r="E4096" s="4">
        <v>42278</v>
      </c>
      <c r="F4096" t="s">
        <v>9796</v>
      </c>
    </row>
    <row r="4097" spans="1:6">
      <c r="A4097" s="1" t="s">
        <v>5862</v>
      </c>
      <c r="B4097" t="s">
        <v>5862</v>
      </c>
      <c r="C4097" t="s">
        <v>9715</v>
      </c>
      <c r="E4097" s="4">
        <v>42278</v>
      </c>
      <c r="F4097" t="s">
        <v>9796</v>
      </c>
    </row>
    <row r="4098" spans="1:6">
      <c r="A4098" s="1" t="s">
        <v>5863</v>
      </c>
      <c r="B4098" t="s">
        <v>5863</v>
      </c>
      <c r="C4098" t="s">
        <v>9715</v>
      </c>
      <c r="E4098" s="4">
        <v>42278</v>
      </c>
      <c r="F4098" t="s">
        <v>9796</v>
      </c>
    </row>
    <row r="4099" spans="1:6">
      <c r="A4099" s="1" t="s">
        <v>5864</v>
      </c>
      <c r="B4099" t="s">
        <v>5864</v>
      </c>
      <c r="C4099" t="s">
        <v>9715</v>
      </c>
      <c r="E4099" s="4">
        <v>42278</v>
      </c>
      <c r="F4099" t="s">
        <v>9796</v>
      </c>
    </row>
    <row r="4100" spans="1:6">
      <c r="A4100" s="1" t="s">
        <v>5865</v>
      </c>
      <c r="B4100" t="s">
        <v>5865</v>
      </c>
      <c r="C4100" t="s">
        <v>9715</v>
      </c>
      <c r="E4100" s="4">
        <v>42278</v>
      </c>
      <c r="F4100" t="s">
        <v>9796</v>
      </c>
    </row>
    <row r="4101" spans="1:6">
      <c r="A4101" s="1" t="s">
        <v>5866</v>
      </c>
      <c r="B4101" t="s">
        <v>5866</v>
      </c>
      <c r="C4101" t="s">
        <v>9715</v>
      </c>
      <c r="E4101" s="4">
        <v>42278</v>
      </c>
      <c r="F4101" t="s">
        <v>9796</v>
      </c>
    </row>
    <row r="4102" spans="1:6">
      <c r="A4102" s="1" t="s">
        <v>5867</v>
      </c>
      <c r="B4102" t="s">
        <v>5867</v>
      </c>
      <c r="C4102" t="s">
        <v>9715</v>
      </c>
      <c r="E4102" s="4">
        <v>42278</v>
      </c>
      <c r="F4102" t="s">
        <v>9796</v>
      </c>
    </row>
    <row r="4103" spans="1:6">
      <c r="A4103" s="1" t="s">
        <v>5868</v>
      </c>
      <c r="B4103" t="s">
        <v>5868</v>
      </c>
      <c r="C4103" t="s">
        <v>9715</v>
      </c>
      <c r="E4103" s="4">
        <v>42278</v>
      </c>
      <c r="F4103" t="s">
        <v>9796</v>
      </c>
    </row>
    <row r="4104" spans="1:6">
      <c r="A4104" s="1" t="s">
        <v>5869</v>
      </c>
      <c r="B4104" t="s">
        <v>5869</v>
      </c>
      <c r="C4104" t="s">
        <v>9715</v>
      </c>
      <c r="E4104" s="4">
        <v>42278</v>
      </c>
      <c r="F4104" t="s">
        <v>9796</v>
      </c>
    </row>
    <row r="4105" spans="1:6">
      <c r="A4105" s="1" t="s">
        <v>5870</v>
      </c>
      <c r="B4105" t="s">
        <v>5870</v>
      </c>
      <c r="C4105" t="s">
        <v>9715</v>
      </c>
      <c r="E4105" s="4">
        <v>42278</v>
      </c>
      <c r="F4105" t="s">
        <v>9796</v>
      </c>
    </row>
    <row r="4106" spans="1:6">
      <c r="A4106" s="1" t="s">
        <v>5871</v>
      </c>
      <c r="B4106" t="s">
        <v>5871</v>
      </c>
      <c r="C4106" t="s">
        <v>9715</v>
      </c>
      <c r="D4106" t="s">
        <v>189</v>
      </c>
      <c r="E4106" s="4">
        <v>42278</v>
      </c>
      <c r="F4106" t="s">
        <v>9796</v>
      </c>
    </row>
    <row r="4107" spans="1:6">
      <c r="A4107" s="1" t="s">
        <v>5872</v>
      </c>
      <c r="B4107" t="s">
        <v>5872</v>
      </c>
      <c r="C4107" t="s">
        <v>9715</v>
      </c>
      <c r="E4107" s="4">
        <v>42278</v>
      </c>
      <c r="F4107" t="s">
        <v>9796</v>
      </c>
    </row>
    <row r="4108" spans="1:6">
      <c r="A4108" s="1" t="s">
        <v>5873</v>
      </c>
      <c r="B4108" t="s">
        <v>5873</v>
      </c>
      <c r="C4108" t="s">
        <v>9715</v>
      </c>
      <c r="E4108" s="4">
        <v>42278</v>
      </c>
      <c r="F4108" t="s">
        <v>9796</v>
      </c>
    </row>
    <row r="4109" spans="1:6">
      <c r="A4109" s="1" t="s">
        <v>5874</v>
      </c>
      <c r="B4109" t="s">
        <v>5874</v>
      </c>
      <c r="C4109" t="s">
        <v>9715</v>
      </c>
      <c r="E4109" s="4">
        <v>42278</v>
      </c>
      <c r="F4109" t="s">
        <v>9796</v>
      </c>
    </row>
    <row r="4110" spans="1:6">
      <c r="A4110" s="1" t="s">
        <v>5875</v>
      </c>
      <c r="B4110" t="s">
        <v>5875</v>
      </c>
      <c r="C4110" t="s">
        <v>9715</v>
      </c>
      <c r="E4110" s="4">
        <v>42278</v>
      </c>
      <c r="F4110" t="s">
        <v>9796</v>
      </c>
    </row>
    <row r="4111" spans="1:6">
      <c r="A4111" s="1" t="s">
        <v>5876</v>
      </c>
      <c r="B4111" t="s">
        <v>5876</v>
      </c>
      <c r="C4111" t="s">
        <v>9715</v>
      </c>
      <c r="E4111" s="4">
        <v>42278</v>
      </c>
      <c r="F4111" t="s">
        <v>9796</v>
      </c>
    </row>
    <row r="4112" spans="1:6">
      <c r="A4112" s="1" t="s">
        <v>5877</v>
      </c>
      <c r="B4112" t="s">
        <v>5877</v>
      </c>
      <c r="C4112" t="s">
        <v>9715</v>
      </c>
      <c r="E4112" s="4">
        <v>42278</v>
      </c>
      <c r="F4112" t="s">
        <v>9796</v>
      </c>
    </row>
    <row r="4113" spans="1:6">
      <c r="A4113" s="1" t="s">
        <v>5878</v>
      </c>
      <c r="B4113" t="s">
        <v>5878</v>
      </c>
      <c r="C4113" t="s">
        <v>9715</v>
      </c>
      <c r="E4113" s="4">
        <v>42278</v>
      </c>
      <c r="F4113" t="s">
        <v>9796</v>
      </c>
    </row>
    <row r="4114" spans="1:6">
      <c r="A4114" s="1" t="s">
        <v>5879</v>
      </c>
      <c r="B4114" t="s">
        <v>5879</v>
      </c>
      <c r="C4114" t="s">
        <v>9715</v>
      </c>
      <c r="E4114" s="4">
        <v>42278</v>
      </c>
      <c r="F4114" t="s">
        <v>9796</v>
      </c>
    </row>
    <row r="4115" spans="1:6">
      <c r="A4115" s="1" t="s">
        <v>5880</v>
      </c>
      <c r="B4115" t="s">
        <v>5880</v>
      </c>
      <c r="C4115" t="s">
        <v>9715</v>
      </c>
      <c r="E4115" s="4">
        <v>42278</v>
      </c>
      <c r="F4115" t="s">
        <v>9796</v>
      </c>
    </row>
    <row r="4116" spans="1:6">
      <c r="A4116" s="1" t="s">
        <v>5881</v>
      </c>
      <c r="B4116" t="s">
        <v>5881</v>
      </c>
      <c r="C4116" t="s">
        <v>9715</v>
      </c>
      <c r="E4116" s="4">
        <v>42278</v>
      </c>
      <c r="F4116" t="s">
        <v>9796</v>
      </c>
    </row>
    <row r="4117" spans="1:6">
      <c r="A4117" s="1" t="s">
        <v>5882</v>
      </c>
      <c r="B4117" t="s">
        <v>5882</v>
      </c>
      <c r="C4117" t="s">
        <v>9715</v>
      </c>
      <c r="E4117" s="4">
        <v>42278</v>
      </c>
      <c r="F4117" t="s">
        <v>9796</v>
      </c>
    </row>
    <row r="4118" spans="1:6">
      <c r="A4118" s="1" t="s">
        <v>5883</v>
      </c>
      <c r="B4118" t="s">
        <v>5883</v>
      </c>
      <c r="C4118" t="s">
        <v>9715</v>
      </c>
      <c r="E4118" s="4">
        <v>42278</v>
      </c>
      <c r="F4118" t="s">
        <v>9796</v>
      </c>
    </row>
    <row r="4119" spans="1:6">
      <c r="A4119" s="1" t="s">
        <v>5884</v>
      </c>
      <c r="B4119" t="s">
        <v>5884</v>
      </c>
      <c r="C4119" t="s">
        <v>9715</v>
      </c>
      <c r="D4119" t="s">
        <v>9722</v>
      </c>
      <c r="E4119" s="4">
        <v>42278</v>
      </c>
      <c r="F4119" t="s">
        <v>9796</v>
      </c>
    </row>
    <row r="4120" spans="1:6">
      <c r="A4120" s="1" t="s">
        <v>5885</v>
      </c>
      <c r="B4120" t="s">
        <v>5885</v>
      </c>
      <c r="C4120" t="s">
        <v>9715</v>
      </c>
      <c r="E4120" s="4">
        <v>42278</v>
      </c>
      <c r="F4120" t="s">
        <v>9796</v>
      </c>
    </row>
    <row r="4121" spans="1:6">
      <c r="A4121" s="1" t="s">
        <v>5886</v>
      </c>
      <c r="B4121" t="s">
        <v>5886</v>
      </c>
      <c r="C4121" t="s">
        <v>9715</v>
      </c>
      <c r="E4121" s="4">
        <v>42278</v>
      </c>
      <c r="F4121" t="s">
        <v>9796</v>
      </c>
    </row>
    <row r="4122" spans="1:6">
      <c r="A4122" s="1" t="s">
        <v>5887</v>
      </c>
      <c r="B4122" t="s">
        <v>5887</v>
      </c>
      <c r="C4122" t="s">
        <v>9715</v>
      </c>
      <c r="E4122" s="4">
        <v>42278</v>
      </c>
      <c r="F4122" t="s">
        <v>9796</v>
      </c>
    </row>
    <row r="4123" spans="1:6">
      <c r="A4123" s="1" t="s">
        <v>5888</v>
      </c>
      <c r="B4123" t="s">
        <v>5888</v>
      </c>
      <c r="C4123" t="s">
        <v>9715</v>
      </c>
      <c r="E4123" s="4">
        <v>42278</v>
      </c>
      <c r="F4123" t="s">
        <v>9796</v>
      </c>
    </row>
    <row r="4124" spans="1:6">
      <c r="A4124" s="1" t="s">
        <v>5889</v>
      </c>
      <c r="B4124" t="s">
        <v>5889</v>
      </c>
      <c r="C4124" t="s">
        <v>9715</v>
      </c>
      <c r="E4124" s="4">
        <v>42278</v>
      </c>
      <c r="F4124" t="s">
        <v>9796</v>
      </c>
    </row>
    <row r="4125" spans="1:6">
      <c r="A4125" s="1" t="s">
        <v>5890</v>
      </c>
      <c r="B4125" t="s">
        <v>5890</v>
      </c>
      <c r="C4125" t="s">
        <v>9715</v>
      </c>
      <c r="E4125" s="4">
        <v>42278</v>
      </c>
      <c r="F4125" t="s">
        <v>9796</v>
      </c>
    </row>
    <row r="4126" spans="1:6">
      <c r="A4126" s="1" t="s">
        <v>5891</v>
      </c>
      <c r="B4126" t="s">
        <v>5891</v>
      </c>
      <c r="C4126" t="s">
        <v>9715</v>
      </c>
      <c r="E4126" s="4">
        <v>42278</v>
      </c>
      <c r="F4126" t="s">
        <v>9796</v>
      </c>
    </row>
    <row r="4127" spans="1:6">
      <c r="A4127" s="1" t="s">
        <v>5892</v>
      </c>
      <c r="B4127" t="s">
        <v>5892</v>
      </c>
      <c r="C4127" t="s">
        <v>9715</v>
      </c>
      <c r="E4127" s="4">
        <v>42278</v>
      </c>
      <c r="F4127" t="s">
        <v>9796</v>
      </c>
    </row>
    <row r="4128" spans="1:6">
      <c r="A4128" s="1" t="s">
        <v>5893</v>
      </c>
      <c r="B4128" t="s">
        <v>5893</v>
      </c>
      <c r="C4128" t="s">
        <v>9715</v>
      </c>
      <c r="E4128" s="4">
        <v>42278</v>
      </c>
      <c r="F4128" t="s">
        <v>9796</v>
      </c>
    </row>
    <row r="4129" spans="1:6">
      <c r="A4129" s="1" t="s">
        <v>5894</v>
      </c>
      <c r="B4129" t="s">
        <v>5894</v>
      </c>
      <c r="C4129" t="s">
        <v>9715</v>
      </c>
      <c r="E4129" s="4">
        <v>42278</v>
      </c>
      <c r="F4129" t="s">
        <v>9796</v>
      </c>
    </row>
    <row r="4130" spans="1:6">
      <c r="A4130" s="1" t="s">
        <v>5895</v>
      </c>
      <c r="B4130" t="s">
        <v>5895</v>
      </c>
      <c r="C4130" t="s">
        <v>9715</v>
      </c>
      <c r="E4130" s="4">
        <v>42278</v>
      </c>
      <c r="F4130" t="s">
        <v>9796</v>
      </c>
    </row>
    <row r="4131" spans="1:6">
      <c r="A4131" s="1" t="s">
        <v>5896</v>
      </c>
      <c r="B4131" t="s">
        <v>5896</v>
      </c>
      <c r="C4131" t="s">
        <v>1765</v>
      </c>
      <c r="E4131" s="4">
        <v>42278</v>
      </c>
      <c r="F4131" t="s">
        <v>9796</v>
      </c>
    </row>
    <row r="4132" spans="1:6">
      <c r="A4132" s="1" t="s">
        <v>5897</v>
      </c>
      <c r="B4132" t="s">
        <v>5897</v>
      </c>
      <c r="C4132" t="s">
        <v>9715</v>
      </c>
      <c r="E4132" s="4">
        <v>42278</v>
      </c>
      <c r="F4132" t="s">
        <v>9796</v>
      </c>
    </row>
    <row r="4133" spans="1:6">
      <c r="A4133" s="1" t="s">
        <v>5898</v>
      </c>
      <c r="B4133" t="s">
        <v>5898</v>
      </c>
      <c r="C4133" t="s">
        <v>9715</v>
      </c>
      <c r="E4133" s="4">
        <v>42278</v>
      </c>
      <c r="F4133" t="s">
        <v>9796</v>
      </c>
    </row>
    <row r="4134" spans="1:6">
      <c r="A4134" s="1" t="s">
        <v>5899</v>
      </c>
      <c r="B4134" t="s">
        <v>5899</v>
      </c>
      <c r="C4134" t="s">
        <v>9715</v>
      </c>
      <c r="E4134" s="4">
        <v>42278</v>
      </c>
      <c r="F4134" t="s">
        <v>9796</v>
      </c>
    </row>
    <row r="4135" spans="1:6">
      <c r="A4135" s="1" t="s">
        <v>5900</v>
      </c>
      <c r="B4135" t="s">
        <v>5900</v>
      </c>
      <c r="C4135" t="s">
        <v>9715</v>
      </c>
      <c r="E4135" s="4">
        <v>42278</v>
      </c>
      <c r="F4135" t="s">
        <v>9796</v>
      </c>
    </row>
    <row r="4136" spans="1:6">
      <c r="A4136" s="1" t="s">
        <v>5901</v>
      </c>
      <c r="B4136" t="s">
        <v>5901</v>
      </c>
      <c r="C4136" t="s">
        <v>9715</v>
      </c>
      <c r="E4136" s="4">
        <v>42278</v>
      </c>
      <c r="F4136" t="s">
        <v>9796</v>
      </c>
    </row>
    <row r="4137" spans="1:6">
      <c r="A4137" s="1" t="s">
        <v>5902</v>
      </c>
      <c r="B4137" t="s">
        <v>5902</v>
      </c>
      <c r="C4137" t="s">
        <v>9715</v>
      </c>
      <c r="E4137" s="4">
        <v>42278</v>
      </c>
      <c r="F4137" t="s">
        <v>9796</v>
      </c>
    </row>
    <row r="4138" spans="1:6">
      <c r="A4138" s="1" t="s">
        <v>5903</v>
      </c>
      <c r="B4138" t="s">
        <v>5903</v>
      </c>
      <c r="C4138" t="s">
        <v>9715</v>
      </c>
      <c r="E4138" s="4">
        <v>42278</v>
      </c>
      <c r="F4138" t="s">
        <v>9796</v>
      </c>
    </row>
    <row r="4139" spans="1:6">
      <c r="A4139" s="1" t="s">
        <v>5904</v>
      </c>
      <c r="B4139" t="s">
        <v>5904</v>
      </c>
      <c r="C4139" t="s">
        <v>9715</v>
      </c>
      <c r="E4139" s="4">
        <v>42278</v>
      </c>
      <c r="F4139" t="s">
        <v>9796</v>
      </c>
    </row>
    <row r="4140" spans="1:6">
      <c r="A4140" s="1" t="s">
        <v>5905</v>
      </c>
      <c r="B4140" t="s">
        <v>5905</v>
      </c>
      <c r="C4140" t="s">
        <v>9715</v>
      </c>
      <c r="E4140" s="4">
        <v>42278</v>
      </c>
      <c r="F4140" t="s">
        <v>9796</v>
      </c>
    </row>
    <row r="4141" spans="1:6">
      <c r="A4141" s="1" t="s">
        <v>5906</v>
      </c>
      <c r="B4141" t="s">
        <v>5906</v>
      </c>
      <c r="C4141" t="s">
        <v>9715</v>
      </c>
      <c r="E4141" s="4">
        <v>42278</v>
      </c>
      <c r="F4141" t="s">
        <v>9796</v>
      </c>
    </row>
    <row r="4142" spans="1:6">
      <c r="A4142" s="1" t="s">
        <v>5907</v>
      </c>
      <c r="B4142" t="s">
        <v>5907</v>
      </c>
      <c r="C4142" t="s">
        <v>9715</v>
      </c>
      <c r="E4142" s="4">
        <v>42278</v>
      </c>
      <c r="F4142" t="s">
        <v>9796</v>
      </c>
    </row>
    <row r="4143" spans="1:6">
      <c r="A4143" s="1" t="s">
        <v>5908</v>
      </c>
      <c r="B4143" t="s">
        <v>5908</v>
      </c>
      <c r="C4143" t="s">
        <v>9715</v>
      </c>
      <c r="E4143" s="4">
        <v>42278</v>
      </c>
      <c r="F4143" t="s">
        <v>9796</v>
      </c>
    </row>
    <row r="4144" spans="1:6">
      <c r="A4144" s="1" t="s">
        <v>5909</v>
      </c>
      <c r="B4144" t="s">
        <v>5909</v>
      </c>
      <c r="C4144" t="s">
        <v>9715</v>
      </c>
      <c r="D4144" t="s">
        <v>9722</v>
      </c>
      <c r="E4144" s="4">
        <v>42278</v>
      </c>
      <c r="F4144" t="s">
        <v>9796</v>
      </c>
    </row>
    <row r="4145" spans="1:6">
      <c r="A4145" s="1" t="s">
        <v>5910</v>
      </c>
      <c r="B4145" t="s">
        <v>5910</v>
      </c>
      <c r="C4145" t="s">
        <v>9715</v>
      </c>
      <c r="E4145" s="4">
        <v>42278</v>
      </c>
      <c r="F4145" t="s">
        <v>9796</v>
      </c>
    </row>
    <row r="4146" spans="1:6">
      <c r="A4146" s="1" t="s">
        <v>5911</v>
      </c>
      <c r="B4146" t="s">
        <v>5911</v>
      </c>
      <c r="C4146" t="s">
        <v>9715</v>
      </c>
      <c r="E4146" s="4">
        <v>42278</v>
      </c>
      <c r="F4146" t="s">
        <v>9796</v>
      </c>
    </row>
    <row r="4147" spans="1:6">
      <c r="A4147" s="1" t="s">
        <v>5912</v>
      </c>
      <c r="B4147" t="s">
        <v>5912</v>
      </c>
      <c r="C4147" t="s">
        <v>9715</v>
      </c>
      <c r="E4147" s="4">
        <v>42278</v>
      </c>
      <c r="F4147" t="s">
        <v>9796</v>
      </c>
    </row>
    <row r="4148" spans="1:6">
      <c r="A4148" s="1" t="s">
        <v>5913</v>
      </c>
      <c r="B4148" t="s">
        <v>5913</v>
      </c>
      <c r="C4148" t="s">
        <v>9715</v>
      </c>
      <c r="E4148" s="4">
        <v>42278</v>
      </c>
      <c r="F4148" t="s">
        <v>9796</v>
      </c>
    </row>
    <row r="4149" spans="1:6">
      <c r="A4149" s="1" t="s">
        <v>5914</v>
      </c>
      <c r="B4149" t="s">
        <v>5914</v>
      </c>
      <c r="C4149" t="s">
        <v>9715</v>
      </c>
      <c r="E4149" s="4">
        <v>42278</v>
      </c>
      <c r="F4149" t="s">
        <v>9796</v>
      </c>
    </row>
    <row r="4150" spans="1:6">
      <c r="A4150" s="1" t="s">
        <v>5915</v>
      </c>
      <c r="B4150" t="s">
        <v>5915</v>
      </c>
      <c r="C4150" t="s">
        <v>9715</v>
      </c>
      <c r="E4150" s="4">
        <v>42278</v>
      </c>
      <c r="F4150" t="s">
        <v>9796</v>
      </c>
    </row>
    <row r="4151" spans="1:6">
      <c r="A4151" s="1" t="s">
        <v>5916</v>
      </c>
      <c r="B4151" t="s">
        <v>5916</v>
      </c>
      <c r="C4151" t="s">
        <v>9715</v>
      </c>
      <c r="E4151" s="4">
        <v>42278</v>
      </c>
      <c r="F4151" t="s">
        <v>9796</v>
      </c>
    </row>
    <row r="4152" spans="1:6">
      <c r="A4152" s="1" t="s">
        <v>5917</v>
      </c>
      <c r="B4152" t="s">
        <v>5917</v>
      </c>
      <c r="C4152" t="s">
        <v>1765</v>
      </c>
      <c r="E4152" s="4">
        <v>42278</v>
      </c>
      <c r="F4152" t="s">
        <v>9796</v>
      </c>
    </row>
    <row r="4153" spans="1:6">
      <c r="A4153" s="1" t="s">
        <v>5918</v>
      </c>
      <c r="B4153" t="s">
        <v>5918</v>
      </c>
      <c r="C4153" t="s">
        <v>9715</v>
      </c>
      <c r="D4153" t="s">
        <v>9722</v>
      </c>
      <c r="E4153" s="4">
        <v>42278</v>
      </c>
      <c r="F4153" t="s">
        <v>9796</v>
      </c>
    </row>
    <row r="4154" spans="1:6">
      <c r="A4154" s="1" t="s">
        <v>5919</v>
      </c>
      <c r="B4154" t="s">
        <v>5919</v>
      </c>
      <c r="C4154" t="s">
        <v>9715</v>
      </c>
      <c r="E4154" s="4">
        <v>42278</v>
      </c>
      <c r="F4154" t="s">
        <v>9796</v>
      </c>
    </row>
    <row r="4155" spans="1:6">
      <c r="A4155" s="1" t="s">
        <v>5920</v>
      </c>
      <c r="B4155" t="s">
        <v>5920</v>
      </c>
      <c r="C4155" t="s">
        <v>1765</v>
      </c>
      <c r="E4155" s="4">
        <v>42278</v>
      </c>
      <c r="F4155" t="s">
        <v>9796</v>
      </c>
    </row>
    <row r="4156" spans="1:6">
      <c r="A4156" s="1" t="s">
        <v>5921</v>
      </c>
      <c r="B4156" t="s">
        <v>5921</v>
      </c>
      <c r="C4156" t="s">
        <v>1765</v>
      </c>
      <c r="E4156" s="4">
        <v>42278</v>
      </c>
      <c r="F4156" t="s">
        <v>9796</v>
      </c>
    </row>
    <row r="4157" spans="1:6">
      <c r="A4157" s="1" t="s">
        <v>5922</v>
      </c>
      <c r="B4157" t="s">
        <v>5922</v>
      </c>
      <c r="C4157" t="s">
        <v>9715</v>
      </c>
      <c r="E4157" s="4">
        <v>42278</v>
      </c>
      <c r="F4157" t="s">
        <v>9796</v>
      </c>
    </row>
    <row r="4158" spans="1:6">
      <c r="A4158" s="1" t="s">
        <v>5923</v>
      </c>
      <c r="B4158" t="s">
        <v>5923</v>
      </c>
      <c r="C4158" t="s">
        <v>9715</v>
      </c>
      <c r="E4158" s="4">
        <v>42278</v>
      </c>
      <c r="F4158" t="s">
        <v>9796</v>
      </c>
    </row>
    <row r="4159" spans="1:6">
      <c r="A4159" s="1" t="s">
        <v>5924</v>
      </c>
      <c r="B4159" t="s">
        <v>5924</v>
      </c>
      <c r="C4159" t="s">
        <v>9715</v>
      </c>
      <c r="E4159" s="4">
        <v>42278</v>
      </c>
      <c r="F4159" t="s">
        <v>9796</v>
      </c>
    </row>
    <row r="4160" spans="1:6">
      <c r="A4160" s="1" t="s">
        <v>5925</v>
      </c>
      <c r="B4160" t="s">
        <v>5925</v>
      </c>
      <c r="C4160" t="s">
        <v>9715</v>
      </c>
      <c r="E4160" s="4">
        <v>42278</v>
      </c>
      <c r="F4160" t="s">
        <v>9796</v>
      </c>
    </row>
    <row r="4161" spans="1:6">
      <c r="A4161" s="1" t="s">
        <v>5926</v>
      </c>
      <c r="B4161" t="s">
        <v>5926</v>
      </c>
      <c r="C4161" t="s">
        <v>9715</v>
      </c>
      <c r="D4161" t="s">
        <v>9722</v>
      </c>
      <c r="E4161" s="4">
        <v>42278</v>
      </c>
      <c r="F4161" t="s">
        <v>9796</v>
      </c>
    </row>
    <row r="4162" spans="1:6">
      <c r="A4162" s="1" t="s">
        <v>5927</v>
      </c>
      <c r="B4162" t="s">
        <v>5927</v>
      </c>
      <c r="C4162" t="s">
        <v>9715</v>
      </c>
      <c r="E4162" s="4">
        <v>42278</v>
      </c>
      <c r="F4162" t="s">
        <v>9796</v>
      </c>
    </row>
    <row r="4163" spans="1:6">
      <c r="A4163" s="1" t="s">
        <v>5928</v>
      </c>
      <c r="B4163" t="s">
        <v>5928</v>
      </c>
      <c r="C4163" t="s">
        <v>9715</v>
      </c>
      <c r="E4163" s="4">
        <v>42278</v>
      </c>
      <c r="F4163" t="s">
        <v>9796</v>
      </c>
    </row>
    <row r="4164" spans="1:6">
      <c r="A4164" s="1" t="s">
        <v>5929</v>
      </c>
      <c r="B4164" t="s">
        <v>5929</v>
      </c>
      <c r="C4164" t="s">
        <v>9715</v>
      </c>
      <c r="E4164" s="4">
        <v>42278</v>
      </c>
      <c r="F4164" t="s">
        <v>9796</v>
      </c>
    </row>
    <row r="4165" spans="1:6">
      <c r="A4165" s="1" t="s">
        <v>5930</v>
      </c>
      <c r="B4165" t="s">
        <v>5930</v>
      </c>
      <c r="C4165" t="s">
        <v>9715</v>
      </c>
      <c r="E4165" s="4">
        <v>42278</v>
      </c>
      <c r="F4165" t="s">
        <v>9796</v>
      </c>
    </row>
    <row r="4166" spans="1:6">
      <c r="A4166" s="1" t="s">
        <v>5931</v>
      </c>
      <c r="B4166" t="s">
        <v>5931</v>
      </c>
      <c r="C4166" t="s">
        <v>9715</v>
      </c>
      <c r="E4166" s="4">
        <v>42278</v>
      </c>
      <c r="F4166" t="s">
        <v>9796</v>
      </c>
    </row>
    <row r="4167" spans="1:6">
      <c r="A4167" s="1" t="s">
        <v>5932</v>
      </c>
      <c r="B4167" t="s">
        <v>5932</v>
      </c>
      <c r="C4167" t="s">
        <v>9715</v>
      </c>
      <c r="E4167" s="4">
        <v>42278</v>
      </c>
      <c r="F4167" t="s">
        <v>9796</v>
      </c>
    </row>
    <row r="4168" spans="1:6">
      <c r="A4168" s="1" t="s">
        <v>5933</v>
      </c>
      <c r="B4168" t="s">
        <v>5933</v>
      </c>
      <c r="C4168" t="s">
        <v>9715</v>
      </c>
      <c r="E4168" s="4">
        <v>42278</v>
      </c>
      <c r="F4168" t="s">
        <v>9796</v>
      </c>
    </row>
    <row r="4169" spans="1:6">
      <c r="A4169" s="1" t="s">
        <v>5934</v>
      </c>
      <c r="B4169" t="s">
        <v>5934</v>
      </c>
      <c r="C4169" t="s">
        <v>9715</v>
      </c>
      <c r="E4169" s="4">
        <v>42278</v>
      </c>
      <c r="F4169" t="s">
        <v>9796</v>
      </c>
    </row>
    <row r="4170" spans="1:6">
      <c r="A4170" s="1" t="s">
        <v>5935</v>
      </c>
      <c r="B4170" t="s">
        <v>5935</v>
      </c>
      <c r="C4170" t="s">
        <v>9715</v>
      </c>
      <c r="E4170" s="4">
        <v>42278</v>
      </c>
      <c r="F4170" t="s">
        <v>9796</v>
      </c>
    </row>
    <row r="4171" spans="1:6">
      <c r="A4171" s="1" t="s">
        <v>5936</v>
      </c>
      <c r="B4171" t="s">
        <v>5936</v>
      </c>
      <c r="C4171" t="s">
        <v>9715</v>
      </c>
      <c r="E4171" s="4">
        <v>42278</v>
      </c>
      <c r="F4171" t="s">
        <v>9796</v>
      </c>
    </row>
    <row r="4172" spans="1:6">
      <c r="A4172" s="1" t="s">
        <v>5937</v>
      </c>
      <c r="B4172" t="s">
        <v>5937</v>
      </c>
      <c r="C4172" t="s">
        <v>9715</v>
      </c>
      <c r="E4172" s="4">
        <v>42278</v>
      </c>
      <c r="F4172" t="s">
        <v>9796</v>
      </c>
    </row>
    <row r="4173" spans="1:6">
      <c r="A4173" s="1" t="s">
        <v>5938</v>
      </c>
      <c r="B4173" t="s">
        <v>5938</v>
      </c>
      <c r="C4173" t="s">
        <v>9715</v>
      </c>
      <c r="E4173" s="4">
        <v>42278</v>
      </c>
      <c r="F4173" t="s">
        <v>9796</v>
      </c>
    </row>
    <row r="4174" spans="1:6">
      <c r="A4174" s="1" t="s">
        <v>5939</v>
      </c>
      <c r="B4174" t="s">
        <v>5939</v>
      </c>
      <c r="C4174" t="s">
        <v>9715</v>
      </c>
      <c r="E4174" s="4">
        <v>42278</v>
      </c>
      <c r="F4174" t="s">
        <v>9796</v>
      </c>
    </row>
    <row r="4175" spans="1:6">
      <c r="A4175" s="1" t="s">
        <v>5940</v>
      </c>
      <c r="B4175" t="s">
        <v>5940</v>
      </c>
      <c r="C4175" t="s">
        <v>9715</v>
      </c>
      <c r="E4175" s="4">
        <v>42278</v>
      </c>
      <c r="F4175" t="s">
        <v>9796</v>
      </c>
    </row>
    <row r="4176" spans="1:6">
      <c r="A4176" s="1" t="s">
        <v>5941</v>
      </c>
      <c r="B4176" t="s">
        <v>5941</v>
      </c>
      <c r="C4176" t="s">
        <v>9715</v>
      </c>
      <c r="D4176" t="s">
        <v>9725</v>
      </c>
      <c r="E4176" s="4">
        <v>42278</v>
      </c>
      <c r="F4176" t="s">
        <v>9796</v>
      </c>
    </row>
    <row r="4177" spans="1:6">
      <c r="A4177" s="1" t="s">
        <v>5942</v>
      </c>
      <c r="B4177" t="s">
        <v>5942</v>
      </c>
      <c r="C4177" t="s">
        <v>9715</v>
      </c>
      <c r="E4177" s="4">
        <v>42278</v>
      </c>
      <c r="F4177" t="s">
        <v>9796</v>
      </c>
    </row>
    <row r="4178" spans="1:6">
      <c r="A4178" s="1" t="s">
        <v>5943</v>
      </c>
      <c r="B4178" t="s">
        <v>5943</v>
      </c>
      <c r="C4178" t="s">
        <v>9715</v>
      </c>
      <c r="E4178" s="4">
        <v>42278</v>
      </c>
      <c r="F4178" t="s">
        <v>9796</v>
      </c>
    </row>
    <row r="4179" spans="1:6">
      <c r="A4179" s="1" t="s">
        <v>5944</v>
      </c>
      <c r="B4179" t="s">
        <v>5944</v>
      </c>
      <c r="C4179" t="s">
        <v>1765</v>
      </c>
      <c r="D4179" t="s">
        <v>9725</v>
      </c>
      <c r="E4179" s="4">
        <v>42278</v>
      </c>
      <c r="F4179" t="s">
        <v>9796</v>
      </c>
    </row>
    <row r="4180" spans="1:6">
      <c r="A4180" s="1" t="s">
        <v>5945</v>
      </c>
      <c r="B4180" t="s">
        <v>5945</v>
      </c>
      <c r="C4180" t="s">
        <v>9715</v>
      </c>
      <c r="E4180" s="4">
        <v>42278</v>
      </c>
      <c r="F4180" t="s">
        <v>9796</v>
      </c>
    </row>
    <row r="4181" spans="1:6">
      <c r="A4181" s="1" t="s">
        <v>5946</v>
      </c>
      <c r="B4181" t="s">
        <v>5946</v>
      </c>
      <c r="C4181" t="s">
        <v>9715</v>
      </c>
      <c r="E4181" s="4">
        <v>42278</v>
      </c>
      <c r="F4181" t="s">
        <v>9796</v>
      </c>
    </row>
    <row r="4182" spans="1:6">
      <c r="A4182" s="1" t="s">
        <v>5947</v>
      </c>
      <c r="B4182" t="s">
        <v>5947</v>
      </c>
      <c r="C4182" t="s">
        <v>9715</v>
      </c>
      <c r="E4182" s="4">
        <v>42278</v>
      </c>
      <c r="F4182" t="s">
        <v>9796</v>
      </c>
    </row>
    <row r="4183" spans="1:6">
      <c r="A4183" s="1" t="s">
        <v>5948</v>
      </c>
      <c r="B4183" t="s">
        <v>5948</v>
      </c>
      <c r="C4183" t="s">
        <v>9715</v>
      </c>
      <c r="E4183" s="4">
        <v>42278</v>
      </c>
      <c r="F4183" t="s">
        <v>9796</v>
      </c>
    </row>
    <row r="4184" spans="1:6">
      <c r="A4184" s="1" t="s">
        <v>5949</v>
      </c>
      <c r="B4184" t="s">
        <v>5949</v>
      </c>
      <c r="C4184" t="s">
        <v>9715</v>
      </c>
      <c r="E4184" s="4">
        <v>42278</v>
      </c>
      <c r="F4184" t="s">
        <v>9796</v>
      </c>
    </row>
    <row r="4185" spans="1:6">
      <c r="A4185" s="1" t="s">
        <v>5950</v>
      </c>
      <c r="B4185" t="s">
        <v>5950</v>
      </c>
      <c r="C4185" t="s">
        <v>9715</v>
      </c>
      <c r="E4185" s="4">
        <v>42278</v>
      </c>
      <c r="F4185" t="s">
        <v>9796</v>
      </c>
    </row>
    <row r="4186" spans="1:6">
      <c r="A4186" s="1" t="s">
        <v>5951</v>
      </c>
      <c r="B4186" t="s">
        <v>5951</v>
      </c>
      <c r="C4186" t="s">
        <v>9715</v>
      </c>
      <c r="E4186" s="4">
        <v>42278</v>
      </c>
      <c r="F4186" t="s">
        <v>9796</v>
      </c>
    </row>
    <row r="4187" spans="1:6">
      <c r="A4187" s="1" t="s">
        <v>5952</v>
      </c>
      <c r="B4187" t="s">
        <v>5952</v>
      </c>
      <c r="C4187" t="s">
        <v>9715</v>
      </c>
      <c r="E4187" s="4">
        <v>42278</v>
      </c>
      <c r="F4187" t="s">
        <v>9796</v>
      </c>
    </row>
    <row r="4188" spans="1:6">
      <c r="A4188" s="1" t="s">
        <v>5953</v>
      </c>
      <c r="B4188" t="s">
        <v>5953</v>
      </c>
      <c r="C4188" t="s">
        <v>1765</v>
      </c>
      <c r="E4188" s="4">
        <v>42278</v>
      </c>
      <c r="F4188" t="s">
        <v>9796</v>
      </c>
    </row>
    <row r="4189" spans="1:6">
      <c r="A4189" s="1" t="s">
        <v>5954</v>
      </c>
      <c r="B4189" t="s">
        <v>5954</v>
      </c>
      <c r="C4189" t="s">
        <v>1765</v>
      </c>
      <c r="E4189" s="4">
        <v>42278</v>
      </c>
      <c r="F4189" t="s">
        <v>9796</v>
      </c>
    </row>
    <row r="4190" spans="1:6">
      <c r="A4190" s="1" t="s">
        <v>5955</v>
      </c>
      <c r="B4190" t="s">
        <v>5955</v>
      </c>
      <c r="C4190" t="s">
        <v>9715</v>
      </c>
      <c r="D4190" t="s">
        <v>9722</v>
      </c>
      <c r="E4190" s="4">
        <v>42278</v>
      </c>
      <c r="F4190" t="s">
        <v>9796</v>
      </c>
    </row>
    <row r="4191" spans="1:6">
      <c r="A4191" s="1" t="s">
        <v>5956</v>
      </c>
      <c r="B4191" t="s">
        <v>5956</v>
      </c>
      <c r="C4191" t="s">
        <v>9715</v>
      </c>
      <c r="E4191" s="4">
        <v>42278</v>
      </c>
      <c r="F4191" t="s">
        <v>9796</v>
      </c>
    </row>
    <row r="4192" spans="1:6">
      <c r="A4192" s="1" t="s">
        <v>5957</v>
      </c>
      <c r="B4192" t="s">
        <v>5957</v>
      </c>
      <c r="C4192" t="s">
        <v>9715</v>
      </c>
      <c r="E4192" s="4">
        <v>42278</v>
      </c>
      <c r="F4192" t="s">
        <v>9796</v>
      </c>
    </row>
    <row r="4193" spans="1:6">
      <c r="A4193" s="1" t="s">
        <v>5958</v>
      </c>
      <c r="B4193" t="s">
        <v>5958</v>
      </c>
      <c r="C4193" t="s">
        <v>9715</v>
      </c>
      <c r="D4193" t="s">
        <v>9723</v>
      </c>
      <c r="E4193" s="4">
        <v>42278</v>
      </c>
      <c r="F4193" t="s">
        <v>9796</v>
      </c>
    </row>
    <row r="4194" spans="1:6">
      <c r="A4194" s="1" t="s">
        <v>5959</v>
      </c>
      <c r="B4194" t="s">
        <v>5959</v>
      </c>
      <c r="C4194" t="s">
        <v>9715</v>
      </c>
      <c r="D4194" t="s">
        <v>178</v>
      </c>
      <c r="E4194" s="4">
        <v>42278</v>
      </c>
      <c r="F4194" t="s">
        <v>9796</v>
      </c>
    </row>
    <row r="4195" spans="1:6">
      <c r="A4195" s="1" t="s">
        <v>5960</v>
      </c>
      <c r="B4195" t="s">
        <v>5960</v>
      </c>
      <c r="C4195" t="s">
        <v>9715</v>
      </c>
      <c r="E4195" s="4">
        <v>42278</v>
      </c>
      <c r="F4195" t="s">
        <v>9796</v>
      </c>
    </row>
    <row r="4196" spans="1:6">
      <c r="A4196" s="1" t="s">
        <v>5961</v>
      </c>
      <c r="B4196" t="s">
        <v>5961</v>
      </c>
      <c r="C4196" t="s">
        <v>9715</v>
      </c>
      <c r="E4196" s="4">
        <v>42278</v>
      </c>
      <c r="F4196" t="s">
        <v>9796</v>
      </c>
    </row>
    <row r="4197" spans="1:6">
      <c r="A4197" s="1" t="s">
        <v>5962</v>
      </c>
      <c r="B4197" t="s">
        <v>5962</v>
      </c>
      <c r="C4197" t="s">
        <v>9715</v>
      </c>
      <c r="E4197" s="4">
        <v>42278</v>
      </c>
      <c r="F4197" t="s">
        <v>9796</v>
      </c>
    </row>
    <row r="4198" spans="1:6">
      <c r="A4198" s="1" t="s">
        <v>5963</v>
      </c>
      <c r="B4198" t="s">
        <v>5963</v>
      </c>
      <c r="C4198" t="s">
        <v>1765</v>
      </c>
      <c r="E4198" s="4">
        <v>42278</v>
      </c>
      <c r="F4198" t="s">
        <v>9796</v>
      </c>
    </row>
    <row r="4199" spans="1:6">
      <c r="A4199" s="1" t="s">
        <v>5964</v>
      </c>
      <c r="B4199" t="s">
        <v>5964</v>
      </c>
      <c r="C4199" t="s">
        <v>9715</v>
      </c>
      <c r="E4199" s="4">
        <v>42278</v>
      </c>
      <c r="F4199" t="s">
        <v>9796</v>
      </c>
    </row>
    <row r="4200" spans="1:6">
      <c r="A4200" s="1" t="s">
        <v>5965</v>
      </c>
      <c r="B4200" t="s">
        <v>5965</v>
      </c>
      <c r="C4200" t="s">
        <v>1765</v>
      </c>
      <c r="E4200" s="4">
        <v>42278</v>
      </c>
      <c r="F4200" t="s">
        <v>9796</v>
      </c>
    </row>
    <row r="4201" spans="1:6">
      <c r="A4201" s="1" t="s">
        <v>5966</v>
      </c>
      <c r="B4201" t="s">
        <v>5966</v>
      </c>
      <c r="C4201" t="s">
        <v>9715</v>
      </c>
      <c r="E4201" s="4">
        <v>42278</v>
      </c>
      <c r="F4201" t="s">
        <v>9796</v>
      </c>
    </row>
    <row r="4202" spans="1:6">
      <c r="A4202" s="1" t="s">
        <v>5967</v>
      </c>
      <c r="B4202" t="s">
        <v>5967</v>
      </c>
      <c r="C4202" t="s">
        <v>9715</v>
      </c>
      <c r="D4202" t="s">
        <v>9732</v>
      </c>
      <c r="E4202" s="4">
        <v>42278</v>
      </c>
      <c r="F4202" t="s">
        <v>9796</v>
      </c>
    </row>
    <row r="4203" spans="1:6">
      <c r="A4203" s="1" t="s">
        <v>5968</v>
      </c>
      <c r="B4203" t="s">
        <v>5968</v>
      </c>
      <c r="C4203" t="s">
        <v>9715</v>
      </c>
      <c r="E4203" s="4">
        <v>42278</v>
      </c>
      <c r="F4203" t="s">
        <v>9796</v>
      </c>
    </row>
    <row r="4204" spans="1:6">
      <c r="A4204" s="1" t="s">
        <v>5969</v>
      </c>
      <c r="B4204" t="s">
        <v>5969</v>
      </c>
      <c r="C4204" t="s">
        <v>9715</v>
      </c>
      <c r="E4204" s="4">
        <v>42278</v>
      </c>
      <c r="F4204" t="s">
        <v>9796</v>
      </c>
    </row>
    <row r="4205" spans="1:6">
      <c r="A4205" s="1" t="s">
        <v>5970</v>
      </c>
      <c r="B4205" t="s">
        <v>5970</v>
      </c>
      <c r="C4205" t="s">
        <v>9715</v>
      </c>
      <c r="E4205" s="4">
        <v>42278</v>
      </c>
      <c r="F4205" t="s">
        <v>9796</v>
      </c>
    </row>
    <row r="4206" spans="1:6">
      <c r="A4206" s="1" t="s">
        <v>5971</v>
      </c>
      <c r="B4206" t="s">
        <v>5971</v>
      </c>
      <c r="C4206" t="s">
        <v>9715</v>
      </c>
      <c r="E4206" s="4">
        <v>42278</v>
      </c>
      <c r="F4206" t="s">
        <v>9796</v>
      </c>
    </row>
    <row r="4207" spans="1:6">
      <c r="A4207" s="1" t="s">
        <v>5972</v>
      </c>
      <c r="B4207" t="s">
        <v>5972</v>
      </c>
      <c r="C4207" t="s">
        <v>9715</v>
      </c>
      <c r="D4207" t="s">
        <v>189</v>
      </c>
      <c r="E4207" s="4">
        <v>42278</v>
      </c>
      <c r="F4207" t="s">
        <v>9796</v>
      </c>
    </row>
    <row r="4208" spans="1:6">
      <c r="A4208" s="1" t="s">
        <v>5973</v>
      </c>
      <c r="B4208" t="s">
        <v>5973</v>
      </c>
      <c r="C4208" t="s">
        <v>9715</v>
      </c>
      <c r="D4208" t="s">
        <v>9729</v>
      </c>
      <c r="E4208" s="4">
        <v>42278</v>
      </c>
      <c r="F4208" t="s">
        <v>9796</v>
      </c>
    </row>
    <row r="4209" spans="1:6">
      <c r="A4209" s="1" t="s">
        <v>5974</v>
      </c>
      <c r="B4209" t="s">
        <v>5974</v>
      </c>
      <c r="C4209" t="s">
        <v>9715</v>
      </c>
      <c r="E4209" s="4">
        <v>42278</v>
      </c>
      <c r="F4209" t="s">
        <v>9796</v>
      </c>
    </row>
    <row r="4210" spans="1:6">
      <c r="A4210" s="1" t="s">
        <v>5975</v>
      </c>
      <c r="B4210" t="s">
        <v>5975</v>
      </c>
      <c r="C4210" t="s">
        <v>9715</v>
      </c>
      <c r="E4210" s="4">
        <v>42278</v>
      </c>
      <c r="F4210" t="s">
        <v>9796</v>
      </c>
    </row>
    <row r="4211" spans="1:6">
      <c r="A4211" s="1" t="s">
        <v>5976</v>
      </c>
      <c r="B4211" t="s">
        <v>5976</v>
      </c>
      <c r="C4211" t="s">
        <v>9715</v>
      </c>
      <c r="E4211" s="4">
        <v>42278</v>
      </c>
      <c r="F4211" t="s">
        <v>9796</v>
      </c>
    </row>
    <row r="4212" spans="1:6">
      <c r="A4212" s="1" t="s">
        <v>5977</v>
      </c>
      <c r="B4212" t="s">
        <v>5977</v>
      </c>
      <c r="C4212" t="s">
        <v>9715</v>
      </c>
      <c r="E4212" s="4">
        <v>42278</v>
      </c>
      <c r="F4212" t="s">
        <v>9796</v>
      </c>
    </row>
    <row r="4213" spans="1:6">
      <c r="A4213" s="1" t="s">
        <v>5978</v>
      </c>
      <c r="B4213" t="s">
        <v>5978</v>
      </c>
      <c r="C4213" t="s">
        <v>9715</v>
      </c>
      <c r="E4213" s="4">
        <v>42278</v>
      </c>
      <c r="F4213" t="s">
        <v>9796</v>
      </c>
    </row>
    <row r="4214" spans="1:6">
      <c r="A4214" s="1" t="s">
        <v>5979</v>
      </c>
      <c r="B4214" t="s">
        <v>5979</v>
      </c>
      <c r="C4214" t="s">
        <v>9715</v>
      </c>
      <c r="E4214" s="4">
        <v>42278</v>
      </c>
      <c r="F4214" t="s">
        <v>9796</v>
      </c>
    </row>
    <row r="4215" spans="1:6">
      <c r="A4215" s="1" t="s">
        <v>5980</v>
      </c>
      <c r="B4215" t="s">
        <v>5980</v>
      </c>
      <c r="C4215" t="s">
        <v>9715</v>
      </c>
      <c r="E4215" s="4">
        <v>42278</v>
      </c>
      <c r="F4215" t="s">
        <v>9796</v>
      </c>
    </row>
    <row r="4216" spans="1:6">
      <c r="A4216" s="1" t="s">
        <v>5981</v>
      </c>
      <c r="B4216" t="s">
        <v>5981</v>
      </c>
      <c r="C4216" t="s">
        <v>9715</v>
      </c>
      <c r="E4216" s="4">
        <v>42278</v>
      </c>
      <c r="F4216" t="s">
        <v>9796</v>
      </c>
    </row>
    <row r="4217" spans="1:6">
      <c r="A4217" s="1" t="s">
        <v>5982</v>
      </c>
      <c r="B4217" t="s">
        <v>5982</v>
      </c>
      <c r="C4217" t="s">
        <v>9715</v>
      </c>
      <c r="E4217" s="4">
        <v>42278</v>
      </c>
      <c r="F4217" t="s">
        <v>9796</v>
      </c>
    </row>
    <row r="4218" spans="1:6">
      <c r="A4218" s="1" t="s">
        <v>5983</v>
      </c>
      <c r="B4218" t="s">
        <v>5983</v>
      </c>
      <c r="C4218" t="s">
        <v>9715</v>
      </c>
      <c r="E4218" s="4">
        <v>42278</v>
      </c>
      <c r="F4218" t="s">
        <v>9796</v>
      </c>
    </row>
    <row r="4219" spans="1:6">
      <c r="A4219" s="1" t="s">
        <v>5984</v>
      </c>
      <c r="B4219" t="s">
        <v>5984</v>
      </c>
      <c r="C4219" t="s">
        <v>1765</v>
      </c>
      <c r="D4219" t="s">
        <v>9725</v>
      </c>
      <c r="E4219" s="4">
        <v>42278</v>
      </c>
      <c r="F4219" t="s">
        <v>9796</v>
      </c>
    </row>
    <row r="4220" spans="1:6">
      <c r="A4220" s="1" t="s">
        <v>5985</v>
      </c>
      <c r="B4220" t="s">
        <v>5985</v>
      </c>
      <c r="C4220" t="s">
        <v>9715</v>
      </c>
      <c r="E4220" s="4">
        <v>42278</v>
      </c>
      <c r="F4220" t="s">
        <v>9796</v>
      </c>
    </row>
    <row r="4221" spans="1:6">
      <c r="A4221" s="1" t="s">
        <v>5986</v>
      </c>
      <c r="B4221" t="s">
        <v>5986</v>
      </c>
      <c r="C4221" t="s">
        <v>9715</v>
      </c>
      <c r="E4221" s="4">
        <v>42278</v>
      </c>
      <c r="F4221" t="s">
        <v>9796</v>
      </c>
    </row>
    <row r="4222" spans="1:6">
      <c r="A4222" s="1" t="s">
        <v>5987</v>
      </c>
      <c r="B4222" t="s">
        <v>5987</v>
      </c>
      <c r="C4222" t="s">
        <v>9715</v>
      </c>
      <c r="E4222" s="4">
        <v>42278</v>
      </c>
      <c r="F4222" t="s">
        <v>9796</v>
      </c>
    </row>
    <row r="4223" spans="1:6">
      <c r="A4223" s="1" t="s">
        <v>5988</v>
      </c>
      <c r="B4223" t="s">
        <v>5988</v>
      </c>
      <c r="C4223" t="s">
        <v>9715</v>
      </c>
      <c r="E4223" s="4">
        <v>42278</v>
      </c>
      <c r="F4223" t="s">
        <v>9796</v>
      </c>
    </row>
    <row r="4224" spans="1:6">
      <c r="A4224" s="1" t="s">
        <v>5989</v>
      </c>
      <c r="B4224" t="s">
        <v>5989</v>
      </c>
      <c r="C4224" t="s">
        <v>9715</v>
      </c>
      <c r="E4224" s="4">
        <v>42278</v>
      </c>
      <c r="F4224" t="s">
        <v>9796</v>
      </c>
    </row>
    <row r="4225" spans="1:6">
      <c r="A4225" s="1" t="s">
        <v>5990</v>
      </c>
      <c r="B4225" t="s">
        <v>5990</v>
      </c>
      <c r="C4225" t="s">
        <v>9715</v>
      </c>
      <c r="E4225" s="4">
        <v>42278</v>
      </c>
      <c r="F4225" t="s">
        <v>9796</v>
      </c>
    </row>
    <row r="4226" spans="1:6">
      <c r="A4226" s="1" t="s">
        <v>5991</v>
      </c>
      <c r="B4226" t="s">
        <v>5991</v>
      </c>
      <c r="C4226" t="s">
        <v>9715</v>
      </c>
      <c r="E4226" s="4">
        <v>42278</v>
      </c>
      <c r="F4226" t="s">
        <v>9796</v>
      </c>
    </row>
    <row r="4227" spans="1:6">
      <c r="A4227" s="1" t="s">
        <v>5992</v>
      </c>
      <c r="B4227" t="s">
        <v>5992</v>
      </c>
      <c r="C4227" t="s">
        <v>9715</v>
      </c>
      <c r="E4227" s="4">
        <v>42278</v>
      </c>
      <c r="F4227" t="s">
        <v>9796</v>
      </c>
    </row>
    <row r="4228" spans="1:6">
      <c r="A4228" s="1" t="s">
        <v>5993</v>
      </c>
      <c r="B4228" t="s">
        <v>5993</v>
      </c>
      <c r="C4228" t="s">
        <v>9715</v>
      </c>
      <c r="E4228" s="4">
        <v>42278</v>
      </c>
      <c r="F4228" t="s">
        <v>9796</v>
      </c>
    </row>
    <row r="4229" spans="1:6">
      <c r="A4229" s="1" t="s">
        <v>5994</v>
      </c>
      <c r="B4229" t="s">
        <v>5994</v>
      </c>
      <c r="C4229" t="s">
        <v>1765</v>
      </c>
      <c r="D4229" t="s">
        <v>9724</v>
      </c>
      <c r="E4229" s="4">
        <v>42466</v>
      </c>
      <c r="F4229" t="s">
        <v>9796</v>
      </c>
    </row>
    <row r="4230" spans="1:6">
      <c r="A4230" s="1" t="s">
        <v>5995</v>
      </c>
      <c r="B4230" t="s">
        <v>5995</v>
      </c>
      <c r="C4230" t="s">
        <v>9715</v>
      </c>
      <c r="E4230" s="4">
        <v>42278</v>
      </c>
      <c r="F4230" t="s">
        <v>9796</v>
      </c>
    </row>
    <row r="4231" spans="1:6">
      <c r="A4231" s="1" t="s">
        <v>5996</v>
      </c>
      <c r="B4231" t="s">
        <v>5996</v>
      </c>
      <c r="C4231" t="s">
        <v>9715</v>
      </c>
      <c r="E4231" s="4">
        <v>42278</v>
      </c>
      <c r="F4231" t="s">
        <v>9796</v>
      </c>
    </row>
    <row r="4232" spans="1:6">
      <c r="A4232" s="1" t="s">
        <v>5997</v>
      </c>
      <c r="B4232" t="s">
        <v>5997</v>
      </c>
      <c r="C4232" t="s">
        <v>9715</v>
      </c>
      <c r="E4232" s="4">
        <v>42278</v>
      </c>
      <c r="F4232" t="s">
        <v>9796</v>
      </c>
    </row>
    <row r="4233" spans="1:6">
      <c r="A4233" s="1" t="s">
        <v>5998</v>
      </c>
      <c r="B4233" t="s">
        <v>5998</v>
      </c>
      <c r="C4233" t="s">
        <v>9715</v>
      </c>
      <c r="D4233" t="s">
        <v>9725</v>
      </c>
      <c r="E4233" s="4">
        <v>42278</v>
      </c>
      <c r="F4233" t="s">
        <v>9796</v>
      </c>
    </row>
    <row r="4234" spans="1:6">
      <c r="A4234" s="1" t="s">
        <v>5999</v>
      </c>
      <c r="B4234" t="s">
        <v>5999</v>
      </c>
      <c r="C4234" t="s">
        <v>1765</v>
      </c>
      <c r="E4234" s="4">
        <v>42278</v>
      </c>
      <c r="F4234" t="s">
        <v>9796</v>
      </c>
    </row>
    <row r="4235" spans="1:6">
      <c r="A4235" s="1" t="s">
        <v>6000</v>
      </c>
      <c r="B4235" t="s">
        <v>6000</v>
      </c>
      <c r="C4235" t="s">
        <v>9715</v>
      </c>
      <c r="E4235" s="4">
        <v>42278</v>
      </c>
      <c r="F4235" t="s">
        <v>9796</v>
      </c>
    </row>
    <row r="4236" spans="1:6">
      <c r="A4236" s="1" t="s">
        <v>6001</v>
      </c>
      <c r="B4236" t="s">
        <v>6001</v>
      </c>
      <c r="C4236" t="s">
        <v>9715</v>
      </c>
      <c r="D4236" t="s">
        <v>9725</v>
      </c>
      <c r="E4236" s="4">
        <v>42278</v>
      </c>
      <c r="F4236" t="s">
        <v>9796</v>
      </c>
    </row>
    <row r="4237" spans="1:6">
      <c r="A4237" s="1" t="s">
        <v>6002</v>
      </c>
      <c r="B4237" t="s">
        <v>6002</v>
      </c>
      <c r="C4237" t="s">
        <v>9715</v>
      </c>
      <c r="E4237" s="4">
        <v>42278</v>
      </c>
      <c r="F4237" t="s">
        <v>9796</v>
      </c>
    </row>
    <row r="4238" spans="1:6">
      <c r="A4238" s="1" t="s">
        <v>6003</v>
      </c>
      <c r="B4238" t="s">
        <v>6003</v>
      </c>
      <c r="C4238" t="s">
        <v>9715</v>
      </c>
      <c r="E4238" s="4">
        <v>42278</v>
      </c>
      <c r="F4238" t="s">
        <v>9796</v>
      </c>
    </row>
    <row r="4239" spans="1:6">
      <c r="A4239" s="1" t="s">
        <v>6004</v>
      </c>
      <c r="B4239" t="s">
        <v>6004</v>
      </c>
      <c r="C4239" t="s">
        <v>9715</v>
      </c>
      <c r="E4239" s="4">
        <v>42278</v>
      </c>
      <c r="F4239" t="s">
        <v>9796</v>
      </c>
    </row>
    <row r="4240" spans="1:6">
      <c r="A4240" s="1" t="s">
        <v>6005</v>
      </c>
      <c r="B4240" t="s">
        <v>6005</v>
      </c>
      <c r="C4240" t="s">
        <v>9715</v>
      </c>
      <c r="E4240" s="4">
        <v>42278</v>
      </c>
      <c r="F4240" t="s">
        <v>9796</v>
      </c>
    </row>
    <row r="4241" spans="1:6">
      <c r="A4241" s="1" t="s">
        <v>6006</v>
      </c>
      <c r="B4241" t="s">
        <v>6006</v>
      </c>
      <c r="C4241" t="s">
        <v>9715</v>
      </c>
      <c r="E4241" s="4">
        <v>42278</v>
      </c>
      <c r="F4241" t="s">
        <v>9796</v>
      </c>
    </row>
    <row r="4242" spans="1:6">
      <c r="A4242" s="1" t="s">
        <v>6007</v>
      </c>
      <c r="B4242" t="s">
        <v>6007</v>
      </c>
      <c r="C4242" t="s">
        <v>9715</v>
      </c>
      <c r="E4242" s="4">
        <v>42278</v>
      </c>
      <c r="F4242" t="s">
        <v>9796</v>
      </c>
    </row>
    <row r="4243" spans="1:6">
      <c r="A4243" s="1" t="s">
        <v>6008</v>
      </c>
      <c r="B4243" t="s">
        <v>6008</v>
      </c>
      <c r="C4243" t="s">
        <v>9715</v>
      </c>
      <c r="E4243" s="4">
        <v>42278</v>
      </c>
      <c r="F4243" t="s">
        <v>9796</v>
      </c>
    </row>
    <row r="4244" spans="1:6">
      <c r="A4244" s="1" t="s">
        <v>6009</v>
      </c>
      <c r="B4244" t="s">
        <v>6009</v>
      </c>
      <c r="C4244" t="s">
        <v>9715</v>
      </c>
      <c r="D4244" t="s">
        <v>9724</v>
      </c>
      <c r="E4244" s="4">
        <v>42278</v>
      </c>
      <c r="F4244" t="s">
        <v>9796</v>
      </c>
    </row>
    <row r="4245" spans="1:6">
      <c r="A4245" s="1" t="s">
        <v>6010</v>
      </c>
      <c r="B4245" t="s">
        <v>6010</v>
      </c>
      <c r="C4245" t="s">
        <v>9715</v>
      </c>
      <c r="E4245" s="4">
        <v>42278</v>
      </c>
      <c r="F4245" t="s">
        <v>9796</v>
      </c>
    </row>
    <row r="4246" spans="1:6">
      <c r="A4246" s="1" t="s">
        <v>6011</v>
      </c>
      <c r="B4246" t="s">
        <v>6011</v>
      </c>
      <c r="C4246" t="s">
        <v>9715</v>
      </c>
      <c r="E4246" s="4">
        <v>42278</v>
      </c>
      <c r="F4246" t="s">
        <v>9796</v>
      </c>
    </row>
    <row r="4247" spans="1:6">
      <c r="A4247" s="1" t="s">
        <v>6012</v>
      </c>
      <c r="B4247" t="s">
        <v>6012</v>
      </c>
      <c r="C4247" t="s">
        <v>9715</v>
      </c>
      <c r="E4247" s="4">
        <v>42278</v>
      </c>
      <c r="F4247" t="s">
        <v>9796</v>
      </c>
    </row>
    <row r="4248" spans="1:6">
      <c r="A4248" s="1" t="s">
        <v>6013</v>
      </c>
      <c r="B4248" t="s">
        <v>6013</v>
      </c>
      <c r="C4248" t="s">
        <v>9715</v>
      </c>
      <c r="D4248" t="s">
        <v>9723</v>
      </c>
      <c r="E4248" s="4">
        <v>42278</v>
      </c>
      <c r="F4248" t="s">
        <v>9796</v>
      </c>
    </row>
    <row r="4249" spans="1:6">
      <c r="A4249" s="1" t="s">
        <v>6014</v>
      </c>
      <c r="B4249" t="s">
        <v>6014</v>
      </c>
      <c r="C4249" t="s">
        <v>1765</v>
      </c>
      <c r="D4249" t="s">
        <v>9725</v>
      </c>
      <c r="E4249" s="4">
        <v>42278</v>
      </c>
      <c r="F4249" t="s">
        <v>9796</v>
      </c>
    </row>
    <row r="4250" spans="1:6">
      <c r="A4250" s="1" t="s">
        <v>6015</v>
      </c>
      <c r="B4250" t="s">
        <v>6015</v>
      </c>
      <c r="C4250" t="s">
        <v>9715</v>
      </c>
      <c r="E4250" s="4">
        <v>42278</v>
      </c>
      <c r="F4250" t="s">
        <v>9796</v>
      </c>
    </row>
    <row r="4251" spans="1:6">
      <c r="A4251" s="1" t="s">
        <v>6016</v>
      </c>
      <c r="B4251" t="s">
        <v>6016</v>
      </c>
      <c r="C4251" t="s">
        <v>9715</v>
      </c>
      <c r="E4251" s="4">
        <v>42278</v>
      </c>
      <c r="F4251" t="s">
        <v>9796</v>
      </c>
    </row>
    <row r="4252" spans="1:6">
      <c r="A4252" s="1" t="s">
        <v>6017</v>
      </c>
      <c r="B4252" t="s">
        <v>6017</v>
      </c>
      <c r="C4252" t="s">
        <v>9715</v>
      </c>
      <c r="E4252" s="4">
        <v>42278</v>
      </c>
      <c r="F4252" t="s">
        <v>9796</v>
      </c>
    </row>
    <row r="4253" spans="1:6">
      <c r="A4253" s="1" t="s">
        <v>6018</v>
      </c>
      <c r="B4253" t="s">
        <v>6018</v>
      </c>
      <c r="C4253" t="s">
        <v>9715</v>
      </c>
      <c r="E4253" s="4">
        <v>42278</v>
      </c>
      <c r="F4253" t="s">
        <v>9796</v>
      </c>
    </row>
    <row r="4254" spans="1:6">
      <c r="A4254" s="1" t="s">
        <v>6019</v>
      </c>
      <c r="B4254" t="s">
        <v>6019</v>
      </c>
      <c r="C4254" t="s">
        <v>9715</v>
      </c>
      <c r="E4254" s="4">
        <v>42278</v>
      </c>
      <c r="F4254" t="s">
        <v>9796</v>
      </c>
    </row>
    <row r="4255" spans="1:6">
      <c r="A4255" s="1" t="s">
        <v>6020</v>
      </c>
      <c r="B4255" t="s">
        <v>6020</v>
      </c>
      <c r="C4255" t="s">
        <v>1765</v>
      </c>
      <c r="D4255" t="s">
        <v>9732</v>
      </c>
      <c r="E4255" s="4">
        <v>42278</v>
      </c>
      <c r="F4255" t="s">
        <v>9796</v>
      </c>
    </row>
    <row r="4256" spans="1:6">
      <c r="A4256" s="1" t="s">
        <v>6021</v>
      </c>
      <c r="B4256" t="s">
        <v>6021</v>
      </c>
      <c r="C4256" t="s">
        <v>9715</v>
      </c>
      <c r="E4256" s="4">
        <v>42278</v>
      </c>
      <c r="F4256" t="s">
        <v>9796</v>
      </c>
    </row>
    <row r="4257" spans="1:6">
      <c r="A4257" s="1" t="s">
        <v>6022</v>
      </c>
      <c r="B4257" t="s">
        <v>6022</v>
      </c>
      <c r="C4257" t="s">
        <v>9715</v>
      </c>
      <c r="E4257" s="4">
        <v>42278</v>
      </c>
      <c r="F4257" t="s">
        <v>9796</v>
      </c>
    </row>
    <row r="4258" spans="1:6">
      <c r="A4258" s="1" t="s">
        <v>6023</v>
      </c>
      <c r="B4258" t="s">
        <v>6023</v>
      </c>
      <c r="C4258" t="s">
        <v>9715</v>
      </c>
      <c r="E4258" s="4">
        <v>42278</v>
      </c>
      <c r="F4258" t="s">
        <v>9796</v>
      </c>
    </row>
    <row r="4259" spans="1:6">
      <c r="A4259" s="1" t="s">
        <v>6024</v>
      </c>
      <c r="B4259" t="s">
        <v>6024</v>
      </c>
      <c r="C4259" t="s">
        <v>9715</v>
      </c>
      <c r="E4259" s="4">
        <v>42278</v>
      </c>
      <c r="F4259" t="s">
        <v>9796</v>
      </c>
    </row>
    <row r="4260" spans="1:6">
      <c r="A4260" s="1" t="s">
        <v>6025</v>
      </c>
      <c r="B4260" t="s">
        <v>6025</v>
      </c>
      <c r="C4260" t="s">
        <v>1765</v>
      </c>
      <c r="E4260" s="4">
        <v>42278</v>
      </c>
      <c r="F4260" t="s">
        <v>9796</v>
      </c>
    </row>
    <row r="4261" spans="1:6">
      <c r="A4261" s="1" t="s">
        <v>6026</v>
      </c>
      <c r="B4261" t="s">
        <v>6026</v>
      </c>
      <c r="C4261" t="s">
        <v>1765</v>
      </c>
      <c r="D4261" t="s">
        <v>9725</v>
      </c>
      <c r="E4261" s="4">
        <v>42278</v>
      </c>
      <c r="F4261" t="s">
        <v>9796</v>
      </c>
    </row>
    <row r="4262" spans="1:6">
      <c r="A4262" s="1" t="s">
        <v>6027</v>
      </c>
      <c r="B4262" t="s">
        <v>6027</v>
      </c>
      <c r="C4262" t="s">
        <v>9715</v>
      </c>
      <c r="D4262" t="s">
        <v>9725</v>
      </c>
      <c r="E4262" s="4">
        <v>42278</v>
      </c>
      <c r="F4262" t="s">
        <v>9796</v>
      </c>
    </row>
    <row r="4263" spans="1:6">
      <c r="A4263" s="1" t="s">
        <v>6028</v>
      </c>
      <c r="B4263" t="s">
        <v>6028</v>
      </c>
      <c r="C4263" t="s">
        <v>9715</v>
      </c>
      <c r="D4263" t="s">
        <v>9722</v>
      </c>
      <c r="E4263" s="4">
        <v>42278</v>
      </c>
      <c r="F4263" t="s">
        <v>9796</v>
      </c>
    </row>
    <row r="4264" spans="1:6">
      <c r="A4264" s="1" t="s">
        <v>6029</v>
      </c>
      <c r="B4264" t="s">
        <v>6029</v>
      </c>
      <c r="C4264" t="s">
        <v>9715</v>
      </c>
      <c r="E4264" s="4">
        <v>42278</v>
      </c>
      <c r="F4264" t="s">
        <v>9796</v>
      </c>
    </row>
    <row r="4265" spans="1:6">
      <c r="A4265" s="1" t="s">
        <v>6030</v>
      </c>
      <c r="B4265" t="s">
        <v>6030</v>
      </c>
      <c r="C4265" t="s">
        <v>9715</v>
      </c>
      <c r="E4265" s="4">
        <v>42278</v>
      </c>
      <c r="F4265" t="s">
        <v>9796</v>
      </c>
    </row>
    <row r="4266" spans="1:6">
      <c r="A4266" s="1" t="s">
        <v>6031</v>
      </c>
      <c r="B4266" t="s">
        <v>6031</v>
      </c>
      <c r="C4266" t="s">
        <v>9715</v>
      </c>
      <c r="D4266" t="s">
        <v>9725</v>
      </c>
      <c r="E4266" s="4">
        <v>42278</v>
      </c>
      <c r="F4266" t="s">
        <v>9796</v>
      </c>
    </row>
    <row r="4267" spans="1:6">
      <c r="A4267" s="1" t="s">
        <v>6032</v>
      </c>
      <c r="B4267" t="s">
        <v>6032</v>
      </c>
      <c r="C4267" t="s">
        <v>9715</v>
      </c>
      <c r="E4267" s="4">
        <v>42278</v>
      </c>
      <c r="F4267" t="s">
        <v>9796</v>
      </c>
    </row>
    <row r="4268" spans="1:6">
      <c r="A4268" s="1" t="s">
        <v>6033</v>
      </c>
      <c r="B4268" t="s">
        <v>6033</v>
      </c>
      <c r="C4268" t="s">
        <v>9715</v>
      </c>
      <c r="E4268" s="4">
        <v>42278</v>
      </c>
      <c r="F4268" t="s">
        <v>9796</v>
      </c>
    </row>
    <row r="4269" spans="1:6">
      <c r="A4269" s="1" t="s">
        <v>6034</v>
      </c>
      <c r="B4269" t="s">
        <v>6034</v>
      </c>
      <c r="C4269" t="s">
        <v>9715</v>
      </c>
      <c r="E4269" s="4">
        <v>42278</v>
      </c>
      <c r="F4269" t="s">
        <v>9796</v>
      </c>
    </row>
    <row r="4270" spans="1:6">
      <c r="A4270" s="1" t="s">
        <v>6035</v>
      </c>
      <c r="B4270" t="s">
        <v>6035</v>
      </c>
      <c r="C4270" t="s">
        <v>1765</v>
      </c>
      <c r="D4270" t="s">
        <v>9725</v>
      </c>
      <c r="E4270" s="4">
        <v>42278</v>
      </c>
      <c r="F4270" t="s">
        <v>9796</v>
      </c>
    </row>
    <row r="4271" spans="1:6">
      <c r="A4271" s="1" t="s">
        <v>6036</v>
      </c>
      <c r="B4271" t="s">
        <v>6036</v>
      </c>
      <c r="C4271" t="s">
        <v>1765</v>
      </c>
      <c r="D4271" t="s">
        <v>9735</v>
      </c>
      <c r="E4271" s="4">
        <v>42278</v>
      </c>
      <c r="F4271" t="s">
        <v>9796</v>
      </c>
    </row>
    <row r="4272" spans="1:6">
      <c r="A4272" s="1" t="s">
        <v>6037</v>
      </c>
      <c r="B4272" t="s">
        <v>6037</v>
      </c>
      <c r="C4272" t="s">
        <v>1765</v>
      </c>
      <c r="D4272" t="s">
        <v>9732</v>
      </c>
      <c r="E4272" s="4">
        <v>42278</v>
      </c>
      <c r="F4272" t="s">
        <v>9796</v>
      </c>
    </row>
    <row r="4273" spans="1:6">
      <c r="A4273" s="1" t="s">
        <v>6038</v>
      </c>
      <c r="B4273" t="s">
        <v>6038</v>
      </c>
      <c r="C4273" t="s">
        <v>1765</v>
      </c>
      <c r="D4273" t="s">
        <v>9724</v>
      </c>
      <c r="E4273" s="4">
        <v>42732</v>
      </c>
      <c r="F4273" t="s">
        <v>9796</v>
      </c>
    </row>
    <row r="4274" spans="1:6">
      <c r="A4274" s="1" t="s">
        <v>6039</v>
      </c>
      <c r="B4274" t="s">
        <v>6039</v>
      </c>
      <c r="C4274" t="s">
        <v>9715</v>
      </c>
      <c r="E4274" s="4">
        <v>42278</v>
      </c>
      <c r="F4274" t="s">
        <v>9796</v>
      </c>
    </row>
    <row r="4275" spans="1:6">
      <c r="A4275" s="1" t="s">
        <v>6040</v>
      </c>
      <c r="B4275" t="s">
        <v>6040</v>
      </c>
      <c r="C4275" t="s">
        <v>9715</v>
      </c>
      <c r="E4275" s="4">
        <v>42278</v>
      </c>
      <c r="F4275" t="s">
        <v>9796</v>
      </c>
    </row>
    <row r="4276" spans="1:6">
      <c r="A4276" s="1" t="s">
        <v>6041</v>
      </c>
      <c r="B4276" t="s">
        <v>6041</v>
      </c>
      <c r="C4276" t="s">
        <v>1765</v>
      </c>
      <c r="D4276" t="s">
        <v>189</v>
      </c>
      <c r="E4276" s="4">
        <v>42278</v>
      </c>
      <c r="F4276" t="s">
        <v>9796</v>
      </c>
    </row>
    <row r="4277" spans="1:6">
      <c r="A4277" s="1" t="s">
        <v>6042</v>
      </c>
      <c r="B4277" t="s">
        <v>6042</v>
      </c>
      <c r="C4277" t="s">
        <v>9715</v>
      </c>
      <c r="E4277" s="4">
        <v>42278</v>
      </c>
      <c r="F4277" t="s">
        <v>9796</v>
      </c>
    </row>
    <row r="4278" spans="1:6">
      <c r="A4278" s="1" t="s">
        <v>6043</v>
      </c>
      <c r="B4278" t="s">
        <v>6043</v>
      </c>
      <c r="C4278" t="s">
        <v>1765</v>
      </c>
      <c r="E4278" s="4">
        <v>42278</v>
      </c>
      <c r="F4278" t="s">
        <v>9796</v>
      </c>
    </row>
    <row r="4279" spans="1:6">
      <c r="A4279" s="1" t="s">
        <v>6044</v>
      </c>
      <c r="B4279" t="s">
        <v>6044</v>
      </c>
      <c r="C4279" t="s">
        <v>9715</v>
      </c>
      <c r="E4279" s="4">
        <v>42278</v>
      </c>
      <c r="F4279" t="s">
        <v>9796</v>
      </c>
    </row>
    <row r="4280" spans="1:6">
      <c r="A4280" s="1" t="s">
        <v>6045</v>
      </c>
      <c r="B4280" t="s">
        <v>6045</v>
      </c>
      <c r="C4280" t="s">
        <v>9715</v>
      </c>
      <c r="E4280" s="4">
        <v>42278</v>
      </c>
      <c r="F4280" t="s">
        <v>9796</v>
      </c>
    </row>
    <row r="4281" spans="1:6">
      <c r="A4281" s="1" t="s">
        <v>6046</v>
      </c>
      <c r="B4281" t="s">
        <v>6046</v>
      </c>
      <c r="C4281" t="s">
        <v>1765</v>
      </c>
      <c r="E4281" s="4">
        <v>42278</v>
      </c>
      <c r="F4281" t="s">
        <v>9796</v>
      </c>
    </row>
    <row r="4282" spans="1:6">
      <c r="A4282" s="1" t="s">
        <v>6047</v>
      </c>
      <c r="B4282" t="s">
        <v>6047</v>
      </c>
      <c r="C4282" t="s">
        <v>9715</v>
      </c>
      <c r="E4282" s="4">
        <v>42278</v>
      </c>
      <c r="F4282" t="s">
        <v>9796</v>
      </c>
    </row>
    <row r="4283" spans="1:6">
      <c r="A4283" s="1" t="s">
        <v>6048</v>
      </c>
      <c r="B4283" t="s">
        <v>6048</v>
      </c>
      <c r="C4283" t="s">
        <v>9715</v>
      </c>
      <c r="E4283" s="4">
        <v>42278</v>
      </c>
      <c r="F4283" t="s">
        <v>9796</v>
      </c>
    </row>
    <row r="4284" spans="1:6">
      <c r="A4284" s="1" t="s">
        <v>6049</v>
      </c>
      <c r="B4284" t="s">
        <v>6049</v>
      </c>
      <c r="C4284" t="s">
        <v>9715</v>
      </c>
      <c r="E4284" s="4">
        <v>42278</v>
      </c>
      <c r="F4284" t="s">
        <v>9796</v>
      </c>
    </row>
    <row r="4285" spans="1:6">
      <c r="A4285" s="1" t="s">
        <v>6050</v>
      </c>
      <c r="B4285" t="s">
        <v>6050</v>
      </c>
      <c r="C4285" t="s">
        <v>9715</v>
      </c>
      <c r="E4285" s="4">
        <v>42278</v>
      </c>
      <c r="F4285" t="s">
        <v>9796</v>
      </c>
    </row>
    <row r="4286" spans="1:6">
      <c r="A4286" s="1" t="s">
        <v>6051</v>
      </c>
      <c r="B4286" t="s">
        <v>6051</v>
      </c>
      <c r="C4286" t="s">
        <v>1765</v>
      </c>
      <c r="E4286" s="4">
        <v>42278</v>
      </c>
      <c r="F4286" t="s">
        <v>9796</v>
      </c>
    </row>
    <row r="4287" spans="1:6">
      <c r="A4287" s="1" t="s">
        <v>6052</v>
      </c>
      <c r="B4287" t="s">
        <v>6052</v>
      </c>
      <c r="C4287" t="s">
        <v>1765</v>
      </c>
      <c r="D4287" t="s">
        <v>9748</v>
      </c>
      <c r="E4287" s="4">
        <v>42278</v>
      </c>
      <c r="F4287" t="s">
        <v>9796</v>
      </c>
    </row>
    <row r="4288" spans="1:6">
      <c r="A4288" s="1" t="s">
        <v>6053</v>
      </c>
      <c r="B4288" t="s">
        <v>6053</v>
      </c>
      <c r="C4288" t="s">
        <v>1765</v>
      </c>
      <c r="D4288" t="s">
        <v>9725</v>
      </c>
      <c r="E4288" s="4">
        <v>42278</v>
      </c>
      <c r="F4288" t="s">
        <v>9796</v>
      </c>
    </row>
    <row r="4289" spans="1:6">
      <c r="A4289" s="1" t="s">
        <v>6054</v>
      </c>
      <c r="B4289" t="s">
        <v>6054</v>
      </c>
      <c r="C4289" t="s">
        <v>9715</v>
      </c>
      <c r="E4289" s="4">
        <v>42278</v>
      </c>
      <c r="F4289" t="s">
        <v>9796</v>
      </c>
    </row>
    <row r="4290" spans="1:6">
      <c r="A4290" s="1" t="s">
        <v>6055</v>
      </c>
      <c r="B4290" t="s">
        <v>6055</v>
      </c>
      <c r="C4290" t="s">
        <v>9715</v>
      </c>
      <c r="E4290" s="4">
        <v>42278</v>
      </c>
      <c r="F4290" t="s">
        <v>9796</v>
      </c>
    </row>
    <row r="4291" spans="1:6">
      <c r="A4291" s="1" t="s">
        <v>6056</v>
      </c>
      <c r="B4291" t="s">
        <v>6056</v>
      </c>
      <c r="C4291" t="s">
        <v>1765</v>
      </c>
      <c r="D4291" t="s">
        <v>9725</v>
      </c>
      <c r="E4291" s="4">
        <v>42278</v>
      </c>
      <c r="F4291" t="s">
        <v>9796</v>
      </c>
    </row>
    <row r="4292" spans="1:6">
      <c r="A4292" s="1" t="s">
        <v>6057</v>
      </c>
      <c r="B4292" t="s">
        <v>6057</v>
      </c>
      <c r="C4292" t="s">
        <v>9715</v>
      </c>
      <c r="E4292" s="4">
        <v>42278</v>
      </c>
      <c r="F4292" t="s">
        <v>9796</v>
      </c>
    </row>
    <row r="4293" spans="1:6">
      <c r="A4293" s="1" t="s">
        <v>6058</v>
      </c>
      <c r="B4293" t="s">
        <v>6058</v>
      </c>
      <c r="C4293" t="s">
        <v>9715</v>
      </c>
      <c r="E4293" s="4">
        <v>42278</v>
      </c>
      <c r="F4293" t="s">
        <v>9796</v>
      </c>
    </row>
    <row r="4294" spans="1:6">
      <c r="A4294" s="1" t="s">
        <v>6059</v>
      </c>
      <c r="B4294" t="s">
        <v>6059</v>
      </c>
      <c r="C4294" t="s">
        <v>9715</v>
      </c>
      <c r="D4294" t="s">
        <v>9725</v>
      </c>
      <c r="E4294" s="4">
        <v>42278</v>
      </c>
      <c r="F4294" t="s">
        <v>9796</v>
      </c>
    </row>
    <row r="4295" spans="1:6">
      <c r="A4295" s="1" t="s">
        <v>6060</v>
      </c>
      <c r="B4295" t="s">
        <v>6060</v>
      </c>
      <c r="C4295" t="s">
        <v>9715</v>
      </c>
      <c r="E4295" s="4">
        <v>42278</v>
      </c>
      <c r="F4295" t="s">
        <v>9796</v>
      </c>
    </row>
    <row r="4296" spans="1:6">
      <c r="A4296" s="1" t="s">
        <v>6061</v>
      </c>
      <c r="B4296" t="s">
        <v>6061</v>
      </c>
      <c r="C4296" t="s">
        <v>9715</v>
      </c>
      <c r="D4296" t="s">
        <v>9722</v>
      </c>
      <c r="E4296" s="4">
        <v>42278</v>
      </c>
      <c r="F4296" t="s">
        <v>9796</v>
      </c>
    </row>
    <row r="4297" spans="1:6">
      <c r="A4297" s="1" t="s">
        <v>6062</v>
      </c>
      <c r="B4297" t="s">
        <v>6062</v>
      </c>
      <c r="C4297" t="s">
        <v>9715</v>
      </c>
      <c r="E4297" s="4">
        <v>42278</v>
      </c>
      <c r="F4297" t="s">
        <v>9796</v>
      </c>
    </row>
    <row r="4298" spans="1:6">
      <c r="A4298" s="1" t="s">
        <v>6063</v>
      </c>
      <c r="B4298" t="s">
        <v>6063</v>
      </c>
      <c r="C4298" t="s">
        <v>9715</v>
      </c>
      <c r="E4298" s="4">
        <v>42278</v>
      </c>
      <c r="F4298" t="s">
        <v>9796</v>
      </c>
    </row>
    <row r="4299" spans="1:6">
      <c r="A4299" s="1" t="s">
        <v>6064</v>
      </c>
      <c r="B4299" t="s">
        <v>6064</v>
      </c>
      <c r="C4299" t="s">
        <v>9715</v>
      </c>
      <c r="E4299" s="4">
        <v>42278</v>
      </c>
      <c r="F4299" t="s">
        <v>9796</v>
      </c>
    </row>
    <row r="4300" spans="1:6">
      <c r="A4300" s="1" t="s">
        <v>6065</v>
      </c>
      <c r="B4300" t="s">
        <v>6065</v>
      </c>
      <c r="C4300" t="s">
        <v>9715</v>
      </c>
      <c r="E4300" s="4">
        <v>42278</v>
      </c>
      <c r="F4300" t="s">
        <v>9796</v>
      </c>
    </row>
    <row r="4301" spans="1:6">
      <c r="A4301" s="1" t="s">
        <v>6066</v>
      </c>
      <c r="B4301" t="s">
        <v>6066</v>
      </c>
      <c r="C4301" t="s">
        <v>9715</v>
      </c>
      <c r="D4301" t="s">
        <v>9725</v>
      </c>
      <c r="E4301" s="4">
        <v>42278</v>
      </c>
      <c r="F4301" t="s">
        <v>9796</v>
      </c>
    </row>
    <row r="4302" spans="1:6">
      <c r="A4302" s="1" t="s">
        <v>6067</v>
      </c>
      <c r="B4302" t="s">
        <v>6067</v>
      </c>
      <c r="C4302" t="s">
        <v>9715</v>
      </c>
      <c r="E4302" s="4">
        <v>42278</v>
      </c>
      <c r="F4302" t="s">
        <v>9796</v>
      </c>
    </row>
    <row r="4303" spans="1:6">
      <c r="A4303" s="1" t="s">
        <v>6068</v>
      </c>
      <c r="B4303" t="s">
        <v>6068</v>
      </c>
      <c r="C4303" t="s">
        <v>9715</v>
      </c>
      <c r="D4303" t="s">
        <v>9732</v>
      </c>
      <c r="E4303" s="4">
        <v>42278</v>
      </c>
      <c r="F4303" t="s">
        <v>9796</v>
      </c>
    </row>
    <row r="4304" spans="1:6">
      <c r="A4304" s="1" t="s">
        <v>6069</v>
      </c>
      <c r="B4304" t="s">
        <v>6069</v>
      </c>
      <c r="C4304" t="s">
        <v>9715</v>
      </c>
      <c r="D4304" t="s">
        <v>9723</v>
      </c>
      <c r="E4304" s="4">
        <v>42278</v>
      </c>
      <c r="F4304" t="s">
        <v>9796</v>
      </c>
    </row>
    <row r="4305" spans="1:6">
      <c r="A4305" s="1" t="s">
        <v>6070</v>
      </c>
      <c r="B4305" t="s">
        <v>6070</v>
      </c>
      <c r="C4305" t="s">
        <v>9715</v>
      </c>
      <c r="E4305" s="4">
        <v>42278</v>
      </c>
      <c r="F4305" t="s">
        <v>9796</v>
      </c>
    </row>
    <row r="4306" spans="1:6">
      <c r="A4306" s="1" t="s">
        <v>6071</v>
      </c>
      <c r="B4306" t="s">
        <v>6071</v>
      </c>
      <c r="C4306" t="s">
        <v>9715</v>
      </c>
      <c r="D4306" t="s">
        <v>9740</v>
      </c>
      <c r="E4306" s="4">
        <v>42278</v>
      </c>
      <c r="F4306" t="s">
        <v>9796</v>
      </c>
    </row>
    <row r="4307" spans="1:6">
      <c r="A4307" s="1" t="s">
        <v>6072</v>
      </c>
      <c r="B4307" t="s">
        <v>6072</v>
      </c>
      <c r="C4307" t="s">
        <v>9715</v>
      </c>
      <c r="E4307" s="4">
        <v>42278</v>
      </c>
      <c r="F4307" t="s">
        <v>9796</v>
      </c>
    </row>
    <row r="4308" spans="1:6">
      <c r="A4308" s="1" t="s">
        <v>6073</v>
      </c>
      <c r="B4308" t="s">
        <v>6073</v>
      </c>
      <c r="C4308" t="s">
        <v>9715</v>
      </c>
      <c r="E4308" s="4">
        <v>42278</v>
      </c>
      <c r="F4308" t="s">
        <v>9796</v>
      </c>
    </row>
    <row r="4309" spans="1:6">
      <c r="A4309" s="1" t="s">
        <v>6074</v>
      </c>
      <c r="B4309" t="s">
        <v>6074</v>
      </c>
      <c r="C4309" t="s">
        <v>9715</v>
      </c>
      <c r="E4309" s="4">
        <v>42278</v>
      </c>
      <c r="F4309" t="s">
        <v>9796</v>
      </c>
    </row>
    <row r="4310" spans="1:6">
      <c r="A4310" s="1" t="s">
        <v>6075</v>
      </c>
      <c r="B4310" t="s">
        <v>6075</v>
      </c>
      <c r="C4310" t="s">
        <v>9715</v>
      </c>
      <c r="D4310" t="s">
        <v>9722</v>
      </c>
      <c r="E4310" s="4">
        <v>42278</v>
      </c>
      <c r="F4310" t="s">
        <v>9796</v>
      </c>
    </row>
    <row r="4311" spans="1:6">
      <c r="A4311" s="1" t="s">
        <v>6076</v>
      </c>
      <c r="B4311" t="s">
        <v>6076</v>
      </c>
      <c r="C4311" t="s">
        <v>9715</v>
      </c>
      <c r="E4311" s="4">
        <v>42278</v>
      </c>
      <c r="F4311" t="s">
        <v>9796</v>
      </c>
    </row>
    <row r="4312" spans="1:6">
      <c r="A4312" s="1" t="s">
        <v>6077</v>
      </c>
      <c r="B4312" t="s">
        <v>6077</v>
      </c>
      <c r="C4312" t="s">
        <v>9715</v>
      </c>
      <c r="E4312" s="4">
        <v>42278</v>
      </c>
      <c r="F4312" t="s">
        <v>9796</v>
      </c>
    </row>
    <row r="4313" spans="1:6">
      <c r="A4313" s="1" t="s">
        <v>6078</v>
      </c>
      <c r="B4313" t="s">
        <v>6078</v>
      </c>
      <c r="C4313" t="s">
        <v>9715</v>
      </c>
      <c r="E4313" s="4">
        <v>42278</v>
      </c>
      <c r="F4313" t="s">
        <v>9796</v>
      </c>
    </row>
    <row r="4314" spans="1:6">
      <c r="A4314" s="1" t="s">
        <v>6079</v>
      </c>
      <c r="B4314" t="s">
        <v>6079</v>
      </c>
      <c r="C4314" t="s">
        <v>9715</v>
      </c>
      <c r="E4314" s="4">
        <v>42278</v>
      </c>
      <c r="F4314" t="s">
        <v>9796</v>
      </c>
    </row>
    <row r="4315" spans="1:6">
      <c r="A4315" s="1" t="s">
        <v>6080</v>
      </c>
      <c r="B4315" t="s">
        <v>6080</v>
      </c>
      <c r="C4315" t="s">
        <v>1765</v>
      </c>
      <c r="E4315" s="4">
        <v>43251</v>
      </c>
      <c r="F4315" t="s">
        <v>9796</v>
      </c>
    </row>
    <row r="4316" spans="1:6">
      <c r="A4316" s="1" t="s">
        <v>6081</v>
      </c>
      <c r="B4316" t="s">
        <v>6081</v>
      </c>
      <c r="C4316" t="s">
        <v>1765</v>
      </c>
      <c r="E4316" s="4">
        <v>43251</v>
      </c>
      <c r="F4316" t="s">
        <v>9796</v>
      </c>
    </row>
    <row r="4317" spans="1:6">
      <c r="A4317" s="1" t="s">
        <v>6082</v>
      </c>
      <c r="B4317" t="s">
        <v>6082</v>
      </c>
      <c r="C4317" t="s">
        <v>9715</v>
      </c>
      <c r="E4317" s="4">
        <v>42278</v>
      </c>
      <c r="F4317" t="s">
        <v>9796</v>
      </c>
    </row>
    <row r="4318" spans="1:6">
      <c r="A4318" s="1" t="s">
        <v>6083</v>
      </c>
      <c r="B4318" t="s">
        <v>6083</v>
      </c>
      <c r="C4318" t="s">
        <v>9715</v>
      </c>
      <c r="E4318" s="4">
        <v>42278</v>
      </c>
      <c r="F4318" t="s">
        <v>9796</v>
      </c>
    </row>
    <row r="4319" spans="1:6">
      <c r="A4319" s="1" t="s">
        <v>6084</v>
      </c>
      <c r="B4319" t="s">
        <v>6084</v>
      </c>
      <c r="C4319" t="s">
        <v>9715</v>
      </c>
      <c r="D4319" t="s">
        <v>9725</v>
      </c>
      <c r="E4319" s="4">
        <v>42278</v>
      </c>
      <c r="F4319" t="s">
        <v>9796</v>
      </c>
    </row>
    <row r="4320" spans="1:6">
      <c r="A4320" s="1" t="s">
        <v>6085</v>
      </c>
      <c r="B4320" t="s">
        <v>6085</v>
      </c>
      <c r="C4320" t="s">
        <v>9715</v>
      </c>
      <c r="D4320" t="s">
        <v>9735</v>
      </c>
      <c r="E4320" s="4">
        <v>42278</v>
      </c>
      <c r="F4320" t="s">
        <v>9796</v>
      </c>
    </row>
    <row r="4321" spans="1:6">
      <c r="A4321" s="1" t="s">
        <v>6086</v>
      </c>
      <c r="B4321" t="s">
        <v>6086</v>
      </c>
      <c r="C4321" t="s">
        <v>9715</v>
      </c>
      <c r="E4321" s="4">
        <v>42278</v>
      </c>
      <c r="F4321" t="s">
        <v>9796</v>
      </c>
    </row>
    <row r="4322" spans="1:6">
      <c r="A4322" s="1" t="s">
        <v>6087</v>
      </c>
      <c r="B4322" t="s">
        <v>6087</v>
      </c>
      <c r="C4322" t="s">
        <v>9715</v>
      </c>
      <c r="E4322" s="4">
        <v>42278</v>
      </c>
      <c r="F4322" t="s">
        <v>9796</v>
      </c>
    </row>
    <row r="4323" spans="1:6">
      <c r="A4323" s="1" t="s">
        <v>6088</v>
      </c>
      <c r="B4323" t="s">
        <v>6088</v>
      </c>
      <c r="C4323" t="s">
        <v>9715</v>
      </c>
      <c r="E4323" s="4">
        <v>42278</v>
      </c>
      <c r="F4323" t="s">
        <v>9796</v>
      </c>
    </row>
    <row r="4324" spans="1:6">
      <c r="A4324" s="1" t="s">
        <v>6089</v>
      </c>
      <c r="B4324" t="s">
        <v>6089</v>
      </c>
      <c r="C4324" t="s">
        <v>9715</v>
      </c>
      <c r="E4324" s="4">
        <v>42278</v>
      </c>
      <c r="F4324" t="s">
        <v>9796</v>
      </c>
    </row>
    <row r="4325" spans="1:6">
      <c r="A4325" s="1" t="s">
        <v>6090</v>
      </c>
      <c r="B4325" t="s">
        <v>6090</v>
      </c>
      <c r="C4325" t="s">
        <v>9715</v>
      </c>
      <c r="E4325" s="4">
        <v>42278</v>
      </c>
      <c r="F4325" t="s">
        <v>9796</v>
      </c>
    </row>
    <row r="4326" spans="1:6">
      <c r="A4326" s="1" t="s">
        <v>6091</v>
      </c>
      <c r="B4326" t="s">
        <v>6091</v>
      </c>
      <c r="C4326" t="s">
        <v>9715</v>
      </c>
      <c r="E4326" s="4">
        <v>42278</v>
      </c>
      <c r="F4326" t="s">
        <v>9796</v>
      </c>
    </row>
    <row r="4327" spans="1:6">
      <c r="A4327" s="1" t="s">
        <v>6092</v>
      </c>
      <c r="B4327" t="s">
        <v>6092</v>
      </c>
      <c r="C4327" t="s">
        <v>9715</v>
      </c>
      <c r="E4327" s="4">
        <v>42278</v>
      </c>
      <c r="F4327" t="s">
        <v>9796</v>
      </c>
    </row>
    <row r="4328" spans="1:6">
      <c r="A4328" s="1" t="s">
        <v>6093</v>
      </c>
      <c r="B4328" t="s">
        <v>6093</v>
      </c>
      <c r="C4328" t="s">
        <v>9715</v>
      </c>
      <c r="D4328" t="s">
        <v>9778</v>
      </c>
      <c r="E4328" s="4">
        <v>42278</v>
      </c>
      <c r="F4328" t="s">
        <v>9796</v>
      </c>
    </row>
    <row r="4329" spans="1:6">
      <c r="A4329" s="1" t="s">
        <v>6094</v>
      </c>
      <c r="B4329" t="s">
        <v>6094</v>
      </c>
      <c r="C4329" t="s">
        <v>9715</v>
      </c>
      <c r="D4329" t="s">
        <v>9722</v>
      </c>
      <c r="E4329" s="4">
        <v>42278</v>
      </c>
      <c r="F4329" t="s">
        <v>9796</v>
      </c>
    </row>
    <row r="4330" spans="1:6">
      <c r="A4330" s="1" t="s">
        <v>6095</v>
      </c>
      <c r="B4330" t="s">
        <v>6095</v>
      </c>
      <c r="C4330" t="s">
        <v>9715</v>
      </c>
      <c r="E4330" s="4">
        <v>42278</v>
      </c>
      <c r="F4330" t="s">
        <v>9796</v>
      </c>
    </row>
    <row r="4331" spans="1:6">
      <c r="A4331" s="1" t="s">
        <v>6096</v>
      </c>
      <c r="B4331" t="s">
        <v>6096</v>
      </c>
      <c r="C4331" t="s">
        <v>9715</v>
      </c>
      <c r="E4331" s="4">
        <v>42278</v>
      </c>
      <c r="F4331" t="s">
        <v>9796</v>
      </c>
    </row>
    <row r="4332" spans="1:6">
      <c r="A4332" s="1" t="s">
        <v>6097</v>
      </c>
      <c r="B4332" t="s">
        <v>6097</v>
      </c>
      <c r="C4332" t="s">
        <v>9715</v>
      </c>
      <c r="E4332" s="4">
        <v>42278</v>
      </c>
      <c r="F4332" t="s">
        <v>9796</v>
      </c>
    </row>
    <row r="4333" spans="1:6">
      <c r="A4333" s="1" t="s">
        <v>6098</v>
      </c>
      <c r="B4333" t="s">
        <v>6098</v>
      </c>
      <c r="C4333" t="s">
        <v>9715</v>
      </c>
      <c r="E4333" s="4">
        <v>42278</v>
      </c>
      <c r="F4333" t="s">
        <v>9796</v>
      </c>
    </row>
    <row r="4334" spans="1:6">
      <c r="A4334" s="1" t="s">
        <v>6099</v>
      </c>
      <c r="B4334" t="s">
        <v>6099</v>
      </c>
      <c r="C4334" t="s">
        <v>9715</v>
      </c>
      <c r="E4334" s="4">
        <v>42278</v>
      </c>
      <c r="F4334" t="s">
        <v>9796</v>
      </c>
    </row>
    <row r="4335" spans="1:6">
      <c r="A4335" s="1" t="s">
        <v>6100</v>
      </c>
      <c r="B4335" t="s">
        <v>6100</v>
      </c>
      <c r="C4335" t="s">
        <v>9715</v>
      </c>
      <c r="E4335" s="4">
        <v>42278</v>
      </c>
      <c r="F4335" t="s">
        <v>9796</v>
      </c>
    </row>
    <row r="4336" spans="1:6">
      <c r="A4336" s="1" t="s">
        <v>6101</v>
      </c>
      <c r="B4336" t="s">
        <v>6101</v>
      </c>
      <c r="C4336" t="s">
        <v>9715</v>
      </c>
      <c r="E4336" s="4">
        <v>42278</v>
      </c>
      <c r="F4336" t="s">
        <v>9796</v>
      </c>
    </row>
    <row r="4337" spans="1:6">
      <c r="A4337" s="1" t="s">
        <v>6102</v>
      </c>
      <c r="B4337" t="s">
        <v>6102</v>
      </c>
      <c r="C4337" t="s">
        <v>9715</v>
      </c>
      <c r="E4337" s="4">
        <v>42278</v>
      </c>
      <c r="F4337" t="s">
        <v>9796</v>
      </c>
    </row>
    <row r="4338" spans="1:6">
      <c r="A4338" s="1" t="s">
        <v>6103</v>
      </c>
      <c r="B4338" t="s">
        <v>6103</v>
      </c>
      <c r="C4338" t="s">
        <v>9715</v>
      </c>
      <c r="D4338" t="s">
        <v>9722</v>
      </c>
      <c r="E4338" s="4">
        <v>42278</v>
      </c>
      <c r="F4338" t="s">
        <v>9796</v>
      </c>
    </row>
    <row r="4339" spans="1:6">
      <c r="A4339" s="1" t="s">
        <v>6104</v>
      </c>
      <c r="B4339" t="s">
        <v>6104</v>
      </c>
      <c r="C4339" t="s">
        <v>9715</v>
      </c>
      <c r="E4339" s="4">
        <v>42278</v>
      </c>
      <c r="F4339" t="s">
        <v>9796</v>
      </c>
    </row>
    <row r="4340" spans="1:6">
      <c r="A4340" s="1" t="s">
        <v>6105</v>
      </c>
      <c r="B4340" t="s">
        <v>6105</v>
      </c>
      <c r="C4340" t="s">
        <v>1765</v>
      </c>
      <c r="D4340" t="s">
        <v>178</v>
      </c>
      <c r="E4340" s="4">
        <v>42278</v>
      </c>
      <c r="F4340" t="s">
        <v>9796</v>
      </c>
    </row>
    <row r="4341" spans="1:6">
      <c r="A4341" s="1" t="s">
        <v>6106</v>
      </c>
      <c r="B4341" t="s">
        <v>6106</v>
      </c>
      <c r="C4341" t="s">
        <v>9715</v>
      </c>
      <c r="E4341" s="4">
        <v>42278</v>
      </c>
      <c r="F4341" t="s">
        <v>9796</v>
      </c>
    </row>
    <row r="4342" spans="1:6">
      <c r="A4342" s="1" t="s">
        <v>6107</v>
      </c>
      <c r="B4342" t="s">
        <v>6107</v>
      </c>
      <c r="C4342" t="s">
        <v>9715</v>
      </c>
      <c r="E4342" s="4">
        <v>42278</v>
      </c>
      <c r="F4342" t="s">
        <v>9796</v>
      </c>
    </row>
    <row r="4343" spans="1:6">
      <c r="A4343" s="1" t="s">
        <v>6108</v>
      </c>
      <c r="B4343" t="s">
        <v>6108</v>
      </c>
      <c r="C4343" t="s">
        <v>9715</v>
      </c>
      <c r="E4343" s="4">
        <v>42278</v>
      </c>
      <c r="F4343" t="s">
        <v>9796</v>
      </c>
    </row>
    <row r="4344" spans="1:6">
      <c r="A4344" s="1" t="s">
        <v>6109</v>
      </c>
      <c r="B4344" t="s">
        <v>6109</v>
      </c>
      <c r="C4344" t="s">
        <v>9715</v>
      </c>
      <c r="E4344" s="4">
        <v>42278</v>
      </c>
      <c r="F4344" t="s">
        <v>9796</v>
      </c>
    </row>
    <row r="4345" spans="1:6">
      <c r="A4345" s="1" t="s">
        <v>6110</v>
      </c>
      <c r="B4345" t="s">
        <v>6110</v>
      </c>
      <c r="C4345" t="s">
        <v>9715</v>
      </c>
      <c r="E4345" s="4">
        <v>42278</v>
      </c>
      <c r="F4345" t="s">
        <v>9796</v>
      </c>
    </row>
    <row r="4346" spans="1:6">
      <c r="A4346" s="1" t="s">
        <v>6111</v>
      </c>
      <c r="B4346" t="s">
        <v>6111</v>
      </c>
      <c r="C4346" t="s">
        <v>9715</v>
      </c>
      <c r="E4346" s="4">
        <v>42278</v>
      </c>
      <c r="F4346" t="s">
        <v>9796</v>
      </c>
    </row>
    <row r="4347" spans="1:6">
      <c r="A4347" s="1" t="s">
        <v>6112</v>
      </c>
      <c r="B4347" t="s">
        <v>6112</v>
      </c>
      <c r="C4347" t="s">
        <v>9715</v>
      </c>
      <c r="E4347" s="4">
        <v>42278</v>
      </c>
      <c r="F4347" t="s">
        <v>9796</v>
      </c>
    </row>
    <row r="4348" spans="1:6">
      <c r="A4348" s="1" t="s">
        <v>6113</v>
      </c>
      <c r="B4348" t="s">
        <v>6113</v>
      </c>
      <c r="C4348" t="s">
        <v>9715</v>
      </c>
      <c r="D4348" t="s">
        <v>9725</v>
      </c>
      <c r="E4348" s="4">
        <v>42278</v>
      </c>
      <c r="F4348" t="s">
        <v>9796</v>
      </c>
    </row>
    <row r="4349" spans="1:6">
      <c r="A4349" s="1" t="s">
        <v>6114</v>
      </c>
      <c r="B4349" t="s">
        <v>6114</v>
      </c>
      <c r="C4349" t="s">
        <v>9715</v>
      </c>
      <c r="E4349" s="4">
        <v>42278</v>
      </c>
      <c r="F4349" t="s">
        <v>9796</v>
      </c>
    </row>
    <row r="4350" spans="1:6">
      <c r="A4350" s="1" t="s">
        <v>6115</v>
      </c>
      <c r="B4350" t="s">
        <v>6115</v>
      </c>
      <c r="C4350" t="s">
        <v>1765</v>
      </c>
      <c r="E4350" s="4">
        <v>42278</v>
      </c>
      <c r="F4350" t="s">
        <v>9796</v>
      </c>
    </row>
    <row r="4351" spans="1:6">
      <c r="A4351" s="1" t="s">
        <v>6116</v>
      </c>
      <c r="B4351" t="s">
        <v>6116</v>
      </c>
      <c r="C4351" t="s">
        <v>9715</v>
      </c>
      <c r="E4351" s="4">
        <v>42278</v>
      </c>
      <c r="F4351" t="s">
        <v>9796</v>
      </c>
    </row>
    <row r="4352" spans="1:6">
      <c r="A4352" s="1" t="s">
        <v>6117</v>
      </c>
      <c r="B4352" t="s">
        <v>6117</v>
      </c>
      <c r="C4352" t="s">
        <v>9715</v>
      </c>
      <c r="E4352" s="4">
        <v>42278</v>
      </c>
      <c r="F4352" t="s">
        <v>9796</v>
      </c>
    </row>
    <row r="4353" spans="1:6">
      <c r="A4353" s="1" t="s">
        <v>6118</v>
      </c>
      <c r="B4353" t="s">
        <v>6118</v>
      </c>
      <c r="C4353" t="s">
        <v>9715</v>
      </c>
      <c r="E4353" s="4">
        <v>42278</v>
      </c>
      <c r="F4353" t="s">
        <v>9796</v>
      </c>
    </row>
    <row r="4354" spans="1:6">
      <c r="A4354" s="1" t="s">
        <v>6119</v>
      </c>
      <c r="B4354" t="s">
        <v>6119</v>
      </c>
      <c r="C4354" t="s">
        <v>9715</v>
      </c>
      <c r="D4354" t="s">
        <v>9722</v>
      </c>
      <c r="E4354" s="4">
        <v>42278</v>
      </c>
      <c r="F4354" t="s">
        <v>9796</v>
      </c>
    </row>
    <row r="4355" spans="1:6">
      <c r="A4355" s="1" t="s">
        <v>6120</v>
      </c>
      <c r="B4355" t="s">
        <v>6120</v>
      </c>
      <c r="C4355" t="s">
        <v>9715</v>
      </c>
      <c r="E4355" s="4">
        <v>42278</v>
      </c>
      <c r="F4355" t="s">
        <v>9796</v>
      </c>
    </row>
    <row r="4356" spans="1:6">
      <c r="A4356" s="1" t="s">
        <v>6121</v>
      </c>
      <c r="B4356" t="s">
        <v>6121</v>
      </c>
      <c r="C4356" t="s">
        <v>9715</v>
      </c>
      <c r="E4356" s="4">
        <v>42278</v>
      </c>
      <c r="F4356" t="s">
        <v>9796</v>
      </c>
    </row>
    <row r="4357" spans="1:6">
      <c r="A4357" s="1" t="s">
        <v>6122</v>
      </c>
      <c r="B4357" t="s">
        <v>6122</v>
      </c>
      <c r="C4357" t="s">
        <v>9715</v>
      </c>
      <c r="E4357" s="4">
        <v>42278</v>
      </c>
      <c r="F4357" t="s">
        <v>9796</v>
      </c>
    </row>
    <row r="4358" spans="1:6">
      <c r="A4358" s="1" t="s">
        <v>6123</v>
      </c>
      <c r="B4358" t="s">
        <v>6123</v>
      </c>
      <c r="C4358" t="s">
        <v>9715</v>
      </c>
      <c r="E4358" s="4">
        <v>42278</v>
      </c>
      <c r="F4358" t="s">
        <v>9796</v>
      </c>
    </row>
    <row r="4359" spans="1:6">
      <c r="A4359" s="1" t="s">
        <v>6124</v>
      </c>
      <c r="B4359" t="s">
        <v>6124</v>
      </c>
      <c r="C4359" t="s">
        <v>1765</v>
      </c>
      <c r="E4359" s="4">
        <v>42278</v>
      </c>
      <c r="F4359" t="s">
        <v>9796</v>
      </c>
    </row>
    <row r="4360" spans="1:6">
      <c r="A4360" s="1" t="s">
        <v>6125</v>
      </c>
      <c r="B4360" t="s">
        <v>6125</v>
      </c>
      <c r="C4360" t="s">
        <v>9715</v>
      </c>
      <c r="E4360" s="4">
        <v>42278</v>
      </c>
      <c r="F4360" t="s">
        <v>9796</v>
      </c>
    </row>
    <row r="4361" spans="1:6">
      <c r="A4361" s="1" t="s">
        <v>6126</v>
      </c>
      <c r="B4361" t="s">
        <v>6126</v>
      </c>
      <c r="C4361" t="s">
        <v>9715</v>
      </c>
      <c r="D4361" t="s">
        <v>9723</v>
      </c>
      <c r="E4361" s="4">
        <v>42278</v>
      </c>
      <c r="F4361" t="s">
        <v>9796</v>
      </c>
    </row>
    <row r="4362" spans="1:6">
      <c r="A4362" s="1" t="s">
        <v>6127</v>
      </c>
      <c r="B4362" t="s">
        <v>6127</v>
      </c>
      <c r="C4362" t="s">
        <v>1765</v>
      </c>
      <c r="D4362" t="s">
        <v>9722</v>
      </c>
      <c r="E4362" s="4">
        <v>42278</v>
      </c>
      <c r="F4362" t="s">
        <v>9796</v>
      </c>
    </row>
    <row r="4363" spans="1:6">
      <c r="A4363" s="1" t="s">
        <v>6128</v>
      </c>
      <c r="B4363" t="s">
        <v>6128</v>
      </c>
      <c r="C4363" t="s">
        <v>9715</v>
      </c>
      <c r="E4363" s="4">
        <v>42278</v>
      </c>
      <c r="F4363" t="s">
        <v>9796</v>
      </c>
    </row>
    <row r="4364" spans="1:6">
      <c r="A4364" s="1" t="s">
        <v>6129</v>
      </c>
      <c r="B4364" t="s">
        <v>6129</v>
      </c>
      <c r="C4364" t="s">
        <v>9715</v>
      </c>
      <c r="E4364" s="4">
        <v>42278</v>
      </c>
      <c r="F4364" t="s">
        <v>9796</v>
      </c>
    </row>
    <row r="4365" spans="1:6">
      <c r="A4365" s="1" t="s">
        <v>6130</v>
      </c>
      <c r="B4365" t="s">
        <v>6130</v>
      </c>
      <c r="C4365" t="s">
        <v>9715</v>
      </c>
      <c r="E4365" s="4">
        <v>42278</v>
      </c>
      <c r="F4365" t="s">
        <v>9796</v>
      </c>
    </row>
    <row r="4366" spans="1:6">
      <c r="A4366" s="1" t="s">
        <v>6131</v>
      </c>
      <c r="B4366" t="s">
        <v>6131</v>
      </c>
      <c r="C4366" t="s">
        <v>9715</v>
      </c>
      <c r="D4366" t="s">
        <v>9741</v>
      </c>
      <c r="E4366" s="4">
        <v>42278</v>
      </c>
      <c r="F4366" t="s">
        <v>9796</v>
      </c>
    </row>
    <row r="4367" spans="1:6">
      <c r="A4367" s="1" t="s">
        <v>6132</v>
      </c>
      <c r="B4367" t="s">
        <v>6132</v>
      </c>
      <c r="C4367" t="s">
        <v>9715</v>
      </c>
      <c r="E4367" s="4">
        <v>42278</v>
      </c>
      <c r="F4367" t="s">
        <v>9796</v>
      </c>
    </row>
    <row r="4368" spans="1:6">
      <c r="A4368" s="1" t="s">
        <v>6133</v>
      </c>
      <c r="B4368" t="s">
        <v>6133</v>
      </c>
      <c r="C4368" t="s">
        <v>1765</v>
      </c>
      <c r="E4368" s="4">
        <v>42278</v>
      </c>
      <c r="F4368" t="s">
        <v>9796</v>
      </c>
    </row>
    <row r="4369" spans="1:6">
      <c r="A4369" s="1" t="s">
        <v>6134</v>
      </c>
      <c r="B4369" t="s">
        <v>6134</v>
      </c>
      <c r="C4369" t="s">
        <v>9715</v>
      </c>
      <c r="E4369" s="4">
        <v>42278</v>
      </c>
      <c r="F4369" t="s">
        <v>9796</v>
      </c>
    </row>
    <row r="4370" spans="1:6">
      <c r="A4370" s="1" t="s">
        <v>6135</v>
      </c>
      <c r="B4370" t="s">
        <v>6135</v>
      </c>
      <c r="C4370" t="s">
        <v>9715</v>
      </c>
      <c r="E4370" s="4">
        <v>42278</v>
      </c>
      <c r="F4370" t="s">
        <v>9796</v>
      </c>
    </row>
    <row r="4371" spans="1:6">
      <c r="A4371" s="1" t="s">
        <v>6136</v>
      </c>
      <c r="B4371" t="s">
        <v>6136</v>
      </c>
      <c r="C4371" t="s">
        <v>1765</v>
      </c>
      <c r="D4371" t="s">
        <v>9735</v>
      </c>
      <c r="E4371" s="4">
        <v>42278</v>
      </c>
      <c r="F4371" t="s">
        <v>9796</v>
      </c>
    </row>
    <row r="4372" spans="1:6">
      <c r="A4372" s="1" t="s">
        <v>6137</v>
      </c>
      <c r="B4372" t="s">
        <v>6137</v>
      </c>
      <c r="C4372" t="s">
        <v>1765</v>
      </c>
      <c r="D4372" t="s">
        <v>9735</v>
      </c>
      <c r="E4372" s="4">
        <v>42278</v>
      </c>
      <c r="F4372" t="s">
        <v>9796</v>
      </c>
    </row>
    <row r="4373" spans="1:6">
      <c r="A4373" s="1" t="s">
        <v>6138</v>
      </c>
      <c r="B4373" t="s">
        <v>6138</v>
      </c>
      <c r="C4373" t="s">
        <v>1765</v>
      </c>
      <c r="E4373" s="4">
        <v>42278</v>
      </c>
      <c r="F4373" t="s">
        <v>9796</v>
      </c>
    </row>
    <row r="4374" spans="1:6">
      <c r="A4374" s="1" t="s">
        <v>6139</v>
      </c>
      <c r="B4374" t="s">
        <v>6139</v>
      </c>
      <c r="C4374" t="s">
        <v>9715</v>
      </c>
      <c r="E4374" s="4">
        <v>42278</v>
      </c>
      <c r="F4374" t="s">
        <v>9796</v>
      </c>
    </row>
    <row r="4375" spans="1:6">
      <c r="A4375" s="1" t="s">
        <v>6140</v>
      </c>
      <c r="B4375" t="s">
        <v>6140</v>
      </c>
      <c r="C4375" t="s">
        <v>9715</v>
      </c>
      <c r="D4375" t="s">
        <v>9725</v>
      </c>
      <c r="E4375" s="4">
        <v>42278</v>
      </c>
      <c r="F4375" t="s">
        <v>9796</v>
      </c>
    </row>
    <row r="4376" spans="1:6">
      <c r="A4376" s="1" t="s">
        <v>6141</v>
      </c>
      <c r="B4376" t="s">
        <v>6141</v>
      </c>
      <c r="C4376" t="s">
        <v>9715</v>
      </c>
      <c r="E4376" s="4">
        <v>42278</v>
      </c>
      <c r="F4376" t="s">
        <v>9796</v>
      </c>
    </row>
    <row r="4377" spans="1:6">
      <c r="A4377" s="1" t="s">
        <v>6142</v>
      </c>
      <c r="B4377" t="s">
        <v>6142</v>
      </c>
      <c r="C4377" t="s">
        <v>1765</v>
      </c>
      <c r="E4377" s="4">
        <v>42278</v>
      </c>
      <c r="F4377" t="s">
        <v>9796</v>
      </c>
    </row>
    <row r="4378" spans="1:6">
      <c r="A4378" s="1" t="s">
        <v>6143</v>
      </c>
      <c r="B4378" t="s">
        <v>6143</v>
      </c>
      <c r="C4378" t="s">
        <v>9715</v>
      </c>
      <c r="E4378" s="4">
        <v>42278</v>
      </c>
      <c r="F4378" t="s">
        <v>9796</v>
      </c>
    </row>
    <row r="4379" spans="1:6">
      <c r="A4379" s="1" t="s">
        <v>6144</v>
      </c>
      <c r="B4379" t="s">
        <v>6144</v>
      </c>
      <c r="C4379" t="s">
        <v>9715</v>
      </c>
      <c r="E4379" s="4">
        <v>42278</v>
      </c>
      <c r="F4379" t="s">
        <v>9796</v>
      </c>
    </row>
    <row r="4380" spans="1:6">
      <c r="A4380" s="1" t="s">
        <v>6145</v>
      </c>
      <c r="B4380" t="s">
        <v>6145</v>
      </c>
      <c r="C4380" t="s">
        <v>9715</v>
      </c>
      <c r="E4380" s="4">
        <v>42278</v>
      </c>
      <c r="F4380" t="s">
        <v>9796</v>
      </c>
    </row>
    <row r="4381" spans="1:6">
      <c r="A4381" s="1" t="s">
        <v>6146</v>
      </c>
      <c r="B4381" t="s">
        <v>6146</v>
      </c>
      <c r="C4381" t="s">
        <v>9715</v>
      </c>
      <c r="E4381" s="4">
        <v>42278</v>
      </c>
      <c r="F4381" t="s">
        <v>9796</v>
      </c>
    </row>
    <row r="4382" spans="1:6">
      <c r="A4382" s="1" t="s">
        <v>6147</v>
      </c>
      <c r="B4382" t="s">
        <v>6147</v>
      </c>
      <c r="C4382" t="s">
        <v>9715</v>
      </c>
      <c r="E4382" s="4">
        <v>42278</v>
      </c>
      <c r="F4382" t="s">
        <v>9796</v>
      </c>
    </row>
    <row r="4383" spans="1:6">
      <c r="A4383" s="1" t="s">
        <v>6148</v>
      </c>
      <c r="B4383" t="s">
        <v>6148</v>
      </c>
      <c r="C4383" t="s">
        <v>9715</v>
      </c>
      <c r="E4383" s="4">
        <v>42278</v>
      </c>
      <c r="F4383" t="s">
        <v>9796</v>
      </c>
    </row>
    <row r="4384" spans="1:6">
      <c r="A4384" s="1" t="s">
        <v>6149</v>
      </c>
      <c r="B4384" t="s">
        <v>6149</v>
      </c>
      <c r="C4384" t="s">
        <v>9715</v>
      </c>
      <c r="E4384" s="4">
        <v>42278</v>
      </c>
      <c r="F4384" t="s">
        <v>9796</v>
      </c>
    </row>
    <row r="4385" spans="1:6">
      <c r="A4385" s="1" t="s">
        <v>6150</v>
      </c>
      <c r="B4385" t="s">
        <v>6150</v>
      </c>
      <c r="C4385" t="s">
        <v>1765</v>
      </c>
      <c r="E4385" s="4">
        <v>42278</v>
      </c>
      <c r="F4385" t="s">
        <v>9796</v>
      </c>
    </row>
    <row r="4386" spans="1:6">
      <c r="A4386" s="1" t="s">
        <v>6151</v>
      </c>
      <c r="B4386" t="s">
        <v>6151</v>
      </c>
      <c r="C4386" t="s">
        <v>9715</v>
      </c>
      <c r="E4386" s="4">
        <v>42278</v>
      </c>
      <c r="F4386" t="s">
        <v>9796</v>
      </c>
    </row>
    <row r="4387" spans="1:6">
      <c r="A4387" s="1" t="s">
        <v>6152</v>
      </c>
      <c r="B4387" t="s">
        <v>6152</v>
      </c>
      <c r="C4387" t="s">
        <v>9715</v>
      </c>
      <c r="D4387" t="s">
        <v>9725</v>
      </c>
      <c r="E4387" s="4">
        <v>42278</v>
      </c>
      <c r="F4387" t="s">
        <v>9796</v>
      </c>
    </row>
    <row r="4388" spans="1:6">
      <c r="A4388" s="1" t="s">
        <v>6153</v>
      </c>
      <c r="B4388" t="s">
        <v>6153</v>
      </c>
      <c r="C4388" t="s">
        <v>9715</v>
      </c>
      <c r="E4388" s="4">
        <v>42278</v>
      </c>
      <c r="F4388" t="s">
        <v>9796</v>
      </c>
    </row>
    <row r="4389" spans="1:6">
      <c r="A4389" s="1" t="s">
        <v>6154</v>
      </c>
      <c r="B4389" t="s">
        <v>6154</v>
      </c>
      <c r="C4389" t="s">
        <v>9715</v>
      </c>
      <c r="E4389" s="4">
        <v>42278</v>
      </c>
      <c r="F4389" t="s">
        <v>9796</v>
      </c>
    </row>
    <row r="4390" spans="1:6">
      <c r="A4390" s="1" t="s">
        <v>6155</v>
      </c>
      <c r="B4390" t="s">
        <v>6155</v>
      </c>
      <c r="C4390" t="s">
        <v>1765</v>
      </c>
      <c r="D4390" t="s">
        <v>9732</v>
      </c>
      <c r="E4390" s="4">
        <v>42278</v>
      </c>
      <c r="F4390" t="s">
        <v>9796</v>
      </c>
    </row>
    <row r="4391" spans="1:6">
      <c r="A4391" s="1" t="s">
        <v>6156</v>
      </c>
      <c r="B4391" t="s">
        <v>6156</v>
      </c>
      <c r="C4391" t="s">
        <v>1765</v>
      </c>
      <c r="E4391" s="4">
        <v>42278</v>
      </c>
      <c r="F4391" t="s">
        <v>9796</v>
      </c>
    </row>
    <row r="4392" spans="1:6">
      <c r="A4392" s="1" t="s">
        <v>6157</v>
      </c>
      <c r="B4392" t="s">
        <v>6157</v>
      </c>
      <c r="C4392" t="s">
        <v>9715</v>
      </c>
      <c r="E4392" s="4">
        <v>42278</v>
      </c>
      <c r="F4392" t="s">
        <v>9796</v>
      </c>
    </row>
    <row r="4393" spans="1:6">
      <c r="A4393" s="1" t="s">
        <v>6158</v>
      </c>
      <c r="B4393" t="s">
        <v>6158</v>
      </c>
      <c r="C4393" t="s">
        <v>9715</v>
      </c>
      <c r="E4393" s="4">
        <v>42278</v>
      </c>
      <c r="F4393" t="s">
        <v>9796</v>
      </c>
    </row>
    <row r="4394" spans="1:6">
      <c r="A4394" s="1" t="s">
        <v>6159</v>
      </c>
      <c r="B4394" t="s">
        <v>6159</v>
      </c>
      <c r="C4394" t="s">
        <v>9715</v>
      </c>
      <c r="E4394" s="4">
        <v>42278</v>
      </c>
      <c r="F4394" t="s">
        <v>9796</v>
      </c>
    </row>
    <row r="4395" spans="1:6">
      <c r="A4395" s="1" t="s">
        <v>6160</v>
      </c>
      <c r="B4395" t="s">
        <v>6160</v>
      </c>
      <c r="C4395" t="s">
        <v>9715</v>
      </c>
      <c r="E4395" s="4">
        <v>42278</v>
      </c>
      <c r="F4395" t="s">
        <v>9796</v>
      </c>
    </row>
    <row r="4396" spans="1:6">
      <c r="A4396" s="1" t="s">
        <v>6161</v>
      </c>
      <c r="B4396" t="s">
        <v>6161</v>
      </c>
      <c r="C4396" t="s">
        <v>9715</v>
      </c>
      <c r="E4396" s="4">
        <v>42278</v>
      </c>
      <c r="F4396" t="s">
        <v>9796</v>
      </c>
    </row>
    <row r="4397" spans="1:6">
      <c r="A4397" s="1" t="s">
        <v>6162</v>
      </c>
      <c r="B4397" t="s">
        <v>6162</v>
      </c>
      <c r="C4397" t="s">
        <v>9715</v>
      </c>
      <c r="E4397" s="4">
        <v>42278</v>
      </c>
      <c r="F4397" t="s">
        <v>9796</v>
      </c>
    </row>
    <row r="4398" spans="1:6">
      <c r="A4398" s="1" t="s">
        <v>6163</v>
      </c>
      <c r="B4398" t="s">
        <v>6163</v>
      </c>
      <c r="C4398" t="s">
        <v>9715</v>
      </c>
      <c r="E4398" s="4">
        <v>42278</v>
      </c>
      <c r="F4398" t="s">
        <v>9796</v>
      </c>
    </row>
    <row r="4399" spans="1:6">
      <c r="A4399" s="1" t="s">
        <v>6164</v>
      </c>
      <c r="B4399" t="s">
        <v>6164</v>
      </c>
      <c r="C4399" t="s">
        <v>1765</v>
      </c>
      <c r="D4399" t="s">
        <v>9722</v>
      </c>
      <c r="E4399" s="4">
        <v>42278</v>
      </c>
      <c r="F4399" t="s">
        <v>9796</v>
      </c>
    </row>
    <row r="4400" spans="1:6">
      <c r="A4400" s="1" t="s">
        <v>6165</v>
      </c>
      <c r="B4400" t="s">
        <v>6165</v>
      </c>
      <c r="C4400" t="s">
        <v>9715</v>
      </c>
      <c r="E4400" s="4">
        <v>42278</v>
      </c>
      <c r="F4400" t="s">
        <v>9796</v>
      </c>
    </row>
    <row r="4401" spans="1:6">
      <c r="A4401" s="1" t="s">
        <v>6166</v>
      </c>
      <c r="B4401" t="s">
        <v>6166</v>
      </c>
      <c r="C4401" t="s">
        <v>1765</v>
      </c>
      <c r="E4401" s="4">
        <v>42278</v>
      </c>
      <c r="F4401" t="s">
        <v>9796</v>
      </c>
    </row>
    <row r="4402" spans="1:6">
      <c r="A4402" s="1" t="s">
        <v>6167</v>
      </c>
      <c r="B4402" t="s">
        <v>6167</v>
      </c>
      <c r="C4402" t="s">
        <v>9715</v>
      </c>
      <c r="E4402" s="4">
        <v>42278</v>
      </c>
      <c r="F4402" t="s">
        <v>9796</v>
      </c>
    </row>
    <row r="4403" spans="1:6">
      <c r="A4403" s="1" t="s">
        <v>6168</v>
      </c>
      <c r="B4403" t="s">
        <v>6168</v>
      </c>
      <c r="C4403" t="s">
        <v>9715</v>
      </c>
      <c r="E4403" s="4">
        <v>42278</v>
      </c>
      <c r="F4403" t="s">
        <v>9796</v>
      </c>
    </row>
    <row r="4404" spans="1:6">
      <c r="A4404" s="1" t="s">
        <v>6169</v>
      </c>
      <c r="B4404" t="s">
        <v>6169</v>
      </c>
      <c r="C4404" t="s">
        <v>9715</v>
      </c>
      <c r="E4404" s="4">
        <v>42278</v>
      </c>
      <c r="F4404" t="s">
        <v>9796</v>
      </c>
    </row>
    <row r="4405" spans="1:6">
      <c r="A4405" s="1" t="s">
        <v>6170</v>
      </c>
      <c r="B4405" t="s">
        <v>6170</v>
      </c>
      <c r="C4405" t="s">
        <v>9715</v>
      </c>
      <c r="D4405" t="s">
        <v>9722</v>
      </c>
      <c r="E4405" s="4">
        <v>42278</v>
      </c>
      <c r="F4405" t="s">
        <v>9796</v>
      </c>
    </row>
    <row r="4406" spans="1:6">
      <c r="A4406" s="1" t="s">
        <v>6171</v>
      </c>
      <c r="B4406" t="s">
        <v>6171</v>
      </c>
      <c r="C4406" t="s">
        <v>9715</v>
      </c>
      <c r="E4406" s="4">
        <v>42278</v>
      </c>
      <c r="F4406" t="s">
        <v>9796</v>
      </c>
    </row>
    <row r="4407" spans="1:6">
      <c r="A4407" s="1" t="s">
        <v>6172</v>
      </c>
      <c r="B4407" t="s">
        <v>6172</v>
      </c>
      <c r="C4407" t="s">
        <v>9715</v>
      </c>
      <c r="E4407" s="4">
        <v>42278</v>
      </c>
      <c r="F4407" t="s">
        <v>9796</v>
      </c>
    </row>
    <row r="4408" spans="1:6">
      <c r="A4408" s="1" t="s">
        <v>6173</v>
      </c>
      <c r="B4408" t="s">
        <v>6173</v>
      </c>
      <c r="C4408" t="s">
        <v>9715</v>
      </c>
      <c r="E4408" s="4">
        <v>42278</v>
      </c>
      <c r="F4408" t="s">
        <v>9796</v>
      </c>
    </row>
    <row r="4409" spans="1:6">
      <c r="A4409" s="1" t="s">
        <v>6174</v>
      </c>
      <c r="B4409" t="s">
        <v>6174</v>
      </c>
      <c r="C4409" t="s">
        <v>1765</v>
      </c>
      <c r="D4409" t="s">
        <v>9722</v>
      </c>
      <c r="E4409" s="4">
        <v>42278</v>
      </c>
      <c r="F4409" t="s">
        <v>9796</v>
      </c>
    </row>
    <row r="4410" spans="1:6">
      <c r="A4410" s="1" t="s">
        <v>6175</v>
      </c>
      <c r="B4410" t="s">
        <v>6175</v>
      </c>
      <c r="C4410" t="s">
        <v>9715</v>
      </c>
      <c r="E4410" s="4">
        <v>42278</v>
      </c>
      <c r="F4410" t="s">
        <v>9796</v>
      </c>
    </row>
    <row r="4411" spans="1:6">
      <c r="A4411" s="1" t="s">
        <v>6176</v>
      </c>
      <c r="B4411" t="s">
        <v>6176</v>
      </c>
      <c r="C4411" t="s">
        <v>9715</v>
      </c>
      <c r="E4411" s="4">
        <v>42278</v>
      </c>
      <c r="F4411" t="s">
        <v>9796</v>
      </c>
    </row>
    <row r="4412" spans="1:6">
      <c r="A4412" s="1" t="s">
        <v>6177</v>
      </c>
      <c r="B4412" t="s">
        <v>6177</v>
      </c>
      <c r="C4412" t="s">
        <v>9715</v>
      </c>
      <c r="E4412" s="4">
        <v>42278</v>
      </c>
      <c r="F4412" t="s">
        <v>9796</v>
      </c>
    </row>
    <row r="4413" spans="1:6">
      <c r="A4413" s="1" t="s">
        <v>6178</v>
      </c>
      <c r="B4413" t="s">
        <v>6178</v>
      </c>
      <c r="C4413" t="s">
        <v>9715</v>
      </c>
      <c r="E4413" s="4">
        <v>42278</v>
      </c>
      <c r="F4413" t="s">
        <v>9796</v>
      </c>
    </row>
    <row r="4414" spans="1:6">
      <c r="A4414" s="1" t="s">
        <v>6179</v>
      </c>
      <c r="B4414" t="s">
        <v>6179</v>
      </c>
      <c r="C4414" t="s">
        <v>9715</v>
      </c>
      <c r="E4414" s="4">
        <v>42278</v>
      </c>
      <c r="F4414" t="s">
        <v>9796</v>
      </c>
    </row>
    <row r="4415" spans="1:6">
      <c r="A4415" s="1" t="s">
        <v>6180</v>
      </c>
      <c r="B4415" t="s">
        <v>6180</v>
      </c>
      <c r="C4415" t="s">
        <v>9715</v>
      </c>
      <c r="E4415" s="4">
        <v>42278</v>
      </c>
      <c r="F4415" t="s">
        <v>9796</v>
      </c>
    </row>
    <row r="4416" spans="1:6">
      <c r="A4416" s="1" t="s">
        <v>6181</v>
      </c>
      <c r="B4416" t="s">
        <v>6181</v>
      </c>
      <c r="C4416" t="s">
        <v>9715</v>
      </c>
      <c r="D4416" t="s">
        <v>9725</v>
      </c>
      <c r="E4416" s="4">
        <v>42278</v>
      </c>
      <c r="F4416" t="s">
        <v>9796</v>
      </c>
    </row>
    <row r="4417" spans="1:6">
      <c r="A4417" s="1" t="s">
        <v>6182</v>
      </c>
      <c r="B4417" t="s">
        <v>6182</v>
      </c>
      <c r="C4417" t="s">
        <v>9715</v>
      </c>
      <c r="E4417" s="4">
        <v>42278</v>
      </c>
      <c r="F4417" t="s">
        <v>9796</v>
      </c>
    </row>
    <row r="4418" spans="1:6">
      <c r="A4418" s="1" t="s">
        <v>6183</v>
      </c>
      <c r="B4418" t="s">
        <v>6183</v>
      </c>
      <c r="C4418" t="s">
        <v>9715</v>
      </c>
      <c r="E4418" s="4">
        <v>42278</v>
      </c>
      <c r="F4418" t="s">
        <v>9796</v>
      </c>
    </row>
    <row r="4419" spans="1:6">
      <c r="A4419" s="1" t="s">
        <v>6184</v>
      </c>
      <c r="B4419" t="s">
        <v>6184</v>
      </c>
      <c r="C4419" t="s">
        <v>9715</v>
      </c>
      <c r="E4419" s="4">
        <v>42278</v>
      </c>
      <c r="F4419" t="s">
        <v>9796</v>
      </c>
    </row>
    <row r="4420" spans="1:6">
      <c r="A4420" s="1" t="s">
        <v>6185</v>
      </c>
      <c r="B4420" t="s">
        <v>6185</v>
      </c>
      <c r="C4420" t="s">
        <v>9715</v>
      </c>
      <c r="E4420" s="4">
        <v>42278</v>
      </c>
      <c r="F4420" t="s">
        <v>9796</v>
      </c>
    </row>
    <row r="4421" spans="1:6">
      <c r="A4421" s="1" t="s">
        <v>6186</v>
      </c>
      <c r="B4421" t="s">
        <v>6186</v>
      </c>
      <c r="C4421" t="s">
        <v>9715</v>
      </c>
      <c r="E4421" s="4">
        <v>42278</v>
      </c>
      <c r="F4421" t="s">
        <v>9796</v>
      </c>
    </row>
    <row r="4422" spans="1:6">
      <c r="A4422" s="1" t="s">
        <v>6187</v>
      </c>
      <c r="B4422" t="s">
        <v>6187</v>
      </c>
      <c r="C4422" t="s">
        <v>9715</v>
      </c>
      <c r="D4422" t="s">
        <v>9722</v>
      </c>
      <c r="E4422" s="4">
        <v>42278</v>
      </c>
      <c r="F4422" t="s">
        <v>9796</v>
      </c>
    </row>
    <row r="4423" spans="1:6">
      <c r="A4423" s="1" t="s">
        <v>6188</v>
      </c>
      <c r="B4423" t="s">
        <v>6188</v>
      </c>
      <c r="C4423" t="s">
        <v>9715</v>
      </c>
      <c r="E4423" s="4">
        <v>42278</v>
      </c>
      <c r="F4423" t="s">
        <v>9796</v>
      </c>
    </row>
    <row r="4424" spans="1:6">
      <c r="A4424" s="1" t="s">
        <v>6189</v>
      </c>
      <c r="B4424" t="s">
        <v>6189</v>
      </c>
      <c r="C4424" t="s">
        <v>9715</v>
      </c>
      <c r="E4424" s="4">
        <v>42278</v>
      </c>
      <c r="F4424" t="s">
        <v>9796</v>
      </c>
    </row>
    <row r="4425" spans="1:6">
      <c r="A4425" s="1" t="s">
        <v>6190</v>
      </c>
      <c r="B4425" t="s">
        <v>6190</v>
      </c>
      <c r="C4425" t="s">
        <v>9715</v>
      </c>
      <c r="E4425" s="4">
        <v>42278</v>
      </c>
      <c r="F4425" t="s">
        <v>9796</v>
      </c>
    </row>
    <row r="4426" spans="1:6">
      <c r="A4426" s="1" t="s">
        <v>6191</v>
      </c>
      <c r="B4426" t="s">
        <v>6191</v>
      </c>
      <c r="C4426" t="s">
        <v>9715</v>
      </c>
      <c r="D4426" t="s">
        <v>9725</v>
      </c>
      <c r="E4426" s="4">
        <v>42278</v>
      </c>
      <c r="F4426" t="s">
        <v>9796</v>
      </c>
    </row>
    <row r="4427" spans="1:6">
      <c r="A4427" s="1" t="s">
        <v>6192</v>
      </c>
      <c r="B4427" t="s">
        <v>6192</v>
      </c>
      <c r="C4427" t="s">
        <v>9715</v>
      </c>
      <c r="E4427" s="4">
        <v>42278</v>
      </c>
      <c r="F4427" t="s">
        <v>9796</v>
      </c>
    </row>
    <row r="4428" spans="1:6">
      <c r="A4428" s="1" t="s">
        <v>6193</v>
      </c>
      <c r="B4428" t="s">
        <v>6193</v>
      </c>
      <c r="C4428" t="s">
        <v>9715</v>
      </c>
      <c r="E4428" s="4">
        <v>42278</v>
      </c>
      <c r="F4428" t="s">
        <v>9796</v>
      </c>
    </row>
    <row r="4429" spans="1:6">
      <c r="A4429" s="1" t="s">
        <v>6194</v>
      </c>
      <c r="B4429" t="s">
        <v>6194</v>
      </c>
      <c r="C4429" t="s">
        <v>9715</v>
      </c>
      <c r="E4429" s="4">
        <v>42278</v>
      </c>
      <c r="F4429" t="s">
        <v>9796</v>
      </c>
    </row>
    <row r="4430" spans="1:6">
      <c r="A4430" s="1" t="s">
        <v>6195</v>
      </c>
      <c r="B4430" t="s">
        <v>6195</v>
      </c>
      <c r="C4430" t="s">
        <v>9715</v>
      </c>
      <c r="E4430" s="4">
        <v>42278</v>
      </c>
      <c r="F4430" t="s">
        <v>9796</v>
      </c>
    </row>
    <row r="4431" spans="1:6">
      <c r="A4431" s="1" t="s">
        <v>6196</v>
      </c>
      <c r="B4431" t="s">
        <v>6196</v>
      </c>
      <c r="C4431" t="s">
        <v>9715</v>
      </c>
      <c r="E4431" s="4">
        <v>42278</v>
      </c>
      <c r="F4431" t="s">
        <v>9796</v>
      </c>
    </row>
    <row r="4432" spans="1:6">
      <c r="A4432" s="1" t="s">
        <v>6197</v>
      </c>
      <c r="B4432" t="s">
        <v>6197</v>
      </c>
      <c r="C4432" t="s">
        <v>9715</v>
      </c>
      <c r="E4432" s="4">
        <v>42278</v>
      </c>
      <c r="F4432" t="s">
        <v>9796</v>
      </c>
    </row>
    <row r="4433" spans="1:6">
      <c r="A4433" s="1" t="s">
        <v>6198</v>
      </c>
      <c r="B4433" t="s">
        <v>6198</v>
      </c>
      <c r="C4433" t="s">
        <v>9715</v>
      </c>
      <c r="E4433" s="4">
        <v>42278</v>
      </c>
      <c r="F4433" t="s">
        <v>9796</v>
      </c>
    </row>
    <row r="4434" spans="1:6">
      <c r="A4434" s="1" t="s">
        <v>6199</v>
      </c>
      <c r="B4434" t="s">
        <v>6199</v>
      </c>
      <c r="C4434" t="s">
        <v>9715</v>
      </c>
      <c r="D4434" t="s">
        <v>9725</v>
      </c>
      <c r="E4434" s="4">
        <v>42278</v>
      </c>
      <c r="F4434" t="s">
        <v>9796</v>
      </c>
    </row>
    <row r="4435" spans="1:6">
      <c r="A4435" s="1" t="s">
        <v>6200</v>
      </c>
      <c r="B4435" t="s">
        <v>6200</v>
      </c>
      <c r="C4435" t="s">
        <v>9715</v>
      </c>
      <c r="E4435" s="4">
        <v>42278</v>
      </c>
      <c r="F4435" t="s">
        <v>9796</v>
      </c>
    </row>
    <row r="4436" spans="1:6">
      <c r="A4436" s="1" t="s">
        <v>6201</v>
      </c>
      <c r="B4436" t="s">
        <v>6201</v>
      </c>
      <c r="C4436" t="s">
        <v>9715</v>
      </c>
      <c r="D4436" t="s">
        <v>9723</v>
      </c>
      <c r="E4436" s="4">
        <v>42278</v>
      </c>
      <c r="F4436" t="s">
        <v>9796</v>
      </c>
    </row>
    <row r="4437" spans="1:6">
      <c r="A4437" s="1" t="s">
        <v>6202</v>
      </c>
      <c r="B4437" t="s">
        <v>6202</v>
      </c>
      <c r="C4437" t="s">
        <v>9715</v>
      </c>
      <c r="D4437" t="s">
        <v>201</v>
      </c>
      <c r="E4437" s="4">
        <v>42278</v>
      </c>
      <c r="F4437" t="s">
        <v>9796</v>
      </c>
    </row>
    <row r="4438" spans="1:6">
      <c r="A4438" s="1" t="s">
        <v>6203</v>
      </c>
      <c r="B4438" t="s">
        <v>6203</v>
      </c>
      <c r="C4438" t="s">
        <v>9715</v>
      </c>
      <c r="E4438" s="4">
        <v>42278</v>
      </c>
      <c r="F4438" t="s">
        <v>9796</v>
      </c>
    </row>
    <row r="4439" spans="1:6">
      <c r="A4439" s="1" t="s">
        <v>6204</v>
      </c>
      <c r="B4439" t="s">
        <v>6204</v>
      </c>
      <c r="C4439" t="s">
        <v>9715</v>
      </c>
      <c r="E4439" s="4">
        <v>42278</v>
      </c>
      <c r="F4439" t="s">
        <v>9796</v>
      </c>
    </row>
    <row r="4440" spans="1:6">
      <c r="A4440" s="1" t="s">
        <v>6205</v>
      </c>
      <c r="B4440" t="s">
        <v>6205</v>
      </c>
      <c r="C4440" t="s">
        <v>9715</v>
      </c>
      <c r="E4440" s="4">
        <v>42278</v>
      </c>
      <c r="F4440" t="s">
        <v>9796</v>
      </c>
    </row>
    <row r="4441" spans="1:6">
      <c r="A4441" s="1" t="s">
        <v>6206</v>
      </c>
      <c r="B4441" t="s">
        <v>6206</v>
      </c>
      <c r="C4441" t="s">
        <v>9715</v>
      </c>
      <c r="E4441" s="4">
        <v>42278</v>
      </c>
      <c r="F4441" t="s">
        <v>9796</v>
      </c>
    </row>
    <row r="4442" spans="1:6">
      <c r="A4442" s="1" t="s">
        <v>6207</v>
      </c>
      <c r="B4442" t="s">
        <v>6207</v>
      </c>
      <c r="C4442" t="s">
        <v>9715</v>
      </c>
      <c r="E4442" s="4">
        <v>42278</v>
      </c>
      <c r="F4442" t="s">
        <v>9796</v>
      </c>
    </row>
    <row r="4443" spans="1:6">
      <c r="A4443" s="1" t="s">
        <v>6208</v>
      </c>
      <c r="B4443" t="s">
        <v>6208</v>
      </c>
      <c r="C4443" t="s">
        <v>9715</v>
      </c>
      <c r="E4443" s="4">
        <v>42278</v>
      </c>
      <c r="F4443" t="s">
        <v>9796</v>
      </c>
    </row>
    <row r="4444" spans="1:6">
      <c r="A4444" s="1" t="s">
        <v>6209</v>
      </c>
      <c r="B4444" t="s">
        <v>6209</v>
      </c>
      <c r="C4444" t="s">
        <v>9715</v>
      </c>
      <c r="E4444" s="4">
        <v>42278</v>
      </c>
      <c r="F4444" t="s">
        <v>9796</v>
      </c>
    </row>
    <row r="4445" spans="1:6">
      <c r="A4445" s="1" t="s">
        <v>6210</v>
      </c>
      <c r="B4445" t="s">
        <v>6210</v>
      </c>
      <c r="C4445" t="s">
        <v>9715</v>
      </c>
      <c r="E4445" s="4">
        <v>42278</v>
      </c>
      <c r="F4445" t="s">
        <v>9796</v>
      </c>
    </row>
    <row r="4446" spans="1:6">
      <c r="A4446" s="1" t="s">
        <v>6211</v>
      </c>
      <c r="B4446" t="s">
        <v>6211</v>
      </c>
      <c r="C4446" t="s">
        <v>9715</v>
      </c>
      <c r="E4446" s="4">
        <v>42278</v>
      </c>
      <c r="F4446" t="s">
        <v>9796</v>
      </c>
    </row>
    <row r="4447" spans="1:6">
      <c r="A4447" s="1" t="s">
        <v>6212</v>
      </c>
      <c r="B4447" t="s">
        <v>6212</v>
      </c>
      <c r="C4447" t="s">
        <v>9715</v>
      </c>
      <c r="E4447" s="4">
        <v>42278</v>
      </c>
      <c r="F4447" t="s">
        <v>9796</v>
      </c>
    </row>
    <row r="4448" spans="1:6">
      <c r="A4448" s="1" t="s">
        <v>6213</v>
      </c>
      <c r="B4448" t="s">
        <v>6213</v>
      </c>
      <c r="C4448" t="s">
        <v>9715</v>
      </c>
      <c r="E4448" s="4">
        <v>42278</v>
      </c>
      <c r="F4448" t="s">
        <v>9796</v>
      </c>
    </row>
    <row r="4449" spans="1:6">
      <c r="A4449" s="1" t="s">
        <v>6214</v>
      </c>
      <c r="B4449" t="s">
        <v>6214</v>
      </c>
      <c r="C4449" t="s">
        <v>9715</v>
      </c>
      <c r="E4449" s="4">
        <v>42278</v>
      </c>
      <c r="F4449" t="s">
        <v>9796</v>
      </c>
    </row>
    <row r="4450" spans="1:6">
      <c r="A4450" s="1" t="s">
        <v>6215</v>
      </c>
      <c r="B4450" t="s">
        <v>6215</v>
      </c>
      <c r="C4450" t="s">
        <v>9715</v>
      </c>
      <c r="E4450" s="4">
        <v>42278</v>
      </c>
      <c r="F4450" t="s">
        <v>9796</v>
      </c>
    </row>
    <row r="4451" spans="1:6">
      <c r="A4451" s="1" t="s">
        <v>6216</v>
      </c>
      <c r="B4451" t="s">
        <v>6216</v>
      </c>
      <c r="C4451" t="s">
        <v>9715</v>
      </c>
      <c r="E4451" s="4">
        <v>42278</v>
      </c>
      <c r="F4451" t="s">
        <v>9796</v>
      </c>
    </row>
    <row r="4452" spans="1:6">
      <c r="A4452" s="1" t="s">
        <v>6217</v>
      </c>
      <c r="B4452" t="s">
        <v>6217</v>
      </c>
      <c r="C4452" t="s">
        <v>9715</v>
      </c>
      <c r="E4452" s="4">
        <v>42278</v>
      </c>
      <c r="F4452" t="s">
        <v>9796</v>
      </c>
    </row>
    <row r="4453" spans="1:6">
      <c r="A4453" s="1" t="s">
        <v>6218</v>
      </c>
      <c r="B4453" t="s">
        <v>6218</v>
      </c>
      <c r="C4453" t="s">
        <v>9715</v>
      </c>
      <c r="E4453" s="4">
        <v>42278</v>
      </c>
      <c r="F4453" t="s">
        <v>9796</v>
      </c>
    </row>
    <row r="4454" spans="1:6">
      <c r="A4454" s="1" t="s">
        <v>6219</v>
      </c>
      <c r="B4454" t="s">
        <v>6219</v>
      </c>
      <c r="C4454" t="s">
        <v>9715</v>
      </c>
      <c r="E4454" s="4">
        <v>42278</v>
      </c>
      <c r="F4454" t="s">
        <v>9796</v>
      </c>
    </row>
    <row r="4455" spans="1:6">
      <c r="A4455" s="1" t="s">
        <v>6220</v>
      </c>
      <c r="B4455" t="s">
        <v>6220</v>
      </c>
      <c r="C4455" t="s">
        <v>9715</v>
      </c>
      <c r="E4455" s="4">
        <v>42278</v>
      </c>
      <c r="F4455" t="s">
        <v>9796</v>
      </c>
    </row>
    <row r="4456" spans="1:6">
      <c r="A4456" s="1" t="s">
        <v>6221</v>
      </c>
      <c r="B4456" t="s">
        <v>6221</v>
      </c>
      <c r="C4456" t="s">
        <v>9715</v>
      </c>
      <c r="D4456" t="s">
        <v>9738</v>
      </c>
      <c r="E4456" s="4">
        <v>42278</v>
      </c>
      <c r="F4456" t="s">
        <v>9796</v>
      </c>
    </row>
    <row r="4457" spans="1:6">
      <c r="A4457" s="1" t="s">
        <v>6222</v>
      </c>
      <c r="B4457" t="s">
        <v>6222</v>
      </c>
      <c r="C4457" t="s">
        <v>9715</v>
      </c>
      <c r="E4457" s="4">
        <v>42278</v>
      </c>
      <c r="F4457" t="s">
        <v>9796</v>
      </c>
    </row>
    <row r="4458" spans="1:6">
      <c r="A4458" s="1" t="s">
        <v>6223</v>
      </c>
      <c r="B4458" t="s">
        <v>6223</v>
      </c>
      <c r="C4458" t="s">
        <v>9715</v>
      </c>
      <c r="E4458" s="4">
        <v>42278</v>
      </c>
      <c r="F4458" t="s">
        <v>9796</v>
      </c>
    </row>
    <row r="4459" spans="1:6">
      <c r="A4459" s="1" t="s">
        <v>6224</v>
      </c>
      <c r="B4459" t="s">
        <v>6224</v>
      </c>
      <c r="C4459" t="s">
        <v>9715</v>
      </c>
      <c r="E4459" s="4">
        <v>42278</v>
      </c>
      <c r="F4459" t="s">
        <v>9796</v>
      </c>
    </row>
    <row r="4460" spans="1:6">
      <c r="A4460" s="1" t="s">
        <v>6225</v>
      </c>
      <c r="B4460" t="s">
        <v>6225</v>
      </c>
      <c r="C4460" t="s">
        <v>9715</v>
      </c>
      <c r="E4460" s="4">
        <v>42278</v>
      </c>
      <c r="F4460" t="s">
        <v>9796</v>
      </c>
    </row>
    <row r="4461" spans="1:6">
      <c r="A4461" s="1" t="s">
        <v>6226</v>
      </c>
      <c r="B4461" t="s">
        <v>6226</v>
      </c>
      <c r="C4461" t="s">
        <v>9715</v>
      </c>
      <c r="E4461" s="4">
        <v>42278</v>
      </c>
      <c r="F4461" t="s">
        <v>9796</v>
      </c>
    </row>
    <row r="4462" spans="1:6">
      <c r="A4462" s="1" t="s">
        <v>6227</v>
      </c>
      <c r="B4462" t="s">
        <v>6227</v>
      </c>
      <c r="C4462" t="s">
        <v>9715</v>
      </c>
      <c r="E4462" s="4">
        <v>42278</v>
      </c>
      <c r="F4462" t="s">
        <v>9796</v>
      </c>
    </row>
    <row r="4463" spans="1:6">
      <c r="A4463" s="1" t="s">
        <v>6228</v>
      </c>
      <c r="B4463" t="s">
        <v>6228</v>
      </c>
      <c r="C4463" t="s">
        <v>9715</v>
      </c>
      <c r="E4463" s="4">
        <v>42278</v>
      </c>
      <c r="F4463" t="s">
        <v>9796</v>
      </c>
    </row>
    <row r="4464" spans="1:6">
      <c r="A4464" s="1" t="s">
        <v>6229</v>
      </c>
      <c r="B4464" t="s">
        <v>6229</v>
      </c>
      <c r="C4464" t="s">
        <v>9715</v>
      </c>
      <c r="E4464" s="4">
        <v>42278</v>
      </c>
      <c r="F4464" t="s">
        <v>9796</v>
      </c>
    </row>
    <row r="4465" spans="1:6">
      <c r="A4465" s="1" t="s">
        <v>6230</v>
      </c>
      <c r="B4465" t="s">
        <v>6230</v>
      </c>
      <c r="C4465" t="s">
        <v>9715</v>
      </c>
      <c r="E4465" s="4">
        <v>42278</v>
      </c>
      <c r="F4465" t="s">
        <v>9796</v>
      </c>
    </row>
    <row r="4466" spans="1:6">
      <c r="A4466" s="1" t="s">
        <v>6231</v>
      </c>
      <c r="B4466" t="s">
        <v>6231</v>
      </c>
      <c r="C4466" t="s">
        <v>9715</v>
      </c>
      <c r="E4466" s="4">
        <v>42278</v>
      </c>
      <c r="F4466" t="s">
        <v>9796</v>
      </c>
    </row>
    <row r="4467" spans="1:6">
      <c r="A4467" s="1" t="s">
        <v>6232</v>
      </c>
      <c r="B4467" t="s">
        <v>6232</v>
      </c>
      <c r="C4467" t="s">
        <v>9715</v>
      </c>
      <c r="E4467" s="4">
        <v>42278</v>
      </c>
      <c r="F4467" t="s">
        <v>9796</v>
      </c>
    </row>
    <row r="4468" spans="1:6">
      <c r="A4468" s="1" t="s">
        <v>6233</v>
      </c>
      <c r="B4468" t="s">
        <v>6233</v>
      </c>
      <c r="C4468" t="s">
        <v>9715</v>
      </c>
      <c r="E4468" s="4">
        <v>42278</v>
      </c>
      <c r="F4468" t="s">
        <v>9796</v>
      </c>
    </row>
    <row r="4469" spans="1:6">
      <c r="A4469" s="1" t="s">
        <v>6234</v>
      </c>
      <c r="B4469" t="s">
        <v>6234</v>
      </c>
      <c r="C4469" t="s">
        <v>9715</v>
      </c>
      <c r="D4469" t="s">
        <v>9725</v>
      </c>
      <c r="E4469" s="4">
        <v>42278</v>
      </c>
      <c r="F4469" t="s">
        <v>9796</v>
      </c>
    </row>
    <row r="4470" spans="1:6">
      <c r="A4470" s="1" t="s">
        <v>6235</v>
      </c>
      <c r="B4470" t="s">
        <v>6235</v>
      </c>
      <c r="C4470" t="s">
        <v>9715</v>
      </c>
      <c r="E4470" s="4">
        <v>42278</v>
      </c>
      <c r="F4470" t="s">
        <v>9796</v>
      </c>
    </row>
    <row r="4471" spans="1:6">
      <c r="A4471" s="1" t="s">
        <v>6236</v>
      </c>
      <c r="B4471" t="s">
        <v>6236</v>
      </c>
      <c r="C4471" t="s">
        <v>9715</v>
      </c>
      <c r="E4471" s="4">
        <v>42278</v>
      </c>
      <c r="F4471" t="s">
        <v>9796</v>
      </c>
    </row>
    <row r="4472" spans="1:6">
      <c r="A4472" s="1" t="s">
        <v>6237</v>
      </c>
      <c r="B4472" t="s">
        <v>6237</v>
      </c>
      <c r="C4472" t="s">
        <v>9715</v>
      </c>
      <c r="E4472" s="4">
        <v>42278</v>
      </c>
      <c r="F4472" t="s">
        <v>9796</v>
      </c>
    </row>
    <row r="4473" spans="1:6">
      <c r="A4473" s="1" t="s">
        <v>6238</v>
      </c>
      <c r="B4473" t="s">
        <v>6238</v>
      </c>
      <c r="C4473" t="s">
        <v>9715</v>
      </c>
      <c r="E4473" s="4">
        <v>42278</v>
      </c>
      <c r="F4473" t="s">
        <v>9796</v>
      </c>
    </row>
    <row r="4474" spans="1:6">
      <c r="A4474" s="1" t="s">
        <v>6239</v>
      </c>
      <c r="B4474" t="s">
        <v>6239</v>
      </c>
      <c r="C4474" t="s">
        <v>9715</v>
      </c>
      <c r="D4474" t="s">
        <v>9734</v>
      </c>
      <c r="E4474" s="4">
        <v>42278</v>
      </c>
      <c r="F4474" t="s">
        <v>9796</v>
      </c>
    </row>
    <row r="4475" spans="1:6">
      <c r="A4475" s="1" t="s">
        <v>6240</v>
      </c>
      <c r="B4475" t="s">
        <v>6240</v>
      </c>
      <c r="C4475" t="s">
        <v>9715</v>
      </c>
      <c r="E4475" s="4">
        <v>42278</v>
      </c>
      <c r="F4475" t="s">
        <v>9796</v>
      </c>
    </row>
    <row r="4476" spans="1:6">
      <c r="A4476" s="1" t="s">
        <v>6241</v>
      </c>
      <c r="B4476" t="s">
        <v>6241</v>
      </c>
      <c r="C4476" t="s">
        <v>9715</v>
      </c>
      <c r="E4476" s="4">
        <v>42278</v>
      </c>
      <c r="F4476" t="s">
        <v>9796</v>
      </c>
    </row>
    <row r="4477" spans="1:6">
      <c r="A4477" s="1" t="s">
        <v>6242</v>
      </c>
      <c r="B4477" t="s">
        <v>6242</v>
      </c>
      <c r="C4477" t="s">
        <v>9715</v>
      </c>
      <c r="E4477" s="4">
        <v>42278</v>
      </c>
      <c r="F4477" t="s">
        <v>9796</v>
      </c>
    </row>
    <row r="4478" spans="1:6">
      <c r="A4478" s="1" t="s">
        <v>6243</v>
      </c>
      <c r="B4478" t="s">
        <v>6243</v>
      </c>
      <c r="C4478" t="s">
        <v>9715</v>
      </c>
      <c r="E4478" s="4">
        <v>42278</v>
      </c>
      <c r="F4478" t="s">
        <v>9796</v>
      </c>
    </row>
    <row r="4479" spans="1:6">
      <c r="A4479" s="1" t="s">
        <v>6244</v>
      </c>
      <c r="B4479" t="s">
        <v>6244</v>
      </c>
      <c r="C4479" t="s">
        <v>9715</v>
      </c>
      <c r="E4479" s="4">
        <v>42278</v>
      </c>
      <c r="F4479" t="s">
        <v>9796</v>
      </c>
    </row>
    <row r="4480" spans="1:6">
      <c r="A4480" s="1" t="s">
        <v>6245</v>
      </c>
      <c r="B4480" t="s">
        <v>6245</v>
      </c>
      <c r="C4480" t="s">
        <v>9715</v>
      </c>
      <c r="E4480" s="4">
        <v>42278</v>
      </c>
      <c r="F4480" t="s">
        <v>9796</v>
      </c>
    </row>
    <row r="4481" spans="1:6">
      <c r="A4481" s="1" t="s">
        <v>6246</v>
      </c>
      <c r="B4481" t="s">
        <v>6246</v>
      </c>
      <c r="C4481" t="s">
        <v>1765</v>
      </c>
      <c r="E4481" s="4">
        <v>42278</v>
      </c>
      <c r="F4481" t="s">
        <v>9796</v>
      </c>
    </row>
    <row r="4482" spans="1:6">
      <c r="A4482" s="1" t="s">
        <v>6247</v>
      </c>
      <c r="B4482" t="s">
        <v>6247</v>
      </c>
      <c r="C4482" t="s">
        <v>9715</v>
      </c>
      <c r="E4482" s="4">
        <v>42278</v>
      </c>
      <c r="F4482" t="s">
        <v>9796</v>
      </c>
    </row>
    <row r="4483" spans="1:6">
      <c r="A4483" s="1" t="s">
        <v>6248</v>
      </c>
      <c r="B4483" t="s">
        <v>6248</v>
      </c>
      <c r="C4483" t="s">
        <v>9715</v>
      </c>
      <c r="E4483" s="4">
        <v>42278</v>
      </c>
      <c r="F4483" t="s">
        <v>9796</v>
      </c>
    </row>
    <row r="4484" spans="1:6">
      <c r="A4484" s="1" t="s">
        <v>6249</v>
      </c>
      <c r="B4484" t="s">
        <v>6249</v>
      </c>
      <c r="C4484" t="s">
        <v>9715</v>
      </c>
      <c r="E4484" s="4">
        <v>42278</v>
      </c>
      <c r="F4484" t="s">
        <v>9796</v>
      </c>
    </row>
    <row r="4485" spans="1:6">
      <c r="A4485" s="1" t="s">
        <v>6250</v>
      </c>
      <c r="B4485" t="s">
        <v>6250</v>
      </c>
      <c r="C4485" t="s">
        <v>9715</v>
      </c>
      <c r="E4485" s="4">
        <v>42278</v>
      </c>
      <c r="F4485" t="s">
        <v>9796</v>
      </c>
    </row>
    <row r="4486" spans="1:6">
      <c r="A4486" s="1" t="s">
        <v>6251</v>
      </c>
      <c r="B4486" t="s">
        <v>6251</v>
      </c>
      <c r="C4486" t="s">
        <v>9715</v>
      </c>
      <c r="E4486" s="4">
        <v>42278</v>
      </c>
      <c r="F4486" t="s">
        <v>9796</v>
      </c>
    </row>
    <row r="4487" spans="1:6">
      <c r="A4487" s="1" t="s">
        <v>6252</v>
      </c>
      <c r="B4487" t="s">
        <v>6252</v>
      </c>
      <c r="C4487" t="s">
        <v>9715</v>
      </c>
      <c r="D4487" t="s">
        <v>9725</v>
      </c>
      <c r="E4487" s="4">
        <v>42278</v>
      </c>
      <c r="F4487" t="s">
        <v>9796</v>
      </c>
    </row>
    <row r="4488" spans="1:6">
      <c r="A4488" s="1" t="s">
        <v>6253</v>
      </c>
      <c r="B4488" t="s">
        <v>6253</v>
      </c>
      <c r="C4488" t="s">
        <v>9715</v>
      </c>
      <c r="E4488" s="4">
        <v>42278</v>
      </c>
      <c r="F4488" t="s">
        <v>9796</v>
      </c>
    </row>
    <row r="4489" spans="1:6">
      <c r="A4489" s="1" t="s">
        <v>6254</v>
      </c>
      <c r="B4489" t="s">
        <v>6254</v>
      </c>
      <c r="C4489" t="s">
        <v>9715</v>
      </c>
      <c r="E4489" s="4">
        <v>42278</v>
      </c>
      <c r="F4489" t="s">
        <v>9796</v>
      </c>
    </row>
    <row r="4490" spans="1:6">
      <c r="A4490" s="1" t="s">
        <v>6255</v>
      </c>
      <c r="B4490" t="s">
        <v>6255</v>
      </c>
      <c r="C4490" t="s">
        <v>9715</v>
      </c>
      <c r="E4490" s="4">
        <v>42278</v>
      </c>
      <c r="F4490" t="s">
        <v>9796</v>
      </c>
    </row>
    <row r="4491" spans="1:6">
      <c r="A4491" s="1" t="s">
        <v>6256</v>
      </c>
      <c r="B4491" t="s">
        <v>6256</v>
      </c>
      <c r="C4491" t="s">
        <v>9715</v>
      </c>
      <c r="E4491" s="4">
        <v>42278</v>
      </c>
      <c r="F4491" t="s">
        <v>9796</v>
      </c>
    </row>
    <row r="4492" spans="1:6">
      <c r="A4492" s="1" t="s">
        <v>6257</v>
      </c>
      <c r="B4492" t="s">
        <v>6257</v>
      </c>
      <c r="C4492" t="s">
        <v>9715</v>
      </c>
      <c r="E4492" s="4">
        <v>42278</v>
      </c>
      <c r="F4492" t="s">
        <v>9796</v>
      </c>
    </row>
    <row r="4493" spans="1:6">
      <c r="A4493" s="1" t="s">
        <v>6258</v>
      </c>
      <c r="B4493" t="s">
        <v>6258</v>
      </c>
      <c r="C4493" t="s">
        <v>9715</v>
      </c>
      <c r="D4493" t="s">
        <v>9738</v>
      </c>
      <c r="E4493" s="4">
        <v>42278</v>
      </c>
      <c r="F4493" t="s">
        <v>9796</v>
      </c>
    </row>
    <row r="4494" spans="1:6">
      <c r="A4494" s="1" t="s">
        <v>6259</v>
      </c>
      <c r="B4494" t="s">
        <v>6259</v>
      </c>
      <c r="C4494" t="s">
        <v>9715</v>
      </c>
      <c r="E4494" s="4">
        <v>42278</v>
      </c>
      <c r="F4494" t="s">
        <v>9796</v>
      </c>
    </row>
    <row r="4495" spans="1:6">
      <c r="A4495" s="1" t="s">
        <v>6260</v>
      </c>
      <c r="B4495" t="s">
        <v>6260</v>
      </c>
      <c r="C4495" t="s">
        <v>9715</v>
      </c>
      <c r="E4495" s="4">
        <v>42278</v>
      </c>
      <c r="F4495" t="s">
        <v>9796</v>
      </c>
    </row>
    <row r="4496" spans="1:6">
      <c r="A4496" s="1" t="s">
        <v>6261</v>
      </c>
      <c r="B4496" t="s">
        <v>6261</v>
      </c>
      <c r="C4496" t="s">
        <v>9715</v>
      </c>
      <c r="E4496" s="4">
        <v>42278</v>
      </c>
      <c r="F4496" t="s">
        <v>9796</v>
      </c>
    </row>
    <row r="4497" spans="1:6">
      <c r="A4497" s="1" t="s">
        <v>6262</v>
      </c>
      <c r="B4497" t="s">
        <v>6262</v>
      </c>
      <c r="C4497" t="s">
        <v>9715</v>
      </c>
      <c r="E4497" s="4">
        <v>42278</v>
      </c>
      <c r="F4497" t="s">
        <v>9796</v>
      </c>
    </row>
    <row r="4498" spans="1:6">
      <c r="A4498" s="1" t="s">
        <v>6263</v>
      </c>
      <c r="B4498" t="s">
        <v>6263</v>
      </c>
      <c r="C4498" t="s">
        <v>9715</v>
      </c>
      <c r="D4498" t="s">
        <v>9725</v>
      </c>
      <c r="E4498" s="4">
        <v>42278</v>
      </c>
      <c r="F4498" t="s">
        <v>9796</v>
      </c>
    </row>
    <row r="4499" spans="1:6">
      <c r="A4499" s="1" t="s">
        <v>6264</v>
      </c>
      <c r="B4499" t="s">
        <v>6264</v>
      </c>
      <c r="C4499" t="s">
        <v>9715</v>
      </c>
      <c r="E4499" s="4">
        <v>42278</v>
      </c>
      <c r="F4499" t="s">
        <v>9796</v>
      </c>
    </row>
    <row r="4500" spans="1:6">
      <c r="A4500" s="1" t="s">
        <v>6265</v>
      </c>
      <c r="B4500" t="s">
        <v>6265</v>
      </c>
      <c r="C4500" t="s">
        <v>9715</v>
      </c>
      <c r="E4500" s="4">
        <v>42278</v>
      </c>
      <c r="F4500" t="s">
        <v>9796</v>
      </c>
    </row>
    <row r="4501" spans="1:6">
      <c r="A4501" s="1" t="s">
        <v>6266</v>
      </c>
      <c r="B4501" t="s">
        <v>6266</v>
      </c>
      <c r="C4501" t="s">
        <v>9715</v>
      </c>
      <c r="E4501" s="4">
        <v>42278</v>
      </c>
      <c r="F4501" t="s">
        <v>9796</v>
      </c>
    </row>
    <row r="4502" spans="1:6">
      <c r="A4502" s="1" t="s">
        <v>6267</v>
      </c>
      <c r="B4502" t="s">
        <v>6267</v>
      </c>
      <c r="C4502" t="s">
        <v>9715</v>
      </c>
      <c r="E4502" s="4">
        <v>42278</v>
      </c>
      <c r="F4502" t="s">
        <v>9796</v>
      </c>
    </row>
    <row r="4503" spans="1:6">
      <c r="A4503" s="1" t="s">
        <v>6268</v>
      </c>
      <c r="B4503" t="s">
        <v>6268</v>
      </c>
      <c r="C4503" t="s">
        <v>9715</v>
      </c>
      <c r="D4503" t="s">
        <v>9729</v>
      </c>
      <c r="E4503" s="4">
        <v>42278</v>
      </c>
      <c r="F4503" t="s">
        <v>9796</v>
      </c>
    </row>
    <row r="4504" spans="1:6">
      <c r="A4504" s="1" t="s">
        <v>6269</v>
      </c>
      <c r="B4504" t="s">
        <v>6269</v>
      </c>
      <c r="C4504" t="s">
        <v>9715</v>
      </c>
      <c r="E4504" s="4">
        <v>42278</v>
      </c>
      <c r="F4504" t="s">
        <v>9796</v>
      </c>
    </row>
    <row r="4505" spans="1:6">
      <c r="A4505" s="1" t="s">
        <v>6270</v>
      </c>
      <c r="B4505" t="s">
        <v>6270</v>
      </c>
      <c r="C4505" t="s">
        <v>9715</v>
      </c>
      <c r="E4505" s="4">
        <v>42278</v>
      </c>
      <c r="F4505" t="s">
        <v>9796</v>
      </c>
    </row>
    <row r="4506" spans="1:6">
      <c r="A4506" s="1" t="s">
        <v>6271</v>
      </c>
      <c r="B4506" t="s">
        <v>6271</v>
      </c>
      <c r="C4506" t="s">
        <v>9715</v>
      </c>
      <c r="E4506" s="4">
        <v>42278</v>
      </c>
      <c r="F4506" t="s">
        <v>9796</v>
      </c>
    </row>
    <row r="4507" spans="1:6">
      <c r="A4507" s="1" t="s">
        <v>6272</v>
      </c>
      <c r="B4507" t="s">
        <v>6272</v>
      </c>
      <c r="C4507" t="s">
        <v>9715</v>
      </c>
      <c r="E4507" s="4">
        <v>42278</v>
      </c>
      <c r="F4507" t="s">
        <v>9796</v>
      </c>
    </row>
    <row r="4508" spans="1:6">
      <c r="A4508" s="1" t="s">
        <v>6273</v>
      </c>
      <c r="B4508" t="s">
        <v>6273</v>
      </c>
      <c r="C4508" t="s">
        <v>9715</v>
      </c>
      <c r="E4508" s="4">
        <v>42278</v>
      </c>
      <c r="F4508" t="s">
        <v>9796</v>
      </c>
    </row>
    <row r="4509" spans="1:6">
      <c r="A4509" s="1" t="s">
        <v>6274</v>
      </c>
      <c r="B4509" t="s">
        <v>6274</v>
      </c>
      <c r="C4509" t="s">
        <v>9715</v>
      </c>
      <c r="E4509" s="4">
        <v>42278</v>
      </c>
      <c r="F4509" t="s">
        <v>9796</v>
      </c>
    </row>
    <row r="4510" spans="1:6">
      <c r="A4510" s="1" t="s">
        <v>6275</v>
      </c>
      <c r="B4510" t="s">
        <v>6275</v>
      </c>
      <c r="C4510" t="s">
        <v>9715</v>
      </c>
      <c r="E4510" s="4">
        <v>42278</v>
      </c>
      <c r="F4510" t="s">
        <v>9796</v>
      </c>
    </row>
    <row r="4511" spans="1:6">
      <c r="A4511" s="1" t="s">
        <v>6276</v>
      </c>
      <c r="B4511" t="s">
        <v>6276</v>
      </c>
      <c r="C4511" t="s">
        <v>9715</v>
      </c>
      <c r="E4511" s="4">
        <v>42278</v>
      </c>
      <c r="F4511" t="s">
        <v>9796</v>
      </c>
    </row>
    <row r="4512" spans="1:6">
      <c r="A4512" s="1" t="s">
        <v>6277</v>
      </c>
      <c r="B4512" t="s">
        <v>6277</v>
      </c>
      <c r="C4512" t="s">
        <v>9715</v>
      </c>
      <c r="E4512" s="4">
        <v>42278</v>
      </c>
      <c r="F4512" t="s">
        <v>9796</v>
      </c>
    </row>
    <row r="4513" spans="1:6">
      <c r="A4513" s="1" t="s">
        <v>6278</v>
      </c>
      <c r="B4513" t="s">
        <v>6278</v>
      </c>
      <c r="C4513" t="s">
        <v>9715</v>
      </c>
      <c r="E4513" s="4">
        <v>42278</v>
      </c>
      <c r="F4513" t="s">
        <v>9796</v>
      </c>
    </row>
    <row r="4514" spans="1:6">
      <c r="A4514" s="1" t="s">
        <v>6279</v>
      </c>
      <c r="B4514" t="s">
        <v>6279</v>
      </c>
      <c r="C4514" t="s">
        <v>9715</v>
      </c>
      <c r="E4514" s="4">
        <v>42278</v>
      </c>
      <c r="F4514" t="s">
        <v>9796</v>
      </c>
    </row>
    <row r="4515" spans="1:6">
      <c r="A4515" s="1" t="s">
        <v>6280</v>
      </c>
      <c r="B4515" t="s">
        <v>6280</v>
      </c>
      <c r="C4515" t="s">
        <v>9715</v>
      </c>
      <c r="E4515" s="4">
        <v>42278</v>
      </c>
      <c r="F4515" t="s">
        <v>9796</v>
      </c>
    </row>
    <row r="4516" spans="1:6">
      <c r="A4516" s="1" t="s">
        <v>6281</v>
      </c>
      <c r="B4516" t="s">
        <v>6281</v>
      </c>
      <c r="C4516" t="s">
        <v>9715</v>
      </c>
      <c r="E4516" s="4">
        <v>42278</v>
      </c>
      <c r="F4516" t="s">
        <v>9796</v>
      </c>
    </row>
    <row r="4517" spans="1:6">
      <c r="A4517" s="1" t="s">
        <v>6282</v>
      </c>
      <c r="B4517" t="s">
        <v>6282</v>
      </c>
      <c r="C4517" t="s">
        <v>9715</v>
      </c>
      <c r="E4517" s="4">
        <v>42278</v>
      </c>
      <c r="F4517" t="s">
        <v>9796</v>
      </c>
    </row>
    <row r="4518" spans="1:6">
      <c r="A4518" s="1" t="s">
        <v>6283</v>
      </c>
      <c r="B4518" t="s">
        <v>6283</v>
      </c>
      <c r="C4518" t="s">
        <v>9715</v>
      </c>
      <c r="E4518" s="4">
        <v>42278</v>
      </c>
      <c r="F4518" t="s">
        <v>9796</v>
      </c>
    </row>
    <row r="4519" spans="1:6">
      <c r="A4519" s="1" t="s">
        <v>6284</v>
      </c>
      <c r="B4519" t="s">
        <v>6284</v>
      </c>
      <c r="C4519" t="s">
        <v>9715</v>
      </c>
      <c r="E4519" s="4">
        <v>42278</v>
      </c>
      <c r="F4519" t="s">
        <v>9796</v>
      </c>
    </row>
    <row r="4520" spans="1:6">
      <c r="A4520" s="1" t="s">
        <v>6285</v>
      </c>
      <c r="B4520" t="s">
        <v>6285</v>
      </c>
      <c r="C4520" t="s">
        <v>9715</v>
      </c>
      <c r="E4520" s="4">
        <v>42278</v>
      </c>
      <c r="F4520" t="s">
        <v>9796</v>
      </c>
    </row>
    <row r="4521" spans="1:6">
      <c r="A4521" s="1" t="s">
        <v>6286</v>
      </c>
      <c r="B4521" t="s">
        <v>6286</v>
      </c>
      <c r="C4521" t="s">
        <v>9715</v>
      </c>
      <c r="E4521" s="4">
        <v>42278</v>
      </c>
      <c r="F4521" t="s">
        <v>9796</v>
      </c>
    </row>
    <row r="4522" spans="1:6">
      <c r="A4522" s="1" t="s">
        <v>6287</v>
      </c>
      <c r="B4522" t="s">
        <v>6287</v>
      </c>
      <c r="C4522" t="s">
        <v>9715</v>
      </c>
      <c r="D4522" t="s">
        <v>178</v>
      </c>
      <c r="E4522" s="4">
        <v>42278</v>
      </c>
      <c r="F4522" t="s">
        <v>9796</v>
      </c>
    </row>
    <row r="4523" spans="1:6">
      <c r="A4523" s="1" t="s">
        <v>6288</v>
      </c>
      <c r="B4523" t="s">
        <v>6288</v>
      </c>
      <c r="C4523" t="s">
        <v>9715</v>
      </c>
      <c r="E4523" s="4">
        <v>42278</v>
      </c>
      <c r="F4523" t="s">
        <v>9796</v>
      </c>
    </row>
    <row r="4524" spans="1:6">
      <c r="A4524" s="1" t="s">
        <v>6289</v>
      </c>
      <c r="B4524" t="s">
        <v>6289</v>
      </c>
      <c r="C4524" t="s">
        <v>9715</v>
      </c>
      <c r="E4524" s="4">
        <v>42278</v>
      </c>
      <c r="F4524" t="s">
        <v>9796</v>
      </c>
    </row>
    <row r="4525" spans="1:6">
      <c r="A4525" s="1" t="s">
        <v>6290</v>
      </c>
      <c r="B4525" t="s">
        <v>6290</v>
      </c>
      <c r="C4525" t="s">
        <v>9715</v>
      </c>
      <c r="E4525" s="4">
        <v>42278</v>
      </c>
      <c r="F4525" t="s">
        <v>9796</v>
      </c>
    </row>
    <row r="4526" spans="1:6">
      <c r="A4526" s="1" t="s">
        <v>6291</v>
      </c>
      <c r="B4526" t="s">
        <v>6291</v>
      </c>
      <c r="C4526" t="s">
        <v>9715</v>
      </c>
      <c r="E4526" s="4">
        <v>42278</v>
      </c>
      <c r="F4526" t="s">
        <v>9796</v>
      </c>
    </row>
    <row r="4527" spans="1:6">
      <c r="A4527" s="1" t="s">
        <v>6292</v>
      </c>
      <c r="B4527" t="s">
        <v>6292</v>
      </c>
      <c r="C4527" t="s">
        <v>9715</v>
      </c>
      <c r="E4527" s="4">
        <v>42278</v>
      </c>
      <c r="F4527" t="s">
        <v>9796</v>
      </c>
    </row>
    <row r="4528" spans="1:6">
      <c r="A4528" s="1" t="s">
        <v>6293</v>
      </c>
      <c r="B4528" t="s">
        <v>6293</v>
      </c>
      <c r="C4528" t="s">
        <v>9715</v>
      </c>
      <c r="D4528" t="s">
        <v>178</v>
      </c>
      <c r="E4528" s="4">
        <v>42278</v>
      </c>
      <c r="F4528" t="s">
        <v>9796</v>
      </c>
    </row>
    <row r="4529" spans="1:6">
      <c r="A4529" s="1" t="s">
        <v>6294</v>
      </c>
      <c r="B4529" t="s">
        <v>6294</v>
      </c>
      <c r="C4529" t="s">
        <v>9715</v>
      </c>
      <c r="E4529" s="4">
        <v>42278</v>
      </c>
      <c r="F4529" t="s">
        <v>9796</v>
      </c>
    </row>
    <row r="4530" spans="1:6">
      <c r="A4530" s="1" t="s">
        <v>6295</v>
      </c>
      <c r="B4530" t="s">
        <v>6295</v>
      </c>
      <c r="C4530" t="s">
        <v>9715</v>
      </c>
      <c r="E4530" s="4">
        <v>42278</v>
      </c>
      <c r="F4530" t="s">
        <v>9796</v>
      </c>
    </row>
    <row r="4531" spans="1:6">
      <c r="A4531" s="1" t="s">
        <v>6296</v>
      </c>
      <c r="B4531" t="s">
        <v>6296</v>
      </c>
      <c r="C4531" t="s">
        <v>9715</v>
      </c>
      <c r="E4531" s="4">
        <v>42278</v>
      </c>
      <c r="F4531" t="s">
        <v>9796</v>
      </c>
    </row>
    <row r="4532" spans="1:6">
      <c r="A4532" s="1" t="s">
        <v>6297</v>
      </c>
      <c r="B4532" t="s">
        <v>6297</v>
      </c>
      <c r="C4532" t="s">
        <v>9715</v>
      </c>
      <c r="E4532" s="4">
        <v>42278</v>
      </c>
      <c r="F4532" t="s">
        <v>9796</v>
      </c>
    </row>
    <row r="4533" spans="1:6">
      <c r="A4533" s="1" t="s">
        <v>6298</v>
      </c>
      <c r="B4533" t="s">
        <v>6298</v>
      </c>
      <c r="C4533" t="s">
        <v>9715</v>
      </c>
      <c r="E4533" s="4">
        <v>42278</v>
      </c>
      <c r="F4533" t="s">
        <v>9796</v>
      </c>
    </row>
    <row r="4534" spans="1:6">
      <c r="A4534" s="1" t="s">
        <v>6299</v>
      </c>
      <c r="B4534" t="s">
        <v>6299</v>
      </c>
      <c r="C4534" t="s">
        <v>1765</v>
      </c>
      <c r="E4534" s="4">
        <v>42278</v>
      </c>
      <c r="F4534" t="s">
        <v>9796</v>
      </c>
    </row>
    <row r="4535" spans="1:6">
      <c r="A4535" s="1" t="s">
        <v>6300</v>
      </c>
      <c r="B4535" t="s">
        <v>6300</v>
      </c>
      <c r="C4535" t="s">
        <v>9715</v>
      </c>
      <c r="E4535" s="4">
        <v>42278</v>
      </c>
      <c r="F4535" t="s">
        <v>9796</v>
      </c>
    </row>
    <row r="4536" spans="1:6">
      <c r="A4536" s="1" t="s">
        <v>6301</v>
      </c>
      <c r="B4536" t="s">
        <v>6301</v>
      </c>
      <c r="C4536" t="s">
        <v>9715</v>
      </c>
      <c r="E4536" s="4">
        <v>42278</v>
      </c>
      <c r="F4536" t="s">
        <v>9796</v>
      </c>
    </row>
    <row r="4537" spans="1:6">
      <c r="A4537" s="1" t="s">
        <v>6302</v>
      </c>
      <c r="B4537" t="s">
        <v>6302</v>
      </c>
      <c r="C4537" t="s">
        <v>9715</v>
      </c>
      <c r="D4537" t="s">
        <v>9725</v>
      </c>
      <c r="E4537" s="4">
        <v>42278</v>
      </c>
      <c r="F4537" t="s">
        <v>9796</v>
      </c>
    </row>
    <row r="4538" spans="1:6">
      <c r="A4538" s="1" t="s">
        <v>6303</v>
      </c>
      <c r="B4538" t="s">
        <v>6303</v>
      </c>
      <c r="C4538" t="s">
        <v>1765</v>
      </c>
      <c r="E4538" s="4">
        <v>42278</v>
      </c>
      <c r="F4538" t="s">
        <v>9796</v>
      </c>
    </row>
    <row r="4539" spans="1:6">
      <c r="A4539" s="1" t="s">
        <v>6304</v>
      </c>
      <c r="B4539" t="s">
        <v>6304</v>
      </c>
      <c r="C4539" t="s">
        <v>1765</v>
      </c>
      <c r="D4539" t="s">
        <v>9764</v>
      </c>
      <c r="E4539" s="4">
        <v>42278</v>
      </c>
      <c r="F4539" t="s">
        <v>9796</v>
      </c>
    </row>
    <row r="4540" spans="1:6">
      <c r="A4540" s="1" t="s">
        <v>6305</v>
      </c>
      <c r="B4540" t="s">
        <v>6305</v>
      </c>
      <c r="C4540" t="s">
        <v>9715</v>
      </c>
      <c r="D4540" t="s">
        <v>9725</v>
      </c>
      <c r="E4540" s="4">
        <v>42278</v>
      </c>
      <c r="F4540" t="s">
        <v>9796</v>
      </c>
    </row>
    <row r="4541" spans="1:6">
      <c r="A4541" s="1" t="s">
        <v>6306</v>
      </c>
      <c r="B4541" t="s">
        <v>6306</v>
      </c>
      <c r="C4541" t="s">
        <v>1765</v>
      </c>
      <c r="E4541" s="4">
        <v>42278</v>
      </c>
      <c r="F4541" t="s">
        <v>9796</v>
      </c>
    </row>
    <row r="4542" spans="1:6">
      <c r="A4542" s="1" t="s">
        <v>6307</v>
      </c>
      <c r="B4542" t="s">
        <v>6307</v>
      </c>
      <c r="C4542" t="s">
        <v>1765</v>
      </c>
      <c r="D4542" t="s">
        <v>9722</v>
      </c>
      <c r="E4542" s="4">
        <v>42278</v>
      </c>
      <c r="F4542" t="s">
        <v>9796</v>
      </c>
    </row>
    <row r="4543" spans="1:6">
      <c r="A4543" s="1" t="s">
        <v>6308</v>
      </c>
      <c r="B4543" t="s">
        <v>6308</v>
      </c>
      <c r="C4543" t="s">
        <v>9715</v>
      </c>
      <c r="E4543" s="4">
        <v>42278</v>
      </c>
      <c r="F4543" t="s">
        <v>9796</v>
      </c>
    </row>
    <row r="4544" spans="1:6">
      <c r="A4544" s="1" t="s">
        <v>6309</v>
      </c>
      <c r="B4544" t="s">
        <v>6309</v>
      </c>
      <c r="C4544" t="s">
        <v>9715</v>
      </c>
      <c r="E4544" s="4">
        <v>42278</v>
      </c>
      <c r="F4544" t="s">
        <v>9796</v>
      </c>
    </row>
    <row r="4545" spans="1:6">
      <c r="A4545" s="1" t="s">
        <v>6310</v>
      </c>
      <c r="B4545" t="s">
        <v>6310</v>
      </c>
      <c r="C4545" t="s">
        <v>9715</v>
      </c>
      <c r="E4545" s="4">
        <v>42278</v>
      </c>
      <c r="F4545" t="s">
        <v>9796</v>
      </c>
    </row>
    <row r="4546" spans="1:6">
      <c r="A4546" s="1" t="s">
        <v>6311</v>
      </c>
      <c r="B4546" t="s">
        <v>6311</v>
      </c>
      <c r="C4546" t="s">
        <v>9715</v>
      </c>
      <c r="E4546" s="4">
        <v>42278</v>
      </c>
      <c r="F4546" t="s">
        <v>9796</v>
      </c>
    </row>
    <row r="4547" spans="1:6">
      <c r="A4547" s="1" t="s">
        <v>6312</v>
      </c>
      <c r="B4547" t="s">
        <v>6312</v>
      </c>
      <c r="C4547" t="s">
        <v>9715</v>
      </c>
      <c r="D4547" t="s">
        <v>178</v>
      </c>
      <c r="E4547" s="4">
        <v>42278</v>
      </c>
      <c r="F4547" t="s">
        <v>9796</v>
      </c>
    </row>
    <row r="4548" spans="1:6">
      <c r="A4548" s="1" t="s">
        <v>6313</v>
      </c>
      <c r="B4548" t="s">
        <v>6313</v>
      </c>
      <c r="C4548" t="s">
        <v>1765</v>
      </c>
      <c r="D4548" t="s">
        <v>178</v>
      </c>
      <c r="E4548" s="4">
        <v>42278</v>
      </c>
      <c r="F4548" t="s">
        <v>9796</v>
      </c>
    </row>
    <row r="4549" spans="1:6">
      <c r="A4549" s="1" t="s">
        <v>6314</v>
      </c>
      <c r="B4549" t="s">
        <v>6314</v>
      </c>
      <c r="C4549" t="s">
        <v>9715</v>
      </c>
      <c r="E4549" s="4">
        <v>42278</v>
      </c>
      <c r="F4549" t="s">
        <v>9796</v>
      </c>
    </row>
    <row r="4550" spans="1:6">
      <c r="A4550" s="1" t="s">
        <v>6315</v>
      </c>
      <c r="B4550" t="s">
        <v>6315</v>
      </c>
      <c r="C4550" t="s">
        <v>9715</v>
      </c>
      <c r="E4550" s="4">
        <v>42278</v>
      </c>
      <c r="F4550" t="s">
        <v>9796</v>
      </c>
    </row>
    <row r="4551" spans="1:6">
      <c r="A4551" s="1" t="s">
        <v>6316</v>
      </c>
      <c r="B4551" t="s">
        <v>6316</v>
      </c>
      <c r="C4551" t="s">
        <v>1765</v>
      </c>
      <c r="E4551" s="4">
        <v>42278</v>
      </c>
      <c r="F4551" t="s">
        <v>9796</v>
      </c>
    </row>
    <row r="4552" spans="1:6">
      <c r="A4552" s="1" t="s">
        <v>6317</v>
      </c>
      <c r="B4552" t="s">
        <v>6317</v>
      </c>
      <c r="C4552" t="s">
        <v>1765</v>
      </c>
      <c r="D4552" t="s">
        <v>9722</v>
      </c>
      <c r="E4552" s="4">
        <v>42278</v>
      </c>
      <c r="F4552" t="s">
        <v>9796</v>
      </c>
    </row>
    <row r="4553" spans="1:6">
      <c r="A4553" s="1" t="s">
        <v>6318</v>
      </c>
      <c r="B4553" t="s">
        <v>6318</v>
      </c>
      <c r="C4553" t="s">
        <v>9715</v>
      </c>
      <c r="E4553" s="4">
        <v>42278</v>
      </c>
      <c r="F4553" t="s">
        <v>9796</v>
      </c>
    </row>
    <row r="4554" spans="1:6">
      <c r="A4554" s="1" t="s">
        <v>6319</v>
      </c>
      <c r="B4554" t="s">
        <v>6319</v>
      </c>
      <c r="C4554" t="s">
        <v>9715</v>
      </c>
      <c r="D4554" t="s">
        <v>9779</v>
      </c>
      <c r="E4554" s="4">
        <v>42278</v>
      </c>
      <c r="F4554" t="s">
        <v>9796</v>
      </c>
    </row>
    <row r="4555" spans="1:6">
      <c r="A4555" s="1" t="s">
        <v>6320</v>
      </c>
      <c r="B4555" t="s">
        <v>6320</v>
      </c>
      <c r="C4555" t="s">
        <v>9715</v>
      </c>
      <c r="E4555" s="4">
        <v>42278</v>
      </c>
      <c r="F4555" t="s">
        <v>9796</v>
      </c>
    </row>
    <row r="4556" spans="1:6">
      <c r="A4556" s="1" t="s">
        <v>6321</v>
      </c>
      <c r="B4556" t="s">
        <v>6321</v>
      </c>
      <c r="C4556" t="s">
        <v>1765</v>
      </c>
      <c r="D4556" t="s">
        <v>9724</v>
      </c>
      <c r="E4556" s="4">
        <v>42278</v>
      </c>
      <c r="F4556" t="s">
        <v>9796</v>
      </c>
    </row>
    <row r="4557" spans="1:6">
      <c r="A4557" s="1" t="s">
        <v>6322</v>
      </c>
      <c r="B4557" t="s">
        <v>6322</v>
      </c>
      <c r="C4557" t="s">
        <v>9715</v>
      </c>
      <c r="E4557" s="4">
        <v>42278</v>
      </c>
      <c r="F4557" t="s">
        <v>9796</v>
      </c>
    </row>
    <row r="4558" spans="1:6">
      <c r="A4558" s="1" t="s">
        <v>6323</v>
      </c>
      <c r="B4558" t="s">
        <v>6323</v>
      </c>
      <c r="C4558" t="s">
        <v>1765</v>
      </c>
      <c r="E4558" s="4">
        <v>42278</v>
      </c>
      <c r="F4558" t="s">
        <v>9796</v>
      </c>
    </row>
    <row r="4559" spans="1:6">
      <c r="A4559" s="1" t="s">
        <v>6324</v>
      </c>
      <c r="B4559" t="s">
        <v>6324</v>
      </c>
      <c r="C4559" t="s">
        <v>1765</v>
      </c>
      <c r="E4559" s="4">
        <v>42278</v>
      </c>
      <c r="F4559" t="s">
        <v>9796</v>
      </c>
    </row>
    <row r="4560" spans="1:6">
      <c r="A4560" s="1" t="s">
        <v>6325</v>
      </c>
      <c r="B4560" t="s">
        <v>6325</v>
      </c>
      <c r="C4560" t="s">
        <v>9715</v>
      </c>
      <c r="E4560" s="4">
        <v>42278</v>
      </c>
      <c r="F4560" t="s">
        <v>9796</v>
      </c>
    </row>
    <row r="4561" spans="1:6">
      <c r="A4561" s="1" t="s">
        <v>6326</v>
      </c>
      <c r="B4561" t="s">
        <v>6326</v>
      </c>
      <c r="C4561" t="s">
        <v>9715</v>
      </c>
      <c r="D4561" t="s">
        <v>9780</v>
      </c>
      <c r="E4561" s="4">
        <v>42278</v>
      </c>
      <c r="F4561" t="s">
        <v>9796</v>
      </c>
    </row>
    <row r="4562" spans="1:6">
      <c r="A4562" s="1" t="s">
        <v>6327</v>
      </c>
      <c r="B4562" t="s">
        <v>6327</v>
      </c>
      <c r="C4562" t="s">
        <v>9715</v>
      </c>
      <c r="E4562" s="4">
        <v>42278</v>
      </c>
      <c r="F4562" t="s">
        <v>9796</v>
      </c>
    </row>
    <row r="4563" spans="1:6">
      <c r="A4563" s="1" t="s">
        <v>6328</v>
      </c>
      <c r="B4563" t="s">
        <v>6328</v>
      </c>
      <c r="C4563" t="s">
        <v>1765</v>
      </c>
      <c r="E4563" s="4">
        <v>42278</v>
      </c>
      <c r="F4563" t="s">
        <v>9796</v>
      </c>
    </row>
    <row r="4564" spans="1:6">
      <c r="A4564" s="1" t="s">
        <v>6329</v>
      </c>
      <c r="B4564" t="s">
        <v>6329</v>
      </c>
      <c r="C4564" t="s">
        <v>9715</v>
      </c>
      <c r="E4564" s="4">
        <v>42278</v>
      </c>
      <c r="F4564" t="s">
        <v>9796</v>
      </c>
    </row>
    <row r="4565" spans="1:6">
      <c r="A4565" s="1" t="s">
        <v>6330</v>
      </c>
      <c r="B4565" t="s">
        <v>6330</v>
      </c>
      <c r="C4565" t="s">
        <v>9715</v>
      </c>
      <c r="E4565" s="4">
        <v>42278</v>
      </c>
      <c r="F4565" t="s">
        <v>9796</v>
      </c>
    </row>
    <row r="4566" spans="1:6">
      <c r="A4566" s="1" t="s">
        <v>6331</v>
      </c>
      <c r="B4566" t="s">
        <v>6331</v>
      </c>
      <c r="C4566" t="s">
        <v>9715</v>
      </c>
      <c r="E4566" s="4">
        <v>42278</v>
      </c>
      <c r="F4566" t="s">
        <v>9796</v>
      </c>
    </row>
    <row r="4567" spans="1:6">
      <c r="A4567" s="1" t="s">
        <v>6332</v>
      </c>
      <c r="B4567" t="s">
        <v>6332</v>
      </c>
      <c r="C4567" t="s">
        <v>1765</v>
      </c>
      <c r="E4567" s="4">
        <v>42278</v>
      </c>
      <c r="F4567" t="s">
        <v>9796</v>
      </c>
    </row>
    <row r="4568" spans="1:6">
      <c r="A4568" s="1" t="s">
        <v>6333</v>
      </c>
      <c r="B4568" t="s">
        <v>6333</v>
      </c>
      <c r="C4568" t="s">
        <v>9715</v>
      </c>
      <c r="E4568" s="4">
        <v>42278</v>
      </c>
      <c r="F4568" t="s">
        <v>9796</v>
      </c>
    </row>
    <row r="4569" spans="1:6">
      <c r="A4569" s="1" t="s">
        <v>6334</v>
      </c>
      <c r="B4569" t="s">
        <v>6334</v>
      </c>
      <c r="C4569" t="s">
        <v>9715</v>
      </c>
      <c r="D4569" t="s">
        <v>9733</v>
      </c>
      <c r="E4569" s="4">
        <v>42278</v>
      </c>
      <c r="F4569" t="s">
        <v>9796</v>
      </c>
    </row>
    <row r="4570" spans="1:6">
      <c r="A4570" s="1" t="s">
        <v>6335</v>
      </c>
      <c r="B4570" t="s">
        <v>6335</v>
      </c>
      <c r="C4570" t="s">
        <v>9715</v>
      </c>
      <c r="E4570" s="4">
        <v>42278</v>
      </c>
      <c r="F4570" t="s">
        <v>9796</v>
      </c>
    </row>
    <row r="4571" spans="1:6">
      <c r="A4571" s="1" t="s">
        <v>6336</v>
      </c>
      <c r="B4571" t="s">
        <v>6336</v>
      </c>
      <c r="C4571" t="s">
        <v>9715</v>
      </c>
      <c r="E4571" s="4">
        <v>42278</v>
      </c>
      <c r="F4571" t="s">
        <v>9796</v>
      </c>
    </row>
    <row r="4572" spans="1:6">
      <c r="A4572" s="1" t="s">
        <v>6337</v>
      </c>
      <c r="B4572" t="s">
        <v>6337</v>
      </c>
      <c r="C4572" t="s">
        <v>9715</v>
      </c>
      <c r="E4572" s="4">
        <v>42278</v>
      </c>
      <c r="F4572" t="s">
        <v>9796</v>
      </c>
    </row>
    <row r="4573" spans="1:6">
      <c r="A4573" s="1" t="s">
        <v>6338</v>
      </c>
      <c r="B4573" t="s">
        <v>6338</v>
      </c>
      <c r="C4573" t="s">
        <v>9715</v>
      </c>
      <c r="E4573" s="4">
        <v>42278</v>
      </c>
      <c r="F4573" t="s">
        <v>9796</v>
      </c>
    </row>
    <row r="4574" spans="1:6">
      <c r="A4574" s="1" t="s">
        <v>6339</v>
      </c>
      <c r="B4574" t="s">
        <v>6339</v>
      </c>
      <c r="C4574" t="s">
        <v>9715</v>
      </c>
      <c r="E4574" s="4">
        <v>42278</v>
      </c>
      <c r="F4574" t="s">
        <v>9796</v>
      </c>
    </row>
    <row r="4575" spans="1:6">
      <c r="A4575" s="1" t="s">
        <v>6340</v>
      </c>
      <c r="B4575" t="s">
        <v>6340</v>
      </c>
      <c r="C4575" t="s">
        <v>9715</v>
      </c>
      <c r="E4575" s="4">
        <v>42278</v>
      </c>
      <c r="F4575" t="s">
        <v>9796</v>
      </c>
    </row>
    <row r="4576" spans="1:6">
      <c r="A4576" s="1" t="s">
        <v>6341</v>
      </c>
      <c r="B4576" t="s">
        <v>6341</v>
      </c>
      <c r="C4576" t="s">
        <v>9715</v>
      </c>
      <c r="E4576" s="4">
        <v>42278</v>
      </c>
      <c r="F4576" t="s">
        <v>9796</v>
      </c>
    </row>
    <row r="4577" spans="1:6">
      <c r="A4577" s="1" t="s">
        <v>6342</v>
      </c>
      <c r="B4577" t="s">
        <v>6342</v>
      </c>
      <c r="C4577" t="s">
        <v>9715</v>
      </c>
      <c r="E4577" s="4">
        <v>42278</v>
      </c>
      <c r="F4577" t="s">
        <v>9796</v>
      </c>
    </row>
    <row r="4578" spans="1:6">
      <c r="A4578" s="1" t="s">
        <v>6343</v>
      </c>
      <c r="B4578" t="s">
        <v>6343</v>
      </c>
      <c r="C4578" t="s">
        <v>1765</v>
      </c>
      <c r="D4578" t="s">
        <v>9725</v>
      </c>
      <c r="E4578" s="4">
        <v>42278</v>
      </c>
      <c r="F4578" t="s">
        <v>9796</v>
      </c>
    </row>
    <row r="4579" spans="1:6">
      <c r="A4579" s="1" t="s">
        <v>6344</v>
      </c>
      <c r="B4579" t="s">
        <v>6344</v>
      </c>
      <c r="C4579" t="s">
        <v>9715</v>
      </c>
      <c r="E4579" s="4">
        <v>42278</v>
      </c>
      <c r="F4579" t="s">
        <v>9796</v>
      </c>
    </row>
    <row r="4580" spans="1:6">
      <c r="A4580" s="1" t="s">
        <v>6345</v>
      </c>
      <c r="B4580" t="s">
        <v>6345</v>
      </c>
      <c r="C4580" t="s">
        <v>1765</v>
      </c>
      <c r="E4580" s="4">
        <v>42278</v>
      </c>
      <c r="F4580" t="s">
        <v>9796</v>
      </c>
    </row>
    <row r="4581" spans="1:6">
      <c r="A4581" s="1" t="s">
        <v>6346</v>
      </c>
      <c r="B4581" t="s">
        <v>6346</v>
      </c>
      <c r="C4581" t="s">
        <v>1765</v>
      </c>
      <c r="D4581" t="s">
        <v>9723</v>
      </c>
      <c r="E4581" s="4">
        <v>42278</v>
      </c>
      <c r="F4581" t="s">
        <v>9796</v>
      </c>
    </row>
    <row r="4582" spans="1:6">
      <c r="A4582" s="1" t="s">
        <v>6347</v>
      </c>
      <c r="B4582" t="s">
        <v>6347</v>
      </c>
      <c r="C4582" t="s">
        <v>9715</v>
      </c>
      <c r="E4582" s="4">
        <v>42278</v>
      </c>
      <c r="F4582" t="s">
        <v>9796</v>
      </c>
    </row>
    <row r="4583" spans="1:6">
      <c r="A4583" s="1" t="s">
        <v>6348</v>
      </c>
      <c r="B4583" t="s">
        <v>6348</v>
      </c>
      <c r="C4583" t="s">
        <v>9715</v>
      </c>
      <c r="E4583" s="4">
        <v>42278</v>
      </c>
      <c r="F4583" t="s">
        <v>9796</v>
      </c>
    </row>
    <row r="4584" spans="1:6">
      <c r="A4584" s="1" t="s">
        <v>6349</v>
      </c>
      <c r="B4584" t="s">
        <v>6349</v>
      </c>
      <c r="C4584" t="s">
        <v>9715</v>
      </c>
      <c r="E4584" s="4">
        <v>42278</v>
      </c>
      <c r="F4584" t="s">
        <v>9796</v>
      </c>
    </row>
    <row r="4585" spans="1:6">
      <c r="A4585" s="1" t="s">
        <v>6350</v>
      </c>
      <c r="B4585" t="s">
        <v>6350</v>
      </c>
      <c r="C4585" t="s">
        <v>9715</v>
      </c>
      <c r="E4585" s="4">
        <v>42278</v>
      </c>
      <c r="F4585" t="s">
        <v>9796</v>
      </c>
    </row>
    <row r="4586" spans="1:6">
      <c r="A4586" s="1" t="s">
        <v>6351</v>
      </c>
      <c r="B4586" t="s">
        <v>6351</v>
      </c>
      <c r="C4586" t="s">
        <v>1765</v>
      </c>
      <c r="E4586" s="4">
        <v>42278</v>
      </c>
      <c r="F4586" t="s">
        <v>9796</v>
      </c>
    </row>
    <row r="4587" spans="1:6">
      <c r="A4587" s="1" t="s">
        <v>6352</v>
      </c>
      <c r="B4587" t="s">
        <v>6352</v>
      </c>
      <c r="C4587" t="s">
        <v>9715</v>
      </c>
      <c r="E4587" s="4">
        <v>42278</v>
      </c>
      <c r="F4587" t="s">
        <v>9796</v>
      </c>
    </row>
    <row r="4588" spans="1:6">
      <c r="A4588" s="1" t="s">
        <v>6353</v>
      </c>
      <c r="B4588" t="s">
        <v>6353</v>
      </c>
      <c r="C4588" t="s">
        <v>1765</v>
      </c>
      <c r="E4588" s="4">
        <v>42278</v>
      </c>
      <c r="F4588" t="s">
        <v>9796</v>
      </c>
    </row>
    <row r="4589" spans="1:6">
      <c r="A4589" s="1" t="s">
        <v>6354</v>
      </c>
      <c r="B4589" t="s">
        <v>6354</v>
      </c>
      <c r="C4589" t="s">
        <v>9715</v>
      </c>
      <c r="E4589" s="4">
        <v>42278</v>
      </c>
      <c r="F4589" t="s">
        <v>9796</v>
      </c>
    </row>
    <row r="4590" spans="1:6">
      <c r="A4590" s="1" t="s">
        <v>6355</v>
      </c>
      <c r="B4590" t="s">
        <v>6355</v>
      </c>
      <c r="C4590" t="s">
        <v>9715</v>
      </c>
      <c r="E4590" s="4">
        <v>42278</v>
      </c>
      <c r="F4590" t="s">
        <v>9796</v>
      </c>
    </row>
    <row r="4591" spans="1:6">
      <c r="A4591" s="1" t="s">
        <v>6356</v>
      </c>
      <c r="B4591" t="s">
        <v>6356</v>
      </c>
      <c r="C4591" t="s">
        <v>9715</v>
      </c>
      <c r="E4591" s="4">
        <v>42278</v>
      </c>
      <c r="F4591" t="s">
        <v>9796</v>
      </c>
    </row>
    <row r="4592" spans="1:6">
      <c r="A4592" s="1" t="s">
        <v>6357</v>
      </c>
      <c r="B4592" t="s">
        <v>6357</v>
      </c>
      <c r="C4592" t="s">
        <v>9715</v>
      </c>
      <c r="D4592" t="s">
        <v>9721</v>
      </c>
      <c r="E4592" s="4">
        <v>42278</v>
      </c>
      <c r="F4592" t="s">
        <v>9796</v>
      </c>
    </row>
    <row r="4593" spans="1:6">
      <c r="A4593" s="1" t="s">
        <v>6358</v>
      </c>
      <c r="B4593" t="s">
        <v>6358</v>
      </c>
      <c r="C4593" t="s">
        <v>9715</v>
      </c>
      <c r="E4593" s="4">
        <v>42278</v>
      </c>
      <c r="F4593" t="s">
        <v>9796</v>
      </c>
    </row>
    <row r="4594" spans="1:6">
      <c r="A4594" s="1" t="s">
        <v>6359</v>
      </c>
      <c r="B4594" t="s">
        <v>6359</v>
      </c>
      <c r="C4594" t="s">
        <v>9715</v>
      </c>
      <c r="E4594" s="4">
        <v>42278</v>
      </c>
      <c r="F4594" t="s">
        <v>9796</v>
      </c>
    </row>
    <row r="4595" spans="1:6">
      <c r="A4595" s="1" t="s">
        <v>6360</v>
      </c>
      <c r="B4595" t="s">
        <v>6360</v>
      </c>
      <c r="C4595" t="s">
        <v>9715</v>
      </c>
      <c r="E4595" s="4">
        <v>42278</v>
      </c>
      <c r="F4595" t="s">
        <v>9796</v>
      </c>
    </row>
    <row r="4596" spans="1:6">
      <c r="A4596" s="1" t="s">
        <v>6361</v>
      </c>
      <c r="B4596" t="s">
        <v>6361</v>
      </c>
      <c r="C4596" t="s">
        <v>9715</v>
      </c>
      <c r="D4596" t="s">
        <v>9725</v>
      </c>
      <c r="E4596" s="4">
        <v>42278</v>
      </c>
      <c r="F4596" t="s">
        <v>9796</v>
      </c>
    </row>
    <row r="4597" spans="1:6">
      <c r="A4597" s="1" t="s">
        <v>6362</v>
      </c>
      <c r="B4597" t="s">
        <v>6362</v>
      </c>
      <c r="C4597" t="s">
        <v>1765</v>
      </c>
      <c r="E4597" s="4">
        <v>42278</v>
      </c>
      <c r="F4597" t="s">
        <v>9796</v>
      </c>
    </row>
    <row r="4598" spans="1:6">
      <c r="A4598" s="1" t="s">
        <v>6363</v>
      </c>
      <c r="B4598" t="s">
        <v>6363</v>
      </c>
      <c r="C4598" t="s">
        <v>9715</v>
      </c>
      <c r="E4598" s="4">
        <v>42278</v>
      </c>
      <c r="F4598" t="s">
        <v>9796</v>
      </c>
    </row>
    <row r="4599" spans="1:6">
      <c r="A4599" s="1" t="s">
        <v>6364</v>
      </c>
      <c r="B4599" t="s">
        <v>6364</v>
      </c>
      <c r="C4599" t="s">
        <v>9715</v>
      </c>
      <c r="D4599" t="s">
        <v>9762</v>
      </c>
      <c r="E4599" s="4">
        <v>42278</v>
      </c>
      <c r="F4599" t="s">
        <v>9796</v>
      </c>
    </row>
    <row r="4600" spans="1:6">
      <c r="A4600" s="1" t="s">
        <v>6365</v>
      </c>
      <c r="B4600" t="s">
        <v>6365</v>
      </c>
      <c r="C4600" t="s">
        <v>9715</v>
      </c>
      <c r="E4600" s="4">
        <v>42278</v>
      </c>
      <c r="F4600" t="s">
        <v>9796</v>
      </c>
    </row>
    <row r="4601" spans="1:6">
      <c r="A4601" s="1" t="s">
        <v>6366</v>
      </c>
      <c r="B4601" t="s">
        <v>6366</v>
      </c>
      <c r="C4601" t="s">
        <v>9715</v>
      </c>
      <c r="E4601" s="4">
        <v>42278</v>
      </c>
      <c r="F4601" t="s">
        <v>9796</v>
      </c>
    </row>
    <row r="4602" spans="1:6">
      <c r="A4602" s="1" t="s">
        <v>6367</v>
      </c>
      <c r="B4602" t="s">
        <v>6367</v>
      </c>
      <c r="C4602" t="s">
        <v>9715</v>
      </c>
      <c r="E4602" s="4">
        <v>42278</v>
      </c>
      <c r="F4602" t="s">
        <v>9796</v>
      </c>
    </row>
    <row r="4603" spans="1:6">
      <c r="A4603" s="1" t="s">
        <v>6368</v>
      </c>
      <c r="B4603" t="s">
        <v>6368</v>
      </c>
      <c r="C4603" t="s">
        <v>1765</v>
      </c>
      <c r="D4603" t="s">
        <v>9781</v>
      </c>
      <c r="E4603" s="4">
        <v>43698</v>
      </c>
      <c r="F4603" t="s">
        <v>9796</v>
      </c>
    </row>
    <row r="4604" spans="1:6">
      <c r="A4604" s="1" t="s">
        <v>6369</v>
      </c>
      <c r="B4604" t="s">
        <v>6369</v>
      </c>
      <c r="C4604" t="s">
        <v>1765</v>
      </c>
      <c r="E4604" s="4">
        <v>43628</v>
      </c>
      <c r="F4604" t="s">
        <v>9796</v>
      </c>
    </row>
    <row r="4605" spans="1:6">
      <c r="A4605" s="1" t="s">
        <v>6370</v>
      </c>
      <c r="B4605" t="s">
        <v>6370</v>
      </c>
      <c r="C4605" t="s">
        <v>1765</v>
      </c>
      <c r="E4605" s="4">
        <v>43602</v>
      </c>
      <c r="F4605" t="s">
        <v>9796</v>
      </c>
    </row>
    <row r="4606" spans="1:6">
      <c r="A4606" s="1" t="s">
        <v>6371</v>
      </c>
      <c r="B4606" t="s">
        <v>6371</v>
      </c>
      <c r="C4606" t="s">
        <v>1765</v>
      </c>
      <c r="E4606" s="4">
        <v>43628</v>
      </c>
      <c r="F4606" t="s">
        <v>9796</v>
      </c>
    </row>
    <row r="4607" spans="1:6">
      <c r="A4607" s="1" t="s">
        <v>6372</v>
      </c>
      <c r="B4607" t="s">
        <v>6372</v>
      </c>
      <c r="C4607" t="s">
        <v>1765</v>
      </c>
      <c r="E4607" s="4">
        <v>43644</v>
      </c>
      <c r="F4607" t="s">
        <v>9796</v>
      </c>
    </row>
    <row r="4608" spans="1:6">
      <c r="A4608" s="1" t="s">
        <v>6373</v>
      </c>
      <c r="B4608" t="s">
        <v>6373</v>
      </c>
      <c r="C4608" t="s">
        <v>9715</v>
      </c>
      <c r="E4608" s="4">
        <v>43628</v>
      </c>
      <c r="F4608" t="s">
        <v>9796</v>
      </c>
    </row>
    <row r="4609" spans="1:6">
      <c r="A4609" s="1" t="s">
        <v>6374</v>
      </c>
      <c r="B4609" t="s">
        <v>6374</v>
      </c>
      <c r="C4609" t="s">
        <v>1765</v>
      </c>
      <c r="E4609" s="4">
        <v>43640</v>
      </c>
      <c r="F4609" t="s">
        <v>9796</v>
      </c>
    </row>
    <row r="4610" spans="1:6">
      <c r="A4610" s="1" t="s">
        <v>6375</v>
      </c>
      <c r="B4610" t="s">
        <v>6375</v>
      </c>
      <c r="C4610" t="s">
        <v>9715</v>
      </c>
      <c r="E4610" s="4">
        <v>43636</v>
      </c>
      <c r="F4610" t="s">
        <v>9796</v>
      </c>
    </row>
    <row r="4611" spans="1:6">
      <c r="A4611" s="1" t="s">
        <v>6376</v>
      </c>
      <c r="B4611" t="s">
        <v>6376</v>
      </c>
      <c r="C4611" t="s">
        <v>9715</v>
      </c>
      <c r="E4611" s="4">
        <v>43642</v>
      </c>
      <c r="F4611" t="s">
        <v>9796</v>
      </c>
    </row>
    <row r="4612" spans="1:6">
      <c r="A4612" s="1" t="s">
        <v>6377</v>
      </c>
      <c r="B4612" t="s">
        <v>6377</v>
      </c>
      <c r="C4612" t="s">
        <v>1765</v>
      </c>
      <c r="E4612" s="4">
        <v>43644</v>
      </c>
      <c r="F4612" t="s">
        <v>9796</v>
      </c>
    </row>
    <row r="4613" spans="1:6">
      <c r="A4613" s="1" t="s">
        <v>6378</v>
      </c>
      <c r="B4613" t="s">
        <v>6378</v>
      </c>
      <c r="C4613" t="s">
        <v>9715</v>
      </c>
      <c r="E4613" s="4">
        <v>43629</v>
      </c>
      <c r="F4613" t="s">
        <v>9796</v>
      </c>
    </row>
    <row r="4614" spans="1:6">
      <c r="A4614" s="1" t="s">
        <v>6379</v>
      </c>
      <c r="B4614" t="s">
        <v>6379</v>
      </c>
      <c r="C4614" t="s">
        <v>1765</v>
      </c>
      <c r="E4614" s="4">
        <v>43644</v>
      </c>
      <c r="F4614" t="s">
        <v>9796</v>
      </c>
    </row>
    <row r="4615" spans="1:6">
      <c r="A4615" s="1" t="s">
        <v>6380</v>
      </c>
      <c r="B4615" t="s">
        <v>6380</v>
      </c>
      <c r="C4615" t="s">
        <v>1765</v>
      </c>
      <c r="E4615" s="4">
        <v>43641</v>
      </c>
      <c r="F4615" t="s">
        <v>9796</v>
      </c>
    </row>
    <row r="4616" spans="1:6">
      <c r="A4616" s="1" t="s">
        <v>6381</v>
      </c>
      <c r="B4616" t="s">
        <v>6381</v>
      </c>
      <c r="C4616" t="s">
        <v>9715</v>
      </c>
      <c r="E4616" s="4">
        <v>43636</v>
      </c>
      <c r="F4616" t="s">
        <v>9796</v>
      </c>
    </row>
    <row r="4617" spans="1:6">
      <c r="A4617" s="1" t="s">
        <v>6382</v>
      </c>
      <c r="B4617" t="s">
        <v>6382</v>
      </c>
      <c r="C4617" t="s">
        <v>1765</v>
      </c>
      <c r="E4617" s="4">
        <v>43644</v>
      </c>
      <c r="F4617" t="s">
        <v>9796</v>
      </c>
    </row>
    <row r="4618" spans="1:6">
      <c r="A4618" s="1" t="s">
        <v>6383</v>
      </c>
      <c r="B4618" t="s">
        <v>6383</v>
      </c>
      <c r="C4618" t="s">
        <v>1765</v>
      </c>
      <c r="E4618" s="4">
        <v>43644</v>
      </c>
      <c r="F4618" t="s">
        <v>9796</v>
      </c>
    </row>
    <row r="4619" spans="1:6">
      <c r="A4619" s="1" t="s">
        <v>6384</v>
      </c>
      <c r="B4619" t="s">
        <v>6384</v>
      </c>
      <c r="C4619" t="s">
        <v>1765</v>
      </c>
      <c r="E4619" s="4">
        <v>43644</v>
      </c>
      <c r="F4619" t="s">
        <v>9796</v>
      </c>
    </row>
    <row r="4620" spans="1:6">
      <c r="A4620" s="1" t="s">
        <v>6385</v>
      </c>
      <c r="B4620" t="s">
        <v>6385</v>
      </c>
      <c r="C4620" t="s">
        <v>9715</v>
      </c>
      <c r="E4620" s="4">
        <v>43644</v>
      </c>
      <c r="F4620" t="s">
        <v>9796</v>
      </c>
    </row>
    <row r="4621" spans="1:6">
      <c r="A4621" s="1" t="s">
        <v>6386</v>
      </c>
      <c r="B4621" t="s">
        <v>6386</v>
      </c>
      <c r="C4621" t="s">
        <v>1765</v>
      </c>
      <c r="E4621" s="4">
        <v>43641</v>
      </c>
      <c r="F4621" t="s">
        <v>9796</v>
      </c>
    </row>
    <row r="4622" spans="1:6">
      <c r="A4622" s="1" t="s">
        <v>6387</v>
      </c>
      <c r="B4622" t="s">
        <v>6387</v>
      </c>
      <c r="C4622" t="s">
        <v>9715</v>
      </c>
      <c r="E4622" s="4">
        <v>43630</v>
      </c>
      <c r="F4622" t="s">
        <v>9796</v>
      </c>
    </row>
    <row r="4623" spans="1:6">
      <c r="A4623" s="1" t="s">
        <v>6388</v>
      </c>
      <c r="B4623" t="s">
        <v>6388</v>
      </c>
      <c r="C4623" t="s">
        <v>9719</v>
      </c>
      <c r="E4623" s="4">
        <v>43698</v>
      </c>
      <c r="F4623" t="s">
        <v>9796</v>
      </c>
    </row>
    <row r="4624" spans="1:6">
      <c r="A4624" s="1" t="s">
        <v>6389</v>
      </c>
      <c r="B4624" t="s">
        <v>6389</v>
      </c>
      <c r="C4624" t="s">
        <v>9715</v>
      </c>
      <c r="D4624" t="s">
        <v>9740</v>
      </c>
      <c r="E4624" s="4">
        <v>43644</v>
      </c>
      <c r="F4624" t="s">
        <v>9796</v>
      </c>
    </row>
    <row r="4625" spans="1:6">
      <c r="A4625" s="1" t="s">
        <v>6390</v>
      </c>
      <c r="B4625" t="s">
        <v>6390</v>
      </c>
      <c r="C4625" t="s">
        <v>1765</v>
      </c>
      <c r="E4625" s="4">
        <v>43644</v>
      </c>
      <c r="F4625" t="s">
        <v>9796</v>
      </c>
    </row>
    <row r="4626" spans="1:6">
      <c r="A4626" s="1" t="s">
        <v>6391</v>
      </c>
      <c r="B4626" t="s">
        <v>9714</v>
      </c>
      <c r="F4626" t="s">
        <v>9796</v>
      </c>
    </row>
    <row r="4627" spans="1:6">
      <c r="A4627" s="1" t="s">
        <v>6392</v>
      </c>
      <c r="B4627" t="s">
        <v>6392</v>
      </c>
      <c r="C4627" t="s">
        <v>9715</v>
      </c>
      <c r="E4627" s="4">
        <v>42278</v>
      </c>
      <c r="F4627" t="s">
        <v>9797</v>
      </c>
    </row>
    <row r="4628" spans="1:6">
      <c r="A4628" s="1" t="s">
        <v>6393</v>
      </c>
      <c r="B4628" t="s">
        <v>6393</v>
      </c>
      <c r="C4628" t="s">
        <v>1765</v>
      </c>
      <c r="D4628" t="s">
        <v>9722</v>
      </c>
      <c r="E4628" s="4">
        <v>42278</v>
      </c>
      <c r="F4628" t="s">
        <v>9797</v>
      </c>
    </row>
    <row r="4629" spans="1:6">
      <c r="A4629" s="1" t="s">
        <v>6394</v>
      </c>
      <c r="B4629" t="s">
        <v>6394</v>
      </c>
      <c r="C4629" t="s">
        <v>1765</v>
      </c>
      <c r="D4629" t="s">
        <v>9722</v>
      </c>
      <c r="E4629" s="4">
        <v>42278</v>
      </c>
      <c r="F4629" t="s">
        <v>9797</v>
      </c>
    </row>
    <row r="4630" spans="1:6">
      <c r="A4630" s="1" t="s">
        <v>6395</v>
      </c>
      <c r="B4630" t="s">
        <v>6395</v>
      </c>
      <c r="C4630" t="s">
        <v>9715</v>
      </c>
      <c r="E4630" s="4">
        <v>42278</v>
      </c>
      <c r="F4630" t="s">
        <v>9797</v>
      </c>
    </row>
    <row r="4631" spans="1:6">
      <c r="A4631" s="1" t="s">
        <v>6396</v>
      </c>
      <c r="B4631" t="s">
        <v>6396</v>
      </c>
      <c r="C4631" t="s">
        <v>9715</v>
      </c>
      <c r="E4631" s="4">
        <v>42278</v>
      </c>
      <c r="F4631" t="s">
        <v>9797</v>
      </c>
    </row>
    <row r="4632" spans="1:6">
      <c r="A4632" s="1" t="s">
        <v>6397</v>
      </c>
      <c r="B4632" t="s">
        <v>6397</v>
      </c>
      <c r="C4632" t="s">
        <v>1765</v>
      </c>
      <c r="E4632" s="4">
        <v>42278</v>
      </c>
      <c r="F4632" t="s">
        <v>9797</v>
      </c>
    </row>
    <row r="4633" spans="1:6">
      <c r="A4633" s="1" t="s">
        <v>6398</v>
      </c>
      <c r="B4633" t="s">
        <v>6398</v>
      </c>
      <c r="C4633" t="s">
        <v>1765</v>
      </c>
      <c r="D4633" t="s">
        <v>9768</v>
      </c>
      <c r="E4633" s="4">
        <v>42278</v>
      </c>
      <c r="F4633" t="s">
        <v>9797</v>
      </c>
    </row>
    <row r="4634" spans="1:6">
      <c r="A4634" s="1" t="s">
        <v>6399</v>
      </c>
      <c r="B4634" t="s">
        <v>6399</v>
      </c>
      <c r="C4634" t="s">
        <v>1765</v>
      </c>
      <c r="E4634" s="4">
        <v>42278</v>
      </c>
      <c r="F4634" t="s">
        <v>9797</v>
      </c>
    </row>
    <row r="4635" spans="1:6">
      <c r="A4635" s="1" t="s">
        <v>6400</v>
      </c>
      <c r="B4635" t="s">
        <v>6400</v>
      </c>
      <c r="C4635" t="s">
        <v>9715</v>
      </c>
      <c r="E4635" s="4">
        <v>42278</v>
      </c>
      <c r="F4635" t="s">
        <v>9797</v>
      </c>
    </row>
    <row r="4636" spans="1:6">
      <c r="A4636" s="1" t="s">
        <v>6401</v>
      </c>
      <c r="B4636" t="s">
        <v>6401</v>
      </c>
      <c r="C4636" t="s">
        <v>1765</v>
      </c>
      <c r="E4636" s="4">
        <v>42278</v>
      </c>
      <c r="F4636" t="s">
        <v>9797</v>
      </c>
    </row>
    <row r="4637" spans="1:6">
      <c r="A4637" s="1" t="s">
        <v>6402</v>
      </c>
      <c r="B4637" t="s">
        <v>6402</v>
      </c>
      <c r="C4637" t="s">
        <v>9715</v>
      </c>
      <c r="D4637" t="s">
        <v>9722</v>
      </c>
      <c r="E4637" s="4">
        <v>42278</v>
      </c>
      <c r="F4637" t="s">
        <v>9797</v>
      </c>
    </row>
    <row r="4638" spans="1:6">
      <c r="A4638" s="1" t="s">
        <v>6403</v>
      </c>
      <c r="B4638" t="s">
        <v>6403</v>
      </c>
      <c r="C4638" t="s">
        <v>1765</v>
      </c>
      <c r="E4638" s="4">
        <v>42278</v>
      </c>
      <c r="F4638" t="s">
        <v>9797</v>
      </c>
    </row>
    <row r="4639" spans="1:6">
      <c r="A4639" s="1" t="s">
        <v>6404</v>
      </c>
      <c r="B4639" t="s">
        <v>6404</v>
      </c>
      <c r="C4639" t="s">
        <v>9715</v>
      </c>
      <c r="D4639" t="s">
        <v>9722</v>
      </c>
      <c r="E4639" s="4">
        <v>42278</v>
      </c>
      <c r="F4639" t="s">
        <v>9797</v>
      </c>
    </row>
    <row r="4640" spans="1:6">
      <c r="A4640" s="1" t="s">
        <v>6405</v>
      </c>
      <c r="B4640" t="s">
        <v>6405</v>
      </c>
      <c r="C4640" t="s">
        <v>9715</v>
      </c>
      <c r="E4640" s="4">
        <v>42278</v>
      </c>
      <c r="F4640" t="s">
        <v>9797</v>
      </c>
    </row>
    <row r="4641" spans="1:6">
      <c r="A4641" s="1" t="s">
        <v>6406</v>
      </c>
      <c r="B4641" t="s">
        <v>6406</v>
      </c>
      <c r="C4641" t="s">
        <v>9715</v>
      </c>
      <c r="E4641" s="4">
        <v>42278</v>
      </c>
      <c r="F4641" t="s">
        <v>9797</v>
      </c>
    </row>
    <row r="4642" spans="1:6">
      <c r="A4642" s="1" t="s">
        <v>6407</v>
      </c>
      <c r="B4642" t="s">
        <v>6407</v>
      </c>
      <c r="C4642" t="s">
        <v>1765</v>
      </c>
      <c r="E4642" s="4">
        <v>42278</v>
      </c>
      <c r="F4642" t="s">
        <v>9797</v>
      </c>
    </row>
    <row r="4643" spans="1:6">
      <c r="A4643" s="1" t="s">
        <v>6408</v>
      </c>
      <c r="B4643" t="s">
        <v>6408</v>
      </c>
      <c r="C4643" t="s">
        <v>1765</v>
      </c>
      <c r="E4643" s="4">
        <v>42278</v>
      </c>
      <c r="F4643" t="s">
        <v>9797</v>
      </c>
    </row>
    <row r="4644" spans="1:6">
      <c r="A4644" s="1" t="s">
        <v>6409</v>
      </c>
      <c r="B4644" t="s">
        <v>6409</v>
      </c>
      <c r="C4644" t="s">
        <v>1765</v>
      </c>
      <c r="E4644" s="4">
        <v>42278</v>
      </c>
      <c r="F4644" t="s">
        <v>9797</v>
      </c>
    </row>
    <row r="4645" spans="1:6">
      <c r="A4645" s="1" t="s">
        <v>6410</v>
      </c>
      <c r="B4645" t="s">
        <v>6410</v>
      </c>
      <c r="C4645" t="s">
        <v>1765</v>
      </c>
      <c r="D4645" t="s">
        <v>9732</v>
      </c>
      <c r="E4645" s="4">
        <v>42369</v>
      </c>
      <c r="F4645" t="s">
        <v>9797</v>
      </c>
    </row>
    <row r="4646" spans="1:6">
      <c r="A4646" s="1" t="s">
        <v>6411</v>
      </c>
      <c r="B4646" t="s">
        <v>6411</v>
      </c>
      <c r="C4646" t="s">
        <v>1765</v>
      </c>
      <c r="D4646" t="s">
        <v>9738</v>
      </c>
      <c r="E4646" s="4">
        <v>42278</v>
      </c>
      <c r="F4646" t="s">
        <v>9797</v>
      </c>
    </row>
    <row r="4647" spans="1:6">
      <c r="A4647" s="1" t="s">
        <v>6412</v>
      </c>
      <c r="B4647" t="s">
        <v>6412</v>
      </c>
      <c r="C4647" t="s">
        <v>1765</v>
      </c>
      <c r="E4647" s="4">
        <v>42278</v>
      </c>
      <c r="F4647" t="s">
        <v>9797</v>
      </c>
    </row>
    <row r="4648" spans="1:6">
      <c r="A4648" s="1" t="s">
        <v>6413</v>
      </c>
      <c r="B4648" t="s">
        <v>6413</v>
      </c>
      <c r="C4648" t="s">
        <v>1765</v>
      </c>
      <c r="E4648" s="4">
        <v>42278</v>
      </c>
      <c r="F4648" t="s">
        <v>9797</v>
      </c>
    </row>
    <row r="4649" spans="1:6">
      <c r="A4649" s="1" t="s">
        <v>6414</v>
      </c>
      <c r="B4649" t="s">
        <v>6414</v>
      </c>
      <c r="C4649" t="s">
        <v>1765</v>
      </c>
      <c r="E4649" s="4">
        <v>42278</v>
      </c>
      <c r="F4649" t="s">
        <v>9797</v>
      </c>
    </row>
    <row r="4650" spans="1:6">
      <c r="A4650" s="1" t="s">
        <v>6415</v>
      </c>
      <c r="B4650" t="s">
        <v>6415</v>
      </c>
      <c r="C4650" t="s">
        <v>9715</v>
      </c>
      <c r="D4650" t="s">
        <v>9722</v>
      </c>
      <c r="E4650" s="4">
        <v>42452</v>
      </c>
      <c r="F4650" t="s">
        <v>9797</v>
      </c>
    </row>
    <row r="4651" spans="1:6">
      <c r="A4651" s="1" t="s">
        <v>6416</v>
      </c>
      <c r="B4651" t="s">
        <v>6416</v>
      </c>
      <c r="C4651" t="s">
        <v>9715</v>
      </c>
      <c r="D4651" t="s">
        <v>9772</v>
      </c>
      <c r="E4651" s="4">
        <v>42278</v>
      </c>
      <c r="F4651" t="s">
        <v>9797</v>
      </c>
    </row>
    <row r="4652" spans="1:6">
      <c r="A4652" s="1" t="s">
        <v>6417</v>
      </c>
      <c r="B4652" t="s">
        <v>6417</v>
      </c>
      <c r="C4652" t="s">
        <v>1765</v>
      </c>
      <c r="E4652" s="4">
        <v>42278</v>
      </c>
      <c r="F4652" t="s">
        <v>9797</v>
      </c>
    </row>
    <row r="4653" spans="1:6">
      <c r="A4653" s="1" t="s">
        <v>6418</v>
      </c>
      <c r="B4653" t="s">
        <v>6418</v>
      </c>
      <c r="C4653" t="s">
        <v>1765</v>
      </c>
      <c r="E4653" s="4">
        <v>42278</v>
      </c>
      <c r="F4653" t="s">
        <v>9797</v>
      </c>
    </row>
    <row r="4654" spans="1:6">
      <c r="A4654" s="1" t="s">
        <v>6419</v>
      </c>
      <c r="B4654" t="s">
        <v>6419</v>
      </c>
      <c r="C4654" t="s">
        <v>1765</v>
      </c>
      <c r="E4654" s="4">
        <v>42278</v>
      </c>
      <c r="F4654" t="s">
        <v>9797</v>
      </c>
    </row>
    <row r="4655" spans="1:6">
      <c r="A4655" s="1" t="s">
        <v>6420</v>
      </c>
      <c r="B4655" t="s">
        <v>6420</v>
      </c>
      <c r="C4655" t="s">
        <v>1765</v>
      </c>
      <c r="E4655" s="4">
        <v>42278</v>
      </c>
      <c r="F4655" t="s">
        <v>9797</v>
      </c>
    </row>
    <row r="4656" spans="1:6">
      <c r="A4656" s="1" t="s">
        <v>6421</v>
      </c>
      <c r="B4656" t="s">
        <v>6421</v>
      </c>
      <c r="C4656" t="s">
        <v>1765</v>
      </c>
      <c r="E4656" s="4">
        <v>42278</v>
      </c>
      <c r="F4656" t="s">
        <v>9797</v>
      </c>
    </row>
    <row r="4657" spans="1:6">
      <c r="A4657" s="1" t="s">
        <v>6422</v>
      </c>
      <c r="B4657" t="s">
        <v>6422</v>
      </c>
      <c r="C4657" t="s">
        <v>1765</v>
      </c>
      <c r="E4657" s="4">
        <v>42278</v>
      </c>
      <c r="F4657" t="s">
        <v>9797</v>
      </c>
    </row>
    <row r="4658" spans="1:6">
      <c r="A4658" s="1" t="s">
        <v>6423</v>
      </c>
      <c r="B4658" t="s">
        <v>6423</v>
      </c>
      <c r="C4658" t="s">
        <v>1765</v>
      </c>
      <c r="E4658" s="4">
        <v>42278</v>
      </c>
      <c r="F4658" t="s">
        <v>9797</v>
      </c>
    </row>
    <row r="4659" spans="1:6">
      <c r="A4659" s="1" t="s">
        <v>6424</v>
      </c>
      <c r="B4659" t="s">
        <v>6424</v>
      </c>
      <c r="C4659" t="s">
        <v>1765</v>
      </c>
      <c r="E4659" s="4">
        <v>42278</v>
      </c>
      <c r="F4659" t="s">
        <v>9797</v>
      </c>
    </row>
    <row r="4660" spans="1:6">
      <c r="A4660" s="1" t="s">
        <v>6425</v>
      </c>
      <c r="B4660" t="s">
        <v>6425</v>
      </c>
      <c r="C4660" t="s">
        <v>1765</v>
      </c>
      <c r="D4660" t="s">
        <v>9782</v>
      </c>
      <c r="E4660" s="4">
        <v>42278</v>
      </c>
      <c r="F4660" t="s">
        <v>9797</v>
      </c>
    </row>
    <row r="4661" spans="1:6">
      <c r="A4661" s="1" t="s">
        <v>6426</v>
      </c>
      <c r="B4661" t="s">
        <v>6426</v>
      </c>
      <c r="C4661" t="s">
        <v>9715</v>
      </c>
      <c r="D4661" t="s">
        <v>9722</v>
      </c>
      <c r="E4661" s="4">
        <v>42278</v>
      </c>
      <c r="F4661" t="s">
        <v>9797</v>
      </c>
    </row>
    <row r="4662" spans="1:6">
      <c r="A4662" s="1" t="s">
        <v>6427</v>
      </c>
      <c r="B4662" t="s">
        <v>6427</v>
      </c>
      <c r="C4662" t="s">
        <v>1765</v>
      </c>
      <c r="E4662" s="4">
        <v>42278</v>
      </c>
      <c r="F4662" t="s">
        <v>9797</v>
      </c>
    </row>
    <row r="4663" spans="1:6">
      <c r="A4663" s="1" t="s">
        <v>6428</v>
      </c>
      <c r="B4663" t="s">
        <v>6428</v>
      </c>
      <c r="C4663" t="s">
        <v>9715</v>
      </c>
      <c r="D4663" t="s">
        <v>9783</v>
      </c>
      <c r="E4663" s="4">
        <v>42452</v>
      </c>
      <c r="F4663" t="s">
        <v>9797</v>
      </c>
    </row>
    <row r="4664" spans="1:6">
      <c r="A4664" s="1" t="s">
        <v>6429</v>
      </c>
      <c r="B4664" t="s">
        <v>6429</v>
      </c>
      <c r="C4664" t="s">
        <v>1765</v>
      </c>
      <c r="D4664" t="s">
        <v>9725</v>
      </c>
      <c r="E4664" s="4">
        <v>42278</v>
      </c>
      <c r="F4664" t="s">
        <v>9797</v>
      </c>
    </row>
    <row r="4665" spans="1:6">
      <c r="A4665" s="1" t="s">
        <v>6430</v>
      </c>
      <c r="B4665" t="s">
        <v>6430</v>
      </c>
      <c r="C4665" t="s">
        <v>1765</v>
      </c>
      <c r="D4665" t="s">
        <v>9734</v>
      </c>
      <c r="E4665" s="4">
        <v>42753</v>
      </c>
      <c r="F4665" t="s">
        <v>9797</v>
      </c>
    </row>
    <row r="4666" spans="1:6">
      <c r="A4666" s="1" t="s">
        <v>6431</v>
      </c>
      <c r="B4666" t="s">
        <v>6431</v>
      </c>
      <c r="C4666" t="s">
        <v>9715</v>
      </c>
      <c r="D4666" t="s">
        <v>9736</v>
      </c>
      <c r="E4666" s="4">
        <v>42369</v>
      </c>
      <c r="F4666" t="s">
        <v>9797</v>
      </c>
    </row>
    <row r="4667" spans="1:6">
      <c r="A4667" s="1" t="s">
        <v>6432</v>
      </c>
      <c r="B4667" t="s">
        <v>6432</v>
      </c>
      <c r="C4667" t="s">
        <v>9715</v>
      </c>
      <c r="D4667" t="s">
        <v>9738</v>
      </c>
      <c r="E4667" s="4">
        <v>42278</v>
      </c>
      <c r="F4667" t="s">
        <v>9797</v>
      </c>
    </row>
    <row r="4668" spans="1:6">
      <c r="A4668" s="1" t="s">
        <v>6433</v>
      </c>
      <c r="B4668" t="s">
        <v>6433</v>
      </c>
      <c r="C4668" t="s">
        <v>9715</v>
      </c>
      <c r="E4668" s="4">
        <v>42278</v>
      </c>
      <c r="F4668" t="s">
        <v>9797</v>
      </c>
    </row>
    <row r="4669" spans="1:6">
      <c r="A4669" s="1" t="s">
        <v>6434</v>
      </c>
      <c r="B4669" t="s">
        <v>6434</v>
      </c>
      <c r="C4669" t="s">
        <v>9715</v>
      </c>
      <c r="D4669" t="s">
        <v>9722</v>
      </c>
      <c r="E4669" s="4">
        <v>42278</v>
      </c>
      <c r="F4669" t="s">
        <v>9797</v>
      </c>
    </row>
    <row r="4670" spans="1:6">
      <c r="A4670" s="1" t="s">
        <v>6435</v>
      </c>
      <c r="B4670" t="s">
        <v>6435</v>
      </c>
      <c r="C4670" t="s">
        <v>1765</v>
      </c>
      <c r="E4670" s="4">
        <v>42278</v>
      </c>
      <c r="F4670" t="s">
        <v>9797</v>
      </c>
    </row>
    <row r="4671" spans="1:6">
      <c r="A4671" s="1" t="s">
        <v>6436</v>
      </c>
      <c r="B4671" t="s">
        <v>6436</v>
      </c>
      <c r="C4671" t="s">
        <v>1765</v>
      </c>
      <c r="E4671" s="4">
        <v>42278</v>
      </c>
      <c r="F4671" t="s">
        <v>9797</v>
      </c>
    </row>
    <row r="4672" spans="1:6">
      <c r="A4672" s="1" t="s">
        <v>6437</v>
      </c>
      <c r="B4672" t="s">
        <v>6437</v>
      </c>
      <c r="C4672" t="s">
        <v>1765</v>
      </c>
      <c r="D4672" t="s">
        <v>9722</v>
      </c>
      <c r="E4672" s="4">
        <v>42278</v>
      </c>
      <c r="F4672" t="s">
        <v>9797</v>
      </c>
    </row>
    <row r="4673" spans="1:6">
      <c r="A4673" s="1" t="s">
        <v>6438</v>
      </c>
      <c r="B4673" t="s">
        <v>6438</v>
      </c>
      <c r="C4673" t="s">
        <v>1765</v>
      </c>
      <c r="E4673" s="4">
        <v>42278</v>
      </c>
      <c r="F4673" t="s">
        <v>9797</v>
      </c>
    </row>
    <row r="4674" spans="1:6">
      <c r="A4674" s="1" t="s">
        <v>6439</v>
      </c>
      <c r="B4674" t="s">
        <v>6439</v>
      </c>
      <c r="C4674" t="s">
        <v>1765</v>
      </c>
      <c r="E4674" s="4">
        <v>42278</v>
      </c>
      <c r="F4674" t="s">
        <v>9797</v>
      </c>
    </row>
    <row r="4675" spans="1:6">
      <c r="A4675" s="1" t="s">
        <v>6440</v>
      </c>
      <c r="B4675" t="s">
        <v>6440</v>
      </c>
      <c r="C4675" t="s">
        <v>1765</v>
      </c>
      <c r="E4675" s="4">
        <v>42278</v>
      </c>
      <c r="F4675" t="s">
        <v>9797</v>
      </c>
    </row>
    <row r="4676" spans="1:6">
      <c r="A4676" s="1" t="s">
        <v>6441</v>
      </c>
      <c r="B4676" t="s">
        <v>6441</v>
      </c>
      <c r="C4676" t="s">
        <v>1765</v>
      </c>
      <c r="E4676" s="4">
        <v>42278</v>
      </c>
      <c r="F4676" t="s">
        <v>9797</v>
      </c>
    </row>
    <row r="4677" spans="1:6">
      <c r="A4677" s="1" t="s">
        <v>6442</v>
      </c>
      <c r="B4677" t="s">
        <v>6442</v>
      </c>
      <c r="C4677" t="s">
        <v>1765</v>
      </c>
      <c r="E4677" s="4">
        <v>42278</v>
      </c>
      <c r="F4677" t="s">
        <v>9797</v>
      </c>
    </row>
    <row r="4678" spans="1:6">
      <c r="A4678" s="1" t="s">
        <v>6443</v>
      </c>
      <c r="B4678" t="s">
        <v>6443</v>
      </c>
      <c r="C4678" t="s">
        <v>1765</v>
      </c>
      <c r="D4678" t="s">
        <v>9722</v>
      </c>
      <c r="E4678" s="4">
        <v>42278</v>
      </c>
      <c r="F4678" t="s">
        <v>9797</v>
      </c>
    </row>
    <row r="4679" spans="1:6">
      <c r="A4679" s="1" t="s">
        <v>6444</v>
      </c>
      <c r="B4679" t="s">
        <v>6444</v>
      </c>
      <c r="C4679" t="s">
        <v>1765</v>
      </c>
      <c r="D4679" t="s">
        <v>9722</v>
      </c>
      <c r="E4679" s="4">
        <v>42278</v>
      </c>
      <c r="F4679" t="s">
        <v>9797</v>
      </c>
    </row>
    <row r="4680" spans="1:6">
      <c r="A4680" s="1" t="s">
        <v>6445</v>
      </c>
      <c r="B4680" t="s">
        <v>6445</v>
      </c>
      <c r="C4680" t="s">
        <v>1765</v>
      </c>
      <c r="E4680" s="4">
        <v>42278</v>
      </c>
      <c r="F4680" t="s">
        <v>9797</v>
      </c>
    </row>
    <row r="4681" spans="1:6">
      <c r="A4681" s="1" t="s">
        <v>6446</v>
      </c>
      <c r="B4681" t="s">
        <v>6446</v>
      </c>
      <c r="C4681" t="s">
        <v>1765</v>
      </c>
      <c r="E4681" s="4">
        <v>42278</v>
      </c>
      <c r="F4681" t="s">
        <v>9797</v>
      </c>
    </row>
    <row r="4682" spans="1:6">
      <c r="A4682" s="1" t="s">
        <v>6447</v>
      </c>
      <c r="B4682" t="s">
        <v>6447</v>
      </c>
      <c r="C4682" t="s">
        <v>1765</v>
      </c>
      <c r="E4682" s="4">
        <v>42278</v>
      </c>
      <c r="F4682" t="s">
        <v>9797</v>
      </c>
    </row>
    <row r="4683" spans="1:6">
      <c r="A4683" s="1" t="s">
        <v>6448</v>
      </c>
      <c r="B4683" t="s">
        <v>6448</v>
      </c>
      <c r="C4683" t="s">
        <v>1765</v>
      </c>
      <c r="D4683" t="s">
        <v>9731</v>
      </c>
      <c r="E4683" s="4">
        <v>42278</v>
      </c>
      <c r="F4683" t="s">
        <v>9797</v>
      </c>
    </row>
    <row r="4684" spans="1:6">
      <c r="A4684" s="1" t="s">
        <v>6449</v>
      </c>
      <c r="B4684" t="s">
        <v>6449</v>
      </c>
      <c r="C4684" t="s">
        <v>1765</v>
      </c>
      <c r="D4684" t="s">
        <v>9770</v>
      </c>
      <c r="E4684" s="4">
        <v>42278</v>
      </c>
      <c r="F4684" t="s">
        <v>9797</v>
      </c>
    </row>
    <row r="4685" spans="1:6">
      <c r="A4685" s="1" t="s">
        <v>6450</v>
      </c>
      <c r="B4685" t="s">
        <v>6450</v>
      </c>
      <c r="C4685" t="s">
        <v>1765</v>
      </c>
      <c r="E4685" s="4">
        <v>42278</v>
      </c>
      <c r="F4685" t="s">
        <v>9797</v>
      </c>
    </row>
    <row r="4686" spans="1:6">
      <c r="A4686" s="1" t="s">
        <v>6451</v>
      </c>
      <c r="B4686" t="s">
        <v>6451</v>
      </c>
      <c r="C4686" t="s">
        <v>9715</v>
      </c>
      <c r="D4686" t="s">
        <v>9722</v>
      </c>
      <c r="E4686" s="4">
        <v>42388</v>
      </c>
      <c r="F4686" t="s">
        <v>9797</v>
      </c>
    </row>
    <row r="4687" spans="1:6">
      <c r="A4687" s="1" t="s">
        <v>6452</v>
      </c>
      <c r="B4687" t="s">
        <v>6452</v>
      </c>
      <c r="C4687" t="s">
        <v>9715</v>
      </c>
      <c r="D4687" t="s">
        <v>9724</v>
      </c>
      <c r="E4687" s="4">
        <v>42417</v>
      </c>
      <c r="F4687" t="s">
        <v>9797</v>
      </c>
    </row>
    <row r="4688" spans="1:6">
      <c r="A4688" s="1" t="s">
        <v>6453</v>
      </c>
      <c r="B4688" t="s">
        <v>6453</v>
      </c>
      <c r="C4688" t="s">
        <v>1765</v>
      </c>
      <c r="D4688" t="s">
        <v>9746</v>
      </c>
      <c r="E4688" s="4">
        <v>42278</v>
      </c>
      <c r="F4688" t="s">
        <v>9797</v>
      </c>
    </row>
    <row r="4689" spans="1:6">
      <c r="A4689" s="1" t="s">
        <v>6454</v>
      </c>
      <c r="B4689" t="s">
        <v>6454</v>
      </c>
      <c r="C4689" t="s">
        <v>1765</v>
      </c>
      <c r="D4689" t="s">
        <v>9738</v>
      </c>
      <c r="E4689" s="4">
        <v>42278</v>
      </c>
      <c r="F4689" t="s">
        <v>9797</v>
      </c>
    </row>
    <row r="4690" spans="1:6">
      <c r="A4690" s="1" t="s">
        <v>6455</v>
      </c>
      <c r="B4690" t="s">
        <v>6455</v>
      </c>
      <c r="C4690" t="s">
        <v>1765</v>
      </c>
      <c r="E4690" s="4">
        <v>42278</v>
      </c>
      <c r="F4690" t="s">
        <v>9797</v>
      </c>
    </row>
    <row r="4691" spans="1:6">
      <c r="A4691" s="1" t="s">
        <v>6456</v>
      </c>
      <c r="B4691" t="s">
        <v>6456</v>
      </c>
      <c r="C4691" t="s">
        <v>1765</v>
      </c>
      <c r="E4691" s="4">
        <v>42278</v>
      </c>
      <c r="F4691" t="s">
        <v>9797</v>
      </c>
    </row>
    <row r="4692" spans="1:6">
      <c r="A4692" s="1" t="s">
        <v>6457</v>
      </c>
      <c r="B4692" t="s">
        <v>6457</v>
      </c>
      <c r="C4692" t="s">
        <v>1765</v>
      </c>
      <c r="E4692" s="4">
        <v>42278</v>
      </c>
      <c r="F4692" t="s">
        <v>9797</v>
      </c>
    </row>
    <row r="4693" spans="1:6">
      <c r="A4693" s="1" t="s">
        <v>6458</v>
      </c>
      <c r="B4693" t="s">
        <v>6458</v>
      </c>
      <c r="C4693" t="s">
        <v>1765</v>
      </c>
      <c r="E4693" s="4">
        <v>42278</v>
      </c>
      <c r="F4693" t="s">
        <v>9797</v>
      </c>
    </row>
    <row r="4694" spans="1:6">
      <c r="A4694" s="1" t="s">
        <v>6459</v>
      </c>
      <c r="B4694" t="s">
        <v>6459</v>
      </c>
      <c r="C4694" t="s">
        <v>1765</v>
      </c>
      <c r="E4694" s="4">
        <v>42278</v>
      </c>
      <c r="F4694" t="s">
        <v>9797</v>
      </c>
    </row>
    <row r="4695" spans="1:6">
      <c r="A4695" s="1" t="s">
        <v>6460</v>
      </c>
      <c r="B4695" t="s">
        <v>6460</v>
      </c>
      <c r="C4695" t="s">
        <v>1765</v>
      </c>
      <c r="D4695" t="s">
        <v>9740</v>
      </c>
      <c r="E4695" s="4">
        <v>42278</v>
      </c>
      <c r="F4695" t="s">
        <v>9797</v>
      </c>
    </row>
    <row r="4696" spans="1:6">
      <c r="A4696" s="1" t="s">
        <v>6461</v>
      </c>
      <c r="B4696" t="s">
        <v>6461</v>
      </c>
      <c r="C4696" t="s">
        <v>1765</v>
      </c>
      <c r="E4696" s="4">
        <v>42278</v>
      </c>
      <c r="F4696" t="s">
        <v>9797</v>
      </c>
    </row>
    <row r="4697" spans="1:6">
      <c r="A4697" s="1" t="s">
        <v>6462</v>
      </c>
      <c r="B4697" t="s">
        <v>6462</v>
      </c>
      <c r="C4697" t="s">
        <v>1765</v>
      </c>
      <c r="D4697" t="s">
        <v>9738</v>
      </c>
      <c r="E4697" s="4">
        <v>42278</v>
      </c>
      <c r="F4697" t="s">
        <v>9797</v>
      </c>
    </row>
    <row r="4698" spans="1:6">
      <c r="A4698" s="1" t="s">
        <v>6463</v>
      </c>
      <c r="B4698" t="s">
        <v>6463</v>
      </c>
      <c r="C4698" t="s">
        <v>1765</v>
      </c>
      <c r="D4698" t="s">
        <v>9725</v>
      </c>
      <c r="E4698" s="4">
        <v>42278</v>
      </c>
      <c r="F4698" t="s">
        <v>9797</v>
      </c>
    </row>
    <row r="4699" spans="1:6">
      <c r="A4699" s="1" t="s">
        <v>6464</v>
      </c>
      <c r="B4699" t="s">
        <v>6464</v>
      </c>
      <c r="C4699" t="s">
        <v>1765</v>
      </c>
      <c r="E4699" s="4">
        <v>42278</v>
      </c>
      <c r="F4699" t="s">
        <v>9797</v>
      </c>
    </row>
    <row r="4700" spans="1:6">
      <c r="A4700" s="1" t="s">
        <v>6465</v>
      </c>
      <c r="B4700" t="s">
        <v>6465</v>
      </c>
      <c r="C4700" t="s">
        <v>1765</v>
      </c>
      <c r="E4700" s="4">
        <v>42278</v>
      </c>
      <c r="F4700" t="s">
        <v>9797</v>
      </c>
    </row>
    <row r="4701" spans="1:6">
      <c r="A4701" s="1" t="s">
        <v>6466</v>
      </c>
      <c r="B4701" t="s">
        <v>6466</v>
      </c>
      <c r="C4701" t="s">
        <v>1765</v>
      </c>
      <c r="E4701" s="4">
        <v>42278</v>
      </c>
      <c r="F4701" t="s">
        <v>9797</v>
      </c>
    </row>
    <row r="4702" spans="1:6">
      <c r="A4702" s="1" t="s">
        <v>6467</v>
      </c>
      <c r="B4702" t="s">
        <v>6467</v>
      </c>
      <c r="C4702" t="s">
        <v>1765</v>
      </c>
      <c r="E4702" s="4">
        <v>42278</v>
      </c>
      <c r="F4702" t="s">
        <v>9797</v>
      </c>
    </row>
    <row r="4703" spans="1:6">
      <c r="A4703" s="1" t="s">
        <v>6468</v>
      </c>
      <c r="B4703" t="s">
        <v>6468</v>
      </c>
      <c r="C4703" t="s">
        <v>1765</v>
      </c>
      <c r="E4703" s="4">
        <v>42278</v>
      </c>
      <c r="F4703" t="s">
        <v>9797</v>
      </c>
    </row>
    <row r="4704" spans="1:6">
      <c r="A4704" s="1" t="s">
        <v>6469</v>
      </c>
      <c r="B4704" t="s">
        <v>6469</v>
      </c>
      <c r="C4704" t="s">
        <v>9715</v>
      </c>
      <c r="D4704" t="s">
        <v>9725</v>
      </c>
      <c r="E4704" s="4">
        <v>42278</v>
      </c>
      <c r="F4704" t="s">
        <v>9797</v>
      </c>
    </row>
    <row r="4705" spans="1:6">
      <c r="A4705" s="1" t="s">
        <v>6470</v>
      </c>
      <c r="B4705" t="s">
        <v>6470</v>
      </c>
      <c r="C4705" t="s">
        <v>1765</v>
      </c>
      <c r="E4705" s="4">
        <v>42278</v>
      </c>
      <c r="F4705" t="s">
        <v>9797</v>
      </c>
    </row>
    <row r="4706" spans="1:6">
      <c r="A4706" s="1" t="s">
        <v>6471</v>
      </c>
      <c r="B4706" t="s">
        <v>6471</v>
      </c>
      <c r="C4706" t="s">
        <v>1765</v>
      </c>
      <c r="E4706" s="4">
        <v>42278</v>
      </c>
      <c r="F4706" t="s">
        <v>9797</v>
      </c>
    </row>
    <row r="4707" spans="1:6">
      <c r="A4707" s="1" t="s">
        <v>6472</v>
      </c>
      <c r="B4707" t="s">
        <v>6472</v>
      </c>
      <c r="C4707" t="s">
        <v>1765</v>
      </c>
      <c r="E4707" s="4">
        <v>42278</v>
      </c>
      <c r="F4707" t="s">
        <v>9797</v>
      </c>
    </row>
    <row r="4708" spans="1:6">
      <c r="A4708" s="1" t="s">
        <v>6473</v>
      </c>
      <c r="B4708" t="s">
        <v>6473</v>
      </c>
      <c r="C4708" t="s">
        <v>1765</v>
      </c>
      <c r="D4708" t="s">
        <v>9722</v>
      </c>
      <c r="E4708" s="4">
        <v>42278</v>
      </c>
      <c r="F4708" t="s">
        <v>9797</v>
      </c>
    </row>
    <row r="4709" spans="1:6">
      <c r="A4709" s="1" t="s">
        <v>6474</v>
      </c>
      <c r="B4709" t="s">
        <v>6474</v>
      </c>
      <c r="C4709" t="s">
        <v>1765</v>
      </c>
      <c r="E4709" s="4">
        <v>42278</v>
      </c>
      <c r="F4709" t="s">
        <v>9797</v>
      </c>
    </row>
    <row r="4710" spans="1:6">
      <c r="A4710" s="1" t="s">
        <v>6475</v>
      </c>
      <c r="B4710" t="s">
        <v>6475</v>
      </c>
      <c r="C4710" t="s">
        <v>1765</v>
      </c>
      <c r="E4710" s="4">
        <v>42278</v>
      </c>
      <c r="F4710" t="s">
        <v>9797</v>
      </c>
    </row>
    <row r="4711" spans="1:6">
      <c r="A4711" s="1" t="s">
        <v>6476</v>
      </c>
      <c r="B4711" t="s">
        <v>6476</v>
      </c>
      <c r="C4711" t="s">
        <v>1765</v>
      </c>
      <c r="E4711" s="4">
        <v>42278</v>
      </c>
      <c r="F4711" t="s">
        <v>9797</v>
      </c>
    </row>
    <row r="4712" spans="1:6">
      <c r="A4712" s="1" t="s">
        <v>6477</v>
      </c>
      <c r="B4712" t="s">
        <v>6477</v>
      </c>
      <c r="C4712" t="s">
        <v>1765</v>
      </c>
      <c r="E4712" s="4">
        <v>42278</v>
      </c>
      <c r="F4712" t="s">
        <v>9797</v>
      </c>
    </row>
    <row r="4713" spans="1:6">
      <c r="A4713" s="1" t="s">
        <v>6478</v>
      </c>
      <c r="B4713" t="s">
        <v>6478</v>
      </c>
      <c r="C4713" t="s">
        <v>1765</v>
      </c>
      <c r="E4713" s="4">
        <v>42278</v>
      </c>
      <c r="F4713" t="s">
        <v>9797</v>
      </c>
    </row>
    <row r="4714" spans="1:6">
      <c r="A4714" s="1" t="s">
        <v>6479</v>
      </c>
      <c r="B4714" t="s">
        <v>6479</v>
      </c>
      <c r="C4714" t="s">
        <v>1765</v>
      </c>
      <c r="E4714" s="4">
        <v>42278</v>
      </c>
      <c r="F4714" t="s">
        <v>9797</v>
      </c>
    </row>
    <row r="4715" spans="1:6">
      <c r="A4715" s="1" t="s">
        <v>6480</v>
      </c>
      <c r="B4715" t="s">
        <v>6480</v>
      </c>
      <c r="C4715" t="s">
        <v>1765</v>
      </c>
      <c r="E4715" s="4">
        <v>42278</v>
      </c>
      <c r="F4715" t="s">
        <v>9797</v>
      </c>
    </row>
    <row r="4716" spans="1:6">
      <c r="A4716" s="1" t="s">
        <v>6481</v>
      </c>
      <c r="B4716" t="s">
        <v>6481</v>
      </c>
      <c r="C4716" t="s">
        <v>1765</v>
      </c>
      <c r="E4716" s="4">
        <v>42278</v>
      </c>
      <c r="F4716" t="s">
        <v>9797</v>
      </c>
    </row>
    <row r="4717" spans="1:6">
      <c r="A4717" s="1" t="s">
        <v>6482</v>
      </c>
      <c r="B4717" t="s">
        <v>6482</v>
      </c>
      <c r="C4717" t="s">
        <v>1765</v>
      </c>
      <c r="E4717" s="4">
        <v>42278</v>
      </c>
      <c r="F4717" t="s">
        <v>9797</v>
      </c>
    </row>
    <row r="4718" spans="1:6">
      <c r="A4718" s="1" t="s">
        <v>6483</v>
      </c>
      <c r="B4718" t="s">
        <v>6483</v>
      </c>
      <c r="C4718" t="s">
        <v>1765</v>
      </c>
      <c r="D4718" t="s">
        <v>9722</v>
      </c>
      <c r="E4718" s="4">
        <v>42278</v>
      </c>
      <c r="F4718" t="s">
        <v>9797</v>
      </c>
    </row>
    <row r="4719" spans="1:6">
      <c r="A4719" s="1" t="s">
        <v>6484</v>
      </c>
      <c r="B4719" t="s">
        <v>6484</v>
      </c>
      <c r="C4719" t="s">
        <v>1765</v>
      </c>
      <c r="E4719" s="4">
        <v>42278</v>
      </c>
      <c r="F4719" t="s">
        <v>9797</v>
      </c>
    </row>
    <row r="4720" spans="1:6">
      <c r="A4720" s="1" t="s">
        <v>6485</v>
      </c>
      <c r="B4720" t="s">
        <v>6485</v>
      </c>
      <c r="C4720" t="s">
        <v>1765</v>
      </c>
      <c r="E4720" s="4">
        <v>42278</v>
      </c>
      <c r="F4720" t="s">
        <v>9797</v>
      </c>
    </row>
    <row r="4721" spans="1:6">
      <c r="A4721" s="1" t="s">
        <v>6486</v>
      </c>
      <c r="B4721" t="s">
        <v>6486</v>
      </c>
      <c r="C4721" t="s">
        <v>1765</v>
      </c>
      <c r="E4721" s="4">
        <v>42278</v>
      </c>
      <c r="F4721" t="s">
        <v>9797</v>
      </c>
    </row>
    <row r="4722" spans="1:6">
      <c r="A4722" s="1" t="s">
        <v>6487</v>
      </c>
      <c r="B4722" t="s">
        <v>6487</v>
      </c>
      <c r="C4722" t="s">
        <v>1765</v>
      </c>
      <c r="D4722" t="s">
        <v>9741</v>
      </c>
      <c r="E4722" s="4">
        <v>42278</v>
      </c>
      <c r="F4722" t="s">
        <v>9797</v>
      </c>
    </row>
    <row r="4723" spans="1:6">
      <c r="A4723" s="1" t="s">
        <v>6488</v>
      </c>
      <c r="B4723" t="s">
        <v>6488</v>
      </c>
      <c r="C4723" t="s">
        <v>1765</v>
      </c>
      <c r="E4723" s="4">
        <v>42278</v>
      </c>
      <c r="F4723" t="s">
        <v>9797</v>
      </c>
    </row>
    <row r="4724" spans="1:6">
      <c r="A4724" s="1" t="s">
        <v>6489</v>
      </c>
      <c r="B4724" t="s">
        <v>6489</v>
      </c>
      <c r="C4724" t="s">
        <v>1765</v>
      </c>
      <c r="E4724" s="4">
        <v>42278</v>
      </c>
      <c r="F4724" t="s">
        <v>9797</v>
      </c>
    </row>
    <row r="4725" spans="1:6">
      <c r="A4725" s="1" t="s">
        <v>6490</v>
      </c>
      <c r="B4725" t="s">
        <v>6490</v>
      </c>
      <c r="C4725" t="s">
        <v>1765</v>
      </c>
      <c r="E4725" s="4">
        <v>42278</v>
      </c>
      <c r="F4725" t="s">
        <v>9797</v>
      </c>
    </row>
    <row r="4726" spans="1:6">
      <c r="A4726" s="1" t="s">
        <v>6491</v>
      </c>
      <c r="B4726" t="s">
        <v>6491</v>
      </c>
      <c r="C4726" t="s">
        <v>1765</v>
      </c>
      <c r="E4726" s="4">
        <v>42278</v>
      </c>
      <c r="F4726" t="s">
        <v>9797</v>
      </c>
    </row>
    <row r="4727" spans="1:6">
      <c r="A4727" s="1" t="s">
        <v>6492</v>
      </c>
      <c r="B4727" t="s">
        <v>6492</v>
      </c>
      <c r="C4727" t="s">
        <v>1765</v>
      </c>
      <c r="E4727" s="4">
        <v>42278</v>
      </c>
      <c r="F4727" t="s">
        <v>9797</v>
      </c>
    </row>
    <row r="4728" spans="1:6">
      <c r="A4728" s="1" t="s">
        <v>6493</v>
      </c>
      <c r="B4728" t="s">
        <v>6493</v>
      </c>
      <c r="C4728" t="s">
        <v>1765</v>
      </c>
      <c r="E4728" s="4">
        <v>42278</v>
      </c>
      <c r="F4728" t="s">
        <v>9797</v>
      </c>
    </row>
    <row r="4729" spans="1:6">
      <c r="A4729" s="1" t="s">
        <v>6494</v>
      </c>
      <c r="B4729" t="s">
        <v>6494</v>
      </c>
      <c r="C4729" t="s">
        <v>1765</v>
      </c>
      <c r="E4729" s="4">
        <v>42278</v>
      </c>
      <c r="F4729" t="s">
        <v>9797</v>
      </c>
    </row>
    <row r="4730" spans="1:6">
      <c r="A4730" s="1" t="s">
        <v>6495</v>
      </c>
      <c r="B4730" t="s">
        <v>6495</v>
      </c>
      <c r="C4730" t="s">
        <v>1765</v>
      </c>
      <c r="E4730" s="4">
        <v>42278</v>
      </c>
      <c r="F4730" t="s">
        <v>9797</v>
      </c>
    </row>
    <row r="4731" spans="1:6">
      <c r="A4731" s="1" t="s">
        <v>6496</v>
      </c>
      <c r="B4731" t="s">
        <v>6496</v>
      </c>
      <c r="C4731" t="s">
        <v>1765</v>
      </c>
      <c r="E4731" s="4">
        <v>42278</v>
      </c>
      <c r="F4731" t="s">
        <v>9797</v>
      </c>
    </row>
    <row r="4732" spans="1:6">
      <c r="A4732" s="1" t="s">
        <v>6497</v>
      </c>
      <c r="B4732" t="s">
        <v>6497</v>
      </c>
      <c r="C4732" t="s">
        <v>1765</v>
      </c>
      <c r="E4732" s="4">
        <v>42278</v>
      </c>
      <c r="F4732" t="s">
        <v>9797</v>
      </c>
    </row>
    <row r="4733" spans="1:6">
      <c r="A4733" s="1" t="s">
        <v>6498</v>
      </c>
      <c r="B4733" t="s">
        <v>6498</v>
      </c>
      <c r="C4733" t="s">
        <v>1765</v>
      </c>
      <c r="E4733" s="4">
        <v>42278</v>
      </c>
      <c r="F4733" t="s">
        <v>9797</v>
      </c>
    </row>
    <row r="4734" spans="1:6">
      <c r="A4734" s="1" t="s">
        <v>6499</v>
      </c>
      <c r="B4734" t="s">
        <v>6499</v>
      </c>
      <c r="C4734" t="s">
        <v>1765</v>
      </c>
      <c r="D4734" t="s">
        <v>9722</v>
      </c>
      <c r="E4734" s="4">
        <v>42369</v>
      </c>
      <c r="F4734" t="s">
        <v>9797</v>
      </c>
    </row>
    <row r="4735" spans="1:6">
      <c r="A4735" s="1" t="s">
        <v>6500</v>
      </c>
      <c r="B4735" t="s">
        <v>6500</v>
      </c>
      <c r="C4735" t="s">
        <v>9715</v>
      </c>
      <c r="E4735" s="4">
        <v>42278</v>
      </c>
      <c r="F4735" t="s">
        <v>9797</v>
      </c>
    </row>
    <row r="4736" spans="1:6">
      <c r="A4736" s="1" t="s">
        <v>6501</v>
      </c>
      <c r="B4736" t="s">
        <v>6501</v>
      </c>
      <c r="C4736" t="s">
        <v>9715</v>
      </c>
      <c r="E4736" s="4">
        <v>42278</v>
      </c>
      <c r="F4736" t="s">
        <v>9797</v>
      </c>
    </row>
    <row r="4737" spans="1:6">
      <c r="A4737" s="1" t="s">
        <v>6502</v>
      </c>
      <c r="B4737" t="s">
        <v>6502</v>
      </c>
      <c r="C4737" t="s">
        <v>1765</v>
      </c>
      <c r="E4737" s="4">
        <v>42277</v>
      </c>
      <c r="F4737" t="s">
        <v>9797</v>
      </c>
    </row>
    <row r="4738" spans="1:6">
      <c r="A4738" s="1" t="s">
        <v>6503</v>
      </c>
      <c r="B4738" t="s">
        <v>6503</v>
      </c>
      <c r="C4738" t="s">
        <v>1765</v>
      </c>
      <c r="E4738" s="4">
        <v>42278</v>
      </c>
      <c r="F4738" t="s">
        <v>9797</v>
      </c>
    </row>
    <row r="4739" spans="1:6">
      <c r="A4739" s="1" t="s">
        <v>6504</v>
      </c>
      <c r="B4739" t="s">
        <v>6504</v>
      </c>
      <c r="C4739" t="s">
        <v>1765</v>
      </c>
      <c r="E4739" s="4">
        <v>42278</v>
      </c>
      <c r="F4739" t="s">
        <v>9797</v>
      </c>
    </row>
    <row r="4740" spans="1:6">
      <c r="A4740" s="1" t="s">
        <v>6505</v>
      </c>
      <c r="B4740" t="s">
        <v>6505</v>
      </c>
      <c r="C4740" t="s">
        <v>1765</v>
      </c>
      <c r="E4740" s="4">
        <v>42278</v>
      </c>
      <c r="F4740" t="s">
        <v>9797</v>
      </c>
    </row>
    <row r="4741" spans="1:6">
      <c r="A4741" s="1" t="s">
        <v>6506</v>
      </c>
      <c r="B4741" t="s">
        <v>6506</v>
      </c>
      <c r="C4741" t="s">
        <v>1765</v>
      </c>
      <c r="D4741" t="s">
        <v>9729</v>
      </c>
      <c r="E4741" s="4">
        <v>42278</v>
      </c>
      <c r="F4741" t="s">
        <v>9797</v>
      </c>
    </row>
    <row r="4742" spans="1:6">
      <c r="A4742" s="1" t="s">
        <v>6507</v>
      </c>
      <c r="B4742" t="s">
        <v>6507</v>
      </c>
      <c r="C4742" t="s">
        <v>1765</v>
      </c>
      <c r="E4742" s="4">
        <v>42278</v>
      </c>
      <c r="F4742" t="s">
        <v>9797</v>
      </c>
    </row>
    <row r="4743" spans="1:6">
      <c r="A4743" s="1" t="s">
        <v>6508</v>
      </c>
      <c r="B4743" t="s">
        <v>6508</v>
      </c>
      <c r="C4743" t="s">
        <v>1765</v>
      </c>
      <c r="E4743" s="4">
        <v>42278</v>
      </c>
      <c r="F4743" t="s">
        <v>9797</v>
      </c>
    </row>
    <row r="4744" spans="1:6">
      <c r="A4744" s="1" t="s">
        <v>6509</v>
      </c>
      <c r="B4744" t="s">
        <v>6509</v>
      </c>
      <c r="C4744" t="s">
        <v>1765</v>
      </c>
      <c r="E4744" s="4">
        <v>42278</v>
      </c>
      <c r="F4744" t="s">
        <v>9797</v>
      </c>
    </row>
    <row r="4745" spans="1:6">
      <c r="A4745" s="1" t="s">
        <v>6510</v>
      </c>
      <c r="B4745" t="s">
        <v>6510</v>
      </c>
      <c r="C4745" t="s">
        <v>1765</v>
      </c>
      <c r="D4745" t="s">
        <v>9722</v>
      </c>
      <c r="E4745" s="4">
        <v>42278</v>
      </c>
      <c r="F4745" t="s">
        <v>9797</v>
      </c>
    </row>
    <row r="4746" spans="1:6">
      <c r="A4746" s="1" t="s">
        <v>6511</v>
      </c>
      <c r="B4746" t="s">
        <v>6511</v>
      </c>
      <c r="C4746" t="s">
        <v>1765</v>
      </c>
      <c r="E4746" s="4">
        <v>42278</v>
      </c>
      <c r="F4746" t="s">
        <v>9797</v>
      </c>
    </row>
    <row r="4747" spans="1:6">
      <c r="A4747" s="1" t="s">
        <v>6512</v>
      </c>
      <c r="B4747" t="s">
        <v>6512</v>
      </c>
      <c r="C4747" t="s">
        <v>9715</v>
      </c>
      <c r="E4747" s="4">
        <v>42278</v>
      </c>
      <c r="F4747" t="s">
        <v>9797</v>
      </c>
    </row>
    <row r="4748" spans="1:6">
      <c r="A4748" s="1" t="s">
        <v>6513</v>
      </c>
      <c r="B4748" t="s">
        <v>6513</v>
      </c>
      <c r="C4748" t="s">
        <v>1765</v>
      </c>
      <c r="E4748" s="4">
        <v>42278</v>
      </c>
      <c r="F4748" t="s">
        <v>9797</v>
      </c>
    </row>
    <row r="4749" spans="1:6">
      <c r="A4749" s="1" t="s">
        <v>6514</v>
      </c>
      <c r="B4749" t="s">
        <v>6514</v>
      </c>
      <c r="C4749" t="s">
        <v>1765</v>
      </c>
      <c r="D4749" t="s">
        <v>9724</v>
      </c>
      <c r="E4749" s="4">
        <v>42122</v>
      </c>
      <c r="F4749" t="s">
        <v>9797</v>
      </c>
    </row>
    <row r="4750" spans="1:6">
      <c r="A4750" s="1" t="s">
        <v>6515</v>
      </c>
      <c r="B4750" t="s">
        <v>6515</v>
      </c>
      <c r="C4750" t="s">
        <v>9715</v>
      </c>
      <c r="E4750" s="4">
        <v>42278</v>
      </c>
      <c r="F4750" t="s">
        <v>9797</v>
      </c>
    </row>
    <row r="4751" spans="1:6">
      <c r="A4751" s="1" t="s">
        <v>6516</v>
      </c>
      <c r="B4751" t="s">
        <v>6516</v>
      </c>
      <c r="C4751" t="s">
        <v>1765</v>
      </c>
      <c r="E4751" s="4">
        <v>42278</v>
      </c>
      <c r="F4751" t="s">
        <v>9797</v>
      </c>
    </row>
    <row r="4752" spans="1:6">
      <c r="A4752" s="1" t="s">
        <v>6517</v>
      </c>
      <c r="B4752" t="s">
        <v>6517</v>
      </c>
      <c r="C4752" t="s">
        <v>1765</v>
      </c>
      <c r="D4752" t="s">
        <v>9740</v>
      </c>
      <c r="E4752" s="4">
        <v>42278</v>
      </c>
      <c r="F4752" t="s">
        <v>9797</v>
      </c>
    </row>
    <row r="4753" spans="1:6">
      <c r="A4753" s="1" t="s">
        <v>6518</v>
      </c>
      <c r="B4753" t="s">
        <v>6518</v>
      </c>
      <c r="C4753" t="s">
        <v>1765</v>
      </c>
      <c r="E4753" s="4">
        <v>42278</v>
      </c>
      <c r="F4753" t="s">
        <v>9797</v>
      </c>
    </row>
    <row r="4754" spans="1:6">
      <c r="A4754" s="1" t="s">
        <v>6519</v>
      </c>
      <c r="B4754" t="s">
        <v>6519</v>
      </c>
      <c r="C4754" t="s">
        <v>1765</v>
      </c>
      <c r="D4754" t="s">
        <v>9747</v>
      </c>
      <c r="E4754" s="4">
        <v>42304</v>
      </c>
      <c r="F4754" t="s">
        <v>9797</v>
      </c>
    </row>
    <row r="4755" spans="1:6">
      <c r="A4755" s="1" t="s">
        <v>6520</v>
      </c>
      <c r="B4755" t="s">
        <v>6520</v>
      </c>
      <c r="C4755" t="s">
        <v>9715</v>
      </c>
      <c r="E4755" s="4">
        <v>42278</v>
      </c>
      <c r="F4755" t="s">
        <v>9797</v>
      </c>
    </row>
    <row r="4756" spans="1:6">
      <c r="A4756" s="1" t="s">
        <v>6521</v>
      </c>
      <c r="B4756" t="s">
        <v>6521</v>
      </c>
      <c r="C4756" t="s">
        <v>9715</v>
      </c>
      <c r="E4756" s="4">
        <v>42278</v>
      </c>
      <c r="F4756" t="s">
        <v>9797</v>
      </c>
    </row>
    <row r="4757" spans="1:6">
      <c r="A4757" s="1" t="s">
        <v>6522</v>
      </c>
      <c r="B4757" t="s">
        <v>6522</v>
      </c>
      <c r="C4757" t="s">
        <v>9715</v>
      </c>
      <c r="E4757" s="4">
        <v>42278</v>
      </c>
      <c r="F4757" t="s">
        <v>9797</v>
      </c>
    </row>
    <row r="4758" spans="1:6">
      <c r="A4758" s="1" t="s">
        <v>6523</v>
      </c>
      <c r="B4758" t="s">
        <v>6523</v>
      </c>
      <c r="C4758" t="s">
        <v>1765</v>
      </c>
      <c r="E4758" s="4">
        <v>42278</v>
      </c>
      <c r="F4758" t="s">
        <v>9797</v>
      </c>
    </row>
    <row r="4759" spans="1:6">
      <c r="A4759" s="1" t="s">
        <v>6524</v>
      </c>
      <c r="B4759" t="s">
        <v>6524</v>
      </c>
      <c r="C4759" t="s">
        <v>1765</v>
      </c>
      <c r="E4759" s="4">
        <v>42278</v>
      </c>
      <c r="F4759" t="s">
        <v>9797</v>
      </c>
    </row>
    <row r="4760" spans="1:6">
      <c r="A4760" s="1" t="s">
        <v>6525</v>
      </c>
      <c r="B4760" t="s">
        <v>6525</v>
      </c>
      <c r="C4760" t="s">
        <v>9715</v>
      </c>
      <c r="E4760" s="4">
        <v>42278</v>
      </c>
      <c r="F4760" t="s">
        <v>9797</v>
      </c>
    </row>
    <row r="4761" spans="1:6">
      <c r="A4761" s="1" t="s">
        <v>6526</v>
      </c>
      <c r="B4761" t="s">
        <v>6526</v>
      </c>
      <c r="C4761" t="s">
        <v>1765</v>
      </c>
      <c r="D4761" t="s">
        <v>9784</v>
      </c>
      <c r="E4761" s="4">
        <v>42278</v>
      </c>
      <c r="F4761" t="s">
        <v>9797</v>
      </c>
    </row>
    <row r="4762" spans="1:6">
      <c r="A4762" s="1" t="s">
        <v>6527</v>
      </c>
      <c r="B4762" t="s">
        <v>6527</v>
      </c>
      <c r="C4762" t="s">
        <v>9715</v>
      </c>
      <c r="E4762" s="4">
        <v>42278</v>
      </c>
      <c r="F4762" t="s">
        <v>9797</v>
      </c>
    </row>
    <row r="4763" spans="1:6">
      <c r="A4763" s="1" t="s">
        <v>6528</v>
      </c>
      <c r="B4763" t="s">
        <v>6528</v>
      </c>
      <c r="C4763" t="s">
        <v>1765</v>
      </c>
      <c r="E4763" s="4">
        <v>42278</v>
      </c>
      <c r="F4763" t="s">
        <v>9797</v>
      </c>
    </row>
    <row r="4764" spans="1:6">
      <c r="A4764" s="1" t="s">
        <v>6529</v>
      </c>
      <c r="B4764" t="s">
        <v>6529</v>
      </c>
      <c r="C4764" t="s">
        <v>9715</v>
      </c>
      <c r="E4764" s="4">
        <v>42278</v>
      </c>
      <c r="F4764" t="s">
        <v>9797</v>
      </c>
    </row>
    <row r="4765" spans="1:6">
      <c r="A4765" s="1" t="s">
        <v>6530</v>
      </c>
      <c r="B4765" t="s">
        <v>6530</v>
      </c>
      <c r="C4765" t="s">
        <v>1765</v>
      </c>
      <c r="E4765" s="4">
        <v>42191</v>
      </c>
      <c r="F4765" t="s">
        <v>9797</v>
      </c>
    </row>
    <row r="4766" spans="1:6">
      <c r="A4766" s="1" t="s">
        <v>6531</v>
      </c>
      <c r="B4766" t="s">
        <v>6531</v>
      </c>
      <c r="C4766" t="s">
        <v>1765</v>
      </c>
      <c r="D4766" t="s">
        <v>9722</v>
      </c>
      <c r="E4766" s="4">
        <v>43123</v>
      </c>
      <c r="F4766" t="s">
        <v>9797</v>
      </c>
    </row>
    <row r="4767" spans="1:6">
      <c r="A4767" s="1" t="s">
        <v>6532</v>
      </c>
      <c r="B4767" t="s">
        <v>6532</v>
      </c>
      <c r="C4767" t="s">
        <v>1765</v>
      </c>
      <c r="D4767" t="s">
        <v>9725</v>
      </c>
      <c r="E4767" s="4">
        <v>42613</v>
      </c>
      <c r="F4767" t="s">
        <v>9797</v>
      </c>
    </row>
    <row r="4768" spans="1:6">
      <c r="A4768" s="1" t="s">
        <v>6533</v>
      </c>
      <c r="B4768" t="s">
        <v>6533</v>
      </c>
      <c r="C4768" t="s">
        <v>1765</v>
      </c>
      <c r="D4768" t="s">
        <v>9725</v>
      </c>
      <c r="E4768" s="4">
        <v>42388</v>
      </c>
      <c r="F4768" t="s">
        <v>9797</v>
      </c>
    </row>
    <row r="4769" spans="1:6">
      <c r="A4769" s="1" t="s">
        <v>6534</v>
      </c>
      <c r="B4769" t="s">
        <v>6534</v>
      </c>
      <c r="C4769" t="s">
        <v>1765</v>
      </c>
      <c r="D4769" t="s">
        <v>9722</v>
      </c>
      <c r="E4769" s="4">
        <v>42369</v>
      </c>
      <c r="F4769" t="s">
        <v>9797</v>
      </c>
    </row>
    <row r="4770" spans="1:6">
      <c r="A4770" s="1" t="s">
        <v>6535</v>
      </c>
      <c r="B4770" t="s">
        <v>6535</v>
      </c>
      <c r="C4770" t="s">
        <v>1765</v>
      </c>
      <c r="E4770" s="4">
        <v>42269</v>
      </c>
      <c r="F4770" t="s">
        <v>9797</v>
      </c>
    </row>
    <row r="4771" spans="1:6">
      <c r="A4771" s="1" t="s">
        <v>6536</v>
      </c>
      <c r="B4771" t="s">
        <v>6536</v>
      </c>
      <c r="C4771" t="s">
        <v>1765</v>
      </c>
      <c r="E4771" s="4">
        <v>42278</v>
      </c>
      <c r="F4771" t="s">
        <v>9797</v>
      </c>
    </row>
    <row r="4772" spans="1:6">
      <c r="A4772" s="1" t="s">
        <v>6537</v>
      </c>
      <c r="B4772" t="s">
        <v>6537</v>
      </c>
      <c r="C4772" t="s">
        <v>1765</v>
      </c>
      <c r="E4772" s="4">
        <v>42278</v>
      </c>
      <c r="F4772" t="s">
        <v>9797</v>
      </c>
    </row>
    <row r="4773" spans="1:6">
      <c r="A4773" s="1" t="s">
        <v>6538</v>
      </c>
      <c r="B4773" t="s">
        <v>6538</v>
      </c>
      <c r="C4773" t="s">
        <v>1765</v>
      </c>
      <c r="E4773" s="4">
        <v>42278</v>
      </c>
      <c r="F4773" t="s">
        <v>9797</v>
      </c>
    </row>
    <row r="4774" spans="1:6">
      <c r="A4774" s="1" t="s">
        <v>6539</v>
      </c>
      <c r="B4774" t="s">
        <v>6539</v>
      </c>
      <c r="C4774" t="s">
        <v>1765</v>
      </c>
      <c r="E4774" s="4">
        <v>42278</v>
      </c>
      <c r="F4774" t="s">
        <v>9797</v>
      </c>
    </row>
    <row r="4775" spans="1:6">
      <c r="A4775" s="1" t="s">
        <v>6540</v>
      </c>
      <c r="B4775" t="s">
        <v>6540</v>
      </c>
      <c r="C4775" t="s">
        <v>1765</v>
      </c>
      <c r="E4775" s="4">
        <v>42278</v>
      </c>
      <c r="F4775" t="s">
        <v>9797</v>
      </c>
    </row>
    <row r="4776" spans="1:6">
      <c r="A4776" s="1" t="s">
        <v>6541</v>
      </c>
      <c r="B4776" t="s">
        <v>6541</v>
      </c>
      <c r="C4776" t="s">
        <v>1765</v>
      </c>
      <c r="E4776" s="4">
        <v>42278</v>
      </c>
      <c r="F4776" t="s">
        <v>9797</v>
      </c>
    </row>
    <row r="4777" spans="1:6">
      <c r="A4777" s="1" t="s">
        <v>6542</v>
      </c>
      <c r="B4777" t="s">
        <v>6542</v>
      </c>
      <c r="C4777" t="s">
        <v>1765</v>
      </c>
      <c r="E4777" s="4">
        <v>42278</v>
      </c>
      <c r="F4777" t="s">
        <v>9797</v>
      </c>
    </row>
    <row r="4778" spans="1:6">
      <c r="A4778" s="1" t="s">
        <v>6543</v>
      </c>
      <c r="B4778" t="s">
        <v>6543</v>
      </c>
      <c r="C4778" t="s">
        <v>1765</v>
      </c>
      <c r="D4778" t="s">
        <v>9785</v>
      </c>
      <c r="E4778" s="4">
        <v>42278</v>
      </c>
      <c r="F4778" t="s">
        <v>9797</v>
      </c>
    </row>
    <row r="4779" spans="1:6">
      <c r="A4779" s="1" t="s">
        <v>6544</v>
      </c>
      <c r="B4779" t="s">
        <v>6544</v>
      </c>
      <c r="C4779" t="s">
        <v>1765</v>
      </c>
      <c r="E4779" s="4">
        <v>42278</v>
      </c>
      <c r="F4779" t="s">
        <v>9797</v>
      </c>
    </row>
    <row r="4780" spans="1:6">
      <c r="A4780" s="1" t="s">
        <v>6545</v>
      </c>
      <c r="B4780" t="s">
        <v>6545</v>
      </c>
      <c r="C4780" t="s">
        <v>1765</v>
      </c>
      <c r="E4780" s="4">
        <v>42278</v>
      </c>
      <c r="F4780" t="s">
        <v>9797</v>
      </c>
    </row>
    <row r="4781" spans="1:6">
      <c r="A4781" s="1" t="s">
        <v>6546</v>
      </c>
      <c r="B4781" t="s">
        <v>6546</v>
      </c>
      <c r="C4781" t="s">
        <v>1765</v>
      </c>
      <c r="E4781" s="4">
        <v>42278</v>
      </c>
      <c r="F4781" t="s">
        <v>9797</v>
      </c>
    </row>
    <row r="4782" spans="1:6">
      <c r="A4782" s="1" t="s">
        <v>6547</v>
      </c>
      <c r="B4782" t="s">
        <v>6547</v>
      </c>
      <c r="C4782" t="s">
        <v>1765</v>
      </c>
      <c r="D4782" t="s">
        <v>9722</v>
      </c>
      <c r="E4782" s="4">
        <v>42467</v>
      </c>
      <c r="F4782" t="s">
        <v>9797</v>
      </c>
    </row>
    <row r="4783" spans="1:6">
      <c r="A4783" s="1" t="s">
        <v>6548</v>
      </c>
      <c r="B4783" t="s">
        <v>6548</v>
      </c>
      <c r="C4783" t="s">
        <v>1765</v>
      </c>
      <c r="E4783" s="4">
        <v>42278</v>
      </c>
      <c r="F4783" t="s">
        <v>9797</v>
      </c>
    </row>
    <row r="4784" spans="1:6">
      <c r="A4784" s="1" t="s">
        <v>6549</v>
      </c>
      <c r="B4784" t="s">
        <v>6549</v>
      </c>
      <c r="C4784" t="s">
        <v>1765</v>
      </c>
      <c r="E4784" s="4">
        <v>42278</v>
      </c>
      <c r="F4784" t="s">
        <v>9797</v>
      </c>
    </row>
    <row r="4785" spans="1:6">
      <c r="A4785" s="1" t="s">
        <v>6550</v>
      </c>
      <c r="B4785" t="s">
        <v>6550</v>
      </c>
      <c r="C4785" t="s">
        <v>1765</v>
      </c>
      <c r="E4785" s="4">
        <v>42278</v>
      </c>
      <c r="F4785" t="s">
        <v>9797</v>
      </c>
    </row>
    <row r="4786" spans="1:6">
      <c r="A4786" s="1" t="s">
        <v>6551</v>
      </c>
      <c r="B4786" t="s">
        <v>6551</v>
      </c>
      <c r="C4786" t="s">
        <v>1765</v>
      </c>
      <c r="E4786" s="4">
        <v>42278</v>
      </c>
      <c r="F4786" t="s">
        <v>9797</v>
      </c>
    </row>
    <row r="4787" spans="1:6">
      <c r="A4787" s="1" t="s">
        <v>6552</v>
      </c>
      <c r="B4787" t="s">
        <v>6552</v>
      </c>
      <c r="C4787" t="s">
        <v>1765</v>
      </c>
      <c r="E4787" s="4">
        <v>42278</v>
      </c>
      <c r="F4787" t="s">
        <v>9797</v>
      </c>
    </row>
    <row r="4788" spans="1:6">
      <c r="A4788" s="1" t="s">
        <v>6553</v>
      </c>
      <c r="B4788" t="s">
        <v>6553</v>
      </c>
      <c r="C4788" t="s">
        <v>1765</v>
      </c>
      <c r="E4788" s="4">
        <v>42278</v>
      </c>
      <c r="F4788" t="s">
        <v>9797</v>
      </c>
    </row>
    <row r="4789" spans="1:6">
      <c r="A4789" s="1" t="s">
        <v>6554</v>
      </c>
      <c r="B4789" t="s">
        <v>6554</v>
      </c>
      <c r="C4789" t="s">
        <v>1765</v>
      </c>
      <c r="E4789" s="4">
        <v>42278</v>
      </c>
      <c r="F4789" t="s">
        <v>9797</v>
      </c>
    </row>
    <row r="4790" spans="1:6">
      <c r="A4790" s="1" t="s">
        <v>6555</v>
      </c>
      <c r="B4790" t="s">
        <v>6555</v>
      </c>
      <c r="C4790" t="s">
        <v>1765</v>
      </c>
      <c r="D4790" t="s">
        <v>9742</v>
      </c>
      <c r="E4790" s="4">
        <v>42278</v>
      </c>
      <c r="F4790" t="s">
        <v>9797</v>
      </c>
    </row>
    <row r="4791" spans="1:6">
      <c r="A4791" s="1" t="s">
        <v>6556</v>
      </c>
      <c r="B4791" t="s">
        <v>6556</v>
      </c>
      <c r="C4791" t="s">
        <v>1765</v>
      </c>
      <c r="D4791" t="s">
        <v>9722</v>
      </c>
      <c r="E4791" s="4">
        <v>42796</v>
      </c>
      <c r="F4791" t="s">
        <v>9797</v>
      </c>
    </row>
    <row r="4792" spans="1:6">
      <c r="A4792" s="1" t="s">
        <v>6557</v>
      </c>
      <c r="B4792" t="s">
        <v>6557</v>
      </c>
      <c r="C4792" t="s">
        <v>9715</v>
      </c>
      <c r="D4792" t="s">
        <v>9725</v>
      </c>
      <c r="E4792" s="4">
        <v>42278</v>
      </c>
      <c r="F4792" t="s">
        <v>9797</v>
      </c>
    </row>
    <row r="4793" spans="1:6">
      <c r="A4793" s="1" t="s">
        <v>6558</v>
      </c>
      <c r="B4793" t="s">
        <v>6558</v>
      </c>
      <c r="C4793" t="s">
        <v>9715</v>
      </c>
      <c r="D4793" t="s">
        <v>9722</v>
      </c>
      <c r="E4793" s="4">
        <v>42278</v>
      </c>
      <c r="F4793" t="s">
        <v>9797</v>
      </c>
    </row>
    <row r="4794" spans="1:6">
      <c r="A4794" s="1" t="s">
        <v>6559</v>
      </c>
      <c r="B4794" t="s">
        <v>6559</v>
      </c>
      <c r="C4794" t="s">
        <v>1765</v>
      </c>
      <c r="D4794" t="s">
        <v>9722</v>
      </c>
      <c r="E4794" s="4">
        <v>42278</v>
      </c>
      <c r="F4794" t="s">
        <v>9797</v>
      </c>
    </row>
    <row r="4795" spans="1:6">
      <c r="A4795" s="1" t="s">
        <v>6560</v>
      </c>
      <c r="B4795" t="s">
        <v>6560</v>
      </c>
      <c r="C4795" t="s">
        <v>1765</v>
      </c>
      <c r="E4795" s="4">
        <v>42278</v>
      </c>
      <c r="F4795" t="s">
        <v>9797</v>
      </c>
    </row>
    <row r="4796" spans="1:6">
      <c r="A4796" s="1" t="s">
        <v>6561</v>
      </c>
      <c r="B4796" t="s">
        <v>6561</v>
      </c>
      <c r="C4796" t="s">
        <v>1765</v>
      </c>
      <c r="D4796" t="s">
        <v>9722</v>
      </c>
      <c r="E4796" s="4">
        <v>42369</v>
      </c>
      <c r="F4796" t="s">
        <v>9797</v>
      </c>
    </row>
    <row r="4797" spans="1:6">
      <c r="A4797" s="1" t="s">
        <v>6562</v>
      </c>
      <c r="B4797" t="s">
        <v>6562</v>
      </c>
      <c r="C4797" t="s">
        <v>1765</v>
      </c>
      <c r="E4797" s="4">
        <v>42278</v>
      </c>
      <c r="F4797" t="s">
        <v>9797</v>
      </c>
    </row>
    <row r="4798" spans="1:6">
      <c r="A4798" s="1" t="s">
        <v>6563</v>
      </c>
      <c r="B4798" t="s">
        <v>6563</v>
      </c>
      <c r="C4798" t="s">
        <v>1765</v>
      </c>
      <c r="E4798" s="4">
        <v>42278</v>
      </c>
      <c r="F4798" t="s">
        <v>9797</v>
      </c>
    </row>
    <row r="4799" spans="1:6">
      <c r="A4799" s="1" t="s">
        <v>6564</v>
      </c>
      <c r="B4799" t="s">
        <v>6564</v>
      </c>
      <c r="C4799" t="s">
        <v>1765</v>
      </c>
      <c r="D4799" t="s">
        <v>9731</v>
      </c>
      <c r="E4799" s="4">
        <v>42278</v>
      </c>
      <c r="F4799" t="s">
        <v>9797</v>
      </c>
    </row>
    <row r="4800" spans="1:6">
      <c r="A4800" s="1" t="s">
        <v>6565</v>
      </c>
      <c r="B4800" t="s">
        <v>6565</v>
      </c>
      <c r="C4800" t="s">
        <v>1765</v>
      </c>
      <c r="D4800" t="s">
        <v>9742</v>
      </c>
      <c r="E4800" s="4">
        <v>42278</v>
      </c>
      <c r="F4800" t="s">
        <v>9797</v>
      </c>
    </row>
    <row r="4801" spans="1:6">
      <c r="A4801" s="1" t="s">
        <v>6566</v>
      </c>
      <c r="B4801" t="s">
        <v>6566</v>
      </c>
      <c r="C4801" t="s">
        <v>1765</v>
      </c>
      <c r="E4801" s="4">
        <v>42278</v>
      </c>
      <c r="F4801" t="s">
        <v>9797</v>
      </c>
    </row>
    <row r="4802" spans="1:6">
      <c r="A4802" s="1" t="s">
        <v>6567</v>
      </c>
      <c r="B4802" t="s">
        <v>6567</v>
      </c>
      <c r="C4802" t="s">
        <v>1765</v>
      </c>
      <c r="E4802" s="4">
        <v>42278</v>
      </c>
      <c r="F4802" t="s">
        <v>9797</v>
      </c>
    </row>
    <row r="4803" spans="1:6">
      <c r="A4803" s="1" t="s">
        <v>6568</v>
      </c>
      <c r="B4803" t="s">
        <v>6568</v>
      </c>
      <c r="C4803" t="s">
        <v>1765</v>
      </c>
      <c r="E4803" s="4">
        <v>42278</v>
      </c>
      <c r="F4803" t="s">
        <v>9797</v>
      </c>
    </row>
    <row r="4804" spans="1:6">
      <c r="A4804" s="1" t="s">
        <v>6569</v>
      </c>
      <c r="B4804" t="s">
        <v>6569</v>
      </c>
      <c r="C4804" t="s">
        <v>1765</v>
      </c>
      <c r="E4804" s="4">
        <v>42278</v>
      </c>
      <c r="F4804" t="s">
        <v>9797</v>
      </c>
    </row>
    <row r="4805" spans="1:6">
      <c r="A4805" s="1" t="s">
        <v>6570</v>
      </c>
      <c r="B4805" t="s">
        <v>6570</v>
      </c>
      <c r="C4805" t="s">
        <v>1765</v>
      </c>
      <c r="D4805" t="s">
        <v>9725</v>
      </c>
      <c r="E4805" s="4">
        <v>42278</v>
      </c>
      <c r="F4805" t="s">
        <v>9797</v>
      </c>
    </row>
    <row r="4806" spans="1:6">
      <c r="A4806" s="1" t="s">
        <v>6571</v>
      </c>
      <c r="B4806" t="s">
        <v>6571</v>
      </c>
      <c r="C4806" t="s">
        <v>1765</v>
      </c>
      <c r="D4806" t="s">
        <v>9747</v>
      </c>
      <c r="E4806" s="4">
        <v>42753</v>
      </c>
      <c r="F4806" t="s">
        <v>9797</v>
      </c>
    </row>
    <row r="4807" spans="1:6">
      <c r="A4807" s="1" t="s">
        <v>6572</v>
      </c>
      <c r="B4807" t="s">
        <v>6572</v>
      </c>
      <c r="C4807" t="s">
        <v>1765</v>
      </c>
      <c r="E4807" s="4">
        <v>42278</v>
      </c>
      <c r="F4807" t="s">
        <v>9797</v>
      </c>
    </row>
    <row r="4808" spans="1:6">
      <c r="A4808" s="1" t="s">
        <v>6573</v>
      </c>
      <c r="B4808" t="s">
        <v>6573</v>
      </c>
      <c r="C4808" t="s">
        <v>1765</v>
      </c>
      <c r="E4808" s="4">
        <v>42278</v>
      </c>
      <c r="F4808" t="s">
        <v>9797</v>
      </c>
    </row>
    <row r="4809" spans="1:6">
      <c r="A4809" s="1" t="s">
        <v>6574</v>
      </c>
      <c r="B4809" t="s">
        <v>6574</v>
      </c>
      <c r="C4809" t="s">
        <v>1765</v>
      </c>
      <c r="E4809" s="4">
        <v>42278</v>
      </c>
      <c r="F4809" t="s">
        <v>9797</v>
      </c>
    </row>
    <row r="4810" spans="1:6">
      <c r="A4810" s="1" t="s">
        <v>6575</v>
      </c>
      <c r="B4810" t="s">
        <v>6575</v>
      </c>
      <c r="C4810" t="s">
        <v>1765</v>
      </c>
      <c r="D4810" t="s">
        <v>9725</v>
      </c>
      <c r="E4810" s="4">
        <v>42278</v>
      </c>
      <c r="F4810" t="s">
        <v>9797</v>
      </c>
    </row>
    <row r="4811" spans="1:6">
      <c r="A4811" s="1" t="s">
        <v>6576</v>
      </c>
      <c r="B4811" t="s">
        <v>6576</v>
      </c>
      <c r="C4811" t="s">
        <v>1765</v>
      </c>
      <c r="E4811" s="4">
        <v>42278</v>
      </c>
      <c r="F4811" t="s">
        <v>9797</v>
      </c>
    </row>
    <row r="4812" spans="1:6">
      <c r="A4812" s="1" t="s">
        <v>6577</v>
      </c>
      <c r="B4812" t="s">
        <v>6577</v>
      </c>
      <c r="C4812" t="s">
        <v>1765</v>
      </c>
      <c r="E4812" s="4">
        <v>42278</v>
      </c>
      <c r="F4812" t="s">
        <v>9797</v>
      </c>
    </row>
    <row r="4813" spans="1:6">
      <c r="A4813" s="1" t="s">
        <v>6578</v>
      </c>
      <c r="B4813" t="s">
        <v>6578</v>
      </c>
      <c r="C4813" t="s">
        <v>1765</v>
      </c>
      <c r="D4813" t="s">
        <v>9722</v>
      </c>
      <c r="E4813" s="4">
        <v>42278</v>
      </c>
      <c r="F4813" t="s">
        <v>9797</v>
      </c>
    </row>
    <row r="4814" spans="1:6">
      <c r="A4814" s="1" t="s">
        <v>6579</v>
      </c>
      <c r="B4814" t="s">
        <v>6579</v>
      </c>
      <c r="C4814" t="s">
        <v>1765</v>
      </c>
      <c r="E4814" s="4">
        <v>42278</v>
      </c>
      <c r="F4814" t="s">
        <v>9797</v>
      </c>
    </row>
    <row r="4815" spans="1:6">
      <c r="A4815" s="1" t="s">
        <v>6580</v>
      </c>
      <c r="B4815" t="s">
        <v>6580</v>
      </c>
      <c r="C4815" t="s">
        <v>1765</v>
      </c>
      <c r="D4815" t="s">
        <v>9722</v>
      </c>
      <c r="E4815" s="4">
        <v>42548</v>
      </c>
      <c r="F4815" t="s">
        <v>9797</v>
      </c>
    </row>
    <row r="4816" spans="1:6">
      <c r="A4816" s="1" t="s">
        <v>6581</v>
      </c>
      <c r="B4816" t="s">
        <v>6581</v>
      </c>
      <c r="C4816" t="s">
        <v>1765</v>
      </c>
      <c r="E4816" s="4">
        <v>42278</v>
      </c>
      <c r="F4816" t="s">
        <v>9797</v>
      </c>
    </row>
    <row r="4817" spans="1:6">
      <c r="A4817" s="1" t="s">
        <v>6582</v>
      </c>
      <c r="B4817" t="s">
        <v>6582</v>
      </c>
      <c r="C4817" t="s">
        <v>1765</v>
      </c>
      <c r="E4817" s="4">
        <v>42278</v>
      </c>
      <c r="F4817" t="s">
        <v>9797</v>
      </c>
    </row>
    <row r="4818" spans="1:6">
      <c r="A4818" s="1" t="s">
        <v>6583</v>
      </c>
      <c r="B4818" t="s">
        <v>6583</v>
      </c>
      <c r="C4818" t="s">
        <v>1765</v>
      </c>
      <c r="E4818" s="4">
        <v>42278</v>
      </c>
      <c r="F4818" t="s">
        <v>9797</v>
      </c>
    </row>
    <row r="4819" spans="1:6">
      <c r="A4819" s="1" t="s">
        <v>6584</v>
      </c>
      <c r="B4819" t="s">
        <v>6584</v>
      </c>
      <c r="C4819" t="s">
        <v>1765</v>
      </c>
      <c r="E4819" s="4">
        <v>42278</v>
      </c>
      <c r="F4819" t="s">
        <v>9797</v>
      </c>
    </row>
    <row r="4820" spans="1:6">
      <c r="A4820" s="1" t="s">
        <v>6585</v>
      </c>
      <c r="B4820" t="s">
        <v>6585</v>
      </c>
      <c r="C4820" t="s">
        <v>1765</v>
      </c>
      <c r="D4820" t="s">
        <v>9722</v>
      </c>
      <c r="E4820" s="4">
        <v>42278</v>
      </c>
      <c r="F4820" t="s">
        <v>9797</v>
      </c>
    </row>
    <row r="4821" spans="1:6">
      <c r="A4821" s="1" t="s">
        <v>6586</v>
      </c>
      <c r="B4821" t="s">
        <v>6586</v>
      </c>
      <c r="C4821" t="s">
        <v>1765</v>
      </c>
      <c r="E4821" s="4">
        <v>42278</v>
      </c>
      <c r="F4821" t="s">
        <v>9797</v>
      </c>
    </row>
    <row r="4822" spans="1:6">
      <c r="A4822" s="1" t="s">
        <v>6587</v>
      </c>
      <c r="B4822" t="s">
        <v>6587</v>
      </c>
      <c r="C4822" t="s">
        <v>1765</v>
      </c>
      <c r="E4822" s="4">
        <v>42278</v>
      </c>
      <c r="F4822" t="s">
        <v>9797</v>
      </c>
    </row>
    <row r="4823" spans="1:6">
      <c r="A4823" s="1" t="s">
        <v>6588</v>
      </c>
      <c r="B4823" t="s">
        <v>6588</v>
      </c>
      <c r="C4823" t="s">
        <v>1765</v>
      </c>
      <c r="E4823" s="4">
        <v>42278</v>
      </c>
      <c r="F4823" t="s">
        <v>9797</v>
      </c>
    </row>
    <row r="4824" spans="1:6">
      <c r="A4824" s="1" t="s">
        <v>6589</v>
      </c>
      <c r="B4824" t="s">
        <v>6589</v>
      </c>
      <c r="C4824" t="s">
        <v>1765</v>
      </c>
      <c r="E4824" s="4">
        <v>42278</v>
      </c>
      <c r="F4824" t="s">
        <v>9797</v>
      </c>
    </row>
    <row r="4825" spans="1:6">
      <c r="A4825" s="1" t="s">
        <v>6590</v>
      </c>
      <c r="B4825" t="s">
        <v>6590</v>
      </c>
      <c r="C4825" t="s">
        <v>1765</v>
      </c>
      <c r="E4825" s="4">
        <v>42278</v>
      </c>
      <c r="F4825" t="s">
        <v>9797</v>
      </c>
    </row>
    <row r="4826" spans="1:6">
      <c r="A4826" s="1" t="s">
        <v>6591</v>
      </c>
      <c r="B4826" t="s">
        <v>6591</v>
      </c>
      <c r="C4826" t="s">
        <v>1765</v>
      </c>
      <c r="D4826" t="s">
        <v>9725</v>
      </c>
      <c r="E4826" s="4">
        <v>42369</v>
      </c>
      <c r="F4826" t="s">
        <v>9797</v>
      </c>
    </row>
    <row r="4827" spans="1:6">
      <c r="A4827" s="1" t="s">
        <v>6592</v>
      </c>
      <c r="B4827" t="s">
        <v>6592</v>
      </c>
      <c r="C4827" t="s">
        <v>1765</v>
      </c>
      <c r="E4827" s="4">
        <v>42278</v>
      </c>
      <c r="F4827" t="s">
        <v>9797</v>
      </c>
    </row>
    <row r="4828" spans="1:6">
      <c r="A4828" s="1" t="s">
        <v>6593</v>
      </c>
      <c r="B4828" t="s">
        <v>6593</v>
      </c>
      <c r="C4828" t="s">
        <v>1765</v>
      </c>
      <c r="E4828" s="4">
        <v>42278</v>
      </c>
      <c r="F4828" t="s">
        <v>9797</v>
      </c>
    </row>
    <row r="4829" spans="1:6">
      <c r="A4829" s="1" t="s">
        <v>6594</v>
      </c>
      <c r="B4829" t="s">
        <v>6594</v>
      </c>
      <c r="C4829" t="s">
        <v>1765</v>
      </c>
      <c r="E4829" s="4">
        <v>42278</v>
      </c>
      <c r="F4829" t="s">
        <v>9797</v>
      </c>
    </row>
    <row r="4830" spans="1:6">
      <c r="A4830" s="1" t="s">
        <v>6595</v>
      </c>
      <c r="B4830" t="s">
        <v>6595</v>
      </c>
      <c r="C4830" t="s">
        <v>1765</v>
      </c>
      <c r="E4830" s="4">
        <v>42278</v>
      </c>
      <c r="F4830" t="s">
        <v>9797</v>
      </c>
    </row>
    <row r="4831" spans="1:6">
      <c r="A4831" s="1" t="s">
        <v>6596</v>
      </c>
      <c r="B4831" t="s">
        <v>6596</v>
      </c>
      <c r="C4831" t="s">
        <v>1765</v>
      </c>
      <c r="E4831" s="4">
        <v>42430</v>
      </c>
      <c r="F4831" t="s">
        <v>9797</v>
      </c>
    </row>
    <row r="4832" spans="1:6">
      <c r="A4832" s="1" t="s">
        <v>6597</v>
      </c>
      <c r="B4832" t="s">
        <v>6597</v>
      </c>
      <c r="C4832" t="s">
        <v>1765</v>
      </c>
      <c r="E4832" s="4">
        <v>42278</v>
      </c>
      <c r="F4832" t="s">
        <v>9797</v>
      </c>
    </row>
    <row r="4833" spans="1:6">
      <c r="A4833" s="1" t="s">
        <v>6598</v>
      </c>
      <c r="B4833" t="s">
        <v>6598</v>
      </c>
      <c r="C4833" t="s">
        <v>1765</v>
      </c>
      <c r="E4833" s="4">
        <v>42278</v>
      </c>
      <c r="F4833" t="s">
        <v>9797</v>
      </c>
    </row>
    <row r="4834" spans="1:6">
      <c r="A4834" s="1" t="s">
        <v>6599</v>
      </c>
      <c r="B4834" t="s">
        <v>6599</v>
      </c>
      <c r="C4834" t="s">
        <v>1765</v>
      </c>
      <c r="E4834" s="4">
        <v>42278</v>
      </c>
      <c r="F4834" t="s">
        <v>9797</v>
      </c>
    </row>
    <row r="4835" spans="1:6">
      <c r="A4835" s="1" t="s">
        <v>6600</v>
      </c>
      <c r="B4835" t="s">
        <v>6600</v>
      </c>
      <c r="C4835" t="s">
        <v>1765</v>
      </c>
      <c r="D4835" t="s">
        <v>9722</v>
      </c>
      <c r="E4835" s="4">
        <v>42278</v>
      </c>
      <c r="F4835" t="s">
        <v>9797</v>
      </c>
    </row>
    <row r="4836" spans="1:6">
      <c r="A4836" s="1" t="s">
        <v>6601</v>
      </c>
      <c r="B4836" t="s">
        <v>6601</v>
      </c>
      <c r="C4836" t="s">
        <v>1765</v>
      </c>
      <c r="E4836" s="4">
        <v>42278</v>
      </c>
      <c r="F4836" t="s">
        <v>9797</v>
      </c>
    </row>
    <row r="4837" spans="1:6">
      <c r="A4837" s="1" t="s">
        <v>6602</v>
      </c>
      <c r="B4837" t="s">
        <v>6602</v>
      </c>
      <c r="C4837" t="s">
        <v>1765</v>
      </c>
      <c r="E4837" s="4">
        <v>42278</v>
      </c>
      <c r="F4837" t="s">
        <v>9797</v>
      </c>
    </row>
    <row r="4838" spans="1:6">
      <c r="A4838" s="1" t="s">
        <v>6603</v>
      </c>
      <c r="B4838" t="s">
        <v>6603</v>
      </c>
      <c r="C4838" t="s">
        <v>1765</v>
      </c>
      <c r="D4838" t="s">
        <v>9731</v>
      </c>
      <c r="E4838" s="4">
        <v>42278</v>
      </c>
      <c r="F4838" t="s">
        <v>9797</v>
      </c>
    </row>
    <row r="4839" spans="1:6">
      <c r="A4839" s="1" t="s">
        <v>6604</v>
      </c>
      <c r="B4839" t="s">
        <v>6604</v>
      </c>
      <c r="C4839" t="s">
        <v>1765</v>
      </c>
      <c r="E4839" s="4">
        <v>42278</v>
      </c>
      <c r="F4839" t="s">
        <v>9797</v>
      </c>
    </row>
    <row r="4840" spans="1:6">
      <c r="A4840" s="1" t="s">
        <v>6605</v>
      </c>
      <c r="B4840" t="s">
        <v>6605</v>
      </c>
      <c r="C4840" t="s">
        <v>1765</v>
      </c>
      <c r="E4840" s="4">
        <v>42278</v>
      </c>
      <c r="F4840" t="s">
        <v>9797</v>
      </c>
    </row>
    <row r="4841" spans="1:6">
      <c r="A4841" s="1" t="s">
        <v>6606</v>
      </c>
      <c r="B4841" t="s">
        <v>6606</v>
      </c>
      <c r="C4841" t="s">
        <v>1765</v>
      </c>
      <c r="E4841" s="4">
        <v>42278</v>
      </c>
      <c r="F4841" t="s">
        <v>9797</v>
      </c>
    </row>
    <row r="4842" spans="1:6">
      <c r="A4842" s="1" t="s">
        <v>6607</v>
      </c>
      <c r="B4842" t="s">
        <v>6607</v>
      </c>
      <c r="C4842" t="s">
        <v>1765</v>
      </c>
      <c r="D4842" t="s">
        <v>9740</v>
      </c>
      <c r="E4842" s="4">
        <v>42278</v>
      </c>
      <c r="F4842" t="s">
        <v>9797</v>
      </c>
    </row>
    <row r="4843" spans="1:6">
      <c r="A4843" s="1" t="s">
        <v>6608</v>
      </c>
      <c r="B4843" t="s">
        <v>6608</v>
      </c>
      <c r="C4843" t="s">
        <v>1765</v>
      </c>
      <c r="E4843" s="4">
        <v>42278</v>
      </c>
      <c r="F4843" t="s">
        <v>9797</v>
      </c>
    </row>
    <row r="4844" spans="1:6">
      <c r="A4844" s="1" t="s">
        <v>6609</v>
      </c>
      <c r="B4844" t="s">
        <v>6609</v>
      </c>
      <c r="C4844" t="s">
        <v>1765</v>
      </c>
      <c r="E4844" s="4">
        <v>42278</v>
      </c>
      <c r="F4844" t="s">
        <v>9797</v>
      </c>
    </row>
    <row r="4845" spans="1:6">
      <c r="A4845" s="1" t="s">
        <v>6610</v>
      </c>
      <c r="B4845" t="s">
        <v>6610</v>
      </c>
      <c r="C4845" t="s">
        <v>1765</v>
      </c>
      <c r="E4845" s="4">
        <v>42278</v>
      </c>
      <c r="F4845" t="s">
        <v>9797</v>
      </c>
    </row>
    <row r="4846" spans="1:6">
      <c r="A4846" s="1" t="s">
        <v>6611</v>
      </c>
      <c r="B4846" t="s">
        <v>6611</v>
      </c>
      <c r="C4846" t="s">
        <v>1765</v>
      </c>
      <c r="E4846" s="4">
        <v>42278</v>
      </c>
      <c r="F4846" t="s">
        <v>9797</v>
      </c>
    </row>
    <row r="4847" spans="1:6">
      <c r="A4847" s="1" t="s">
        <v>6612</v>
      </c>
      <c r="B4847" t="s">
        <v>6612</v>
      </c>
      <c r="C4847" t="s">
        <v>1765</v>
      </c>
      <c r="E4847" s="4">
        <v>42278</v>
      </c>
      <c r="F4847" t="s">
        <v>9797</v>
      </c>
    </row>
    <row r="4848" spans="1:6">
      <c r="A4848" s="1" t="s">
        <v>6613</v>
      </c>
      <c r="B4848" t="s">
        <v>6613</v>
      </c>
      <c r="C4848" t="s">
        <v>1765</v>
      </c>
      <c r="D4848" t="s">
        <v>9725</v>
      </c>
      <c r="E4848" s="4">
        <v>42236</v>
      </c>
      <c r="F4848" t="s">
        <v>9797</v>
      </c>
    </row>
    <row r="4849" spans="1:6">
      <c r="A4849" s="1" t="s">
        <v>6614</v>
      </c>
      <c r="B4849" t="s">
        <v>6614</v>
      </c>
      <c r="C4849" t="s">
        <v>1765</v>
      </c>
      <c r="E4849" s="4">
        <v>42278</v>
      </c>
      <c r="F4849" t="s">
        <v>9797</v>
      </c>
    </row>
    <row r="4850" spans="1:6">
      <c r="A4850" s="1" t="s">
        <v>6615</v>
      </c>
      <c r="B4850" t="s">
        <v>6615</v>
      </c>
      <c r="C4850" t="s">
        <v>1765</v>
      </c>
      <c r="E4850" s="4">
        <v>42278</v>
      </c>
      <c r="F4850" t="s">
        <v>9797</v>
      </c>
    </row>
    <row r="4851" spans="1:6">
      <c r="A4851" s="1" t="s">
        <v>6616</v>
      </c>
      <c r="B4851" t="s">
        <v>6616</v>
      </c>
      <c r="C4851" t="s">
        <v>1765</v>
      </c>
      <c r="E4851" s="4">
        <v>42278</v>
      </c>
      <c r="F4851" t="s">
        <v>9797</v>
      </c>
    </row>
    <row r="4852" spans="1:6">
      <c r="A4852" s="1" t="s">
        <v>6617</v>
      </c>
      <c r="B4852" t="s">
        <v>6617</v>
      </c>
      <c r="C4852" t="s">
        <v>1765</v>
      </c>
      <c r="E4852" s="4">
        <v>42278</v>
      </c>
      <c r="F4852" t="s">
        <v>9797</v>
      </c>
    </row>
    <row r="4853" spans="1:6">
      <c r="A4853" s="1" t="s">
        <v>6618</v>
      </c>
      <c r="B4853" t="s">
        <v>6618</v>
      </c>
      <c r="C4853" t="s">
        <v>1765</v>
      </c>
      <c r="E4853" s="4">
        <v>42278</v>
      </c>
      <c r="F4853" t="s">
        <v>9797</v>
      </c>
    </row>
    <row r="4854" spans="1:6">
      <c r="A4854" s="1" t="s">
        <v>6619</v>
      </c>
      <c r="B4854" t="s">
        <v>6619</v>
      </c>
      <c r="C4854" t="s">
        <v>9715</v>
      </c>
      <c r="E4854" s="4">
        <v>42278</v>
      </c>
      <c r="F4854" t="s">
        <v>9797</v>
      </c>
    </row>
    <row r="4855" spans="1:6">
      <c r="A4855" s="1" t="s">
        <v>6620</v>
      </c>
      <c r="B4855" t="s">
        <v>6620</v>
      </c>
      <c r="C4855" t="s">
        <v>1765</v>
      </c>
      <c r="D4855" t="s">
        <v>9725</v>
      </c>
      <c r="E4855" s="4">
        <v>42278</v>
      </c>
      <c r="F4855" t="s">
        <v>9797</v>
      </c>
    </row>
    <row r="4856" spans="1:6">
      <c r="A4856" s="1" t="s">
        <v>6621</v>
      </c>
      <c r="B4856" t="s">
        <v>6621</v>
      </c>
      <c r="C4856" t="s">
        <v>1765</v>
      </c>
      <c r="E4856" s="4">
        <v>42278</v>
      </c>
      <c r="F4856" t="s">
        <v>9797</v>
      </c>
    </row>
    <row r="4857" spans="1:6">
      <c r="A4857" s="1" t="s">
        <v>6622</v>
      </c>
      <c r="B4857" t="s">
        <v>6622</v>
      </c>
      <c r="C4857" t="s">
        <v>1765</v>
      </c>
      <c r="E4857" s="4">
        <v>42278</v>
      </c>
      <c r="F4857" t="s">
        <v>9797</v>
      </c>
    </row>
    <row r="4858" spans="1:6">
      <c r="A4858" s="1" t="s">
        <v>6623</v>
      </c>
      <c r="B4858" t="s">
        <v>6623</v>
      </c>
      <c r="C4858" t="s">
        <v>1765</v>
      </c>
      <c r="E4858" s="4">
        <v>42278</v>
      </c>
      <c r="F4858" t="s">
        <v>9797</v>
      </c>
    </row>
    <row r="4859" spans="1:6">
      <c r="A4859" s="1" t="s">
        <v>6624</v>
      </c>
      <c r="B4859" t="s">
        <v>6624</v>
      </c>
      <c r="C4859" t="s">
        <v>1765</v>
      </c>
      <c r="E4859" s="4">
        <v>42278</v>
      </c>
      <c r="F4859" t="s">
        <v>9797</v>
      </c>
    </row>
    <row r="4860" spans="1:6">
      <c r="A4860" s="1" t="s">
        <v>6625</v>
      </c>
      <c r="B4860" t="s">
        <v>6625</v>
      </c>
      <c r="C4860" t="s">
        <v>1765</v>
      </c>
      <c r="E4860" s="4">
        <v>42278</v>
      </c>
      <c r="F4860" t="s">
        <v>9797</v>
      </c>
    </row>
    <row r="4861" spans="1:6">
      <c r="A4861" s="1" t="s">
        <v>6626</v>
      </c>
      <c r="B4861" t="s">
        <v>6626</v>
      </c>
      <c r="C4861" t="s">
        <v>1765</v>
      </c>
      <c r="D4861" t="s">
        <v>9747</v>
      </c>
      <c r="E4861" s="4">
        <v>42369</v>
      </c>
      <c r="F4861" t="s">
        <v>9797</v>
      </c>
    </row>
    <row r="4862" spans="1:6">
      <c r="A4862" s="1" t="s">
        <v>6627</v>
      </c>
      <c r="B4862" t="s">
        <v>6627</v>
      </c>
      <c r="C4862" t="s">
        <v>1765</v>
      </c>
      <c r="E4862" s="4">
        <v>42277</v>
      </c>
      <c r="F4862" t="s">
        <v>9797</v>
      </c>
    </row>
    <row r="4863" spans="1:6">
      <c r="A4863" s="1" t="s">
        <v>6628</v>
      </c>
      <c r="B4863" t="s">
        <v>6628</v>
      </c>
      <c r="C4863" t="s">
        <v>1765</v>
      </c>
      <c r="D4863" t="s">
        <v>9722</v>
      </c>
      <c r="E4863" s="4">
        <v>42278</v>
      </c>
      <c r="F4863" t="s">
        <v>9797</v>
      </c>
    </row>
    <row r="4864" spans="1:6">
      <c r="A4864" s="1" t="s">
        <v>6629</v>
      </c>
      <c r="B4864" t="s">
        <v>6629</v>
      </c>
      <c r="C4864" t="s">
        <v>1765</v>
      </c>
      <c r="E4864" s="4">
        <v>42278</v>
      </c>
      <c r="F4864" t="s">
        <v>9797</v>
      </c>
    </row>
    <row r="4865" spans="1:6">
      <c r="A4865" s="1" t="s">
        <v>6630</v>
      </c>
      <c r="B4865" t="s">
        <v>6630</v>
      </c>
      <c r="C4865" t="s">
        <v>1765</v>
      </c>
      <c r="E4865" s="4">
        <v>42278</v>
      </c>
      <c r="F4865" t="s">
        <v>9797</v>
      </c>
    </row>
    <row r="4866" spans="1:6">
      <c r="A4866" s="1" t="s">
        <v>6631</v>
      </c>
      <c r="B4866" t="s">
        <v>6631</v>
      </c>
      <c r="C4866" t="s">
        <v>1765</v>
      </c>
      <c r="E4866" s="4">
        <v>42278</v>
      </c>
      <c r="F4866" t="s">
        <v>9797</v>
      </c>
    </row>
    <row r="4867" spans="1:6">
      <c r="A4867" s="1" t="s">
        <v>6632</v>
      </c>
      <c r="B4867" t="s">
        <v>6632</v>
      </c>
      <c r="C4867" t="s">
        <v>1765</v>
      </c>
      <c r="E4867" s="4">
        <v>42278</v>
      </c>
      <c r="F4867" t="s">
        <v>9797</v>
      </c>
    </row>
    <row r="4868" spans="1:6">
      <c r="A4868" s="1" t="s">
        <v>6633</v>
      </c>
      <c r="B4868" t="s">
        <v>6633</v>
      </c>
      <c r="C4868" t="s">
        <v>1765</v>
      </c>
      <c r="D4868" t="s">
        <v>9722</v>
      </c>
      <c r="E4868" s="4">
        <v>42368</v>
      </c>
      <c r="F4868" t="s">
        <v>9797</v>
      </c>
    </row>
    <row r="4869" spans="1:6">
      <c r="A4869" s="1" t="s">
        <v>6634</v>
      </c>
      <c r="B4869" t="s">
        <v>6634</v>
      </c>
      <c r="C4869" t="s">
        <v>9715</v>
      </c>
      <c r="E4869" s="4">
        <v>42278</v>
      </c>
      <c r="F4869" t="s">
        <v>9797</v>
      </c>
    </row>
    <row r="4870" spans="1:6">
      <c r="A4870" s="1" t="s">
        <v>6635</v>
      </c>
      <c r="B4870" t="s">
        <v>6635</v>
      </c>
      <c r="C4870" t="s">
        <v>1765</v>
      </c>
      <c r="E4870" s="4">
        <v>42278</v>
      </c>
      <c r="F4870" t="s">
        <v>9797</v>
      </c>
    </row>
    <row r="4871" spans="1:6">
      <c r="A4871" s="1" t="s">
        <v>6636</v>
      </c>
      <c r="B4871" t="s">
        <v>6636</v>
      </c>
      <c r="C4871" t="s">
        <v>1765</v>
      </c>
      <c r="E4871" s="4">
        <v>42191</v>
      </c>
      <c r="F4871" t="s">
        <v>9797</v>
      </c>
    </row>
    <row r="4872" spans="1:6">
      <c r="A4872" s="1" t="s">
        <v>6637</v>
      </c>
      <c r="B4872" t="s">
        <v>6637</v>
      </c>
      <c r="C4872" t="s">
        <v>1765</v>
      </c>
      <c r="E4872" s="4">
        <v>42278</v>
      </c>
      <c r="F4872" t="s">
        <v>9797</v>
      </c>
    </row>
    <row r="4873" spans="1:6">
      <c r="A4873" s="1" t="s">
        <v>6638</v>
      </c>
      <c r="B4873" t="s">
        <v>6638</v>
      </c>
      <c r="C4873" t="s">
        <v>9715</v>
      </c>
      <c r="E4873" s="4">
        <v>42278</v>
      </c>
      <c r="F4873" t="s">
        <v>9797</v>
      </c>
    </row>
    <row r="4874" spans="1:6">
      <c r="A4874" s="1" t="s">
        <v>6639</v>
      </c>
      <c r="B4874" t="s">
        <v>6639</v>
      </c>
      <c r="C4874" t="s">
        <v>9715</v>
      </c>
      <c r="E4874" s="4">
        <v>42278</v>
      </c>
      <c r="F4874" t="s">
        <v>9797</v>
      </c>
    </row>
    <row r="4875" spans="1:6">
      <c r="A4875" s="1" t="s">
        <v>6640</v>
      </c>
      <c r="B4875" t="s">
        <v>6640</v>
      </c>
      <c r="C4875" t="s">
        <v>9715</v>
      </c>
      <c r="E4875" s="4">
        <v>42278</v>
      </c>
      <c r="F4875" t="s">
        <v>9797</v>
      </c>
    </row>
    <row r="4876" spans="1:6">
      <c r="A4876" s="1" t="s">
        <v>6641</v>
      </c>
      <c r="B4876" t="s">
        <v>6641</v>
      </c>
      <c r="C4876" t="s">
        <v>1765</v>
      </c>
      <c r="E4876" s="4">
        <v>42278</v>
      </c>
      <c r="F4876" t="s">
        <v>9797</v>
      </c>
    </row>
    <row r="4877" spans="1:6">
      <c r="A4877" s="1" t="s">
        <v>6642</v>
      </c>
      <c r="B4877" t="s">
        <v>6642</v>
      </c>
      <c r="C4877" t="s">
        <v>1765</v>
      </c>
      <c r="D4877" t="s">
        <v>9722</v>
      </c>
      <c r="E4877" s="4">
        <v>42278</v>
      </c>
      <c r="F4877" t="s">
        <v>9797</v>
      </c>
    </row>
    <row r="4878" spans="1:6">
      <c r="A4878" s="1" t="s">
        <v>6643</v>
      </c>
      <c r="B4878" t="s">
        <v>6643</v>
      </c>
      <c r="C4878" t="s">
        <v>9715</v>
      </c>
      <c r="D4878" t="s">
        <v>9724</v>
      </c>
      <c r="E4878" s="4">
        <v>42278</v>
      </c>
      <c r="F4878" t="s">
        <v>9797</v>
      </c>
    </row>
    <row r="4879" spans="1:6">
      <c r="A4879" s="1" t="s">
        <v>6644</v>
      </c>
      <c r="B4879" t="s">
        <v>6644</v>
      </c>
      <c r="C4879" t="s">
        <v>9715</v>
      </c>
      <c r="E4879" s="4">
        <v>42278</v>
      </c>
      <c r="F4879" t="s">
        <v>9797</v>
      </c>
    </row>
    <row r="4880" spans="1:6">
      <c r="A4880" s="1" t="s">
        <v>6645</v>
      </c>
      <c r="B4880" t="s">
        <v>6645</v>
      </c>
      <c r="C4880" t="s">
        <v>9715</v>
      </c>
      <c r="E4880" s="4">
        <v>42278</v>
      </c>
      <c r="F4880" t="s">
        <v>9797</v>
      </c>
    </row>
    <row r="4881" spans="1:6">
      <c r="A4881" s="1" t="s">
        <v>6646</v>
      </c>
      <c r="B4881" t="s">
        <v>6646</v>
      </c>
      <c r="C4881" t="s">
        <v>1765</v>
      </c>
      <c r="E4881" s="4">
        <v>42278</v>
      </c>
      <c r="F4881" t="s">
        <v>9797</v>
      </c>
    </row>
    <row r="4882" spans="1:6">
      <c r="A4882" s="1" t="s">
        <v>6647</v>
      </c>
      <c r="B4882" t="s">
        <v>6647</v>
      </c>
      <c r="C4882" t="s">
        <v>1765</v>
      </c>
      <c r="D4882" t="s">
        <v>9786</v>
      </c>
      <c r="E4882" s="4">
        <v>42278</v>
      </c>
      <c r="F4882" t="s">
        <v>9797</v>
      </c>
    </row>
    <row r="4883" spans="1:6">
      <c r="A4883" s="1" t="s">
        <v>6648</v>
      </c>
      <c r="B4883" t="s">
        <v>6648</v>
      </c>
      <c r="C4883" t="s">
        <v>1765</v>
      </c>
      <c r="E4883" s="4">
        <v>42278</v>
      </c>
      <c r="F4883" t="s">
        <v>9797</v>
      </c>
    </row>
    <row r="4884" spans="1:6">
      <c r="A4884" s="1" t="s">
        <v>6649</v>
      </c>
      <c r="B4884" t="s">
        <v>6649</v>
      </c>
      <c r="C4884" t="s">
        <v>1765</v>
      </c>
      <c r="E4884" s="4">
        <v>42278</v>
      </c>
      <c r="F4884" t="s">
        <v>9797</v>
      </c>
    </row>
    <row r="4885" spans="1:6">
      <c r="A4885" s="1" t="s">
        <v>6650</v>
      </c>
      <c r="B4885" t="s">
        <v>6650</v>
      </c>
      <c r="C4885" t="s">
        <v>1765</v>
      </c>
      <c r="E4885" s="4">
        <v>42278</v>
      </c>
      <c r="F4885" t="s">
        <v>9797</v>
      </c>
    </row>
    <row r="4886" spans="1:6">
      <c r="A4886" s="1" t="s">
        <v>6651</v>
      </c>
      <c r="B4886" t="s">
        <v>6651</v>
      </c>
      <c r="C4886" t="s">
        <v>1765</v>
      </c>
      <c r="E4886" s="4">
        <v>42278</v>
      </c>
      <c r="F4886" t="s">
        <v>9797</v>
      </c>
    </row>
    <row r="4887" spans="1:6">
      <c r="A4887" s="1" t="s">
        <v>6652</v>
      </c>
      <c r="B4887" t="s">
        <v>6652</v>
      </c>
      <c r="C4887" t="s">
        <v>9715</v>
      </c>
      <c r="D4887" t="s">
        <v>9722</v>
      </c>
      <c r="E4887" s="4">
        <v>42278</v>
      </c>
      <c r="F4887" t="s">
        <v>9797</v>
      </c>
    </row>
    <row r="4888" spans="1:6">
      <c r="A4888" s="1" t="s">
        <v>6653</v>
      </c>
      <c r="B4888" t="s">
        <v>6653</v>
      </c>
      <c r="C4888" t="s">
        <v>1765</v>
      </c>
      <c r="E4888" s="4">
        <v>42278</v>
      </c>
      <c r="F4888" t="s">
        <v>9797</v>
      </c>
    </row>
    <row r="4889" spans="1:6">
      <c r="A4889" s="1" t="s">
        <v>6654</v>
      </c>
      <c r="B4889" t="s">
        <v>6654</v>
      </c>
      <c r="C4889" t="s">
        <v>1765</v>
      </c>
      <c r="E4889" s="4">
        <v>42278</v>
      </c>
      <c r="F4889" t="s">
        <v>9797</v>
      </c>
    </row>
    <row r="4890" spans="1:6">
      <c r="A4890" s="1" t="s">
        <v>6655</v>
      </c>
      <c r="B4890" t="s">
        <v>6655</v>
      </c>
      <c r="C4890" t="s">
        <v>1765</v>
      </c>
      <c r="D4890" t="s">
        <v>9734</v>
      </c>
      <c r="E4890" s="4">
        <v>42278</v>
      </c>
      <c r="F4890" t="s">
        <v>9797</v>
      </c>
    </row>
    <row r="4891" spans="1:6">
      <c r="A4891" s="1" t="s">
        <v>6656</v>
      </c>
      <c r="B4891" t="s">
        <v>6656</v>
      </c>
      <c r="C4891" t="s">
        <v>1765</v>
      </c>
      <c r="E4891" s="4">
        <v>42278</v>
      </c>
      <c r="F4891" t="s">
        <v>9797</v>
      </c>
    </row>
    <row r="4892" spans="1:6">
      <c r="A4892" s="1" t="s">
        <v>6657</v>
      </c>
      <c r="B4892" t="s">
        <v>6657</v>
      </c>
      <c r="C4892" t="s">
        <v>1765</v>
      </c>
      <c r="E4892" s="4">
        <v>42278</v>
      </c>
      <c r="F4892" t="s">
        <v>9797</v>
      </c>
    </row>
    <row r="4893" spans="1:6">
      <c r="A4893" s="1" t="s">
        <v>6658</v>
      </c>
      <c r="B4893" t="s">
        <v>6658</v>
      </c>
      <c r="C4893" t="s">
        <v>1765</v>
      </c>
      <c r="D4893" t="s">
        <v>9722</v>
      </c>
      <c r="E4893" s="4">
        <v>42264</v>
      </c>
      <c r="F4893" t="s">
        <v>9797</v>
      </c>
    </row>
    <row r="4894" spans="1:6">
      <c r="A4894" s="1" t="s">
        <v>6659</v>
      </c>
      <c r="B4894" t="s">
        <v>6659</v>
      </c>
      <c r="C4894" t="s">
        <v>9715</v>
      </c>
      <c r="D4894" t="s">
        <v>9722</v>
      </c>
      <c r="E4894" s="4">
        <v>42278</v>
      </c>
      <c r="F4894" t="s">
        <v>9797</v>
      </c>
    </row>
    <row r="4895" spans="1:6">
      <c r="A4895" s="1" t="s">
        <v>6660</v>
      </c>
      <c r="B4895" t="s">
        <v>6660</v>
      </c>
      <c r="C4895" t="s">
        <v>1765</v>
      </c>
      <c r="E4895" s="4">
        <v>42278</v>
      </c>
      <c r="F4895" t="s">
        <v>9797</v>
      </c>
    </row>
    <row r="4896" spans="1:6">
      <c r="A4896" s="1" t="s">
        <v>6661</v>
      </c>
      <c r="B4896" t="s">
        <v>6661</v>
      </c>
      <c r="C4896" t="s">
        <v>9715</v>
      </c>
      <c r="D4896" t="s">
        <v>9736</v>
      </c>
      <c r="E4896" s="4">
        <v>42495</v>
      </c>
      <c r="F4896" t="s">
        <v>9797</v>
      </c>
    </row>
    <row r="4897" spans="1:6">
      <c r="A4897" s="1" t="s">
        <v>6662</v>
      </c>
      <c r="B4897" t="s">
        <v>6662</v>
      </c>
      <c r="C4897" t="s">
        <v>1765</v>
      </c>
      <c r="E4897" s="4">
        <v>42278</v>
      </c>
      <c r="F4897" t="s">
        <v>9797</v>
      </c>
    </row>
    <row r="4898" spans="1:6">
      <c r="A4898" s="1" t="s">
        <v>6663</v>
      </c>
      <c r="B4898" t="s">
        <v>6663</v>
      </c>
      <c r="C4898" t="s">
        <v>1765</v>
      </c>
      <c r="E4898" s="4">
        <v>42278</v>
      </c>
      <c r="F4898" t="s">
        <v>9797</v>
      </c>
    </row>
    <row r="4899" spans="1:6">
      <c r="A4899" s="1" t="s">
        <v>6664</v>
      </c>
      <c r="B4899" t="s">
        <v>6664</v>
      </c>
      <c r="C4899" t="s">
        <v>1765</v>
      </c>
      <c r="E4899" s="4">
        <v>42278</v>
      </c>
      <c r="F4899" t="s">
        <v>9797</v>
      </c>
    </row>
    <row r="4900" spans="1:6">
      <c r="A4900" s="1" t="s">
        <v>6665</v>
      </c>
      <c r="B4900" t="s">
        <v>6665</v>
      </c>
      <c r="C4900" t="s">
        <v>1765</v>
      </c>
      <c r="E4900" s="4">
        <v>42278</v>
      </c>
      <c r="F4900" t="s">
        <v>9797</v>
      </c>
    </row>
    <row r="4901" spans="1:6">
      <c r="A4901" s="1" t="s">
        <v>6666</v>
      </c>
      <c r="B4901" t="s">
        <v>6666</v>
      </c>
      <c r="C4901" t="s">
        <v>1765</v>
      </c>
      <c r="E4901" s="4">
        <v>42236</v>
      </c>
      <c r="F4901" t="s">
        <v>9797</v>
      </c>
    </row>
    <row r="4902" spans="1:6">
      <c r="A4902" s="1" t="s">
        <v>6667</v>
      </c>
      <c r="B4902" t="s">
        <v>6667</v>
      </c>
      <c r="C4902" t="s">
        <v>1765</v>
      </c>
      <c r="E4902" s="4">
        <v>42278</v>
      </c>
      <c r="F4902" t="s">
        <v>9797</v>
      </c>
    </row>
    <row r="4903" spans="1:6">
      <c r="A4903" s="1" t="s">
        <v>6668</v>
      </c>
      <c r="B4903" t="s">
        <v>6668</v>
      </c>
      <c r="C4903" t="s">
        <v>1765</v>
      </c>
      <c r="D4903" t="s">
        <v>9747</v>
      </c>
      <c r="E4903" s="4">
        <v>42278</v>
      </c>
      <c r="F4903" t="s">
        <v>9797</v>
      </c>
    </row>
    <row r="4904" spans="1:6">
      <c r="A4904" s="1" t="s">
        <v>6669</v>
      </c>
      <c r="B4904" t="s">
        <v>6669</v>
      </c>
      <c r="C4904" t="s">
        <v>9715</v>
      </c>
      <c r="E4904" s="4">
        <v>42278</v>
      </c>
      <c r="F4904" t="s">
        <v>9797</v>
      </c>
    </row>
    <row r="4905" spans="1:6">
      <c r="A4905" s="1" t="s">
        <v>6670</v>
      </c>
      <c r="B4905" t="s">
        <v>6670</v>
      </c>
      <c r="C4905" t="s">
        <v>9715</v>
      </c>
      <c r="D4905" t="s">
        <v>9738</v>
      </c>
      <c r="E4905" s="4">
        <v>42753</v>
      </c>
      <c r="F4905" t="s">
        <v>9797</v>
      </c>
    </row>
    <row r="4906" spans="1:6">
      <c r="A4906" s="1" t="s">
        <v>6671</v>
      </c>
      <c r="B4906" t="s">
        <v>6671</v>
      </c>
      <c r="C4906" t="s">
        <v>1765</v>
      </c>
      <c r="E4906" s="4">
        <v>42278</v>
      </c>
      <c r="F4906" t="s">
        <v>9797</v>
      </c>
    </row>
    <row r="4907" spans="1:6">
      <c r="A4907" s="1" t="s">
        <v>6672</v>
      </c>
      <c r="B4907" t="s">
        <v>6672</v>
      </c>
      <c r="C4907" t="s">
        <v>1765</v>
      </c>
      <c r="E4907" s="4">
        <v>42278</v>
      </c>
      <c r="F4907" t="s">
        <v>9797</v>
      </c>
    </row>
    <row r="4908" spans="1:6">
      <c r="A4908" s="1" t="s">
        <v>6673</v>
      </c>
      <c r="B4908" t="s">
        <v>6673</v>
      </c>
      <c r="C4908" t="s">
        <v>1765</v>
      </c>
      <c r="E4908" s="4">
        <v>42278</v>
      </c>
      <c r="F4908" t="s">
        <v>9797</v>
      </c>
    </row>
    <row r="4909" spans="1:6">
      <c r="A4909" s="1" t="s">
        <v>6674</v>
      </c>
      <c r="B4909" t="s">
        <v>6674</v>
      </c>
      <c r="C4909" t="s">
        <v>1765</v>
      </c>
      <c r="E4909" s="4">
        <v>42278</v>
      </c>
      <c r="F4909" t="s">
        <v>9797</v>
      </c>
    </row>
    <row r="4910" spans="1:6">
      <c r="A4910" s="1" t="s">
        <v>6675</v>
      </c>
      <c r="B4910" t="s">
        <v>6675</v>
      </c>
      <c r="C4910" t="s">
        <v>1765</v>
      </c>
      <c r="E4910" s="4">
        <v>42278</v>
      </c>
      <c r="F4910" t="s">
        <v>9797</v>
      </c>
    </row>
    <row r="4911" spans="1:6">
      <c r="A4911" s="1" t="s">
        <v>6676</v>
      </c>
      <c r="B4911" t="s">
        <v>6676</v>
      </c>
      <c r="C4911" t="s">
        <v>9715</v>
      </c>
      <c r="D4911" t="s">
        <v>9722</v>
      </c>
      <c r="E4911" s="4">
        <v>42720</v>
      </c>
      <c r="F4911" t="s">
        <v>9797</v>
      </c>
    </row>
    <row r="4912" spans="1:6">
      <c r="A4912" s="1" t="s">
        <v>6677</v>
      </c>
      <c r="B4912" t="s">
        <v>6677</v>
      </c>
      <c r="C4912" t="s">
        <v>1765</v>
      </c>
      <c r="E4912" s="4">
        <v>42278</v>
      </c>
      <c r="F4912" t="s">
        <v>9797</v>
      </c>
    </row>
    <row r="4913" spans="1:6">
      <c r="A4913" s="1" t="s">
        <v>6678</v>
      </c>
      <c r="B4913" t="s">
        <v>6678</v>
      </c>
      <c r="C4913" t="s">
        <v>9715</v>
      </c>
      <c r="E4913" s="4">
        <v>42278</v>
      </c>
      <c r="F4913" t="s">
        <v>9797</v>
      </c>
    </row>
    <row r="4914" spans="1:6">
      <c r="A4914" s="1" t="s">
        <v>6679</v>
      </c>
      <c r="B4914" t="s">
        <v>6679</v>
      </c>
      <c r="C4914" t="s">
        <v>1765</v>
      </c>
      <c r="D4914" t="s">
        <v>9747</v>
      </c>
      <c r="E4914" s="4">
        <v>42452</v>
      </c>
      <c r="F4914" t="s">
        <v>9797</v>
      </c>
    </row>
    <row r="4915" spans="1:6">
      <c r="A4915" s="1" t="s">
        <v>6680</v>
      </c>
      <c r="B4915" t="s">
        <v>6680</v>
      </c>
      <c r="C4915" t="s">
        <v>1765</v>
      </c>
      <c r="E4915" s="4">
        <v>42278</v>
      </c>
      <c r="F4915" t="s">
        <v>9797</v>
      </c>
    </row>
    <row r="4916" spans="1:6">
      <c r="A4916" s="1" t="s">
        <v>6681</v>
      </c>
      <c r="B4916" t="s">
        <v>6681</v>
      </c>
      <c r="C4916" t="s">
        <v>9715</v>
      </c>
      <c r="E4916" s="4">
        <v>42278</v>
      </c>
      <c r="F4916" t="s">
        <v>9797</v>
      </c>
    </row>
    <row r="4917" spans="1:6">
      <c r="A4917" s="1" t="s">
        <v>6682</v>
      </c>
      <c r="B4917" t="s">
        <v>6682</v>
      </c>
      <c r="C4917" t="s">
        <v>9715</v>
      </c>
      <c r="E4917" s="4">
        <v>42278</v>
      </c>
      <c r="F4917" t="s">
        <v>9797</v>
      </c>
    </row>
    <row r="4918" spans="1:6">
      <c r="A4918" s="1" t="s">
        <v>6683</v>
      </c>
      <c r="B4918" t="s">
        <v>6683</v>
      </c>
      <c r="C4918" t="s">
        <v>9715</v>
      </c>
      <c r="E4918" s="4">
        <v>42278</v>
      </c>
      <c r="F4918" t="s">
        <v>9797</v>
      </c>
    </row>
    <row r="4919" spans="1:6">
      <c r="A4919" s="1" t="s">
        <v>6684</v>
      </c>
      <c r="B4919" t="s">
        <v>6684</v>
      </c>
      <c r="C4919" t="s">
        <v>1765</v>
      </c>
      <c r="D4919" t="s">
        <v>9732</v>
      </c>
      <c r="E4919" s="4">
        <v>42990</v>
      </c>
      <c r="F4919" t="s">
        <v>9797</v>
      </c>
    </row>
    <row r="4920" spans="1:6">
      <c r="A4920" s="1" t="s">
        <v>6685</v>
      </c>
      <c r="B4920" t="s">
        <v>6685</v>
      </c>
      <c r="C4920" t="s">
        <v>9715</v>
      </c>
      <c r="E4920" s="4">
        <v>42278</v>
      </c>
      <c r="F4920" t="s">
        <v>9797</v>
      </c>
    </row>
    <row r="4921" spans="1:6">
      <c r="A4921" s="1" t="s">
        <v>6686</v>
      </c>
      <c r="B4921" t="s">
        <v>6686</v>
      </c>
      <c r="C4921" t="s">
        <v>1765</v>
      </c>
      <c r="E4921" s="4">
        <v>42278</v>
      </c>
      <c r="F4921" t="s">
        <v>9797</v>
      </c>
    </row>
    <row r="4922" spans="1:6">
      <c r="A4922" s="1" t="s">
        <v>6687</v>
      </c>
      <c r="B4922" t="s">
        <v>6687</v>
      </c>
      <c r="C4922" t="s">
        <v>1765</v>
      </c>
      <c r="D4922" t="s">
        <v>9722</v>
      </c>
      <c r="E4922" s="4">
        <v>42753</v>
      </c>
      <c r="F4922" t="s">
        <v>9797</v>
      </c>
    </row>
    <row r="4923" spans="1:6">
      <c r="A4923" s="1" t="s">
        <v>6688</v>
      </c>
      <c r="B4923" t="s">
        <v>6688</v>
      </c>
      <c r="C4923" t="s">
        <v>1765</v>
      </c>
      <c r="E4923" s="4">
        <v>42278</v>
      </c>
      <c r="F4923" t="s">
        <v>9797</v>
      </c>
    </row>
    <row r="4924" spans="1:6">
      <c r="A4924" s="1" t="s">
        <v>6689</v>
      </c>
      <c r="B4924" t="s">
        <v>6689</v>
      </c>
      <c r="C4924" t="s">
        <v>9715</v>
      </c>
      <c r="E4924" s="4">
        <v>42278</v>
      </c>
      <c r="F4924" t="s">
        <v>9797</v>
      </c>
    </row>
    <row r="4925" spans="1:6">
      <c r="A4925" s="1" t="s">
        <v>6690</v>
      </c>
      <c r="B4925" t="s">
        <v>6690</v>
      </c>
      <c r="C4925" t="s">
        <v>1765</v>
      </c>
      <c r="E4925" s="4">
        <v>42598</v>
      </c>
      <c r="F4925" t="s">
        <v>9797</v>
      </c>
    </row>
    <row r="4926" spans="1:6">
      <c r="A4926" s="1" t="s">
        <v>6691</v>
      </c>
      <c r="B4926" t="s">
        <v>6691</v>
      </c>
      <c r="C4926" t="s">
        <v>1765</v>
      </c>
      <c r="E4926" s="4">
        <v>42278</v>
      </c>
      <c r="F4926" t="s">
        <v>9797</v>
      </c>
    </row>
    <row r="4927" spans="1:6">
      <c r="A4927" s="1" t="s">
        <v>6692</v>
      </c>
      <c r="B4927" t="s">
        <v>6692</v>
      </c>
      <c r="C4927" t="s">
        <v>1765</v>
      </c>
      <c r="D4927" t="s">
        <v>9787</v>
      </c>
      <c r="E4927" s="4">
        <v>42988</v>
      </c>
      <c r="F4927" t="s">
        <v>9797</v>
      </c>
    </row>
    <row r="4928" spans="1:6">
      <c r="A4928" s="1" t="s">
        <v>6693</v>
      </c>
      <c r="B4928" t="s">
        <v>6693</v>
      </c>
      <c r="C4928" t="s">
        <v>9715</v>
      </c>
      <c r="D4928" t="s">
        <v>9722</v>
      </c>
      <c r="E4928" s="4">
        <v>43641</v>
      </c>
      <c r="F4928" t="s">
        <v>9797</v>
      </c>
    </row>
    <row r="4929" spans="1:6">
      <c r="A4929" s="1" t="s">
        <v>6694</v>
      </c>
      <c r="B4929" t="s">
        <v>6694</v>
      </c>
      <c r="C4929" t="s">
        <v>9715</v>
      </c>
      <c r="D4929" t="s">
        <v>9724</v>
      </c>
      <c r="E4929" s="4">
        <v>42613</v>
      </c>
      <c r="F4929" t="s">
        <v>9797</v>
      </c>
    </row>
    <row r="4930" spans="1:6">
      <c r="A4930" s="1" t="s">
        <v>6695</v>
      </c>
      <c r="B4930" t="s">
        <v>6695</v>
      </c>
      <c r="C4930" t="s">
        <v>1765</v>
      </c>
      <c r="E4930" s="4">
        <v>42277</v>
      </c>
      <c r="F4930" t="s">
        <v>9797</v>
      </c>
    </row>
    <row r="4931" spans="1:6">
      <c r="A4931" s="1" t="s">
        <v>6696</v>
      </c>
      <c r="B4931" t="s">
        <v>6696</v>
      </c>
      <c r="C4931" t="s">
        <v>1765</v>
      </c>
      <c r="D4931" t="s">
        <v>9757</v>
      </c>
      <c r="E4931" s="4">
        <v>42753</v>
      </c>
      <c r="F4931" t="s">
        <v>9797</v>
      </c>
    </row>
    <row r="4932" spans="1:6">
      <c r="A4932" s="1" t="s">
        <v>6697</v>
      </c>
      <c r="B4932" t="s">
        <v>6697</v>
      </c>
      <c r="C4932" t="s">
        <v>1765</v>
      </c>
      <c r="E4932" s="4">
        <v>42236</v>
      </c>
      <c r="F4932" t="s">
        <v>9797</v>
      </c>
    </row>
    <row r="4933" spans="1:6">
      <c r="A4933" s="1" t="s">
        <v>6698</v>
      </c>
      <c r="B4933" t="s">
        <v>6698</v>
      </c>
      <c r="C4933" t="s">
        <v>1765</v>
      </c>
      <c r="E4933" s="4">
        <v>42277</v>
      </c>
      <c r="F4933" t="s">
        <v>9797</v>
      </c>
    </row>
    <row r="4934" spans="1:6">
      <c r="A4934" s="1" t="s">
        <v>6699</v>
      </c>
      <c r="B4934" t="s">
        <v>6699</v>
      </c>
      <c r="C4934" t="s">
        <v>1765</v>
      </c>
      <c r="E4934" s="4">
        <v>42236</v>
      </c>
      <c r="F4934" t="s">
        <v>9797</v>
      </c>
    </row>
    <row r="4935" spans="1:6">
      <c r="A4935" s="1" t="s">
        <v>6700</v>
      </c>
      <c r="B4935" t="s">
        <v>6700</v>
      </c>
      <c r="C4935" t="s">
        <v>1765</v>
      </c>
      <c r="D4935" t="s">
        <v>9747</v>
      </c>
      <c r="E4935" s="4">
        <v>42368</v>
      </c>
      <c r="F4935" t="s">
        <v>9797</v>
      </c>
    </row>
    <row r="4936" spans="1:6">
      <c r="A4936" s="1" t="s">
        <v>6701</v>
      </c>
      <c r="B4936" t="s">
        <v>6701</v>
      </c>
      <c r="C4936" t="s">
        <v>1765</v>
      </c>
      <c r="E4936" s="4">
        <v>42236</v>
      </c>
      <c r="F4936" t="s">
        <v>9797</v>
      </c>
    </row>
    <row r="4937" spans="1:6">
      <c r="A4937" s="1" t="s">
        <v>6702</v>
      </c>
      <c r="B4937" t="s">
        <v>6702</v>
      </c>
      <c r="C4937" t="s">
        <v>1765</v>
      </c>
      <c r="E4937" s="4">
        <v>42236</v>
      </c>
      <c r="F4937" t="s">
        <v>9797</v>
      </c>
    </row>
    <row r="4938" spans="1:6">
      <c r="A4938" s="1" t="s">
        <v>6703</v>
      </c>
      <c r="B4938" t="s">
        <v>6703</v>
      </c>
      <c r="C4938" t="s">
        <v>1765</v>
      </c>
      <c r="E4938" s="4">
        <v>42241</v>
      </c>
      <c r="F4938" t="s">
        <v>9797</v>
      </c>
    </row>
    <row r="4939" spans="1:6">
      <c r="A4939" s="1" t="s">
        <v>6704</v>
      </c>
      <c r="B4939" t="s">
        <v>6704</v>
      </c>
      <c r="C4939" t="s">
        <v>1765</v>
      </c>
      <c r="D4939" t="s">
        <v>9725</v>
      </c>
      <c r="E4939" s="4">
        <v>43196</v>
      </c>
      <c r="F4939" t="s">
        <v>9797</v>
      </c>
    </row>
    <row r="4940" spans="1:6">
      <c r="A4940" s="1" t="s">
        <v>6705</v>
      </c>
      <c r="B4940" t="s">
        <v>6705</v>
      </c>
      <c r="C4940" t="s">
        <v>9715</v>
      </c>
      <c r="D4940" t="s">
        <v>9727</v>
      </c>
      <c r="E4940" s="4">
        <v>42933</v>
      </c>
      <c r="F4940" t="s">
        <v>9797</v>
      </c>
    </row>
    <row r="4941" spans="1:6">
      <c r="A4941" s="1" t="s">
        <v>6706</v>
      </c>
      <c r="B4941" t="s">
        <v>6706</v>
      </c>
      <c r="C4941" t="s">
        <v>1765</v>
      </c>
      <c r="E4941" s="4">
        <v>42793</v>
      </c>
      <c r="F4941" t="s">
        <v>9797</v>
      </c>
    </row>
    <row r="4942" spans="1:6">
      <c r="A4942" s="1" t="s">
        <v>6707</v>
      </c>
      <c r="B4942" t="s">
        <v>6707</v>
      </c>
      <c r="C4942" t="s">
        <v>9715</v>
      </c>
      <c r="E4942" s="4">
        <v>42794</v>
      </c>
      <c r="F4942" t="s">
        <v>9797</v>
      </c>
    </row>
    <row r="4943" spans="1:6">
      <c r="A4943" s="1" t="s">
        <v>6708</v>
      </c>
      <c r="B4943" t="s">
        <v>6708</v>
      </c>
      <c r="C4943" t="s">
        <v>1765</v>
      </c>
      <c r="E4943" s="4">
        <v>42794</v>
      </c>
      <c r="F4943" t="s">
        <v>9797</v>
      </c>
    </row>
    <row r="4944" spans="1:6">
      <c r="A4944" s="1" t="s">
        <v>6709</v>
      </c>
      <c r="B4944" t="s">
        <v>6709</v>
      </c>
      <c r="C4944" t="s">
        <v>9715</v>
      </c>
      <c r="E4944" s="4">
        <v>42794</v>
      </c>
      <c r="F4944" t="s">
        <v>9797</v>
      </c>
    </row>
    <row r="4945" spans="1:6">
      <c r="A4945" s="1" t="s">
        <v>6710</v>
      </c>
      <c r="B4945" t="s">
        <v>6710</v>
      </c>
      <c r="C4945" t="s">
        <v>9715</v>
      </c>
      <c r="E4945" s="4">
        <v>42794</v>
      </c>
      <c r="F4945" t="s">
        <v>9797</v>
      </c>
    </row>
    <row r="4946" spans="1:6">
      <c r="A4946" s="1" t="s">
        <v>6711</v>
      </c>
      <c r="B4946" t="s">
        <v>6711</v>
      </c>
      <c r="C4946" t="s">
        <v>9715</v>
      </c>
      <c r="E4946" s="4">
        <v>42794</v>
      </c>
      <c r="F4946" t="s">
        <v>9797</v>
      </c>
    </row>
    <row r="4947" spans="1:6">
      <c r="A4947" s="1" t="s">
        <v>6712</v>
      </c>
      <c r="B4947" t="s">
        <v>6712</v>
      </c>
      <c r="C4947" t="s">
        <v>9715</v>
      </c>
      <c r="E4947" s="4">
        <v>42790</v>
      </c>
      <c r="F4947" t="s">
        <v>9797</v>
      </c>
    </row>
    <row r="4948" spans="1:6">
      <c r="A4948" s="1" t="s">
        <v>6713</v>
      </c>
      <c r="B4948" t="s">
        <v>6713</v>
      </c>
      <c r="C4948" t="s">
        <v>9715</v>
      </c>
      <c r="E4948" s="4">
        <v>42794</v>
      </c>
      <c r="F4948" t="s">
        <v>9797</v>
      </c>
    </row>
    <row r="4949" spans="1:6">
      <c r="A4949" s="1" t="s">
        <v>6714</v>
      </c>
      <c r="B4949" t="s">
        <v>6714</v>
      </c>
      <c r="C4949" t="s">
        <v>1765</v>
      </c>
      <c r="D4949" t="s">
        <v>9725</v>
      </c>
      <c r="E4949" s="4">
        <v>42980</v>
      </c>
      <c r="F4949" t="s">
        <v>9797</v>
      </c>
    </row>
    <row r="4950" spans="1:6">
      <c r="A4950" s="1" t="s">
        <v>6715</v>
      </c>
      <c r="B4950" t="s">
        <v>6715</v>
      </c>
      <c r="C4950" t="s">
        <v>1765</v>
      </c>
      <c r="E4950" s="4">
        <v>42794</v>
      </c>
      <c r="F4950" t="s">
        <v>9797</v>
      </c>
    </row>
    <row r="4951" spans="1:6">
      <c r="A4951" s="1" t="s">
        <v>6716</v>
      </c>
      <c r="B4951" t="s">
        <v>6716</v>
      </c>
      <c r="C4951" t="s">
        <v>9715</v>
      </c>
      <c r="E4951" s="4">
        <v>42849</v>
      </c>
      <c r="F4951" t="s">
        <v>9797</v>
      </c>
    </row>
    <row r="4952" spans="1:6">
      <c r="A4952" s="1" t="s">
        <v>6717</v>
      </c>
      <c r="B4952" t="s">
        <v>6717</v>
      </c>
      <c r="C4952" t="s">
        <v>9715</v>
      </c>
      <c r="E4952" s="4">
        <v>42855</v>
      </c>
      <c r="F4952" t="s">
        <v>9797</v>
      </c>
    </row>
    <row r="4953" spans="1:6">
      <c r="A4953" s="1" t="s">
        <v>6718</v>
      </c>
      <c r="B4953" t="s">
        <v>6718</v>
      </c>
      <c r="C4953" t="s">
        <v>9715</v>
      </c>
      <c r="E4953" s="4">
        <v>42855</v>
      </c>
      <c r="F4953" t="s">
        <v>9797</v>
      </c>
    </row>
    <row r="4954" spans="1:6">
      <c r="A4954" s="1" t="s">
        <v>6719</v>
      </c>
      <c r="B4954" t="s">
        <v>6719</v>
      </c>
      <c r="C4954" t="s">
        <v>9715</v>
      </c>
      <c r="E4954" s="4">
        <v>42849</v>
      </c>
      <c r="F4954" t="s">
        <v>9797</v>
      </c>
    </row>
    <row r="4955" spans="1:6">
      <c r="A4955" s="1" t="s">
        <v>6720</v>
      </c>
      <c r="B4955" t="s">
        <v>6720</v>
      </c>
      <c r="C4955" t="s">
        <v>1765</v>
      </c>
      <c r="D4955" t="s">
        <v>9757</v>
      </c>
      <c r="E4955" s="4">
        <v>42720</v>
      </c>
      <c r="F4955" t="s">
        <v>9797</v>
      </c>
    </row>
    <row r="4956" spans="1:6">
      <c r="A4956" s="1" t="s">
        <v>6721</v>
      </c>
      <c r="B4956" t="s">
        <v>6721</v>
      </c>
      <c r="C4956" t="s">
        <v>1765</v>
      </c>
      <c r="E4956" s="4">
        <v>42369</v>
      </c>
      <c r="F4956" t="s">
        <v>9797</v>
      </c>
    </row>
    <row r="4957" spans="1:6">
      <c r="A4957" s="1" t="s">
        <v>6722</v>
      </c>
      <c r="B4957" t="s">
        <v>6722</v>
      </c>
      <c r="C4957" t="s">
        <v>1765</v>
      </c>
      <c r="E4957" s="4">
        <v>42369</v>
      </c>
      <c r="F4957" t="s">
        <v>9797</v>
      </c>
    </row>
    <row r="4958" spans="1:6">
      <c r="A4958" s="1" t="s">
        <v>6723</v>
      </c>
      <c r="B4958" t="s">
        <v>6723</v>
      </c>
      <c r="C4958" t="s">
        <v>1765</v>
      </c>
      <c r="E4958" s="4">
        <v>42369</v>
      </c>
      <c r="F4958" t="s">
        <v>9797</v>
      </c>
    </row>
    <row r="4959" spans="1:6">
      <c r="A4959" s="1" t="s">
        <v>6724</v>
      </c>
      <c r="B4959" t="s">
        <v>6724</v>
      </c>
      <c r="C4959" t="s">
        <v>1765</v>
      </c>
      <c r="E4959" s="4">
        <v>42369</v>
      </c>
      <c r="F4959" t="s">
        <v>9797</v>
      </c>
    </row>
    <row r="4960" spans="1:6">
      <c r="A4960" s="1" t="s">
        <v>6725</v>
      </c>
      <c r="B4960" t="s">
        <v>6725</v>
      </c>
      <c r="C4960" t="s">
        <v>1765</v>
      </c>
      <c r="E4960" s="4">
        <v>42369</v>
      </c>
      <c r="F4960" t="s">
        <v>9797</v>
      </c>
    </row>
    <row r="4961" spans="1:6">
      <c r="A4961" s="1" t="s">
        <v>6726</v>
      </c>
      <c r="B4961" t="s">
        <v>6726</v>
      </c>
      <c r="C4961" t="s">
        <v>1765</v>
      </c>
      <c r="D4961" t="s">
        <v>9725</v>
      </c>
      <c r="E4961" s="4">
        <v>42895</v>
      </c>
      <c r="F4961" t="s">
        <v>9797</v>
      </c>
    </row>
    <row r="4962" spans="1:6">
      <c r="A4962" s="1" t="s">
        <v>6727</v>
      </c>
      <c r="B4962" t="s">
        <v>6727</v>
      </c>
      <c r="C4962" t="s">
        <v>1765</v>
      </c>
      <c r="D4962" t="s">
        <v>9722</v>
      </c>
      <c r="E4962" s="4">
        <v>42980</v>
      </c>
      <c r="F4962" t="s">
        <v>9797</v>
      </c>
    </row>
    <row r="4963" spans="1:6">
      <c r="A4963" s="1" t="s">
        <v>6728</v>
      </c>
      <c r="B4963" t="s">
        <v>6728</v>
      </c>
      <c r="C4963" t="s">
        <v>1765</v>
      </c>
      <c r="E4963" s="4">
        <v>42369</v>
      </c>
      <c r="F4963" t="s">
        <v>9797</v>
      </c>
    </row>
    <row r="4964" spans="1:6">
      <c r="A4964" s="1" t="s">
        <v>6729</v>
      </c>
      <c r="B4964" t="s">
        <v>6729</v>
      </c>
      <c r="C4964" t="s">
        <v>1765</v>
      </c>
      <c r="D4964" t="s">
        <v>9722</v>
      </c>
      <c r="E4964" s="4">
        <v>43173</v>
      </c>
      <c r="F4964" t="s">
        <v>9797</v>
      </c>
    </row>
    <row r="4965" spans="1:6">
      <c r="A4965" s="1" t="s">
        <v>6730</v>
      </c>
      <c r="B4965" t="s">
        <v>6730</v>
      </c>
      <c r="C4965" t="s">
        <v>1765</v>
      </c>
      <c r="E4965" s="4">
        <v>42369</v>
      </c>
      <c r="F4965" t="s">
        <v>9797</v>
      </c>
    </row>
    <row r="4966" spans="1:6">
      <c r="A4966" s="1" t="s">
        <v>6731</v>
      </c>
      <c r="B4966" t="s">
        <v>6731</v>
      </c>
      <c r="C4966" t="s">
        <v>1765</v>
      </c>
      <c r="E4966" s="4">
        <v>42369</v>
      </c>
      <c r="F4966" t="s">
        <v>9797</v>
      </c>
    </row>
    <row r="4967" spans="1:6">
      <c r="A4967" s="1" t="s">
        <v>6732</v>
      </c>
      <c r="B4967" t="s">
        <v>6732</v>
      </c>
      <c r="C4967" t="s">
        <v>1765</v>
      </c>
      <c r="D4967" t="s">
        <v>9725</v>
      </c>
      <c r="E4967" s="4">
        <v>42796</v>
      </c>
      <c r="F4967" t="s">
        <v>9797</v>
      </c>
    </row>
    <row r="4968" spans="1:6">
      <c r="A4968" s="1" t="s">
        <v>6733</v>
      </c>
      <c r="B4968" t="s">
        <v>6733</v>
      </c>
      <c r="C4968" t="s">
        <v>9715</v>
      </c>
      <c r="E4968" s="4">
        <v>42278</v>
      </c>
      <c r="F4968" t="s">
        <v>9797</v>
      </c>
    </row>
    <row r="4969" spans="1:6">
      <c r="A4969" s="1" t="s">
        <v>6734</v>
      </c>
      <c r="B4969" t="s">
        <v>6734</v>
      </c>
      <c r="C4969" t="s">
        <v>1765</v>
      </c>
      <c r="E4969" s="4">
        <v>42369</v>
      </c>
      <c r="F4969" t="s">
        <v>9797</v>
      </c>
    </row>
    <row r="4970" spans="1:6">
      <c r="A4970" s="1" t="s">
        <v>6735</v>
      </c>
      <c r="B4970" t="s">
        <v>6735</v>
      </c>
      <c r="C4970" t="s">
        <v>1765</v>
      </c>
      <c r="D4970" t="s">
        <v>178</v>
      </c>
      <c r="E4970" s="4">
        <v>42369</v>
      </c>
      <c r="F4970" t="s">
        <v>9797</v>
      </c>
    </row>
    <row r="4971" spans="1:6">
      <c r="A4971" s="1" t="s">
        <v>6736</v>
      </c>
      <c r="B4971" t="s">
        <v>6736</v>
      </c>
      <c r="C4971" t="s">
        <v>1765</v>
      </c>
      <c r="E4971" s="4">
        <v>42199</v>
      </c>
      <c r="F4971" t="s">
        <v>9797</v>
      </c>
    </row>
    <row r="4972" spans="1:6">
      <c r="A4972" s="1" t="s">
        <v>6737</v>
      </c>
      <c r="B4972" t="s">
        <v>6737</v>
      </c>
      <c r="C4972" t="s">
        <v>1765</v>
      </c>
      <c r="D4972" t="s">
        <v>9725</v>
      </c>
      <c r="E4972" s="4">
        <v>42320</v>
      </c>
      <c r="F4972" t="s">
        <v>9797</v>
      </c>
    </row>
    <row r="4973" spans="1:6">
      <c r="A4973" s="1" t="s">
        <v>6738</v>
      </c>
      <c r="B4973" t="s">
        <v>6738</v>
      </c>
      <c r="C4973" t="s">
        <v>1765</v>
      </c>
      <c r="D4973" t="s">
        <v>9722</v>
      </c>
      <c r="E4973" s="4">
        <v>42430</v>
      </c>
      <c r="F4973" t="s">
        <v>9797</v>
      </c>
    </row>
    <row r="4974" spans="1:6">
      <c r="A4974" s="1" t="s">
        <v>6739</v>
      </c>
      <c r="B4974" t="s">
        <v>6739</v>
      </c>
      <c r="C4974" t="s">
        <v>1765</v>
      </c>
      <c r="E4974" s="4">
        <v>42278</v>
      </c>
      <c r="F4974" t="s">
        <v>9797</v>
      </c>
    </row>
    <row r="4975" spans="1:6">
      <c r="A4975" s="1" t="s">
        <v>6740</v>
      </c>
      <c r="B4975" t="s">
        <v>6740</v>
      </c>
      <c r="C4975" t="s">
        <v>1765</v>
      </c>
      <c r="E4975" s="4">
        <v>42278</v>
      </c>
      <c r="F4975" t="s">
        <v>9797</v>
      </c>
    </row>
    <row r="4976" spans="1:6">
      <c r="A4976" s="1" t="s">
        <v>6741</v>
      </c>
      <c r="B4976" t="s">
        <v>6741</v>
      </c>
      <c r="C4976" t="s">
        <v>1765</v>
      </c>
      <c r="E4976" s="4">
        <v>42278</v>
      </c>
      <c r="F4976" t="s">
        <v>9797</v>
      </c>
    </row>
    <row r="4977" spans="1:6">
      <c r="A4977" s="1" t="s">
        <v>6742</v>
      </c>
      <c r="B4977" t="s">
        <v>6742</v>
      </c>
      <c r="C4977" t="s">
        <v>1765</v>
      </c>
      <c r="E4977" s="4">
        <v>42278</v>
      </c>
      <c r="F4977" t="s">
        <v>9797</v>
      </c>
    </row>
    <row r="4978" spans="1:6">
      <c r="A4978" s="1" t="s">
        <v>6743</v>
      </c>
      <c r="B4978" t="s">
        <v>6743</v>
      </c>
      <c r="C4978" t="s">
        <v>1765</v>
      </c>
      <c r="E4978" s="4">
        <v>42278</v>
      </c>
      <c r="F4978" t="s">
        <v>9797</v>
      </c>
    </row>
    <row r="4979" spans="1:6">
      <c r="A4979" s="1" t="s">
        <v>6744</v>
      </c>
      <c r="B4979" t="s">
        <v>6744</v>
      </c>
      <c r="C4979" t="s">
        <v>1765</v>
      </c>
      <c r="E4979" s="4">
        <v>42278</v>
      </c>
      <c r="F4979" t="s">
        <v>9797</v>
      </c>
    </row>
    <row r="4980" spans="1:6">
      <c r="A4980" s="1" t="s">
        <v>6745</v>
      </c>
      <c r="B4980" t="s">
        <v>6745</v>
      </c>
      <c r="C4980" t="s">
        <v>1765</v>
      </c>
      <c r="D4980" t="s">
        <v>9722</v>
      </c>
      <c r="E4980" s="4">
        <v>42452</v>
      </c>
      <c r="F4980" t="s">
        <v>9797</v>
      </c>
    </row>
    <row r="4981" spans="1:6">
      <c r="A4981" s="1" t="s">
        <v>6746</v>
      </c>
      <c r="B4981" t="s">
        <v>6746</v>
      </c>
      <c r="C4981" t="s">
        <v>9715</v>
      </c>
      <c r="E4981" s="4">
        <v>42278</v>
      </c>
      <c r="F4981" t="s">
        <v>9797</v>
      </c>
    </row>
    <row r="4982" spans="1:6">
      <c r="A4982" s="1" t="s">
        <v>6747</v>
      </c>
      <c r="B4982" t="s">
        <v>6747</v>
      </c>
      <c r="C4982" t="s">
        <v>9715</v>
      </c>
      <c r="D4982" t="s">
        <v>9736</v>
      </c>
      <c r="E4982" s="4">
        <v>42278</v>
      </c>
      <c r="F4982" t="s">
        <v>9797</v>
      </c>
    </row>
    <row r="4983" spans="1:6">
      <c r="A4983" s="1" t="s">
        <v>6748</v>
      </c>
      <c r="B4983" t="s">
        <v>6748</v>
      </c>
      <c r="C4983" t="s">
        <v>9715</v>
      </c>
      <c r="D4983" t="s">
        <v>9722</v>
      </c>
      <c r="E4983" s="4">
        <v>42369</v>
      </c>
      <c r="F4983" t="s">
        <v>9797</v>
      </c>
    </row>
    <row r="4984" spans="1:6">
      <c r="A4984" s="1" t="s">
        <v>6749</v>
      </c>
      <c r="B4984" t="s">
        <v>6749</v>
      </c>
      <c r="C4984" t="s">
        <v>9715</v>
      </c>
      <c r="E4984" s="4">
        <v>42278</v>
      </c>
      <c r="F4984" t="s">
        <v>9797</v>
      </c>
    </row>
    <row r="4985" spans="1:6">
      <c r="A4985" s="1" t="s">
        <v>6750</v>
      </c>
      <c r="B4985" t="s">
        <v>6750</v>
      </c>
      <c r="C4985" t="s">
        <v>9715</v>
      </c>
      <c r="E4985" s="4">
        <v>42278</v>
      </c>
      <c r="F4985" t="s">
        <v>9797</v>
      </c>
    </row>
    <row r="4986" spans="1:6">
      <c r="A4986" s="1" t="s">
        <v>6751</v>
      </c>
      <c r="B4986" t="s">
        <v>6751</v>
      </c>
      <c r="C4986" t="s">
        <v>1765</v>
      </c>
      <c r="D4986" t="s">
        <v>9722</v>
      </c>
      <c r="E4986" s="4">
        <v>42278</v>
      </c>
      <c r="F4986" t="s">
        <v>9797</v>
      </c>
    </row>
    <row r="4987" spans="1:6">
      <c r="A4987" s="1" t="s">
        <v>6752</v>
      </c>
      <c r="B4987" t="s">
        <v>6752</v>
      </c>
      <c r="C4987" t="s">
        <v>1765</v>
      </c>
      <c r="D4987" t="s">
        <v>9722</v>
      </c>
      <c r="E4987" s="4">
        <v>42423</v>
      </c>
      <c r="F4987" t="s">
        <v>9797</v>
      </c>
    </row>
    <row r="4988" spans="1:6">
      <c r="A4988" s="1" t="s">
        <v>6753</v>
      </c>
      <c r="B4988" t="s">
        <v>6753</v>
      </c>
      <c r="C4988" t="s">
        <v>9715</v>
      </c>
      <c r="E4988" s="4">
        <v>42278</v>
      </c>
      <c r="F4988" t="s">
        <v>9797</v>
      </c>
    </row>
    <row r="4989" spans="1:6">
      <c r="A4989" s="1" t="s">
        <v>6754</v>
      </c>
      <c r="B4989" t="s">
        <v>6754</v>
      </c>
      <c r="C4989" t="s">
        <v>9715</v>
      </c>
      <c r="E4989" s="4">
        <v>42278</v>
      </c>
      <c r="F4989" t="s">
        <v>9797</v>
      </c>
    </row>
    <row r="4990" spans="1:6">
      <c r="A4990" s="1" t="s">
        <v>6755</v>
      </c>
      <c r="B4990" t="s">
        <v>6755</v>
      </c>
      <c r="C4990" t="s">
        <v>1765</v>
      </c>
      <c r="D4990" t="s">
        <v>9722</v>
      </c>
      <c r="E4990" s="4">
        <v>42369</v>
      </c>
      <c r="F4990" t="s">
        <v>9797</v>
      </c>
    </row>
    <row r="4991" spans="1:6">
      <c r="A4991" s="1" t="s">
        <v>6756</v>
      </c>
      <c r="B4991" t="s">
        <v>6756</v>
      </c>
      <c r="C4991" t="s">
        <v>1765</v>
      </c>
      <c r="E4991" s="4">
        <v>42278</v>
      </c>
      <c r="F4991" t="s">
        <v>9797</v>
      </c>
    </row>
    <row r="4992" spans="1:6">
      <c r="A4992" s="1" t="s">
        <v>6757</v>
      </c>
      <c r="B4992" t="s">
        <v>6757</v>
      </c>
      <c r="C4992" t="s">
        <v>1765</v>
      </c>
      <c r="D4992" t="s">
        <v>9747</v>
      </c>
      <c r="E4992" s="4">
        <v>42753</v>
      </c>
      <c r="F4992" t="s">
        <v>9797</v>
      </c>
    </row>
    <row r="4993" spans="1:6">
      <c r="A4993" s="1" t="s">
        <v>6758</v>
      </c>
      <c r="B4993" t="s">
        <v>6758</v>
      </c>
      <c r="C4993" t="s">
        <v>1765</v>
      </c>
      <c r="D4993" t="s">
        <v>9724</v>
      </c>
      <c r="E4993" s="4">
        <v>42650</v>
      </c>
      <c r="F4993" t="s">
        <v>9797</v>
      </c>
    </row>
    <row r="4994" spans="1:6">
      <c r="A4994" s="1" t="s">
        <v>6759</v>
      </c>
      <c r="B4994" t="s">
        <v>6759</v>
      </c>
      <c r="C4994" t="s">
        <v>1765</v>
      </c>
      <c r="E4994" s="4">
        <v>42452</v>
      </c>
      <c r="F4994" t="s">
        <v>9797</v>
      </c>
    </row>
    <row r="4995" spans="1:6">
      <c r="A4995" s="1" t="s">
        <v>6760</v>
      </c>
      <c r="B4995" t="s">
        <v>6760</v>
      </c>
      <c r="C4995" t="s">
        <v>9715</v>
      </c>
      <c r="D4995" t="s">
        <v>9722</v>
      </c>
      <c r="E4995" s="4">
        <v>42980</v>
      </c>
      <c r="F4995" t="s">
        <v>9797</v>
      </c>
    </row>
    <row r="4996" spans="1:6">
      <c r="A4996" s="1" t="s">
        <v>6761</v>
      </c>
      <c r="B4996" t="s">
        <v>6761</v>
      </c>
      <c r="C4996" t="s">
        <v>1765</v>
      </c>
      <c r="D4996" t="s">
        <v>9722</v>
      </c>
      <c r="E4996" s="4">
        <v>42724</v>
      </c>
      <c r="F4996" t="s">
        <v>9797</v>
      </c>
    </row>
    <row r="4997" spans="1:6">
      <c r="A4997" s="1" t="s">
        <v>6762</v>
      </c>
      <c r="B4997" t="s">
        <v>6762</v>
      </c>
      <c r="C4997" t="s">
        <v>1765</v>
      </c>
      <c r="E4997" s="4">
        <v>42429</v>
      </c>
      <c r="F4997" t="s">
        <v>9797</v>
      </c>
    </row>
    <row r="4998" spans="1:6">
      <c r="A4998" s="1" t="s">
        <v>6763</v>
      </c>
      <c r="B4998" t="s">
        <v>6763</v>
      </c>
      <c r="C4998" t="s">
        <v>1765</v>
      </c>
      <c r="E4998" s="4">
        <v>42429</v>
      </c>
      <c r="F4998" t="s">
        <v>9797</v>
      </c>
    </row>
    <row r="4999" spans="1:6">
      <c r="A4999" s="1" t="s">
        <v>6764</v>
      </c>
      <c r="B4999" t="s">
        <v>6764</v>
      </c>
      <c r="C4999" t="s">
        <v>1765</v>
      </c>
      <c r="E4999" s="4">
        <v>42429</v>
      </c>
      <c r="F4999" t="s">
        <v>9797</v>
      </c>
    </row>
    <row r="5000" spans="1:6">
      <c r="A5000" s="1" t="s">
        <v>6765</v>
      </c>
      <c r="B5000" t="s">
        <v>6765</v>
      </c>
      <c r="C5000" t="s">
        <v>1765</v>
      </c>
      <c r="E5000" s="4">
        <v>42429</v>
      </c>
      <c r="F5000" t="s">
        <v>9797</v>
      </c>
    </row>
    <row r="5001" spans="1:6">
      <c r="A5001" s="1" t="s">
        <v>6766</v>
      </c>
      <c r="B5001" t="s">
        <v>6766</v>
      </c>
      <c r="C5001" t="s">
        <v>1765</v>
      </c>
      <c r="E5001" s="4">
        <v>42429</v>
      </c>
      <c r="F5001" t="s">
        <v>9797</v>
      </c>
    </row>
    <row r="5002" spans="1:6">
      <c r="A5002" s="1" t="s">
        <v>6767</v>
      </c>
      <c r="B5002" t="s">
        <v>6767</v>
      </c>
      <c r="C5002" t="s">
        <v>1765</v>
      </c>
      <c r="E5002" s="4">
        <v>42429</v>
      </c>
      <c r="F5002" t="s">
        <v>9797</v>
      </c>
    </row>
    <row r="5003" spans="1:6">
      <c r="A5003" s="1" t="s">
        <v>6768</v>
      </c>
      <c r="B5003" t="s">
        <v>6768</v>
      </c>
      <c r="C5003" t="s">
        <v>1765</v>
      </c>
      <c r="E5003" s="4">
        <v>42429</v>
      </c>
      <c r="F5003" t="s">
        <v>9797</v>
      </c>
    </row>
    <row r="5004" spans="1:6">
      <c r="A5004" s="1" t="s">
        <v>6769</v>
      </c>
      <c r="B5004" t="s">
        <v>6769</v>
      </c>
      <c r="C5004" t="s">
        <v>9715</v>
      </c>
      <c r="E5004" s="4">
        <v>42429</v>
      </c>
      <c r="F5004" t="s">
        <v>9797</v>
      </c>
    </row>
    <row r="5005" spans="1:6">
      <c r="A5005" s="1" t="s">
        <v>6770</v>
      </c>
      <c r="B5005" t="s">
        <v>6770</v>
      </c>
      <c r="C5005" t="s">
        <v>9715</v>
      </c>
      <c r="D5005" t="s">
        <v>9722</v>
      </c>
      <c r="E5005" s="4">
        <v>42980</v>
      </c>
      <c r="F5005" t="s">
        <v>9797</v>
      </c>
    </row>
    <row r="5006" spans="1:6">
      <c r="A5006" s="1" t="s">
        <v>6771</v>
      </c>
      <c r="B5006" t="s">
        <v>6771</v>
      </c>
      <c r="C5006" t="s">
        <v>1765</v>
      </c>
      <c r="E5006" s="4">
        <v>42429</v>
      </c>
      <c r="F5006" t="s">
        <v>9797</v>
      </c>
    </row>
    <row r="5007" spans="1:6">
      <c r="A5007" s="1" t="s">
        <v>6772</v>
      </c>
      <c r="B5007" t="s">
        <v>6772</v>
      </c>
      <c r="C5007" t="s">
        <v>1765</v>
      </c>
      <c r="E5007" s="4">
        <v>42422</v>
      </c>
      <c r="F5007" t="s">
        <v>9797</v>
      </c>
    </row>
    <row r="5008" spans="1:6">
      <c r="A5008" s="1" t="s">
        <v>6773</v>
      </c>
      <c r="B5008" t="s">
        <v>6773</v>
      </c>
      <c r="C5008" t="s">
        <v>1765</v>
      </c>
      <c r="E5008" s="4">
        <v>42422</v>
      </c>
      <c r="F5008" t="s">
        <v>9797</v>
      </c>
    </row>
    <row r="5009" spans="1:6">
      <c r="A5009" s="1" t="s">
        <v>6774</v>
      </c>
      <c r="B5009" t="s">
        <v>6774</v>
      </c>
      <c r="C5009" t="s">
        <v>1765</v>
      </c>
      <c r="D5009" t="s">
        <v>9722</v>
      </c>
      <c r="E5009" s="4">
        <v>42933</v>
      </c>
      <c r="F5009" t="s">
        <v>9797</v>
      </c>
    </row>
    <row r="5010" spans="1:6">
      <c r="A5010" s="1" t="s">
        <v>6775</v>
      </c>
      <c r="B5010" t="s">
        <v>6775</v>
      </c>
      <c r="C5010" t="s">
        <v>1765</v>
      </c>
      <c r="E5010" s="4">
        <v>42495</v>
      </c>
      <c r="F5010" t="s">
        <v>9797</v>
      </c>
    </row>
    <row r="5011" spans="1:6">
      <c r="A5011" s="1" t="s">
        <v>6776</v>
      </c>
      <c r="B5011" t="s">
        <v>6776</v>
      </c>
      <c r="C5011" t="s">
        <v>1765</v>
      </c>
      <c r="E5011" s="4">
        <v>42426</v>
      </c>
      <c r="F5011" t="s">
        <v>9797</v>
      </c>
    </row>
    <row r="5012" spans="1:6">
      <c r="A5012" s="1" t="s">
        <v>6777</v>
      </c>
      <c r="B5012" t="s">
        <v>6777</v>
      </c>
      <c r="C5012" t="s">
        <v>1765</v>
      </c>
      <c r="E5012" s="4">
        <v>42452</v>
      </c>
      <c r="F5012" t="s">
        <v>9797</v>
      </c>
    </row>
    <row r="5013" spans="1:6">
      <c r="A5013" s="1" t="s">
        <v>6778</v>
      </c>
      <c r="B5013" t="s">
        <v>6778</v>
      </c>
      <c r="C5013" t="s">
        <v>9715</v>
      </c>
      <c r="E5013" s="4">
        <v>42452</v>
      </c>
      <c r="F5013" t="s">
        <v>9797</v>
      </c>
    </row>
    <row r="5014" spans="1:6">
      <c r="A5014" s="1" t="s">
        <v>6779</v>
      </c>
      <c r="B5014" t="s">
        <v>6779</v>
      </c>
      <c r="C5014" t="s">
        <v>1765</v>
      </c>
      <c r="D5014" t="s">
        <v>9722</v>
      </c>
      <c r="E5014" s="4">
        <v>42990</v>
      </c>
      <c r="F5014" t="s">
        <v>9797</v>
      </c>
    </row>
    <row r="5015" spans="1:6">
      <c r="A5015" s="1" t="s">
        <v>6780</v>
      </c>
      <c r="B5015" t="s">
        <v>6780</v>
      </c>
      <c r="C5015" t="s">
        <v>9715</v>
      </c>
      <c r="E5015" s="4">
        <v>42467</v>
      </c>
      <c r="F5015" t="s">
        <v>9797</v>
      </c>
    </row>
    <row r="5016" spans="1:6">
      <c r="A5016" s="1" t="s">
        <v>6781</v>
      </c>
      <c r="B5016" t="s">
        <v>6781</v>
      </c>
      <c r="C5016" t="s">
        <v>1765</v>
      </c>
      <c r="E5016" s="4">
        <v>42459</v>
      </c>
      <c r="F5016" t="s">
        <v>9797</v>
      </c>
    </row>
    <row r="5017" spans="1:6">
      <c r="A5017" s="1" t="s">
        <v>6782</v>
      </c>
      <c r="B5017" t="s">
        <v>6782</v>
      </c>
      <c r="C5017" t="s">
        <v>1765</v>
      </c>
      <c r="E5017" s="4">
        <v>42467</v>
      </c>
      <c r="F5017" t="s">
        <v>9797</v>
      </c>
    </row>
    <row r="5018" spans="1:6">
      <c r="A5018" s="1" t="s">
        <v>6783</v>
      </c>
      <c r="B5018" t="s">
        <v>6783</v>
      </c>
      <c r="C5018" t="s">
        <v>1765</v>
      </c>
      <c r="E5018" s="4">
        <v>42467</v>
      </c>
      <c r="F5018" t="s">
        <v>9797</v>
      </c>
    </row>
    <row r="5019" spans="1:6">
      <c r="A5019" s="1" t="s">
        <v>6784</v>
      </c>
      <c r="B5019" t="s">
        <v>6784</v>
      </c>
      <c r="C5019" t="s">
        <v>1765</v>
      </c>
      <c r="E5019" s="4">
        <v>42467</v>
      </c>
      <c r="F5019" t="s">
        <v>9797</v>
      </c>
    </row>
    <row r="5020" spans="1:6">
      <c r="A5020" s="1" t="s">
        <v>6785</v>
      </c>
      <c r="B5020" t="s">
        <v>6785</v>
      </c>
      <c r="C5020" t="s">
        <v>1765</v>
      </c>
      <c r="E5020" s="4">
        <v>43228</v>
      </c>
      <c r="F5020" t="s">
        <v>9797</v>
      </c>
    </row>
    <row r="5021" spans="1:6">
      <c r="A5021" s="1" t="s">
        <v>6786</v>
      </c>
      <c r="B5021" t="s">
        <v>6786</v>
      </c>
      <c r="C5021" t="s">
        <v>1765</v>
      </c>
      <c r="E5021" s="4">
        <v>42467</v>
      </c>
      <c r="F5021" t="s">
        <v>9797</v>
      </c>
    </row>
    <row r="5022" spans="1:6">
      <c r="A5022" s="1" t="s">
        <v>6787</v>
      </c>
      <c r="B5022" t="s">
        <v>6787</v>
      </c>
      <c r="C5022" t="s">
        <v>1765</v>
      </c>
      <c r="E5022" s="4">
        <v>42467</v>
      </c>
      <c r="F5022" t="s">
        <v>9797</v>
      </c>
    </row>
    <row r="5023" spans="1:6">
      <c r="A5023" s="1" t="s">
        <v>6788</v>
      </c>
      <c r="B5023" t="s">
        <v>6788</v>
      </c>
      <c r="C5023" t="s">
        <v>9715</v>
      </c>
      <c r="E5023" s="4">
        <v>42459</v>
      </c>
      <c r="F5023" t="s">
        <v>9797</v>
      </c>
    </row>
    <row r="5024" spans="1:6">
      <c r="A5024" s="1" t="s">
        <v>6789</v>
      </c>
      <c r="B5024" t="s">
        <v>6789</v>
      </c>
      <c r="C5024" t="s">
        <v>1765</v>
      </c>
      <c r="D5024" t="s">
        <v>9722</v>
      </c>
      <c r="E5024" s="4">
        <v>43123</v>
      </c>
      <c r="F5024" t="s">
        <v>9797</v>
      </c>
    </row>
    <row r="5025" spans="1:6">
      <c r="A5025" s="1" t="s">
        <v>6790</v>
      </c>
      <c r="B5025" t="s">
        <v>6790</v>
      </c>
      <c r="C5025" t="s">
        <v>1765</v>
      </c>
      <c r="E5025" s="4">
        <v>42467</v>
      </c>
      <c r="F5025" t="s">
        <v>9797</v>
      </c>
    </row>
    <row r="5026" spans="1:6">
      <c r="A5026" s="1" t="s">
        <v>6791</v>
      </c>
      <c r="B5026" t="s">
        <v>6791</v>
      </c>
      <c r="C5026" t="s">
        <v>9715</v>
      </c>
      <c r="E5026" s="4">
        <v>42467</v>
      </c>
      <c r="F5026" t="s">
        <v>9797</v>
      </c>
    </row>
    <row r="5027" spans="1:6">
      <c r="A5027" s="1" t="s">
        <v>6792</v>
      </c>
      <c r="B5027" t="s">
        <v>6792</v>
      </c>
      <c r="C5027" t="s">
        <v>9715</v>
      </c>
      <c r="D5027" t="s">
        <v>9747</v>
      </c>
      <c r="E5027" s="4">
        <v>43123</v>
      </c>
      <c r="F5027" t="s">
        <v>9797</v>
      </c>
    </row>
    <row r="5028" spans="1:6">
      <c r="A5028" s="1" t="s">
        <v>6793</v>
      </c>
      <c r="B5028" t="s">
        <v>6793</v>
      </c>
      <c r="C5028" t="s">
        <v>1765</v>
      </c>
      <c r="E5028" s="4">
        <v>42489</v>
      </c>
      <c r="F5028" t="s">
        <v>9797</v>
      </c>
    </row>
    <row r="5029" spans="1:6">
      <c r="A5029" s="1" t="s">
        <v>6794</v>
      </c>
      <c r="B5029" t="s">
        <v>6794</v>
      </c>
      <c r="C5029" t="s">
        <v>9715</v>
      </c>
      <c r="E5029" s="4">
        <v>42467</v>
      </c>
      <c r="F5029" t="s">
        <v>9797</v>
      </c>
    </row>
    <row r="5030" spans="1:6">
      <c r="A5030" s="1" t="s">
        <v>6795</v>
      </c>
      <c r="B5030" t="s">
        <v>6795</v>
      </c>
      <c r="C5030" t="s">
        <v>1765</v>
      </c>
      <c r="E5030" s="4">
        <v>42489</v>
      </c>
      <c r="F5030" t="s">
        <v>9797</v>
      </c>
    </row>
    <row r="5031" spans="1:6">
      <c r="A5031" s="1" t="s">
        <v>6796</v>
      </c>
      <c r="B5031" t="s">
        <v>6796</v>
      </c>
      <c r="C5031" t="s">
        <v>1765</v>
      </c>
      <c r="E5031" s="4">
        <v>42598</v>
      </c>
      <c r="F5031" t="s">
        <v>9797</v>
      </c>
    </row>
    <row r="5032" spans="1:6">
      <c r="A5032" s="1" t="s">
        <v>6797</v>
      </c>
      <c r="B5032" t="s">
        <v>6797</v>
      </c>
      <c r="C5032" t="s">
        <v>1765</v>
      </c>
      <c r="E5032" s="4">
        <v>42598</v>
      </c>
      <c r="F5032" t="s">
        <v>9797</v>
      </c>
    </row>
    <row r="5033" spans="1:6">
      <c r="A5033" s="1" t="s">
        <v>6798</v>
      </c>
      <c r="B5033" t="s">
        <v>6798</v>
      </c>
      <c r="C5033" t="s">
        <v>1765</v>
      </c>
      <c r="E5033" s="4">
        <v>42598</v>
      </c>
      <c r="F5033" t="s">
        <v>9797</v>
      </c>
    </row>
    <row r="5034" spans="1:6">
      <c r="A5034" s="1" t="s">
        <v>6799</v>
      </c>
      <c r="B5034" t="s">
        <v>6799</v>
      </c>
      <c r="C5034" t="s">
        <v>1765</v>
      </c>
      <c r="E5034" s="4">
        <v>42598</v>
      </c>
      <c r="F5034" t="s">
        <v>9797</v>
      </c>
    </row>
    <row r="5035" spans="1:6">
      <c r="A5035" s="1" t="s">
        <v>6800</v>
      </c>
      <c r="B5035" t="s">
        <v>6800</v>
      </c>
      <c r="C5035" t="s">
        <v>1765</v>
      </c>
      <c r="E5035" s="4">
        <v>42598</v>
      </c>
      <c r="F5035" t="s">
        <v>9797</v>
      </c>
    </row>
    <row r="5036" spans="1:6">
      <c r="A5036" s="1" t="s">
        <v>6801</v>
      </c>
      <c r="B5036" t="s">
        <v>6801</v>
      </c>
      <c r="C5036" t="s">
        <v>1765</v>
      </c>
      <c r="E5036" s="4">
        <v>42628</v>
      </c>
      <c r="F5036" t="s">
        <v>9797</v>
      </c>
    </row>
    <row r="5037" spans="1:6">
      <c r="A5037" s="1" t="s">
        <v>6802</v>
      </c>
      <c r="B5037" t="s">
        <v>6802</v>
      </c>
      <c r="C5037" t="s">
        <v>1765</v>
      </c>
      <c r="E5037" s="4">
        <v>42598</v>
      </c>
      <c r="F5037" t="s">
        <v>9797</v>
      </c>
    </row>
    <row r="5038" spans="1:6">
      <c r="A5038" s="1" t="s">
        <v>6803</v>
      </c>
      <c r="B5038" t="s">
        <v>6803</v>
      </c>
      <c r="C5038" t="s">
        <v>1765</v>
      </c>
      <c r="E5038" s="4">
        <v>42629</v>
      </c>
      <c r="F5038" t="s">
        <v>9797</v>
      </c>
    </row>
    <row r="5039" spans="1:6">
      <c r="A5039" s="1" t="s">
        <v>6804</v>
      </c>
      <c r="B5039" t="s">
        <v>6804</v>
      </c>
      <c r="C5039" t="s">
        <v>1765</v>
      </c>
      <c r="D5039" t="s">
        <v>9725</v>
      </c>
      <c r="E5039" s="4">
        <v>43045</v>
      </c>
      <c r="F5039" t="s">
        <v>9797</v>
      </c>
    </row>
    <row r="5040" spans="1:6">
      <c r="A5040" s="1" t="s">
        <v>6805</v>
      </c>
      <c r="B5040" t="s">
        <v>6805</v>
      </c>
      <c r="C5040" t="s">
        <v>1765</v>
      </c>
      <c r="E5040" s="4">
        <v>42598</v>
      </c>
      <c r="F5040" t="s">
        <v>9797</v>
      </c>
    </row>
    <row r="5041" spans="1:6">
      <c r="A5041" s="1" t="s">
        <v>6806</v>
      </c>
      <c r="B5041" t="s">
        <v>6806</v>
      </c>
      <c r="C5041" t="s">
        <v>1765</v>
      </c>
      <c r="E5041" s="4">
        <v>42598</v>
      </c>
      <c r="F5041" t="s">
        <v>9797</v>
      </c>
    </row>
    <row r="5042" spans="1:6">
      <c r="A5042" s="1" t="s">
        <v>6807</v>
      </c>
      <c r="B5042" t="s">
        <v>6807</v>
      </c>
      <c r="C5042" t="s">
        <v>1765</v>
      </c>
      <c r="E5042" s="4">
        <v>42598</v>
      </c>
      <c r="F5042" t="s">
        <v>9797</v>
      </c>
    </row>
    <row r="5043" spans="1:6">
      <c r="A5043" s="1" t="s">
        <v>6808</v>
      </c>
      <c r="B5043" t="s">
        <v>6808</v>
      </c>
      <c r="C5043" t="s">
        <v>1765</v>
      </c>
      <c r="E5043" s="4">
        <v>42627</v>
      </c>
      <c r="F5043" t="s">
        <v>9797</v>
      </c>
    </row>
    <row r="5044" spans="1:6">
      <c r="A5044" s="1" t="s">
        <v>6809</v>
      </c>
      <c r="B5044" t="s">
        <v>6809</v>
      </c>
      <c r="C5044" t="s">
        <v>1765</v>
      </c>
      <c r="E5044" s="4">
        <v>42613</v>
      </c>
      <c r="F5044" t="s">
        <v>9797</v>
      </c>
    </row>
    <row r="5045" spans="1:6">
      <c r="A5045" s="1" t="s">
        <v>6810</v>
      </c>
      <c r="B5045" t="s">
        <v>6810</v>
      </c>
      <c r="C5045" t="s">
        <v>1765</v>
      </c>
      <c r="E5045" s="4">
        <v>42643</v>
      </c>
      <c r="F5045" t="s">
        <v>9797</v>
      </c>
    </row>
    <row r="5046" spans="1:6">
      <c r="A5046" s="1" t="s">
        <v>6811</v>
      </c>
      <c r="B5046" t="s">
        <v>6811</v>
      </c>
      <c r="C5046" t="s">
        <v>1765</v>
      </c>
      <c r="E5046" s="4">
        <v>42613</v>
      </c>
      <c r="F5046" t="s">
        <v>9797</v>
      </c>
    </row>
    <row r="5047" spans="1:6">
      <c r="A5047" s="1" t="s">
        <v>6812</v>
      </c>
      <c r="B5047" t="s">
        <v>6812</v>
      </c>
      <c r="C5047" t="s">
        <v>1765</v>
      </c>
      <c r="E5047" s="4">
        <v>42628</v>
      </c>
      <c r="F5047" t="s">
        <v>9797</v>
      </c>
    </row>
    <row r="5048" spans="1:6">
      <c r="A5048" s="1" t="s">
        <v>6813</v>
      </c>
      <c r="B5048" t="s">
        <v>6813</v>
      </c>
      <c r="C5048" t="s">
        <v>1765</v>
      </c>
      <c r="E5048" s="4">
        <v>42636</v>
      </c>
      <c r="F5048" t="s">
        <v>9797</v>
      </c>
    </row>
    <row r="5049" spans="1:6">
      <c r="A5049" s="1" t="s">
        <v>6814</v>
      </c>
      <c r="B5049" t="s">
        <v>6814</v>
      </c>
      <c r="C5049" t="s">
        <v>1765</v>
      </c>
      <c r="E5049" s="4">
        <v>42613</v>
      </c>
      <c r="F5049" t="s">
        <v>9797</v>
      </c>
    </row>
    <row r="5050" spans="1:6">
      <c r="A5050" s="1" t="s">
        <v>6815</v>
      </c>
      <c r="B5050" t="s">
        <v>6815</v>
      </c>
      <c r="C5050" t="s">
        <v>1765</v>
      </c>
      <c r="E5050" s="4">
        <v>42628</v>
      </c>
      <c r="F5050" t="s">
        <v>9797</v>
      </c>
    </row>
    <row r="5051" spans="1:6">
      <c r="A5051" s="1" t="s">
        <v>6816</v>
      </c>
      <c r="B5051" t="s">
        <v>6816</v>
      </c>
      <c r="C5051" t="s">
        <v>1765</v>
      </c>
      <c r="E5051" s="4">
        <v>42628</v>
      </c>
      <c r="F5051" t="s">
        <v>9797</v>
      </c>
    </row>
    <row r="5052" spans="1:6">
      <c r="A5052" s="1" t="s">
        <v>6817</v>
      </c>
      <c r="B5052" t="s">
        <v>6817</v>
      </c>
      <c r="C5052" t="s">
        <v>1765</v>
      </c>
      <c r="D5052" t="s">
        <v>9754</v>
      </c>
      <c r="E5052" s="4">
        <v>43130</v>
      </c>
      <c r="F5052" t="s">
        <v>9797</v>
      </c>
    </row>
    <row r="5053" spans="1:6">
      <c r="A5053" s="1" t="s">
        <v>6818</v>
      </c>
      <c r="B5053" t="s">
        <v>6818</v>
      </c>
      <c r="C5053" t="s">
        <v>1765</v>
      </c>
      <c r="E5053" s="4">
        <v>42895</v>
      </c>
      <c r="F5053" t="s">
        <v>9797</v>
      </c>
    </row>
    <row r="5054" spans="1:6">
      <c r="A5054" s="1" t="s">
        <v>6819</v>
      </c>
      <c r="B5054" t="s">
        <v>6819</v>
      </c>
      <c r="C5054" t="s">
        <v>1765</v>
      </c>
      <c r="D5054" t="s">
        <v>9725</v>
      </c>
      <c r="E5054" s="4">
        <v>42636</v>
      </c>
      <c r="F5054" t="s">
        <v>9797</v>
      </c>
    </row>
    <row r="5055" spans="1:6">
      <c r="A5055" s="1" t="s">
        <v>6820</v>
      </c>
      <c r="B5055" t="s">
        <v>6820</v>
      </c>
      <c r="C5055" t="s">
        <v>1765</v>
      </c>
      <c r="E5055" s="4">
        <v>42636</v>
      </c>
      <c r="F5055" t="s">
        <v>9797</v>
      </c>
    </row>
    <row r="5056" spans="1:6">
      <c r="A5056" s="1" t="s">
        <v>6821</v>
      </c>
      <c r="B5056" t="s">
        <v>6821</v>
      </c>
      <c r="C5056" t="s">
        <v>1765</v>
      </c>
      <c r="E5056" s="4">
        <v>42636</v>
      </c>
      <c r="F5056" t="s">
        <v>9797</v>
      </c>
    </row>
    <row r="5057" spans="1:6">
      <c r="A5057" s="1" t="s">
        <v>6822</v>
      </c>
      <c r="B5057" t="s">
        <v>6822</v>
      </c>
      <c r="C5057" t="s">
        <v>1765</v>
      </c>
      <c r="D5057" t="s">
        <v>9722</v>
      </c>
      <c r="E5057" s="4">
        <v>43124</v>
      </c>
      <c r="F5057" t="s">
        <v>9797</v>
      </c>
    </row>
    <row r="5058" spans="1:6">
      <c r="A5058" s="1" t="s">
        <v>6823</v>
      </c>
      <c r="B5058" t="s">
        <v>6823</v>
      </c>
      <c r="C5058" t="s">
        <v>1765</v>
      </c>
      <c r="D5058" t="s">
        <v>9722</v>
      </c>
      <c r="E5058" s="4">
        <v>43124</v>
      </c>
      <c r="F5058" t="s">
        <v>9797</v>
      </c>
    </row>
    <row r="5059" spans="1:6">
      <c r="A5059" s="1" t="s">
        <v>6824</v>
      </c>
      <c r="B5059" t="s">
        <v>6824</v>
      </c>
      <c r="C5059" t="s">
        <v>1765</v>
      </c>
      <c r="D5059" t="s">
        <v>9751</v>
      </c>
      <c r="E5059" s="4">
        <v>42628</v>
      </c>
      <c r="F5059" t="s">
        <v>9797</v>
      </c>
    </row>
    <row r="5060" spans="1:6">
      <c r="A5060" s="1" t="s">
        <v>6825</v>
      </c>
      <c r="B5060" t="s">
        <v>6825</v>
      </c>
      <c r="C5060" t="s">
        <v>1765</v>
      </c>
      <c r="D5060" t="s">
        <v>9740</v>
      </c>
      <c r="E5060" s="4">
        <v>42908</v>
      </c>
      <c r="F5060" t="s">
        <v>9797</v>
      </c>
    </row>
    <row r="5061" spans="1:6">
      <c r="A5061" s="1" t="s">
        <v>6826</v>
      </c>
      <c r="B5061" t="s">
        <v>6826</v>
      </c>
      <c r="C5061" t="s">
        <v>1765</v>
      </c>
      <c r="E5061" s="4">
        <v>42696</v>
      </c>
      <c r="F5061" t="s">
        <v>9797</v>
      </c>
    </row>
    <row r="5062" spans="1:6">
      <c r="A5062" s="1" t="s">
        <v>6827</v>
      </c>
      <c r="B5062" t="s">
        <v>6827</v>
      </c>
      <c r="C5062" t="s">
        <v>1765</v>
      </c>
      <c r="E5062" s="4">
        <v>42643</v>
      </c>
      <c r="F5062" t="s">
        <v>9797</v>
      </c>
    </row>
    <row r="5063" spans="1:6">
      <c r="A5063" s="1" t="s">
        <v>6828</v>
      </c>
      <c r="B5063" t="s">
        <v>6828</v>
      </c>
      <c r="C5063" t="s">
        <v>1765</v>
      </c>
      <c r="D5063" t="s">
        <v>9787</v>
      </c>
      <c r="E5063" s="4">
        <v>43173</v>
      </c>
      <c r="F5063" t="s">
        <v>9797</v>
      </c>
    </row>
    <row r="5064" spans="1:6">
      <c r="A5064" s="1" t="s">
        <v>6829</v>
      </c>
      <c r="B5064" t="s">
        <v>6829</v>
      </c>
      <c r="C5064" t="s">
        <v>1765</v>
      </c>
      <c r="E5064" s="4">
        <v>42641</v>
      </c>
      <c r="F5064" t="s">
        <v>9797</v>
      </c>
    </row>
    <row r="5065" spans="1:6">
      <c r="A5065" s="1" t="s">
        <v>6830</v>
      </c>
      <c r="B5065" t="s">
        <v>6830</v>
      </c>
      <c r="C5065" t="s">
        <v>1765</v>
      </c>
      <c r="E5065" s="4">
        <v>42634</v>
      </c>
      <c r="F5065" t="s">
        <v>9797</v>
      </c>
    </row>
    <row r="5066" spans="1:6">
      <c r="A5066" s="1" t="s">
        <v>6831</v>
      </c>
      <c r="B5066" t="s">
        <v>6831</v>
      </c>
      <c r="C5066" t="s">
        <v>1765</v>
      </c>
      <c r="E5066" s="4">
        <v>42636</v>
      </c>
      <c r="F5066" t="s">
        <v>9797</v>
      </c>
    </row>
    <row r="5067" spans="1:6">
      <c r="A5067" s="1" t="s">
        <v>6832</v>
      </c>
      <c r="B5067" t="s">
        <v>6832</v>
      </c>
      <c r="C5067" t="s">
        <v>1765</v>
      </c>
      <c r="E5067" s="4">
        <v>42636</v>
      </c>
      <c r="F5067" t="s">
        <v>9797</v>
      </c>
    </row>
    <row r="5068" spans="1:6">
      <c r="A5068" s="1" t="s">
        <v>6833</v>
      </c>
      <c r="B5068" t="s">
        <v>6833</v>
      </c>
      <c r="C5068" t="s">
        <v>1765</v>
      </c>
      <c r="D5068" t="s">
        <v>9725</v>
      </c>
      <c r="E5068" s="4">
        <v>43174</v>
      </c>
      <c r="F5068" t="s">
        <v>9797</v>
      </c>
    </row>
    <row r="5069" spans="1:6">
      <c r="A5069" s="1" t="s">
        <v>6834</v>
      </c>
      <c r="B5069" t="s">
        <v>6834</v>
      </c>
      <c r="C5069" t="s">
        <v>1765</v>
      </c>
      <c r="E5069" s="4">
        <v>42634</v>
      </c>
      <c r="F5069" t="s">
        <v>9797</v>
      </c>
    </row>
    <row r="5070" spans="1:6">
      <c r="A5070" s="1" t="s">
        <v>6835</v>
      </c>
      <c r="B5070" t="s">
        <v>6835</v>
      </c>
      <c r="C5070" t="s">
        <v>1765</v>
      </c>
      <c r="E5070" s="4">
        <v>42634</v>
      </c>
      <c r="F5070" t="s">
        <v>9797</v>
      </c>
    </row>
    <row r="5071" spans="1:6">
      <c r="A5071" s="1" t="s">
        <v>6836</v>
      </c>
      <c r="B5071" t="s">
        <v>6836</v>
      </c>
      <c r="C5071" t="s">
        <v>9715</v>
      </c>
      <c r="E5071" s="4">
        <v>42855</v>
      </c>
      <c r="F5071" t="s">
        <v>9797</v>
      </c>
    </row>
    <row r="5072" spans="1:6">
      <c r="A5072" s="1" t="s">
        <v>6837</v>
      </c>
      <c r="B5072" t="s">
        <v>6837</v>
      </c>
      <c r="C5072" t="s">
        <v>9715</v>
      </c>
      <c r="E5072" s="4">
        <v>42855</v>
      </c>
      <c r="F5072" t="s">
        <v>9797</v>
      </c>
    </row>
    <row r="5073" spans="1:6">
      <c r="A5073" s="1" t="s">
        <v>6838</v>
      </c>
      <c r="B5073" t="s">
        <v>6838</v>
      </c>
      <c r="C5073" t="s">
        <v>9715</v>
      </c>
      <c r="E5073" s="4">
        <v>42849</v>
      </c>
      <c r="F5073" t="s">
        <v>9797</v>
      </c>
    </row>
    <row r="5074" spans="1:6">
      <c r="A5074" s="1" t="s">
        <v>6839</v>
      </c>
      <c r="B5074" t="s">
        <v>6839</v>
      </c>
      <c r="C5074" t="s">
        <v>1765</v>
      </c>
      <c r="D5074" t="s">
        <v>9732</v>
      </c>
      <c r="E5074" s="4">
        <v>43082</v>
      </c>
      <c r="F5074" t="s">
        <v>9797</v>
      </c>
    </row>
    <row r="5075" spans="1:6">
      <c r="A5075" s="1" t="s">
        <v>6840</v>
      </c>
      <c r="B5075" t="s">
        <v>6840</v>
      </c>
      <c r="C5075" t="s">
        <v>9715</v>
      </c>
      <c r="E5075" s="4">
        <v>42855</v>
      </c>
      <c r="F5075" t="s">
        <v>9797</v>
      </c>
    </row>
    <row r="5076" spans="1:6">
      <c r="A5076" s="1" t="s">
        <v>6841</v>
      </c>
      <c r="B5076" t="s">
        <v>6841</v>
      </c>
      <c r="C5076" t="s">
        <v>9715</v>
      </c>
      <c r="D5076" t="s">
        <v>9750</v>
      </c>
      <c r="E5076" s="4">
        <v>42855</v>
      </c>
      <c r="F5076" t="s">
        <v>9797</v>
      </c>
    </row>
    <row r="5077" spans="1:6">
      <c r="A5077" s="1" t="s">
        <v>6842</v>
      </c>
      <c r="B5077" t="s">
        <v>6842</v>
      </c>
      <c r="C5077" t="s">
        <v>1765</v>
      </c>
      <c r="E5077" s="4">
        <v>43000</v>
      </c>
      <c r="F5077" t="s">
        <v>9797</v>
      </c>
    </row>
    <row r="5078" spans="1:6">
      <c r="A5078" s="1" t="s">
        <v>6843</v>
      </c>
      <c r="B5078" t="s">
        <v>6843</v>
      </c>
      <c r="C5078" t="s">
        <v>9715</v>
      </c>
      <c r="E5078" s="4">
        <v>42851</v>
      </c>
      <c r="F5078" t="s">
        <v>9797</v>
      </c>
    </row>
    <row r="5079" spans="1:6">
      <c r="A5079" s="1" t="s">
        <v>6844</v>
      </c>
      <c r="B5079" t="s">
        <v>6844</v>
      </c>
      <c r="C5079" t="s">
        <v>1765</v>
      </c>
      <c r="E5079" s="4">
        <v>43007</v>
      </c>
      <c r="F5079" t="s">
        <v>9797</v>
      </c>
    </row>
    <row r="5080" spans="1:6">
      <c r="A5080" s="1" t="s">
        <v>6845</v>
      </c>
      <c r="B5080" t="s">
        <v>6845</v>
      </c>
      <c r="C5080" t="s">
        <v>9715</v>
      </c>
      <c r="E5080" s="4">
        <v>42842</v>
      </c>
      <c r="F5080" t="s">
        <v>9797</v>
      </c>
    </row>
    <row r="5081" spans="1:6">
      <c r="A5081" s="1" t="s">
        <v>6846</v>
      </c>
      <c r="B5081" t="s">
        <v>6846</v>
      </c>
      <c r="C5081" t="s">
        <v>9715</v>
      </c>
      <c r="E5081" s="4">
        <v>42850</v>
      </c>
      <c r="F5081" t="s">
        <v>9797</v>
      </c>
    </row>
    <row r="5082" spans="1:6">
      <c r="A5082" s="1" t="s">
        <v>6847</v>
      </c>
      <c r="B5082" t="s">
        <v>6847</v>
      </c>
      <c r="C5082" t="s">
        <v>1765</v>
      </c>
      <c r="E5082" s="4">
        <v>43007</v>
      </c>
      <c r="F5082" t="s">
        <v>9797</v>
      </c>
    </row>
    <row r="5083" spans="1:6">
      <c r="A5083" s="1" t="s">
        <v>6848</v>
      </c>
      <c r="B5083" t="s">
        <v>6848</v>
      </c>
      <c r="C5083" t="s">
        <v>1765</v>
      </c>
      <c r="E5083" s="4">
        <v>42277</v>
      </c>
      <c r="F5083" t="s">
        <v>9797</v>
      </c>
    </row>
    <row r="5084" spans="1:6">
      <c r="A5084" s="1" t="s">
        <v>6849</v>
      </c>
      <c r="B5084" t="s">
        <v>6849</v>
      </c>
      <c r="C5084" t="s">
        <v>1765</v>
      </c>
      <c r="E5084" s="4">
        <v>42277</v>
      </c>
      <c r="F5084" t="s">
        <v>9797</v>
      </c>
    </row>
    <row r="5085" spans="1:6">
      <c r="A5085" s="1" t="s">
        <v>6850</v>
      </c>
      <c r="B5085" t="s">
        <v>6850</v>
      </c>
      <c r="C5085" t="s">
        <v>1765</v>
      </c>
      <c r="E5085" s="4">
        <v>42548</v>
      </c>
      <c r="F5085" t="s">
        <v>9797</v>
      </c>
    </row>
    <row r="5086" spans="1:6">
      <c r="A5086" s="1" t="s">
        <v>6851</v>
      </c>
      <c r="B5086" t="s">
        <v>6851</v>
      </c>
      <c r="C5086" t="s">
        <v>1765</v>
      </c>
      <c r="E5086" s="4">
        <v>42241</v>
      </c>
      <c r="F5086" t="s">
        <v>9797</v>
      </c>
    </row>
    <row r="5087" spans="1:6">
      <c r="A5087" s="1" t="s">
        <v>6852</v>
      </c>
      <c r="B5087" t="s">
        <v>6852</v>
      </c>
      <c r="C5087" t="s">
        <v>1765</v>
      </c>
      <c r="E5087" s="4">
        <v>42452</v>
      </c>
      <c r="F5087" t="s">
        <v>9797</v>
      </c>
    </row>
    <row r="5088" spans="1:6">
      <c r="A5088" s="1" t="s">
        <v>6853</v>
      </c>
      <c r="B5088" t="s">
        <v>6853</v>
      </c>
      <c r="C5088" t="s">
        <v>9715</v>
      </c>
      <c r="E5088" s="4">
        <v>42261</v>
      </c>
      <c r="F5088" t="s">
        <v>9797</v>
      </c>
    </row>
    <row r="5089" spans="1:6">
      <c r="A5089" s="1" t="s">
        <v>6854</v>
      </c>
      <c r="B5089" t="s">
        <v>6854</v>
      </c>
      <c r="C5089" t="s">
        <v>1765</v>
      </c>
      <c r="E5089" s="4">
        <v>42277</v>
      </c>
      <c r="F5089" t="s">
        <v>9797</v>
      </c>
    </row>
    <row r="5090" spans="1:6">
      <c r="A5090" s="1" t="s">
        <v>6855</v>
      </c>
      <c r="B5090" t="s">
        <v>6855</v>
      </c>
      <c r="C5090" t="s">
        <v>1765</v>
      </c>
      <c r="E5090" s="4">
        <v>42241</v>
      </c>
      <c r="F5090" t="s">
        <v>9797</v>
      </c>
    </row>
    <row r="5091" spans="1:6">
      <c r="A5091" s="1" t="s">
        <v>6856</v>
      </c>
      <c r="B5091" t="s">
        <v>6856</v>
      </c>
      <c r="C5091" t="s">
        <v>1765</v>
      </c>
      <c r="E5091" s="4">
        <v>42241</v>
      </c>
      <c r="F5091" t="s">
        <v>9797</v>
      </c>
    </row>
    <row r="5092" spans="1:6">
      <c r="A5092" s="1" t="s">
        <v>6857</v>
      </c>
      <c r="B5092" t="s">
        <v>6857</v>
      </c>
      <c r="C5092" t="s">
        <v>1765</v>
      </c>
      <c r="E5092" s="4">
        <v>42277</v>
      </c>
      <c r="F5092" t="s">
        <v>9797</v>
      </c>
    </row>
    <row r="5093" spans="1:6">
      <c r="A5093" s="1" t="s">
        <v>6858</v>
      </c>
      <c r="B5093" t="s">
        <v>6858</v>
      </c>
      <c r="C5093" t="s">
        <v>1765</v>
      </c>
      <c r="E5093" s="4">
        <v>42277</v>
      </c>
      <c r="F5093" t="s">
        <v>9797</v>
      </c>
    </row>
    <row r="5094" spans="1:6">
      <c r="A5094" s="1" t="s">
        <v>6859</v>
      </c>
      <c r="B5094" t="s">
        <v>6859</v>
      </c>
      <c r="C5094" t="s">
        <v>1765</v>
      </c>
      <c r="D5094" t="s">
        <v>9725</v>
      </c>
      <c r="E5094" s="4">
        <v>42593</v>
      </c>
      <c r="F5094" t="s">
        <v>9797</v>
      </c>
    </row>
    <row r="5095" spans="1:6">
      <c r="A5095" s="1" t="s">
        <v>6860</v>
      </c>
      <c r="B5095" t="s">
        <v>6860</v>
      </c>
      <c r="C5095" t="s">
        <v>1765</v>
      </c>
      <c r="E5095" s="4">
        <v>42261</v>
      </c>
      <c r="F5095" t="s">
        <v>9797</v>
      </c>
    </row>
    <row r="5096" spans="1:6">
      <c r="A5096" s="1" t="s">
        <v>6861</v>
      </c>
      <c r="B5096" t="s">
        <v>6861</v>
      </c>
      <c r="C5096" t="s">
        <v>1765</v>
      </c>
      <c r="E5096" s="4">
        <v>42261</v>
      </c>
      <c r="F5096" t="s">
        <v>9797</v>
      </c>
    </row>
    <row r="5097" spans="1:6">
      <c r="A5097" s="1" t="s">
        <v>6862</v>
      </c>
      <c r="B5097" t="s">
        <v>6862</v>
      </c>
      <c r="C5097" t="s">
        <v>1765</v>
      </c>
      <c r="E5097" s="4">
        <v>42277</v>
      </c>
      <c r="F5097" t="s">
        <v>9797</v>
      </c>
    </row>
    <row r="5098" spans="1:6">
      <c r="A5098" s="1" t="s">
        <v>6863</v>
      </c>
      <c r="B5098" t="s">
        <v>6863</v>
      </c>
      <c r="C5098" t="s">
        <v>1765</v>
      </c>
      <c r="E5098" s="4">
        <v>42264</v>
      </c>
      <c r="F5098" t="s">
        <v>9797</v>
      </c>
    </row>
    <row r="5099" spans="1:6">
      <c r="A5099" s="1" t="s">
        <v>6864</v>
      </c>
      <c r="B5099" t="s">
        <v>6864</v>
      </c>
      <c r="C5099" t="s">
        <v>1765</v>
      </c>
      <c r="E5099" s="4">
        <v>42264</v>
      </c>
      <c r="F5099" t="s">
        <v>9797</v>
      </c>
    </row>
    <row r="5100" spans="1:6">
      <c r="A5100" s="1" t="s">
        <v>6865</v>
      </c>
      <c r="B5100" t="s">
        <v>6865</v>
      </c>
      <c r="C5100" t="s">
        <v>1765</v>
      </c>
      <c r="E5100" s="4">
        <v>42271</v>
      </c>
      <c r="F5100" t="s">
        <v>9797</v>
      </c>
    </row>
    <row r="5101" spans="1:6">
      <c r="A5101" s="1" t="s">
        <v>6866</v>
      </c>
      <c r="B5101" t="s">
        <v>6866</v>
      </c>
      <c r="C5101" t="s">
        <v>1765</v>
      </c>
      <c r="E5101" s="4">
        <v>42264</v>
      </c>
      <c r="F5101" t="s">
        <v>9797</v>
      </c>
    </row>
    <row r="5102" spans="1:6">
      <c r="A5102" s="1" t="s">
        <v>6867</v>
      </c>
      <c r="B5102" t="s">
        <v>6867</v>
      </c>
      <c r="C5102" t="s">
        <v>1765</v>
      </c>
      <c r="E5102" s="4">
        <v>42277</v>
      </c>
      <c r="F5102" t="s">
        <v>9797</v>
      </c>
    </row>
    <row r="5103" spans="1:6">
      <c r="A5103" s="1" t="s">
        <v>6868</v>
      </c>
      <c r="B5103" t="s">
        <v>6868</v>
      </c>
      <c r="C5103" t="s">
        <v>1765</v>
      </c>
      <c r="E5103" s="4">
        <v>42275</v>
      </c>
      <c r="F5103" t="s">
        <v>9797</v>
      </c>
    </row>
    <row r="5104" spans="1:6">
      <c r="A5104" s="1" t="s">
        <v>6869</v>
      </c>
      <c r="B5104" t="s">
        <v>6869</v>
      </c>
      <c r="C5104" t="s">
        <v>1765</v>
      </c>
      <c r="E5104" s="4">
        <v>42264</v>
      </c>
      <c r="F5104" t="s">
        <v>9797</v>
      </c>
    </row>
    <row r="5105" spans="1:6">
      <c r="A5105" s="1" t="s">
        <v>6870</v>
      </c>
      <c r="B5105" t="s">
        <v>6870</v>
      </c>
      <c r="C5105" t="s">
        <v>1765</v>
      </c>
      <c r="D5105" t="s">
        <v>9722</v>
      </c>
      <c r="E5105" s="4">
        <v>42264</v>
      </c>
      <c r="F5105" t="s">
        <v>9797</v>
      </c>
    </row>
    <row r="5106" spans="1:6">
      <c r="A5106" s="1" t="s">
        <v>6871</v>
      </c>
      <c r="B5106" t="s">
        <v>6871</v>
      </c>
      <c r="C5106" t="s">
        <v>1765</v>
      </c>
      <c r="E5106" s="4">
        <v>42277</v>
      </c>
      <c r="F5106" t="s">
        <v>9797</v>
      </c>
    </row>
    <row r="5107" spans="1:6">
      <c r="A5107" s="1" t="s">
        <v>6872</v>
      </c>
      <c r="B5107" t="s">
        <v>6872</v>
      </c>
      <c r="C5107" t="s">
        <v>1765</v>
      </c>
      <c r="D5107" t="s">
        <v>201</v>
      </c>
      <c r="E5107" s="4">
        <v>42467</v>
      </c>
      <c r="F5107" t="s">
        <v>9797</v>
      </c>
    </row>
    <row r="5108" spans="1:6">
      <c r="A5108" s="1" t="s">
        <v>6873</v>
      </c>
      <c r="B5108" t="s">
        <v>6873</v>
      </c>
      <c r="C5108" t="s">
        <v>1765</v>
      </c>
      <c r="D5108" t="s">
        <v>9747</v>
      </c>
      <c r="E5108" s="4">
        <v>42320</v>
      </c>
      <c r="F5108" t="s">
        <v>9797</v>
      </c>
    </row>
    <row r="5109" spans="1:6">
      <c r="A5109" s="1" t="s">
        <v>6874</v>
      </c>
      <c r="B5109" t="s">
        <v>6874</v>
      </c>
      <c r="C5109" t="s">
        <v>1765</v>
      </c>
      <c r="E5109" s="4">
        <v>42264</v>
      </c>
      <c r="F5109" t="s">
        <v>9797</v>
      </c>
    </row>
    <row r="5110" spans="1:6">
      <c r="A5110" s="1" t="s">
        <v>6875</v>
      </c>
      <c r="B5110" t="s">
        <v>6875</v>
      </c>
      <c r="C5110" t="s">
        <v>1765</v>
      </c>
      <c r="E5110" s="4">
        <v>42277</v>
      </c>
      <c r="F5110" t="s">
        <v>9797</v>
      </c>
    </row>
    <row r="5111" spans="1:6">
      <c r="A5111" s="1" t="s">
        <v>6876</v>
      </c>
      <c r="B5111" t="s">
        <v>6876</v>
      </c>
      <c r="C5111" t="s">
        <v>1765</v>
      </c>
      <c r="E5111" s="4">
        <v>42275</v>
      </c>
      <c r="F5111" t="s">
        <v>9797</v>
      </c>
    </row>
    <row r="5112" spans="1:6">
      <c r="A5112" s="1" t="s">
        <v>6877</v>
      </c>
      <c r="B5112" t="s">
        <v>6877</v>
      </c>
      <c r="C5112" t="s">
        <v>1765</v>
      </c>
      <c r="E5112" s="4">
        <v>42277</v>
      </c>
      <c r="F5112" t="s">
        <v>9797</v>
      </c>
    </row>
    <row r="5113" spans="1:6">
      <c r="A5113" s="1" t="s">
        <v>6878</v>
      </c>
      <c r="B5113" t="s">
        <v>6878</v>
      </c>
      <c r="C5113" t="s">
        <v>1765</v>
      </c>
      <c r="E5113" s="4">
        <v>42270</v>
      </c>
      <c r="F5113" t="s">
        <v>9797</v>
      </c>
    </row>
    <row r="5114" spans="1:6">
      <c r="A5114" s="1" t="s">
        <v>6879</v>
      </c>
      <c r="B5114" t="s">
        <v>6879</v>
      </c>
      <c r="C5114" t="s">
        <v>1765</v>
      </c>
      <c r="E5114" s="4">
        <v>42277</v>
      </c>
      <c r="F5114" t="s">
        <v>9797</v>
      </c>
    </row>
    <row r="5115" spans="1:6">
      <c r="A5115" s="1" t="s">
        <v>6880</v>
      </c>
      <c r="B5115" t="s">
        <v>6880</v>
      </c>
      <c r="C5115" t="s">
        <v>1765</v>
      </c>
      <c r="E5115" s="4">
        <v>42277</v>
      </c>
      <c r="F5115" t="s">
        <v>9797</v>
      </c>
    </row>
    <row r="5116" spans="1:6">
      <c r="A5116" s="1" t="s">
        <v>6881</v>
      </c>
      <c r="B5116" t="s">
        <v>6881</v>
      </c>
      <c r="C5116" t="s">
        <v>1765</v>
      </c>
      <c r="E5116" s="4">
        <v>42275</v>
      </c>
      <c r="F5116" t="s">
        <v>9797</v>
      </c>
    </row>
    <row r="5117" spans="1:6">
      <c r="A5117" s="1" t="s">
        <v>6882</v>
      </c>
      <c r="B5117" t="s">
        <v>6882</v>
      </c>
      <c r="C5117" t="s">
        <v>1765</v>
      </c>
      <c r="E5117" s="4">
        <v>42272</v>
      </c>
      <c r="F5117" t="s">
        <v>9797</v>
      </c>
    </row>
    <row r="5118" spans="1:6">
      <c r="A5118" s="1" t="s">
        <v>6883</v>
      </c>
      <c r="B5118" t="s">
        <v>6883</v>
      </c>
      <c r="C5118" t="s">
        <v>1765</v>
      </c>
      <c r="E5118" s="4">
        <v>42275</v>
      </c>
      <c r="F5118" t="s">
        <v>9797</v>
      </c>
    </row>
    <row r="5119" spans="1:6">
      <c r="A5119" s="1" t="s">
        <v>6884</v>
      </c>
      <c r="B5119" t="s">
        <v>6884</v>
      </c>
      <c r="C5119" t="s">
        <v>1765</v>
      </c>
      <c r="D5119" t="s">
        <v>9722</v>
      </c>
      <c r="E5119" s="4">
        <v>43623</v>
      </c>
      <c r="F5119" t="s">
        <v>9797</v>
      </c>
    </row>
    <row r="5120" spans="1:6">
      <c r="A5120" s="1" t="s">
        <v>6885</v>
      </c>
      <c r="B5120" t="s">
        <v>6885</v>
      </c>
      <c r="C5120" t="s">
        <v>1765</v>
      </c>
      <c r="E5120" s="4">
        <v>42369</v>
      </c>
      <c r="F5120" t="s">
        <v>9797</v>
      </c>
    </row>
    <row r="5121" spans="1:6">
      <c r="A5121" s="1" t="s">
        <v>6886</v>
      </c>
      <c r="B5121" t="s">
        <v>6886</v>
      </c>
      <c r="C5121" t="s">
        <v>1765</v>
      </c>
      <c r="E5121" s="4">
        <v>42369</v>
      </c>
      <c r="F5121" t="s">
        <v>9797</v>
      </c>
    </row>
    <row r="5122" spans="1:6">
      <c r="A5122" s="1" t="s">
        <v>6887</v>
      </c>
      <c r="B5122" t="s">
        <v>6887</v>
      </c>
      <c r="C5122" t="s">
        <v>1765</v>
      </c>
      <c r="E5122" s="4">
        <v>42299</v>
      </c>
      <c r="F5122" t="s">
        <v>9797</v>
      </c>
    </row>
    <row r="5123" spans="1:6">
      <c r="A5123" s="1" t="s">
        <v>6888</v>
      </c>
      <c r="B5123" t="s">
        <v>6888</v>
      </c>
      <c r="C5123" t="s">
        <v>1765</v>
      </c>
      <c r="E5123" s="4">
        <v>42304</v>
      </c>
      <c r="F5123" t="s">
        <v>9797</v>
      </c>
    </row>
    <row r="5124" spans="1:6">
      <c r="A5124" s="1" t="s">
        <v>6889</v>
      </c>
      <c r="B5124" t="s">
        <v>6889</v>
      </c>
      <c r="C5124" t="s">
        <v>9715</v>
      </c>
      <c r="E5124" s="4">
        <v>42850</v>
      </c>
      <c r="F5124" t="s">
        <v>9797</v>
      </c>
    </row>
    <row r="5125" spans="1:6">
      <c r="A5125" s="1" t="s">
        <v>6890</v>
      </c>
      <c r="B5125" t="s">
        <v>6890</v>
      </c>
      <c r="C5125" t="s">
        <v>9715</v>
      </c>
      <c r="E5125" s="4">
        <v>42853</v>
      </c>
      <c r="F5125" t="s">
        <v>9797</v>
      </c>
    </row>
    <row r="5126" spans="1:6">
      <c r="A5126" s="1" t="s">
        <v>6891</v>
      </c>
      <c r="B5126" t="s">
        <v>6891</v>
      </c>
      <c r="C5126" t="s">
        <v>9715</v>
      </c>
      <c r="E5126" s="4">
        <v>42855</v>
      </c>
      <c r="F5126" t="s">
        <v>9797</v>
      </c>
    </row>
    <row r="5127" spans="1:6">
      <c r="A5127" s="1" t="s">
        <v>6892</v>
      </c>
      <c r="B5127" t="s">
        <v>6892</v>
      </c>
      <c r="C5127" t="s">
        <v>1765</v>
      </c>
      <c r="D5127" t="s">
        <v>9741</v>
      </c>
      <c r="E5127" s="4">
        <v>43623</v>
      </c>
      <c r="F5127" t="s">
        <v>9797</v>
      </c>
    </row>
    <row r="5128" spans="1:6">
      <c r="A5128" s="1" t="s">
        <v>6893</v>
      </c>
      <c r="B5128" t="s">
        <v>6893</v>
      </c>
      <c r="C5128" t="s">
        <v>1765</v>
      </c>
      <c r="D5128" t="s">
        <v>9755</v>
      </c>
      <c r="E5128" s="4">
        <v>43294</v>
      </c>
      <c r="F5128" t="s">
        <v>9797</v>
      </c>
    </row>
    <row r="5129" spans="1:6">
      <c r="A5129" s="1" t="s">
        <v>6894</v>
      </c>
      <c r="B5129" t="s">
        <v>6894</v>
      </c>
      <c r="C5129" t="s">
        <v>1765</v>
      </c>
      <c r="E5129" s="4">
        <v>42908</v>
      </c>
      <c r="F5129" t="s">
        <v>9797</v>
      </c>
    </row>
    <row r="5130" spans="1:6">
      <c r="A5130" s="1" t="s">
        <v>6895</v>
      </c>
      <c r="B5130" t="s">
        <v>6895</v>
      </c>
      <c r="C5130" t="s">
        <v>1765</v>
      </c>
      <c r="E5130" s="4">
        <v>42914</v>
      </c>
      <c r="F5130" t="s">
        <v>9797</v>
      </c>
    </row>
    <row r="5131" spans="1:6">
      <c r="A5131" s="1" t="s">
        <v>6896</v>
      </c>
      <c r="B5131" t="s">
        <v>6896</v>
      </c>
      <c r="C5131" t="s">
        <v>9715</v>
      </c>
      <c r="D5131" t="s">
        <v>9722</v>
      </c>
      <c r="E5131" s="4">
        <v>42933</v>
      </c>
      <c r="F5131" t="s">
        <v>9797</v>
      </c>
    </row>
    <row r="5132" spans="1:6">
      <c r="A5132" s="1" t="s">
        <v>6897</v>
      </c>
      <c r="B5132" t="s">
        <v>6897</v>
      </c>
      <c r="C5132" t="s">
        <v>1765</v>
      </c>
      <c r="E5132" s="4">
        <v>42908</v>
      </c>
      <c r="F5132" t="s">
        <v>9797</v>
      </c>
    </row>
    <row r="5133" spans="1:6">
      <c r="A5133" s="1" t="s">
        <v>6898</v>
      </c>
      <c r="B5133" t="s">
        <v>6898</v>
      </c>
      <c r="C5133" t="s">
        <v>1765</v>
      </c>
      <c r="E5133" s="4">
        <v>42908</v>
      </c>
      <c r="F5133" t="s">
        <v>9797</v>
      </c>
    </row>
    <row r="5134" spans="1:6">
      <c r="A5134" s="1" t="s">
        <v>6899</v>
      </c>
      <c r="B5134" t="s">
        <v>6899</v>
      </c>
      <c r="C5134" t="s">
        <v>1765</v>
      </c>
      <c r="E5134" s="4">
        <v>42908</v>
      </c>
      <c r="F5134" t="s">
        <v>9797</v>
      </c>
    </row>
    <row r="5135" spans="1:6">
      <c r="A5135" s="1" t="s">
        <v>6900</v>
      </c>
      <c r="B5135" t="s">
        <v>6900</v>
      </c>
      <c r="C5135" t="s">
        <v>1765</v>
      </c>
      <c r="E5135" s="4">
        <v>42916</v>
      </c>
      <c r="F5135" t="s">
        <v>9797</v>
      </c>
    </row>
    <row r="5136" spans="1:6">
      <c r="A5136" s="1" t="s">
        <v>6901</v>
      </c>
      <c r="B5136" t="s">
        <v>6901</v>
      </c>
      <c r="C5136" t="s">
        <v>1765</v>
      </c>
      <c r="E5136" s="4">
        <v>42916</v>
      </c>
      <c r="F5136" t="s">
        <v>9797</v>
      </c>
    </row>
    <row r="5137" spans="1:6">
      <c r="A5137" s="1" t="s">
        <v>6902</v>
      </c>
      <c r="B5137" t="s">
        <v>6902</v>
      </c>
      <c r="C5137" t="s">
        <v>1765</v>
      </c>
      <c r="E5137" s="4">
        <v>42908</v>
      </c>
      <c r="F5137" t="s">
        <v>9797</v>
      </c>
    </row>
    <row r="5138" spans="1:6">
      <c r="A5138" s="1" t="s">
        <v>6903</v>
      </c>
      <c r="B5138" t="s">
        <v>6903</v>
      </c>
      <c r="C5138" t="s">
        <v>1765</v>
      </c>
      <c r="E5138" s="4">
        <v>42916</v>
      </c>
      <c r="F5138" t="s">
        <v>9797</v>
      </c>
    </row>
    <row r="5139" spans="1:6">
      <c r="A5139" s="1" t="s">
        <v>6904</v>
      </c>
      <c r="B5139" t="s">
        <v>6904</v>
      </c>
      <c r="C5139" t="s">
        <v>1765</v>
      </c>
      <c r="E5139" s="4">
        <v>42914</v>
      </c>
      <c r="F5139" t="s">
        <v>9797</v>
      </c>
    </row>
    <row r="5140" spans="1:6">
      <c r="A5140" s="1" t="s">
        <v>6905</v>
      </c>
      <c r="B5140" t="s">
        <v>6905</v>
      </c>
      <c r="C5140" t="s">
        <v>1765</v>
      </c>
      <c r="E5140" s="4">
        <v>42914</v>
      </c>
      <c r="F5140" t="s">
        <v>9797</v>
      </c>
    </row>
    <row r="5141" spans="1:6">
      <c r="A5141" s="1" t="s">
        <v>6906</v>
      </c>
      <c r="B5141" t="s">
        <v>6906</v>
      </c>
      <c r="C5141" t="s">
        <v>1765</v>
      </c>
      <c r="E5141" s="4">
        <v>42916</v>
      </c>
      <c r="F5141" t="s">
        <v>9797</v>
      </c>
    </row>
    <row r="5142" spans="1:6">
      <c r="A5142" s="1" t="s">
        <v>6907</v>
      </c>
      <c r="B5142" t="s">
        <v>6907</v>
      </c>
      <c r="C5142" t="s">
        <v>1765</v>
      </c>
      <c r="E5142" s="4">
        <v>42902</v>
      </c>
      <c r="F5142" t="s">
        <v>9797</v>
      </c>
    </row>
    <row r="5143" spans="1:6">
      <c r="A5143" s="1" t="s">
        <v>6908</v>
      </c>
      <c r="B5143" t="s">
        <v>6908</v>
      </c>
      <c r="C5143" t="s">
        <v>1765</v>
      </c>
      <c r="D5143" t="s">
        <v>9722</v>
      </c>
      <c r="E5143" s="4">
        <v>43124</v>
      </c>
      <c r="F5143" t="s">
        <v>9797</v>
      </c>
    </row>
    <row r="5144" spans="1:6">
      <c r="A5144" s="1" t="s">
        <v>6909</v>
      </c>
      <c r="B5144" t="s">
        <v>6909</v>
      </c>
      <c r="C5144" t="s">
        <v>1765</v>
      </c>
      <c r="E5144" s="4">
        <v>42916</v>
      </c>
      <c r="F5144" t="s">
        <v>9797</v>
      </c>
    </row>
    <row r="5145" spans="1:6">
      <c r="A5145" s="1" t="s">
        <v>6910</v>
      </c>
      <c r="B5145" t="s">
        <v>6910</v>
      </c>
      <c r="C5145" t="s">
        <v>1765</v>
      </c>
      <c r="D5145" t="s">
        <v>9725</v>
      </c>
      <c r="E5145" s="4">
        <v>42264</v>
      </c>
      <c r="F5145" t="s">
        <v>9797</v>
      </c>
    </row>
    <row r="5146" spans="1:6">
      <c r="A5146" s="1" t="s">
        <v>6911</v>
      </c>
      <c r="B5146" t="s">
        <v>6911</v>
      </c>
      <c r="C5146" t="s">
        <v>1765</v>
      </c>
      <c r="E5146" s="4">
        <v>42278</v>
      </c>
      <c r="F5146" t="s">
        <v>9797</v>
      </c>
    </row>
    <row r="5147" spans="1:6">
      <c r="A5147" s="1" t="s">
        <v>6912</v>
      </c>
      <c r="B5147" t="s">
        <v>6912</v>
      </c>
      <c r="C5147" t="s">
        <v>1765</v>
      </c>
      <c r="E5147" s="4">
        <v>42278</v>
      </c>
      <c r="F5147" t="s">
        <v>9797</v>
      </c>
    </row>
    <row r="5148" spans="1:6">
      <c r="A5148" s="1" t="s">
        <v>6913</v>
      </c>
      <c r="B5148" t="s">
        <v>6913</v>
      </c>
      <c r="C5148" t="s">
        <v>1765</v>
      </c>
      <c r="E5148" s="4">
        <v>42278</v>
      </c>
      <c r="F5148" t="s">
        <v>9797</v>
      </c>
    </row>
    <row r="5149" spans="1:6">
      <c r="A5149" s="1" t="s">
        <v>6914</v>
      </c>
      <c r="B5149" t="s">
        <v>6914</v>
      </c>
      <c r="C5149" t="s">
        <v>1765</v>
      </c>
      <c r="E5149" s="4">
        <v>42278</v>
      </c>
      <c r="F5149" t="s">
        <v>9797</v>
      </c>
    </row>
    <row r="5150" spans="1:6">
      <c r="A5150" s="1" t="s">
        <v>6915</v>
      </c>
      <c r="B5150" t="s">
        <v>6915</v>
      </c>
      <c r="C5150" t="s">
        <v>1765</v>
      </c>
      <c r="E5150" s="4">
        <v>42278</v>
      </c>
      <c r="F5150" t="s">
        <v>9797</v>
      </c>
    </row>
    <row r="5151" spans="1:6">
      <c r="A5151" s="1" t="s">
        <v>6916</v>
      </c>
      <c r="B5151" t="s">
        <v>6916</v>
      </c>
      <c r="C5151" t="s">
        <v>9715</v>
      </c>
      <c r="E5151" s="4">
        <v>42278</v>
      </c>
      <c r="F5151" t="s">
        <v>9797</v>
      </c>
    </row>
    <row r="5152" spans="1:6">
      <c r="A5152" s="1" t="s">
        <v>6917</v>
      </c>
      <c r="B5152" t="s">
        <v>6917</v>
      </c>
      <c r="C5152" t="s">
        <v>1765</v>
      </c>
      <c r="E5152" s="4">
        <v>42278</v>
      </c>
      <c r="F5152" t="s">
        <v>9797</v>
      </c>
    </row>
    <row r="5153" spans="1:6">
      <c r="A5153" s="1" t="s">
        <v>6918</v>
      </c>
      <c r="B5153" t="s">
        <v>6918</v>
      </c>
      <c r="C5153" t="s">
        <v>1765</v>
      </c>
      <c r="E5153" s="4">
        <v>42320</v>
      </c>
      <c r="F5153" t="s">
        <v>9797</v>
      </c>
    </row>
    <row r="5154" spans="1:6">
      <c r="A5154" s="1" t="s">
        <v>6919</v>
      </c>
      <c r="B5154" t="s">
        <v>6919</v>
      </c>
      <c r="C5154" t="s">
        <v>1765</v>
      </c>
      <c r="E5154" s="4">
        <v>42278</v>
      </c>
      <c r="F5154" t="s">
        <v>9797</v>
      </c>
    </row>
    <row r="5155" spans="1:6">
      <c r="A5155" s="1" t="s">
        <v>6920</v>
      </c>
      <c r="B5155" t="s">
        <v>6920</v>
      </c>
      <c r="C5155" t="s">
        <v>1765</v>
      </c>
      <c r="E5155" s="4">
        <v>42278</v>
      </c>
      <c r="F5155" t="s">
        <v>9797</v>
      </c>
    </row>
    <row r="5156" spans="1:6">
      <c r="A5156" s="1" t="s">
        <v>6921</v>
      </c>
      <c r="B5156" t="s">
        <v>6921</v>
      </c>
      <c r="C5156" t="s">
        <v>9715</v>
      </c>
      <c r="E5156" s="4">
        <v>42278</v>
      </c>
      <c r="F5156" t="s">
        <v>9797</v>
      </c>
    </row>
    <row r="5157" spans="1:6">
      <c r="A5157" s="1" t="s">
        <v>6922</v>
      </c>
      <c r="B5157" t="s">
        <v>6922</v>
      </c>
      <c r="C5157" t="s">
        <v>9715</v>
      </c>
      <c r="E5157" s="4">
        <v>42278</v>
      </c>
      <c r="F5157" t="s">
        <v>9797</v>
      </c>
    </row>
    <row r="5158" spans="1:6">
      <c r="A5158" s="1" t="s">
        <v>6923</v>
      </c>
      <c r="B5158" t="s">
        <v>6923</v>
      </c>
      <c r="C5158" t="s">
        <v>9715</v>
      </c>
      <c r="E5158" s="4">
        <v>42369</v>
      </c>
      <c r="F5158" t="s">
        <v>9797</v>
      </c>
    </row>
    <row r="5159" spans="1:6">
      <c r="A5159" s="1" t="s">
        <v>6924</v>
      </c>
      <c r="B5159" t="s">
        <v>6924</v>
      </c>
      <c r="C5159" t="s">
        <v>9715</v>
      </c>
      <c r="E5159" s="4">
        <v>42278</v>
      </c>
      <c r="F5159" t="s">
        <v>9797</v>
      </c>
    </row>
    <row r="5160" spans="1:6">
      <c r="A5160" s="1" t="s">
        <v>6925</v>
      </c>
      <c r="B5160" t="s">
        <v>6925</v>
      </c>
      <c r="C5160" t="s">
        <v>1765</v>
      </c>
      <c r="E5160" s="4">
        <v>42278</v>
      </c>
      <c r="F5160" t="s">
        <v>9797</v>
      </c>
    </row>
    <row r="5161" spans="1:6">
      <c r="A5161" s="1" t="s">
        <v>6926</v>
      </c>
      <c r="B5161" t="s">
        <v>6926</v>
      </c>
      <c r="C5161" t="s">
        <v>1765</v>
      </c>
      <c r="E5161" s="4">
        <v>42278</v>
      </c>
      <c r="F5161" t="s">
        <v>9797</v>
      </c>
    </row>
    <row r="5162" spans="1:6">
      <c r="A5162" s="1" t="s">
        <v>6927</v>
      </c>
      <c r="B5162" t="s">
        <v>6927</v>
      </c>
      <c r="C5162" t="s">
        <v>1765</v>
      </c>
      <c r="E5162" s="4">
        <v>42278</v>
      </c>
      <c r="F5162" t="s">
        <v>9797</v>
      </c>
    </row>
    <row r="5163" spans="1:6">
      <c r="A5163" s="1" t="s">
        <v>6928</v>
      </c>
      <c r="B5163" t="s">
        <v>6928</v>
      </c>
      <c r="C5163" t="s">
        <v>1765</v>
      </c>
      <c r="E5163" s="4">
        <v>42278</v>
      </c>
      <c r="F5163" t="s">
        <v>9797</v>
      </c>
    </row>
    <row r="5164" spans="1:6">
      <c r="A5164" s="1" t="s">
        <v>6929</v>
      </c>
      <c r="B5164" t="s">
        <v>6929</v>
      </c>
      <c r="C5164" t="s">
        <v>1765</v>
      </c>
      <c r="E5164" s="4">
        <v>42278</v>
      </c>
      <c r="F5164" t="s">
        <v>9797</v>
      </c>
    </row>
    <row r="5165" spans="1:6">
      <c r="A5165" s="1" t="s">
        <v>6930</v>
      </c>
      <c r="B5165" t="s">
        <v>6930</v>
      </c>
      <c r="C5165" t="s">
        <v>1765</v>
      </c>
      <c r="E5165" s="4">
        <v>42278</v>
      </c>
      <c r="F5165" t="s">
        <v>9797</v>
      </c>
    </row>
    <row r="5166" spans="1:6">
      <c r="A5166" s="1" t="s">
        <v>6931</v>
      </c>
      <c r="B5166" t="s">
        <v>6931</v>
      </c>
      <c r="C5166" t="s">
        <v>1765</v>
      </c>
      <c r="E5166" s="4">
        <v>42278</v>
      </c>
      <c r="F5166" t="s">
        <v>9797</v>
      </c>
    </row>
    <row r="5167" spans="1:6">
      <c r="A5167" s="1" t="s">
        <v>6932</v>
      </c>
      <c r="B5167" t="s">
        <v>6932</v>
      </c>
      <c r="C5167" t="s">
        <v>1765</v>
      </c>
      <c r="E5167" s="4">
        <v>42278</v>
      </c>
      <c r="F5167" t="s">
        <v>9797</v>
      </c>
    </row>
    <row r="5168" spans="1:6">
      <c r="A5168" s="1" t="s">
        <v>6933</v>
      </c>
      <c r="B5168" t="s">
        <v>6933</v>
      </c>
      <c r="C5168" t="s">
        <v>1765</v>
      </c>
      <c r="E5168" s="4">
        <v>42278</v>
      </c>
      <c r="F5168" t="s">
        <v>9797</v>
      </c>
    </row>
    <row r="5169" spans="1:6">
      <c r="A5169" s="1" t="s">
        <v>6934</v>
      </c>
      <c r="B5169" t="s">
        <v>6934</v>
      </c>
      <c r="C5169" t="s">
        <v>1765</v>
      </c>
      <c r="E5169" s="4">
        <v>42278</v>
      </c>
      <c r="F5169" t="s">
        <v>9797</v>
      </c>
    </row>
    <row r="5170" spans="1:6">
      <c r="A5170" s="1" t="s">
        <v>6935</v>
      </c>
      <c r="B5170" t="s">
        <v>6935</v>
      </c>
      <c r="C5170" t="s">
        <v>1765</v>
      </c>
      <c r="D5170" t="s">
        <v>9722</v>
      </c>
      <c r="E5170" s="4">
        <v>42980</v>
      </c>
      <c r="F5170" t="s">
        <v>9797</v>
      </c>
    </row>
    <row r="5171" spans="1:6">
      <c r="A5171" s="1" t="s">
        <v>6936</v>
      </c>
      <c r="B5171" t="s">
        <v>6936</v>
      </c>
      <c r="C5171" t="s">
        <v>1765</v>
      </c>
      <c r="D5171" t="s">
        <v>9722</v>
      </c>
      <c r="E5171" s="4">
        <v>42495</v>
      </c>
      <c r="F5171" t="s">
        <v>9797</v>
      </c>
    </row>
    <row r="5172" spans="1:6">
      <c r="A5172" s="1" t="s">
        <v>6937</v>
      </c>
      <c r="B5172" t="s">
        <v>6937</v>
      </c>
      <c r="C5172" t="s">
        <v>1765</v>
      </c>
      <c r="E5172" s="4">
        <v>42278</v>
      </c>
      <c r="F5172" t="s">
        <v>9797</v>
      </c>
    </row>
    <row r="5173" spans="1:6">
      <c r="A5173" s="1" t="s">
        <v>6938</v>
      </c>
      <c r="B5173" t="s">
        <v>6938</v>
      </c>
      <c r="C5173" t="s">
        <v>9715</v>
      </c>
      <c r="E5173" s="4">
        <v>42278</v>
      </c>
      <c r="F5173" t="s">
        <v>9797</v>
      </c>
    </row>
    <row r="5174" spans="1:6">
      <c r="A5174" s="1" t="s">
        <v>6939</v>
      </c>
      <c r="B5174" t="s">
        <v>6939</v>
      </c>
      <c r="C5174" t="s">
        <v>1765</v>
      </c>
      <c r="E5174" s="4">
        <v>42278</v>
      </c>
      <c r="F5174" t="s">
        <v>9797</v>
      </c>
    </row>
    <row r="5175" spans="1:6">
      <c r="A5175" s="1" t="s">
        <v>6940</v>
      </c>
      <c r="B5175" t="s">
        <v>6940</v>
      </c>
      <c r="C5175" t="s">
        <v>1765</v>
      </c>
      <c r="E5175" s="4">
        <v>42278</v>
      </c>
      <c r="F5175" t="s">
        <v>9797</v>
      </c>
    </row>
    <row r="5176" spans="1:6">
      <c r="A5176" s="1" t="s">
        <v>6941</v>
      </c>
      <c r="B5176" t="s">
        <v>6941</v>
      </c>
      <c r="C5176" t="s">
        <v>1765</v>
      </c>
      <c r="E5176" s="4">
        <v>42278</v>
      </c>
      <c r="F5176" t="s">
        <v>9797</v>
      </c>
    </row>
    <row r="5177" spans="1:6">
      <c r="A5177" s="1" t="s">
        <v>6942</v>
      </c>
      <c r="B5177" t="s">
        <v>6942</v>
      </c>
      <c r="C5177" t="s">
        <v>1765</v>
      </c>
      <c r="E5177" s="4">
        <v>42278</v>
      </c>
      <c r="F5177" t="s">
        <v>9797</v>
      </c>
    </row>
    <row r="5178" spans="1:6">
      <c r="A5178" s="1" t="s">
        <v>6943</v>
      </c>
      <c r="B5178" t="s">
        <v>6943</v>
      </c>
      <c r="C5178" t="s">
        <v>1765</v>
      </c>
      <c r="E5178" s="4">
        <v>42278</v>
      </c>
      <c r="F5178" t="s">
        <v>9797</v>
      </c>
    </row>
    <row r="5179" spans="1:6">
      <c r="A5179" s="1" t="s">
        <v>6944</v>
      </c>
      <c r="B5179" t="s">
        <v>6944</v>
      </c>
      <c r="C5179" t="s">
        <v>1765</v>
      </c>
      <c r="E5179" s="4">
        <v>42278</v>
      </c>
      <c r="F5179" t="s">
        <v>9797</v>
      </c>
    </row>
    <row r="5180" spans="1:6">
      <c r="A5180" s="1" t="s">
        <v>6945</v>
      </c>
      <c r="B5180" t="s">
        <v>6945</v>
      </c>
      <c r="C5180" t="s">
        <v>9715</v>
      </c>
      <c r="E5180" s="4">
        <v>42278</v>
      </c>
      <c r="F5180" t="s">
        <v>9797</v>
      </c>
    </row>
    <row r="5181" spans="1:6">
      <c r="A5181" s="1" t="s">
        <v>6946</v>
      </c>
      <c r="B5181" t="s">
        <v>6946</v>
      </c>
      <c r="C5181" t="s">
        <v>1765</v>
      </c>
      <c r="D5181" t="s">
        <v>9788</v>
      </c>
      <c r="E5181" s="4">
        <v>42320</v>
      </c>
      <c r="F5181" t="s">
        <v>9797</v>
      </c>
    </row>
    <row r="5182" spans="1:6">
      <c r="A5182" s="1" t="s">
        <v>6947</v>
      </c>
      <c r="B5182" t="s">
        <v>6947</v>
      </c>
      <c r="C5182" t="s">
        <v>1765</v>
      </c>
      <c r="E5182" s="4">
        <v>42278</v>
      </c>
      <c r="F5182" t="s">
        <v>9797</v>
      </c>
    </row>
    <row r="5183" spans="1:6">
      <c r="A5183" s="1" t="s">
        <v>6948</v>
      </c>
      <c r="B5183" t="s">
        <v>6948</v>
      </c>
      <c r="C5183" t="s">
        <v>1765</v>
      </c>
      <c r="D5183" t="s">
        <v>9736</v>
      </c>
      <c r="E5183" s="4">
        <v>42278</v>
      </c>
      <c r="F5183" t="s">
        <v>9797</v>
      </c>
    </row>
    <row r="5184" spans="1:6">
      <c r="A5184" s="1" t="s">
        <v>6949</v>
      </c>
      <c r="B5184" t="s">
        <v>6949</v>
      </c>
      <c r="C5184" t="s">
        <v>1765</v>
      </c>
      <c r="D5184" t="s">
        <v>9747</v>
      </c>
      <c r="E5184" s="4">
        <v>42369</v>
      </c>
      <c r="F5184" t="s">
        <v>9797</v>
      </c>
    </row>
    <row r="5185" spans="1:6">
      <c r="A5185" s="1" t="s">
        <v>6950</v>
      </c>
      <c r="B5185" t="s">
        <v>6950</v>
      </c>
      <c r="C5185" t="s">
        <v>9715</v>
      </c>
      <c r="E5185" s="4">
        <v>42489</v>
      </c>
      <c r="F5185" t="s">
        <v>9797</v>
      </c>
    </row>
    <row r="5186" spans="1:6">
      <c r="A5186" s="1" t="s">
        <v>6951</v>
      </c>
      <c r="B5186" t="s">
        <v>6951</v>
      </c>
      <c r="C5186" t="s">
        <v>1765</v>
      </c>
      <c r="D5186" t="s">
        <v>9722</v>
      </c>
      <c r="E5186" s="4">
        <v>43634</v>
      </c>
      <c r="F5186" t="s">
        <v>9797</v>
      </c>
    </row>
    <row r="5187" spans="1:6">
      <c r="A5187" s="1" t="s">
        <v>6952</v>
      </c>
      <c r="B5187" t="s">
        <v>6952</v>
      </c>
      <c r="C5187" t="s">
        <v>9715</v>
      </c>
      <c r="E5187" s="4">
        <v>42489</v>
      </c>
      <c r="F5187" t="s">
        <v>9797</v>
      </c>
    </row>
    <row r="5188" spans="1:6">
      <c r="A5188" s="1" t="s">
        <v>6953</v>
      </c>
      <c r="B5188" t="s">
        <v>6953</v>
      </c>
      <c r="C5188" t="s">
        <v>9715</v>
      </c>
      <c r="E5188" s="4">
        <v>42489</v>
      </c>
      <c r="F5188" t="s">
        <v>9797</v>
      </c>
    </row>
    <row r="5189" spans="1:6">
      <c r="A5189" s="1" t="s">
        <v>6954</v>
      </c>
      <c r="B5189" t="s">
        <v>6954</v>
      </c>
      <c r="C5189" t="s">
        <v>9715</v>
      </c>
      <c r="D5189" t="s">
        <v>9732</v>
      </c>
      <c r="E5189" s="4">
        <v>42914</v>
      </c>
      <c r="F5189" t="s">
        <v>9797</v>
      </c>
    </row>
    <row r="5190" spans="1:6">
      <c r="A5190" s="1" t="s">
        <v>6955</v>
      </c>
      <c r="B5190" t="s">
        <v>6955</v>
      </c>
      <c r="C5190" t="s">
        <v>9715</v>
      </c>
      <c r="E5190" s="4">
        <v>42489</v>
      </c>
      <c r="F5190" t="s">
        <v>9797</v>
      </c>
    </row>
    <row r="5191" spans="1:6">
      <c r="A5191" s="1" t="s">
        <v>6956</v>
      </c>
      <c r="B5191" t="s">
        <v>6956</v>
      </c>
      <c r="C5191" t="s">
        <v>9715</v>
      </c>
      <c r="E5191" s="4">
        <v>42489</v>
      </c>
      <c r="F5191" t="s">
        <v>9797</v>
      </c>
    </row>
    <row r="5192" spans="1:6">
      <c r="A5192" s="1" t="s">
        <v>6957</v>
      </c>
      <c r="B5192" t="s">
        <v>6957</v>
      </c>
      <c r="C5192" t="s">
        <v>9715</v>
      </c>
      <c r="E5192" s="4">
        <v>42489</v>
      </c>
      <c r="F5192" t="s">
        <v>9797</v>
      </c>
    </row>
    <row r="5193" spans="1:6">
      <c r="A5193" s="1" t="s">
        <v>6958</v>
      </c>
      <c r="B5193" t="s">
        <v>6958</v>
      </c>
      <c r="C5193" t="s">
        <v>9715</v>
      </c>
      <c r="E5193" s="4">
        <v>42489</v>
      </c>
      <c r="F5193" t="s">
        <v>9797</v>
      </c>
    </row>
    <row r="5194" spans="1:6">
      <c r="A5194" s="1" t="s">
        <v>6959</v>
      </c>
      <c r="B5194" t="s">
        <v>6959</v>
      </c>
      <c r="C5194" t="s">
        <v>9715</v>
      </c>
      <c r="E5194" s="4">
        <v>42489</v>
      </c>
      <c r="F5194" t="s">
        <v>9797</v>
      </c>
    </row>
    <row r="5195" spans="1:6">
      <c r="A5195" s="1" t="s">
        <v>6960</v>
      </c>
      <c r="B5195" t="s">
        <v>6960</v>
      </c>
      <c r="C5195" t="s">
        <v>9715</v>
      </c>
      <c r="E5195" s="4">
        <v>42489</v>
      </c>
      <c r="F5195" t="s">
        <v>9797</v>
      </c>
    </row>
    <row r="5196" spans="1:6">
      <c r="A5196" s="1" t="s">
        <v>6961</v>
      </c>
      <c r="B5196" t="s">
        <v>6961</v>
      </c>
      <c r="C5196" t="s">
        <v>1765</v>
      </c>
      <c r="D5196" t="s">
        <v>9722</v>
      </c>
      <c r="E5196" s="4">
        <v>43130</v>
      </c>
      <c r="F5196" t="s">
        <v>9797</v>
      </c>
    </row>
    <row r="5197" spans="1:6">
      <c r="A5197" s="1" t="s">
        <v>6962</v>
      </c>
      <c r="B5197" t="s">
        <v>6962</v>
      </c>
      <c r="C5197" t="s">
        <v>9715</v>
      </c>
      <c r="E5197" s="4">
        <v>42489</v>
      </c>
      <c r="F5197" t="s">
        <v>9797</v>
      </c>
    </row>
    <row r="5198" spans="1:6">
      <c r="A5198" s="1" t="s">
        <v>6963</v>
      </c>
      <c r="B5198" t="s">
        <v>6963</v>
      </c>
      <c r="C5198" t="s">
        <v>9715</v>
      </c>
      <c r="E5198" s="4">
        <v>42489</v>
      </c>
      <c r="F5198" t="s">
        <v>9797</v>
      </c>
    </row>
    <row r="5199" spans="1:6">
      <c r="A5199" s="1" t="s">
        <v>6964</v>
      </c>
      <c r="B5199" t="s">
        <v>6964</v>
      </c>
      <c r="C5199" t="s">
        <v>9715</v>
      </c>
      <c r="E5199" s="4">
        <v>42489</v>
      </c>
      <c r="F5199" t="s">
        <v>9797</v>
      </c>
    </row>
    <row r="5200" spans="1:6">
      <c r="A5200" s="1" t="s">
        <v>6965</v>
      </c>
      <c r="B5200" t="s">
        <v>6965</v>
      </c>
      <c r="C5200" t="s">
        <v>9715</v>
      </c>
      <c r="E5200" s="4">
        <v>42489</v>
      </c>
      <c r="F5200" t="s">
        <v>9797</v>
      </c>
    </row>
    <row r="5201" spans="1:6">
      <c r="A5201" s="1" t="s">
        <v>6966</v>
      </c>
      <c r="B5201" t="s">
        <v>6966</v>
      </c>
      <c r="C5201" t="s">
        <v>9715</v>
      </c>
      <c r="E5201" s="4">
        <v>42548</v>
      </c>
      <c r="F5201" t="s">
        <v>9797</v>
      </c>
    </row>
    <row r="5202" spans="1:6">
      <c r="A5202" s="1" t="s">
        <v>6967</v>
      </c>
      <c r="B5202" t="s">
        <v>6967</v>
      </c>
      <c r="C5202" t="s">
        <v>9715</v>
      </c>
      <c r="E5202" s="4">
        <v>42529</v>
      </c>
      <c r="F5202" t="s">
        <v>9797</v>
      </c>
    </row>
    <row r="5203" spans="1:6">
      <c r="A5203" s="1" t="s">
        <v>6968</v>
      </c>
      <c r="B5203" t="s">
        <v>6968</v>
      </c>
      <c r="C5203" t="s">
        <v>9715</v>
      </c>
      <c r="E5203" s="4">
        <v>42529</v>
      </c>
      <c r="F5203" t="s">
        <v>9797</v>
      </c>
    </row>
    <row r="5204" spans="1:6">
      <c r="A5204" s="1" t="s">
        <v>6969</v>
      </c>
      <c r="B5204" t="s">
        <v>6969</v>
      </c>
      <c r="C5204" t="s">
        <v>9715</v>
      </c>
      <c r="E5204" s="4">
        <v>42529</v>
      </c>
      <c r="F5204" t="s">
        <v>9797</v>
      </c>
    </row>
    <row r="5205" spans="1:6">
      <c r="A5205" s="1" t="s">
        <v>6970</v>
      </c>
      <c r="B5205" t="s">
        <v>6970</v>
      </c>
      <c r="C5205" t="s">
        <v>9715</v>
      </c>
      <c r="E5205" s="4">
        <v>42529</v>
      </c>
      <c r="F5205" t="s">
        <v>9797</v>
      </c>
    </row>
    <row r="5206" spans="1:6">
      <c r="A5206" s="1" t="s">
        <v>6971</v>
      </c>
      <c r="B5206" t="s">
        <v>6971</v>
      </c>
      <c r="C5206" t="s">
        <v>9715</v>
      </c>
      <c r="E5206" s="4">
        <v>42548</v>
      </c>
      <c r="F5206" t="s">
        <v>9797</v>
      </c>
    </row>
    <row r="5207" spans="1:6">
      <c r="A5207" s="1" t="s">
        <v>6972</v>
      </c>
      <c r="B5207" t="s">
        <v>6972</v>
      </c>
      <c r="C5207" t="s">
        <v>9715</v>
      </c>
      <c r="E5207" s="4">
        <v>42551</v>
      </c>
      <c r="F5207" t="s">
        <v>9797</v>
      </c>
    </row>
    <row r="5208" spans="1:6">
      <c r="A5208" s="1" t="s">
        <v>6973</v>
      </c>
      <c r="B5208" t="s">
        <v>6973</v>
      </c>
      <c r="C5208" t="s">
        <v>1765</v>
      </c>
      <c r="E5208" s="4">
        <v>42548</v>
      </c>
      <c r="F5208" t="s">
        <v>9797</v>
      </c>
    </row>
    <row r="5209" spans="1:6">
      <c r="A5209" s="1" t="s">
        <v>6974</v>
      </c>
      <c r="B5209" t="s">
        <v>6974</v>
      </c>
      <c r="C5209" t="s">
        <v>9715</v>
      </c>
      <c r="E5209" s="4">
        <v>42544</v>
      </c>
      <c r="F5209" t="s">
        <v>9797</v>
      </c>
    </row>
    <row r="5210" spans="1:6">
      <c r="A5210" s="1" t="s">
        <v>6975</v>
      </c>
      <c r="B5210" t="s">
        <v>6975</v>
      </c>
      <c r="C5210" t="s">
        <v>1765</v>
      </c>
      <c r="E5210" s="4">
        <v>42522</v>
      </c>
      <c r="F5210" t="s">
        <v>9797</v>
      </c>
    </row>
    <row r="5211" spans="1:6">
      <c r="A5211" s="1" t="s">
        <v>6976</v>
      </c>
      <c r="B5211" t="s">
        <v>6976</v>
      </c>
      <c r="C5211" t="s">
        <v>1765</v>
      </c>
      <c r="E5211" s="4">
        <v>42522</v>
      </c>
      <c r="F5211" t="s">
        <v>9797</v>
      </c>
    </row>
    <row r="5212" spans="1:6">
      <c r="A5212" s="1" t="s">
        <v>6977</v>
      </c>
      <c r="B5212" t="s">
        <v>6977</v>
      </c>
      <c r="C5212" t="s">
        <v>1765</v>
      </c>
      <c r="E5212" s="4">
        <v>42522</v>
      </c>
      <c r="F5212" t="s">
        <v>9797</v>
      </c>
    </row>
    <row r="5213" spans="1:6">
      <c r="A5213" s="1" t="s">
        <v>6978</v>
      </c>
      <c r="B5213" t="s">
        <v>6978</v>
      </c>
      <c r="C5213" t="s">
        <v>1765</v>
      </c>
      <c r="E5213" s="4">
        <v>42522</v>
      </c>
      <c r="F5213" t="s">
        <v>9797</v>
      </c>
    </row>
    <row r="5214" spans="1:6">
      <c r="A5214" s="1" t="s">
        <v>6979</v>
      </c>
      <c r="B5214" t="s">
        <v>6979</v>
      </c>
      <c r="C5214" t="s">
        <v>1765</v>
      </c>
      <c r="D5214" t="s">
        <v>9732</v>
      </c>
      <c r="E5214" s="4">
        <v>43011</v>
      </c>
      <c r="F5214" t="s">
        <v>9797</v>
      </c>
    </row>
    <row r="5215" spans="1:6">
      <c r="A5215" s="1" t="s">
        <v>6980</v>
      </c>
      <c r="B5215" t="s">
        <v>6980</v>
      </c>
      <c r="C5215" t="s">
        <v>1765</v>
      </c>
      <c r="E5215" s="4">
        <v>42529</v>
      </c>
      <c r="F5215" t="s">
        <v>9797</v>
      </c>
    </row>
    <row r="5216" spans="1:6">
      <c r="A5216" s="1" t="s">
        <v>6981</v>
      </c>
      <c r="B5216" t="s">
        <v>6981</v>
      </c>
      <c r="C5216" t="s">
        <v>1765</v>
      </c>
      <c r="D5216" t="s">
        <v>9755</v>
      </c>
      <c r="E5216" s="4">
        <v>42863</v>
      </c>
      <c r="F5216" t="s">
        <v>9797</v>
      </c>
    </row>
    <row r="5217" spans="1:6">
      <c r="A5217" s="1" t="s">
        <v>6982</v>
      </c>
      <c r="B5217" t="s">
        <v>6982</v>
      </c>
      <c r="C5217" t="s">
        <v>1765</v>
      </c>
      <c r="D5217" t="s">
        <v>9747</v>
      </c>
      <c r="E5217" s="4">
        <v>42320</v>
      </c>
      <c r="F5217" t="s">
        <v>9797</v>
      </c>
    </row>
    <row r="5218" spans="1:6">
      <c r="A5218" s="1" t="s">
        <v>6983</v>
      </c>
      <c r="B5218" t="s">
        <v>6983</v>
      </c>
      <c r="C5218" t="s">
        <v>1765</v>
      </c>
      <c r="E5218" s="4">
        <v>42369</v>
      </c>
      <c r="F5218" t="s">
        <v>9797</v>
      </c>
    </row>
    <row r="5219" spans="1:6">
      <c r="A5219" s="1" t="s">
        <v>6984</v>
      </c>
      <c r="B5219" t="s">
        <v>6984</v>
      </c>
      <c r="C5219" t="s">
        <v>1765</v>
      </c>
      <c r="D5219" t="s">
        <v>9725</v>
      </c>
      <c r="E5219" s="4">
        <v>42753</v>
      </c>
      <c r="F5219" t="s">
        <v>9797</v>
      </c>
    </row>
    <row r="5220" spans="1:6">
      <c r="A5220" s="1" t="s">
        <v>6985</v>
      </c>
      <c r="B5220" t="s">
        <v>6985</v>
      </c>
      <c r="C5220" t="s">
        <v>1765</v>
      </c>
      <c r="D5220" t="s">
        <v>9736</v>
      </c>
      <c r="E5220" s="4">
        <v>42369</v>
      </c>
      <c r="F5220" t="s">
        <v>9797</v>
      </c>
    </row>
    <row r="5221" spans="1:6">
      <c r="A5221" s="1" t="s">
        <v>6986</v>
      </c>
      <c r="B5221" t="s">
        <v>6986</v>
      </c>
      <c r="C5221" t="s">
        <v>1765</v>
      </c>
      <c r="E5221" s="4">
        <v>42369</v>
      </c>
      <c r="F5221" t="s">
        <v>9797</v>
      </c>
    </row>
    <row r="5222" spans="1:6">
      <c r="A5222" s="1" t="s">
        <v>6987</v>
      </c>
      <c r="B5222" t="s">
        <v>6987</v>
      </c>
      <c r="C5222" t="s">
        <v>1765</v>
      </c>
      <c r="D5222" t="s">
        <v>9722</v>
      </c>
      <c r="E5222" s="4">
        <v>42753</v>
      </c>
      <c r="F5222" t="s">
        <v>9797</v>
      </c>
    </row>
    <row r="5223" spans="1:6">
      <c r="A5223" s="1" t="s">
        <v>6988</v>
      </c>
      <c r="B5223" t="s">
        <v>6988</v>
      </c>
      <c r="C5223" t="s">
        <v>1765</v>
      </c>
      <c r="E5223" s="4">
        <v>42320</v>
      </c>
      <c r="F5223" t="s">
        <v>9797</v>
      </c>
    </row>
    <row r="5224" spans="1:6">
      <c r="A5224" s="1" t="s">
        <v>6989</v>
      </c>
      <c r="B5224" t="s">
        <v>6989</v>
      </c>
      <c r="C5224" t="s">
        <v>1765</v>
      </c>
      <c r="E5224" s="4">
        <v>42345</v>
      </c>
      <c r="F5224" t="s">
        <v>9797</v>
      </c>
    </row>
    <row r="5225" spans="1:6">
      <c r="A5225" s="1" t="s">
        <v>6990</v>
      </c>
      <c r="B5225" t="s">
        <v>6990</v>
      </c>
      <c r="C5225" t="s">
        <v>9715</v>
      </c>
      <c r="D5225" t="s">
        <v>9725</v>
      </c>
      <c r="E5225" s="4">
        <v>42718</v>
      </c>
      <c r="F5225" t="s">
        <v>9797</v>
      </c>
    </row>
    <row r="5226" spans="1:6">
      <c r="A5226" s="1" t="s">
        <v>6991</v>
      </c>
      <c r="B5226" t="s">
        <v>6991</v>
      </c>
      <c r="C5226" t="s">
        <v>1765</v>
      </c>
      <c r="E5226" s="4">
        <v>42369</v>
      </c>
      <c r="F5226" t="s">
        <v>9797</v>
      </c>
    </row>
    <row r="5227" spans="1:6">
      <c r="A5227" s="1" t="s">
        <v>6992</v>
      </c>
      <c r="B5227" t="s">
        <v>6992</v>
      </c>
      <c r="C5227" t="s">
        <v>1765</v>
      </c>
      <c r="E5227" s="4">
        <v>42345</v>
      </c>
      <c r="F5227" t="s">
        <v>9797</v>
      </c>
    </row>
    <row r="5228" spans="1:6">
      <c r="A5228" s="1" t="s">
        <v>6993</v>
      </c>
      <c r="B5228" t="s">
        <v>6993</v>
      </c>
      <c r="C5228" t="s">
        <v>1765</v>
      </c>
      <c r="E5228" s="4">
        <v>42345</v>
      </c>
      <c r="F5228" t="s">
        <v>9797</v>
      </c>
    </row>
    <row r="5229" spans="1:6">
      <c r="A5229" s="1" t="s">
        <v>6994</v>
      </c>
      <c r="B5229" t="s">
        <v>6994</v>
      </c>
      <c r="C5229" t="s">
        <v>1765</v>
      </c>
      <c r="E5229" s="4">
        <v>42369</v>
      </c>
      <c r="F5229" t="s">
        <v>9797</v>
      </c>
    </row>
    <row r="5230" spans="1:6">
      <c r="A5230" s="1" t="s">
        <v>6995</v>
      </c>
      <c r="B5230" t="s">
        <v>6995</v>
      </c>
      <c r="C5230" t="s">
        <v>1765</v>
      </c>
      <c r="E5230" s="4">
        <v>42369</v>
      </c>
      <c r="F5230" t="s">
        <v>9797</v>
      </c>
    </row>
    <row r="5231" spans="1:6">
      <c r="A5231" s="1" t="s">
        <v>6996</v>
      </c>
      <c r="B5231" t="s">
        <v>6996</v>
      </c>
      <c r="C5231" t="s">
        <v>1765</v>
      </c>
      <c r="E5231" s="4">
        <v>42369</v>
      </c>
      <c r="F5231" t="s">
        <v>9797</v>
      </c>
    </row>
    <row r="5232" spans="1:6">
      <c r="A5232" s="1" t="s">
        <v>6997</v>
      </c>
      <c r="B5232" t="s">
        <v>6997</v>
      </c>
      <c r="C5232" t="s">
        <v>1765</v>
      </c>
      <c r="E5232" s="4">
        <v>42345</v>
      </c>
      <c r="F5232" t="s">
        <v>9797</v>
      </c>
    </row>
    <row r="5233" spans="1:6">
      <c r="A5233" s="1" t="s">
        <v>6998</v>
      </c>
      <c r="B5233" t="s">
        <v>6998</v>
      </c>
      <c r="C5233" t="s">
        <v>1765</v>
      </c>
      <c r="E5233" s="4">
        <v>42369</v>
      </c>
      <c r="F5233" t="s">
        <v>9797</v>
      </c>
    </row>
    <row r="5234" spans="1:6">
      <c r="A5234" s="1" t="s">
        <v>6999</v>
      </c>
      <c r="B5234" t="s">
        <v>6999</v>
      </c>
      <c r="C5234" t="s">
        <v>1765</v>
      </c>
      <c r="E5234" s="4">
        <v>42369</v>
      </c>
      <c r="F5234" t="s">
        <v>9797</v>
      </c>
    </row>
    <row r="5235" spans="1:6">
      <c r="A5235" s="1" t="s">
        <v>7000</v>
      </c>
      <c r="B5235" t="s">
        <v>7000</v>
      </c>
      <c r="C5235" t="s">
        <v>1765</v>
      </c>
      <c r="E5235" s="4">
        <v>42369</v>
      </c>
      <c r="F5235" t="s">
        <v>9797</v>
      </c>
    </row>
    <row r="5236" spans="1:6">
      <c r="A5236" s="1" t="s">
        <v>7001</v>
      </c>
      <c r="B5236" t="s">
        <v>7001</v>
      </c>
      <c r="C5236" t="s">
        <v>1765</v>
      </c>
      <c r="E5236" s="4">
        <v>42369</v>
      </c>
      <c r="F5236" t="s">
        <v>9797</v>
      </c>
    </row>
    <row r="5237" spans="1:6">
      <c r="A5237" s="1" t="s">
        <v>7002</v>
      </c>
      <c r="B5237" t="s">
        <v>7002</v>
      </c>
      <c r="C5237" t="s">
        <v>1765</v>
      </c>
      <c r="E5237" s="4">
        <v>42636</v>
      </c>
      <c r="F5237" t="s">
        <v>9797</v>
      </c>
    </row>
    <row r="5238" spans="1:6">
      <c r="A5238" s="1" t="s">
        <v>7003</v>
      </c>
      <c r="B5238" t="s">
        <v>7003</v>
      </c>
      <c r="C5238" t="s">
        <v>1765</v>
      </c>
      <c r="E5238" s="4">
        <v>42643</v>
      </c>
      <c r="F5238" t="s">
        <v>9797</v>
      </c>
    </row>
    <row r="5239" spans="1:6">
      <c r="A5239" s="1" t="s">
        <v>7004</v>
      </c>
      <c r="B5239" t="s">
        <v>7004</v>
      </c>
      <c r="C5239" t="s">
        <v>1765</v>
      </c>
      <c r="E5239" s="4">
        <v>42643</v>
      </c>
      <c r="F5239" t="s">
        <v>9797</v>
      </c>
    </row>
    <row r="5240" spans="1:6">
      <c r="A5240" s="1" t="s">
        <v>7005</v>
      </c>
      <c r="B5240" t="s">
        <v>7005</v>
      </c>
      <c r="C5240" t="s">
        <v>1765</v>
      </c>
      <c r="D5240" t="s">
        <v>9722</v>
      </c>
      <c r="E5240" s="4">
        <v>43536</v>
      </c>
      <c r="F5240" t="s">
        <v>9797</v>
      </c>
    </row>
    <row r="5241" spans="1:6">
      <c r="A5241" s="1" t="s">
        <v>7006</v>
      </c>
      <c r="B5241" t="s">
        <v>7006</v>
      </c>
      <c r="C5241" t="s">
        <v>1765</v>
      </c>
      <c r="E5241" s="4">
        <v>42643</v>
      </c>
      <c r="F5241" t="s">
        <v>9797</v>
      </c>
    </row>
    <row r="5242" spans="1:6">
      <c r="A5242" s="1" t="s">
        <v>7007</v>
      </c>
      <c r="B5242" t="s">
        <v>7007</v>
      </c>
      <c r="C5242" t="s">
        <v>1765</v>
      </c>
      <c r="E5242" s="4">
        <v>42668</v>
      </c>
      <c r="F5242" t="s">
        <v>9797</v>
      </c>
    </row>
    <row r="5243" spans="1:6">
      <c r="A5243" s="1" t="s">
        <v>7008</v>
      </c>
      <c r="B5243" t="s">
        <v>7008</v>
      </c>
      <c r="C5243" t="s">
        <v>1765</v>
      </c>
      <c r="D5243" t="s">
        <v>9725</v>
      </c>
      <c r="E5243" s="4">
        <v>43082</v>
      </c>
      <c r="F5243" t="s">
        <v>9797</v>
      </c>
    </row>
    <row r="5244" spans="1:6">
      <c r="A5244" s="1" t="s">
        <v>7009</v>
      </c>
      <c r="B5244" t="s">
        <v>7009</v>
      </c>
      <c r="C5244" t="s">
        <v>1765</v>
      </c>
      <c r="E5244" s="4">
        <v>42668</v>
      </c>
      <c r="F5244" t="s">
        <v>9797</v>
      </c>
    </row>
    <row r="5245" spans="1:6">
      <c r="A5245" s="1" t="s">
        <v>7010</v>
      </c>
      <c r="B5245" t="s">
        <v>7010</v>
      </c>
      <c r="C5245" t="s">
        <v>1765</v>
      </c>
      <c r="D5245" t="s">
        <v>9741</v>
      </c>
      <c r="E5245" s="4">
        <v>43130</v>
      </c>
      <c r="F5245" t="s">
        <v>9797</v>
      </c>
    </row>
    <row r="5246" spans="1:6">
      <c r="A5246" s="1" t="s">
        <v>7011</v>
      </c>
      <c r="B5246" t="s">
        <v>7011</v>
      </c>
      <c r="C5246" t="s">
        <v>1765</v>
      </c>
      <c r="E5246" s="4">
        <v>42695</v>
      </c>
      <c r="F5246" t="s">
        <v>9797</v>
      </c>
    </row>
    <row r="5247" spans="1:6">
      <c r="A5247" s="1" t="s">
        <v>7012</v>
      </c>
      <c r="B5247" t="s">
        <v>7012</v>
      </c>
      <c r="C5247" t="s">
        <v>1765</v>
      </c>
      <c r="E5247" s="4">
        <v>42671</v>
      </c>
      <c r="F5247" t="s">
        <v>9797</v>
      </c>
    </row>
    <row r="5248" spans="1:6">
      <c r="A5248" s="1" t="s">
        <v>7013</v>
      </c>
      <c r="B5248" t="s">
        <v>7013</v>
      </c>
      <c r="C5248" t="s">
        <v>1765</v>
      </c>
      <c r="E5248" s="4">
        <v>42663</v>
      </c>
      <c r="F5248" t="s">
        <v>9797</v>
      </c>
    </row>
    <row r="5249" spans="1:6">
      <c r="A5249" s="1" t="s">
        <v>7014</v>
      </c>
      <c r="B5249" t="s">
        <v>7014</v>
      </c>
      <c r="C5249" t="s">
        <v>9715</v>
      </c>
      <c r="D5249" t="s">
        <v>9757</v>
      </c>
      <c r="E5249" s="4">
        <v>42990</v>
      </c>
      <c r="F5249" t="s">
        <v>9797</v>
      </c>
    </row>
    <row r="5250" spans="1:6">
      <c r="A5250" s="1" t="s">
        <v>7015</v>
      </c>
      <c r="B5250" t="s">
        <v>7015</v>
      </c>
      <c r="C5250" t="s">
        <v>9715</v>
      </c>
      <c r="E5250" s="4">
        <v>42720</v>
      </c>
      <c r="F5250" t="s">
        <v>9797</v>
      </c>
    </row>
    <row r="5251" spans="1:6">
      <c r="A5251" s="1" t="s">
        <v>7016</v>
      </c>
      <c r="B5251" t="s">
        <v>7016</v>
      </c>
      <c r="C5251" t="s">
        <v>1765</v>
      </c>
      <c r="D5251" t="s">
        <v>9772</v>
      </c>
      <c r="E5251" s="4">
        <v>43334</v>
      </c>
      <c r="F5251" t="s">
        <v>9797</v>
      </c>
    </row>
    <row r="5252" spans="1:6">
      <c r="A5252" s="1" t="s">
        <v>7017</v>
      </c>
      <c r="B5252" t="s">
        <v>7017</v>
      </c>
      <c r="C5252" t="s">
        <v>1765</v>
      </c>
      <c r="E5252" s="4">
        <v>42704</v>
      </c>
      <c r="F5252" t="s">
        <v>9797</v>
      </c>
    </row>
    <row r="5253" spans="1:6">
      <c r="A5253" s="1" t="s">
        <v>7018</v>
      </c>
      <c r="B5253" t="s">
        <v>7018</v>
      </c>
      <c r="C5253" t="s">
        <v>1765</v>
      </c>
      <c r="D5253" t="s">
        <v>9757</v>
      </c>
      <c r="E5253" s="4">
        <v>43060</v>
      </c>
      <c r="F5253" t="s">
        <v>9797</v>
      </c>
    </row>
    <row r="5254" spans="1:6">
      <c r="A5254" s="1" t="s">
        <v>7019</v>
      </c>
      <c r="B5254" t="s">
        <v>7019</v>
      </c>
      <c r="C5254" t="s">
        <v>1765</v>
      </c>
      <c r="E5254" s="4">
        <v>42678</v>
      </c>
      <c r="F5254" t="s">
        <v>9797</v>
      </c>
    </row>
    <row r="5255" spans="1:6">
      <c r="A5255" s="1" t="s">
        <v>7020</v>
      </c>
      <c r="B5255" t="s">
        <v>7020</v>
      </c>
      <c r="C5255" t="s">
        <v>1765</v>
      </c>
      <c r="E5255" s="4">
        <v>42678</v>
      </c>
      <c r="F5255" t="s">
        <v>9797</v>
      </c>
    </row>
    <row r="5256" spans="1:6">
      <c r="A5256" s="1" t="s">
        <v>7021</v>
      </c>
      <c r="B5256" t="s">
        <v>7021</v>
      </c>
      <c r="C5256" t="s">
        <v>1765</v>
      </c>
      <c r="E5256" s="4">
        <v>42704</v>
      </c>
      <c r="F5256" t="s">
        <v>9797</v>
      </c>
    </row>
    <row r="5257" spans="1:6">
      <c r="A5257" s="1" t="s">
        <v>7022</v>
      </c>
      <c r="B5257" t="s">
        <v>7022</v>
      </c>
      <c r="C5257" t="s">
        <v>9715</v>
      </c>
      <c r="E5257" s="4">
        <v>42720</v>
      </c>
      <c r="F5257" t="s">
        <v>9797</v>
      </c>
    </row>
    <row r="5258" spans="1:6">
      <c r="A5258" s="1" t="s">
        <v>7023</v>
      </c>
      <c r="B5258" t="s">
        <v>7023</v>
      </c>
      <c r="C5258" t="s">
        <v>1765</v>
      </c>
      <c r="D5258" t="s">
        <v>9722</v>
      </c>
      <c r="E5258" s="4">
        <v>43124</v>
      </c>
      <c r="F5258" t="s">
        <v>9797</v>
      </c>
    </row>
    <row r="5259" spans="1:6">
      <c r="A5259" s="1" t="s">
        <v>7024</v>
      </c>
      <c r="B5259" t="s">
        <v>7024</v>
      </c>
      <c r="C5259" t="s">
        <v>1765</v>
      </c>
      <c r="D5259" t="s">
        <v>9755</v>
      </c>
      <c r="E5259" s="4">
        <v>43306</v>
      </c>
      <c r="F5259" t="s">
        <v>9797</v>
      </c>
    </row>
    <row r="5260" spans="1:6">
      <c r="A5260" s="1" t="s">
        <v>7025</v>
      </c>
      <c r="B5260" t="s">
        <v>7025</v>
      </c>
      <c r="C5260" t="s">
        <v>1765</v>
      </c>
      <c r="D5260" t="s">
        <v>9722</v>
      </c>
      <c r="E5260" s="4">
        <v>43417</v>
      </c>
      <c r="F5260" t="s">
        <v>9797</v>
      </c>
    </row>
    <row r="5261" spans="1:6">
      <c r="A5261" s="1" t="s">
        <v>7026</v>
      </c>
      <c r="B5261" t="s">
        <v>7026</v>
      </c>
      <c r="C5261" t="s">
        <v>1765</v>
      </c>
      <c r="D5261" t="s">
        <v>9722</v>
      </c>
      <c r="E5261" s="4">
        <v>42980</v>
      </c>
      <c r="F5261" t="s">
        <v>9797</v>
      </c>
    </row>
    <row r="5262" spans="1:6">
      <c r="A5262" s="1" t="s">
        <v>7027</v>
      </c>
      <c r="B5262" t="s">
        <v>7027</v>
      </c>
      <c r="C5262" t="s">
        <v>1765</v>
      </c>
      <c r="D5262" t="s">
        <v>9738</v>
      </c>
      <c r="E5262" s="4">
        <v>42954</v>
      </c>
      <c r="F5262" t="s">
        <v>9797</v>
      </c>
    </row>
    <row r="5263" spans="1:6">
      <c r="A5263" s="1" t="s">
        <v>7028</v>
      </c>
      <c r="B5263" t="s">
        <v>7028</v>
      </c>
      <c r="C5263" t="s">
        <v>1765</v>
      </c>
      <c r="E5263" s="4">
        <v>42794</v>
      </c>
      <c r="F5263" t="s">
        <v>9797</v>
      </c>
    </row>
    <row r="5264" spans="1:6">
      <c r="A5264" s="1" t="s">
        <v>7029</v>
      </c>
      <c r="B5264" t="s">
        <v>7029</v>
      </c>
      <c r="C5264" t="s">
        <v>1765</v>
      </c>
      <c r="D5264" t="s">
        <v>9722</v>
      </c>
      <c r="E5264" s="4">
        <v>43364</v>
      </c>
      <c r="F5264" t="s">
        <v>9797</v>
      </c>
    </row>
    <row r="5265" spans="1:6">
      <c r="A5265" s="1" t="s">
        <v>7030</v>
      </c>
      <c r="B5265" t="s">
        <v>7030</v>
      </c>
      <c r="C5265" t="s">
        <v>1765</v>
      </c>
      <c r="E5265" s="4">
        <v>42794</v>
      </c>
      <c r="F5265" t="s">
        <v>9797</v>
      </c>
    </row>
    <row r="5266" spans="1:6">
      <c r="A5266" s="1" t="s">
        <v>7031</v>
      </c>
      <c r="B5266" t="s">
        <v>7031</v>
      </c>
      <c r="C5266" t="s">
        <v>9715</v>
      </c>
      <c r="D5266" t="s">
        <v>9747</v>
      </c>
      <c r="E5266" s="4">
        <v>42988</v>
      </c>
      <c r="F5266" t="s">
        <v>9797</v>
      </c>
    </row>
    <row r="5267" spans="1:6">
      <c r="A5267" s="1" t="s">
        <v>7032</v>
      </c>
      <c r="B5267" t="s">
        <v>7032</v>
      </c>
      <c r="C5267" t="s">
        <v>1765</v>
      </c>
      <c r="E5267" s="4">
        <v>42980</v>
      </c>
      <c r="F5267" t="s">
        <v>9797</v>
      </c>
    </row>
    <row r="5268" spans="1:6">
      <c r="A5268" s="1" t="s">
        <v>7033</v>
      </c>
      <c r="B5268" t="s">
        <v>7033</v>
      </c>
      <c r="C5268" t="s">
        <v>1765</v>
      </c>
      <c r="E5268" s="4">
        <v>42980</v>
      </c>
      <c r="F5268" t="s">
        <v>9797</v>
      </c>
    </row>
    <row r="5269" spans="1:6">
      <c r="A5269" s="1" t="s">
        <v>7034</v>
      </c>
      <c r="B5269" t="s">
        <v>7034</v>
      </c>
      <c r="C5269" t="s">
        <v>9715</v>
      </c>
      <c r="D5269" t="s">
        <v>9753</v>
      </c>
      <c r="E5269" s="4">
        <v>43472</v>
      </c>
      <c r="F5269" t="s">
        <v>9797</v>
      </c>
    </row>
    <row r="5270" spans="1:6">
      <c r="A5270" s="1" t="s">
        <v>7035</v>
      </c>
      <c r="B5270" t="s">
        <v>7035</v>
      </c>
      <c r="C5270" t="s">
        <v>9720</v>
      </c>
      <c r="E5270" s="4">
        <v>43011</v>
      </c>
      <c r="F5270" t="s">
        <v>9797</v>
      </c>
    </row>
    <row r="5271" spans="1:6">
      <c r="A5271" s="1" t="s">
        <v>7036</v>
      </c>
      <c r="B5271" t="s">
        <v>7036</v>
      </c>
      <c r="C5271" t="s">
        <v>1765</v>
      </c>
      <c r="D5271" t="s">
        <v>9725</v>
      </c>
      <c r="E5271" s="4">
        <v>43026</v>
      </c>
      <c r="F5271" t="s">
        <v>9797</v>
      </c>
    </row>
    <row r="5272" spans="1:6">
      <c r="A5272" s="1" t="s">
        <v>7037</v>
      </c>
      <c r="B5272" t="s">
        <v>7037</v>
      </c>
      <c r="C5272" t="s">
        <v>1765</v>
      </c>
      <c r="E5272" s="4">
        <v>42997</v>
      </c>
      <c r="F5272" t="s">
        <v>9797</v>
      </c>
    </row>
    <row r="5273" spans="1:6">
      <c r="A5273" s="1" t="s">
        <v>7038</v>
      </c>
      <c r="B5273" t="s">
        <v>7038</v>
      </c>
      <c r="C5273" t="s">
        <v>1765</v>
      </c>
      <c r="E5273" s="4">
        <v>42997</v>
      </c>
      <c r="F5273" t="s">
        <v>9797</v>
      </c>
    </row>
    <row r="5274" spans="1:6">
      <c r="A5274" s="1" t="s">
        <v>7039</v>
      </c>
      <c r="B5274" t="s">
        <v>7039</v>
      </c>
      <c r="C5274" t="s">
        <v>1765</v>
      </c>
      <c r="E5274" s="4">
        <v>42997</v>
      </c>
      <c r="F5274" t="s">
        <v>9797</v>
      </c>
    </row>
    <row r="5275" spans="1:6">
      <c r="A5275" s="1" t="s">
        <v>7040</v>
      </c>
      <c r="B5275" t="s">
        <v>7040</v>
      </c>
      <c r="C5275" t="s">
        <v>1765</v>
      </c>
      <c r="D5275" t="s">
        <v>9736</v>
      </c>
      <c r="E5275" s="4">
        <v>43007</v>
      </c>
      <c r="F5275" t="s">
        <v>9797</v>
      </c>
    </row>
    <row r="5276" spans="1:6">
      <c r="A5276" s="1" t="s">
        <v>7041</v>
      </c>
      <c r="B5276" t="s">
        <v>7041</v>
      </c>
      <c r="C5276" t="s">
        <v>1765</v>
      </c>
      <c r="E5276" s="4">
        <v>43007</v>
      </c>
      <c r="F5276" t="s">
        <v>9797</v>
      </c>
    </row>
    <row r="5277" spans="1:6">
      <c r="A5277" s="1" t="s">
        <v>7042</v>
      </c>
      <c r="B5277" t="s">
        <v>7042</v>
      </c>
      <c r="C5277" t="s">
        <v>9720</v>
      </c>
      <c r="E5277" s="4">
        <v>43026</v>
      </c>
      <c r="F5277" t="s">
        <v>9797</v>
      </c>
    </row>
    <row r="5278" spans="1:6">
      <c r="A5278" s="1" t="s">
        <v>7043</v>
      </c>
      <c r="B5278" t="s">
        <v>7043</v>
      </c>
      <c r="C5278" t="s">
        <v>1765</v>
      </c>
      <c r="E5278" s="4">
        <v>43007</v>
      </c>
      <c r="F5278" t="s">
        <v>9797</v>
      </c>
    </row>
    <row r="5279" spans="1:6">
      <c r="A5279" s="1" t="s">
        <v>7044</v>
      </c>
      <c r="B5279" t="s">
        <v>7044</v>
      </c>
      <c r="C5279" t="s">
        <v>1765</v>
      </c>
      <c r="E5279" s="4">
        <v>43000</v>
      </c>
      <c r="F5279" t="s">
        <v>9797</v>
      </c>
    </row>
    <row r="5280" spans="1:6">
      <c r="A5280" s="1" t="s">
        <v>7045</v>
      </c>
      <c r="B5280" t="s">
        <v>7045</v>
      </c>
      <c r="C5280" t="s">
        <v>1765</v>
      </c>
      <c r="E5280" s="4">
        <v>43333</v>
      </c>
      <c r="F5280" t="s">
        <v>9797</v>
      </c>
    </row>
    <row r="5281" spans="1:6">
      <c r="A5281" s="1" t="s">
        <v>7046</v>
      </c>
      <c r="B5281" t="s">
        <v>7046</v>
      </c>
      <c r="C5281" t="s">
        <v>1765</v>
      </c>
      <c r="E5281" s="4">
        <v>43007</v>
      </c>
      <c r="F5281" t="s">
        <v>9797</v>
      </c>
    </row>
    <row r="5282" spans="1:6">
      <c r="A5282" s="1" t="s">
        <v>7047</v>
      </c>
      <c r="B5282" t="s">
        <v>7047</v>
      </c>
      <c r="C5282" t="s">
        <v>9715</v>
      </c>
      <c r="E5282" s="4">
        <v>43402</v>
      </c>
      <c r="F5282" t="s">
        <v>9797</v>
      </c>
    </row>
    <row r="5283" spans="1:6">
      <c r="A5283" s="1" t="s">
        <v>7048</v>
      </c>
      <c r="B5283" t="s">
        <v>7048</v>
      </c>
      <c r="C5283" t="s">
        <v>9715</v>
      </c>
      <c r="E5283" s="4">
        <v>43045</v>
      </c>
      <c r="F5283" t="s">
        <v>9797</v>
      </c>
    </row>
    <row r="5284" spans="1:6">
      <c r="A5284" s="1" t="s">
        <v>7049</v>
      </c>
      <c r="B5284" t="s">
        <v>7049</v>
      </c>
      <c r="C5284" t="s">
        <v>9715</v>
      </c>
      <c r="E5284" s="4">
        <v>43045</v>
      </c>
      <c r="F5284" t="s">
        <v>9797</v>
      </c>
    </row>
    <row r="5285" spans="1:6">
      <c r="A5285" s="1" t="s">
        <v>7050</v>
      </c>
      <c r="B5285" t="s">
        <v>7050</v>
      </c>
      <c r="C5285" t="s">
        <v>9715</v>
      </c>
      <c r="D5285" t="s">
        <v>9741</v>
      </c>
      <c r="E5285" s="4">
        <v>43634</v>
      </c>
      <c r="F5285" t="s">
        <v>9797</v>
      </c>
    </row>
    <row r="5286" spans="1:6">
      <c r="A5286" s="1" t="s">
        <v>7051</v>
      </c>
      <c r="B5286" t="s">
        <v>7051</v>
      </c>
      <c r="C5286" t="s">
        <v>9715</v>
      </c>
      <c r="E5286" s="4">
        <v>43224</v>
      </c>
      <c r="F5286" t="s">
        <v>9797</v>
      </c>
    </row>
    <row r="5287" spans="1:6">
      <c r="A5287" s="1" t="s">
        <v>7052</v>
      </c>
      <c r="B5287" t="s">
        <v>7052</v>
      </c>
      <c r="C5287" t="s">
        <v>9715</v>
      </c>
      <c r="E5287" s="4">
        <v>43130</v>
      </c>
      <c r="F5287" t="s">
        <v>9797</v>
      </c>
    </row>
    <row r="5288" spans="1:6">
      <c r="A5288" s="1" t="s">
        <v>7053</v>
      </c>
      <c r="B5288" t="s">
        <v>7053</v>
      </c>
      <c r="C5288" t="s">
        <v>9715</v>
      </c>
      <c r="E5288" s="4">
        <v>43131</v>
      </c>
      <c r="F5288" t="s">
        <v>9797</v>
      </c>
    </row>
    <row r="5289" spans="1:6">
      <c r="A5289" s="1" t="s">
        <v>7054</v>
      </c>
      <c r="B5289" t="s">
        <v>7054</v>
      </c>
      <c r="C5289" t="s">
        <v>9720</v>
      </c>
      <c r="E5289" s="4">
        <v>43131</v>
      </c>
      <c r="F5289" t="s">
        <v>9797</v>
      </c>
    </row>
    <row r="5290" spans="1:6">
      <c r="A5290" s="1" t="s">
        <v>7055</v>
      </c>
      <c r="B5290" t="s">
        <v>7055</v>
      </c>
      <c r="C5290" t="s">
        <v>1765</v>
      </c>
      <c r="E5290" s="4">
        <v>43316</v>
      </c>
      <c r="F5290" t="s">
        <v>9797</v>
      </c>
    </row>
    <row r="5291" spans="1:6">
      <c r="A5291" s="1" t="s">
        <v>7056</v>
      </c>
      <c r="B5291" t="s">
        <v>7056</v>
      </c>
      <c r="C5291" t="s">
        <v>9715</v>
      </c>
      <c r="E5291" s="4">
        <v>43131</v>
      </c>
      <c r="F5291" t="s">
        <v>9797</v>
      </c>
    </row>
    <row r="5292" spans="1:6">
      <c r="A5292" s="1" t="s">
        <v>7057</v>
      </c>
      <c r="B5292" t="s">
        <v>7057</v>
      </c>
      <c r="C5292" t="s">
        <v>9715</v>
      </c>
      <c r="D5292" t="s">
        <v>9753</v>
      </c>
      <c r="E5292" s="4">
        <v>43641</v>
      </c>
      <c r="F5292" t="s">
        <v>9797</v>
      </c>
    </row>
    <row r="5293" spans="1:6">
      <c r="A5293" s="1" t="s">
        <v>7058</v>
      </c>
      <c r="B5293" t="s">
        <v>7058</v>
      </c>
      <c r="C5293" t="s">
        <v>9720</v>
      </c>
      <c r="E5293" s="4">
        <v>43124</v>
      </c>
      <c r="F5293" t="s">
        <v>9797</v>
      </c>
    </row>
    <row r="5294" spans="1:6">
      <c r="A5294" s="1" t="s">
        <v>7059</v>
      </c>
      <c r="B5294" t="s">
        <v>7059</v>
      </c>
      <c r="C5294" t="s">
        <v>1765</v>
      </c>
      <c r="E5294" s="4">
        <v>42278</v>
      </c>
      <c r="F5294" t="s">
        <v>9797</v>
      </c>
    </row>
    <row r="5295" spans="1:6">
      <c r="A5295" s="1" t="s">
        <v>7060</v>
      </c>
      <c r="B5295" t="s">
        <v>7060</v>
      </c>
      <c r="C5295" t="s">
        <v>1765</v>
      </c>
      <c r="E5295" s="4">
        <v>42278</v>
      </c>
      <c r="F5295" t="s">
        <v>9797</v>
      </c>
    </row>
    <row r="5296" spans="1:6">
      <c r="A5296" s="1" t="s">
        <v>7061</v>
      </c>
      <c r="B5296" t="s">
        <v>7061</v>
      </c>
      <c r="C5296" t="s">
        <v>1765</v>
      </c>
      <c r="E5296" s="4">
        <v>42278</v>
      </c>
      <c r="F5296" t="s">
        <v>9797</v>
      </c>
    </row>
    <row r="5297" spans="1:6">
      <c r="A5297" s="1" t="s">
        <v>7062</v>
      </c>
      <c r="B5297" t="s">
        <v>7062</v>
      </c>
      <c r="C5297" t="s">
        <v>9715</v>
      </c>
      <c r="E5297" s="4">
        <v>42278</v>
      </c>
      <c r="F5297" t="s">
        <v>9797</v>
      </c>
    </row>
    <row r="5298" spans="1:6">
      <c r="A5298" s="1" t="s">
        <v>7063</v>
      </c>
      <c r="B5298" t="s">
        <v>7063</v>
      </c>
      <c r="C5298" t="s">
        <v>1765</v>
      </c>
      <c r="E5298" s="4">
        <v>42278</v>
      </c>
      <c r="F5298" t="s">
        <v>9797</v>
      </c>
    </row>
    <row r="5299" spans="1:6">
      <c r="A5299" s="1" t="s">
        <v>7064</v>
      </c>
      <c r="B5299" t="s">
        <v>7064</v>
      </c>
      <c r="C5299" t="s">
        <v>1765</v>
      </c>
      <c r="D5299" t="s">
        <v>9725</v>
      </c>
      <c r="E5299" s="4">
        <v>42380</v>
      </c>
      <c r="F5299" t="s">
        <v>9797</v>
      </c>
    </row>
    <row r="5300" spans="1:6">
      <c r="A5300" s="1" t="s">
        <v>7065</v>
      </c>
      <c r="B5300" t="s">
        <v>7065</v>
      </c>
      <c r="C5300" t="s">
        <v>1765</v>
      </c>
      <c r="E5300" s="4">
        <v>42278</v>
      </c>
      <c r="F5300" t="s">
        <v>9797</v>
      </c>
    </row>
    <row r="5301" spans="1:6">
      <c r="A5301" s="1" t="s">
        <v>7066</v>
      </c>
      <c r="B5301" t="s">
        <v>7066</v>
      </c>
      <c r="C5301" t="s">
        <v>1765</v>
      </c>
      <c r="E5301" s="4">
        <v>42278</v>
      </c>
      <c r="F5301" t="s">
        <v>9797</v>
      </c>
    </row>
    <row r="5302" spans="1:6">
      <c r="A5302" s="1" t="s">
        <v>7067</v>
      </c>
      <c r="B5302" t="s">
        <v>7067</v>
      </c>
      <c r="C5302" t="s">
        <v>1765</v>
      </c>
      <c r="D5302" t="s">
        <v>9734</v>
      </c>
      <c r="E5302" s="4">
        <v>42668</v>
      </c>
      <c r="F5302" t="s">
        <v>9797</v>
      </c>
    </row>
    <row r="5303" spans="1:6">
      <c r="A5303" s="1" t="s">
        <v>7068</v>
      </c>
      <c r="B5303" t="s">
        <v>7068</v>
      </c>
      <c r="C5303" t="s">
        <v>1765</v>
      </c>
      <c r="E5303" s="4">
        <v>42278</v>
      </c>
      <c r="F5303" t="s">
        <v>9797</v>
      </c>
    </row>
    <row r="5304" spans="1:6">
      <c r="A5304" s="1" t="s">
        <v>7069</v>
      </c>
      <c r="B5304" t="s">
        <v>7069</v>
      </c>
      <c r="C5304" t="s">
        <v>9715</v>
      </c>
      <c r="E5304" s="4">
        <v>42278</v>
      </c>
      <c r="F5304" t="s">
        <v>9797</v>
      </c>
    </row>
    <row r="5305" spans="1:6">
      <c r="A5305" s="1" t="s">
        <v>7070</v>
      </c>
      <c r="B5305" t="s">
        <v>7070</v>
      </c>
      <c r="C5305" t="s">
        <v>9715</v>
      </c>
      <c r="E5305" s="4">
        <v>42369</v>
      </c>
      <c r="F5305" t="s">
        <v>9797</v>
      </c>
    </row>
    <row r="5306" spans="1:6">
      <c r="A5306" s="1" t="s">
        <v>7071</v>
      </c>
      <c r="B5306" t="s">
        <v>7071</v>
      </c>
      <c r="C5306" t="s">
        <v>1765</v>
      </c>
      <c r="E5306" s="4">
        <v>42278</v>
      </c>
      <c r="F5306" t="s">
        <v>9797</v>
      </c>
    </row>
    <row r="5307" spans="1:6">
      <c r="A5307" s="1" t="s">
        <v>7072</v>
      </c>
      <c r="B5307" t="s">
        <v>7072</v>
      </c>
      <c r="C5307" t="s">
        <v>9715</v>
      </c>
      <c r="E5307" s="4">
        <v>42278</v>
      </c>
      <c r="F5307" t="s">
        <v>9797</v>
      </c>
    </row>
    <row r="5308" spans="1:6">
      <c r="A5308" s="1" t="s">
        <v>7073</v>
      </c>
      <c r="B5308" t="s">
        <v>7073</v>
      </c>
      <c r="C5308" t="s">
        <v>9715</v>
      </c>
      <c r="E5308" s="4">
        <v>42278</v>
      </c>
      <c r="F5308" t="s">
        <v>9797</v>
      </c>
    </row>
    <row r="5309" spans="1:6">
      <c r="A5309" s="1" t="s">
        <v>7074</v>
      </c>
      <c r="B5309" t="s">
        <v>7074</v>
      </c>
      <c r="C5309" t="s">
        <v>9715</v>
      </c>
      <c r="D5309" t="s">
        <v>9722</v>
      </c>
      <c r="E5309" s="4">
        <v>42668</v>
      </c>
      <c r="F5309" t="s">
        <v>9797</v>
      </c>
    </row>
    <row r="5310" spans="1:6">
      <c r="A5310" s="1" t="s">
        <v>7075</v>
      </c>
      <c r="B5310" t="s">
        <v>7075</v>
      </c>
      <c r="C5310" t="s">
        <v>1765</v>
      </c>
      <c r="D5310" t="s">
        <v>9722</v>
      </c>
      <c r="E5310" s="4">
        <v>42278</v>
      </c>
      <c r="F5310" t="s">
        <v>9797</v>
      </c>
    </row>
    <row r="5311" spans="1:6">
      <c r="A5311" s="1" t="s">
        <v>7076</v>
      </c>
      <c r="B5311" t="s">
        <v>7076</v>
      </c>
      <c r="C5311" t="s">
        <v>9715</v>
      </c>
      <c r="E5311" s="4">
        <v>42278</v>
      </c>
      <c r="F5311" t="s">
        <v>9797</v>
      </c>
    </row>
    <row r="5312" spans="1:6">
      <c r="A5312" s="1" t="s">
        <v>7077</v>
      </c>
      <c r="B5312" t="s">
        <v>7077</v>
      </c>
      <c r="C5312" t="s">
        <v>9715</v>
      </c>
      <c r="E5312" s="4">
        <v>42278</v>
      </c>
      <c r="F5312" t="s">
        <v>9797</v>
      </c>
    </row>
    <row r="5313" spans="1:6">
      <c r="A5313" s="1" t="s">
        <v>7078</v>
      </c>
      <c r="B5313" t="s">
        <v>7078</v>
      </c>
      <c r="C5313" t="s">
        <v>1765</v>
      </c>
      <c r="E5313" s="4">
        <v>42613</v>
      </c>
      <c r="F5313" t="s">
        <v>9797</v>
      </c>
    </row>
    <row r="5314" spans="1:6">
      <c r="A5314" s="1" t="s">
        <v>7079</v>
      </c>
      <c r="B5314" t="s">
        <v>7079</v>
      </c>
      <c r="C5314" t="s">
        <v>1765</v>
      </c>
      <c r="E5314" s="4">
        <v>42446</v>
      </c>
      <c r="F5314" t="s">
        <v>9797</v>
      </c>
    </row>
    <row r="5315" spans="1:6">
      <c r="A5315" s="1" t="s">
        <v>7080</v>
      </c>
      <c r="B5315" t="s">
        <v>7080</v>
      </c>
      <c r="C5315" t="s">
        <v>1765</v>
      </c>
      <c r="D5315" t="s">
        <v>9753</v>
      </c>
      <c r="E5315" s="4">
        <v>42282</v>
      </c>
      <c r="F5315" t="s">
        <v>9797</v>
      </c>
    </row>
    <row r="5316" spans="1:6">
      <c r="A5316" s="1" t="s">
        <v>7081</v>
      </c>
      <c r="B5316" t="s">
        <v>7081</v>
      </c>
      <c r="C5316" t="s">
        <v>9715</v>
      </c>
      <c r="E5316" s="4">
        <v>42278</v>
      </c>
      <c r="F5316" t="s">
        <v>9797</v>
      </c>
    </row>
    <row r="5317" spans="1:6">
      <c r="A5317" s="1" t="s">
        <v>7082</v>
      </c>
      <c r="B5317" t="s">
        <v>7082</v>
      </c>
      <c r="C5317" t="s">
        <v>1765</v>
      </c>
      <c r="E5317" s="4">
        <v>42278</v>
      </c>
      <c r="F5317" t="s">
        <v>9797</v>
      </c>
    </row>
    <row r="5318" spans="1:6">
      <c r="A5318" s="1" t="s">
        <v>7083</v>
      </c>
      <c r="B5318" t="s">
        <v>7083</v>
      </c>
      <c r="C5318" t="s">
        <v>1765</v>
      </c>
      <c r="E5318" s="4">
        <v>42278</v>
      </c>
      <c r="F5318" t="s">
        <v>9797</v>
      </c>
    </row>
    <row r="5319" spans="1:6">
      <c r="A5319" s="1" t="s">
        <v>7084</v>
      </c>
      <c r="B5319" t="s">
        <v>7084</v>
      </c>
      <c r="C5319" t="s">
        <v>1765</v>
      </c>
      <c r="D5319" t="s">
        <v>9749</v>
      </c>
      <c r="E5319" s="4">
        <v>43294</v>
      </c>
      <c r="F5319" t="s">
        <v>9797</v>
      </c>
    </row>
    <row r="5320" spans="1:6">
      <c r="A5320" s="1" t="s">
        <v>7085</v>
      </c>
      <c r="B5320" t="s">
        <v>7085</v>
      </c>
      <c r="C5320" t="s">
        <v>1765</v>
      </c>
      <c r="E5320" s="4">
        <v>42278</v>
      </c>
      <c r="F5320" t="s">
        <v>9797</v>
      </c>
    </row>
    <row r="5321" spans="1:6">
      <c r="A5321" s="1" t="s">
        <v>7086</v>
      </c>
      <c r="B5321" t="s">
        <v>7086</v>
      </c>
      <c r="C5321" t="s">
        <v>1765</v>
      </c>
      <c r="E5321" s="4">
        <v>42278</v>
      </c>
      <c r="F5321" t="s">
        <v>9797</v>
      </c>
    </row>
    <row r="5322" spans="1:6">
      <c r="A5322" s="1" t="s">
        <v>7087</v>
      </c>
      <c r="B5322" t="s">
        <v>7087</v>
      </c>
      <c r="C5322" t="s">
        <v>9715</v>
      </c>
      <c r="E5322" s="4">
        <v>42278</v>
      </c>
      <c r="F5322" t="s">
        <v>9797</v>
      </c>
    </row>
    <row r="5323" spans="1:6">
      <c r="A5323" s="1" t="s">
        <v>7088</v>
      </c>
      <c r="B5323" t="s">
        <v>7088</v>
      </c>
      <c r="C5323" t="s">
        <v>1765</v>
      </c>
      <c r="D5323" t="s">
        <v>9722</v>
      </c>
      <c r="E5323" s="4">
        <v>42720</v>
      </c>
      <c r="F5323" t="s">
        <v>9797</v>
      </c>
    </row>
    <row r="5324" spans="1:6">
      <c r="A5324" s="1" t="s">
        <v>7089</v>
      </c>
      <c r="B5324" t="s">
        <v>7089</v>
      </c>
      <c r="C5324" t="s">
        <v>1765</v>
      </c>
      <c r="E5324" s="4">
        <v>42538</v>
      </c>
      <c r="F5324" t="s">
        <v>9797</v>
      </c>
    </row>
    <row r="5325" spans="1:6">
      <c r="A5325" s="1" t="s">
        <v>7090</v>
      </c>
      <c r="B5325" t="s">
        <v>7090</v>
      </c>
      <c r="C5325" t="s">
        <v>1765</v>
      </c>
      <c r="E5325" s="4">
        <v>42538</v>
      </c>
      <c r="F5325" t="s">
        <v>9797</v>
      </c>
    </row>
    <row r="5326" spans="1:6">
      <c r="A5326" s="1" t="s">
        <v>7091</v>
      </c>
      <c r="B5326" t="s">
        <v>7091</v>
      </c>
      <c r="C5326" t="s">
        <v>1765</v>
      </c>
      <c r="E5326" s="4">
        <v>42551</v>
      </c>
      <c r="F5326" t="s">
        <v>9797</v>
      </c>
    </row>
    <row r="5327" spans="1:6">
      <c r="A5327" s="1" t="s">
        <v>7092</v>
      </c>
      <c r="B5327" t="s">
        <v>7092</v>
      </c>
      <c r="C5327" t="s">
        <v>1765</v>
      </c>
      <c r="D5327" t="s">
        <v>9751</v>
      </c>
      <c r="E5327" s="4">
        <v>42545</v>
      </c>
      <c r="F5327" t="s">
        <v>9797</v>
      </c>
    </row>
    <row r="5328" spans="1:6">
      <c r="A5328" s="1" t="s">
        <v>7093</v>
      </c>
      <c r="B5328" t="s">
        <v>7093</v>
      </c>
      <c r="C5328" t="s">
        <v>1765</v>
      </c>
      <c r="E5328" s="4">
        <v>42551</v>
      </c>
      <c r="F5328" t="s">
        <v>9797</v>
      </c>
    </row>
    <row r="5329" spans="1:6">
      <c r="A5329" s="1" t="s">
        <v>7094</v>
      </c>
      <c r="B5329" t="s">
        <v>7094</v>
      </c>
      <c r="C5329" t="s">
        <v>1765</v>
      </c>
      <c r="E5329" s="4">
        <v>42551</v>
      </c>
      <c r="F5329" t="s">
        <v>9797</v>
      </c>
    </row>
    <row r="5330" spans="1:6">
      <c r="A5330" s="1" t="s">
        <v>7095</v>
      </c>
      <c r="B5330" t="s">
        <v>7095</v>
      </c>
      <c r="C5330" t="s">
        <v>1765</v>
      </c>
      <c r="E5330" s="4">
        <v>42593</v>
      </c>
      <c r="F5330" t="s">
        <v>9797</v>
      </c>
    </row>
    <row r="5331" spans="1:6">
      <c r="A5331" s="1" t="s">
        <v>7096</v>
      </c>
      <c r="B5331" t="s">
        <v>7096</v>
      </c>
      <c r="C5331" t="s">
        <v>1765</v>
      </c>
      <c r="E5331" s="4">
        <v>42593</v>
      </c>
      <c r="F5331" t="s">
        <v>9797</v>
      </c>
    </row>
    <row r="5332" spans="1:6">
      <c r="A5332" s="1" t="s">
        <v>7097</v>
      </c>
      <c r="B5332" t="s">
        <v>7097</v>
      </c>
      <c r="C5332" t="s">
        <v>1765</v>
      </c>
      <c r="E5332" s="4">
        <v>42598</v>
      </c>
      <c r="F5332" t="s">
        <v>9797</v>
      </c>
    </row>
    <row r="5333" spans="1:6">
      <c r="A5333" s="1" t="s">
        <v>7098</v>
      </c>
      <c r="B5333" t="s">
        <v>7098</v>
      </c>
      <c r="C5333" t="s">
        <v>1765</v>
      </c>
      <c r="E5333" s="4">
        <v>42598</v>
      </c>
      <c r="F5333" t="s">
        <v>9797</v>
      </c>
    </row>
    <row r="5334" spans="1:6">
      <c r="A5334" s="1" t="s">
        <v>7099</v>
      </c>
      <c r="B5334" t="s">
        <v>7099</v>
      </c>
      <c r="C5334" t="s">
        <v>1765</v>
      </c>
      <c r="D5334" t="s">
        <v>9722</v>
      </c>
      <c r="E5334" s="4">
        <v>42990</v>
      </c>
      <c r="F5334" t="s">
        <v>9797</v>
      </c>
    </row>
    <row r="5335" spans="1:6">
      <c r="A5335" s="1" t="s">
        <v>7100</v>
      </c>
      <c r="B5335" t="s">
        <v>7100</v>
      </c>
      <c r="C5335" t="s">
        <v>1765</v>
      </c>
      <c r="E5335" s="4">
        <v>42417</v>
      </c>
      <c r="F5335" t="s">
        <v>9797</v>
      </c>
    </row>
    <row r="5336" spans="1:6">
      <c r="A5336" s="1" t="s">
        <v>7101</v>
      </c>
      <c r="B5336" t="s">
        <v>7101</v>
      </c>
      <c r="C5336" t="s">
        <v>9715</v>
      </c>
      <c r="E5336" s="4">
        <v>42417</v>
      </c>
      <c r="F5336" t="s">
        <v>9797</v>
      </c>
    </row>
    <row r="5337" spans="1:6">
      <c r="A5337" s="1" t="s">
        <v>7102</v>
      </c>
      <c r="B5337" t="s">
        <v>7102</v>
      </c>
      <c r="C5337" t="s">
        <v>1765</v>
      </c>
      <c r="E5337" s="4">
        <v>42388</v>
      </c>
      <c r="F5337" t="s">
        <v>9797</v>
      </c>
    </row>
    <row r="5338" spans="1:6">
      <c r="A5338" s="1" t="s">
        <v>7103</v>
      </c>
      <c r="B5338" t="s">
        <v>7103</v>
      </c>
      <c r="C5338" t="s">
        <v>1765</v>
      </c>
      <c r="D5338" t="s">
        <v>9722</v>
      </c>
      <c r="E5338" s="4">
        <v>43602</v>
      </c>
      <c r="F5338" t="s">
        <v>9797</v>
      </c>
    </row>
    <row r="5339" spans="1:6">
      <c r="A5339" s="1" t="s">
        <v>7104</v>
      </c>
      <c r="B5339" t="s">
        <v>7104</v>
      </c>
      <c r="C5339" t="s">
        <v>1765</v>
      </c>
      <c r="D5339" t="s">
        <v>9722</v>
      </c>
      <c r="E5339" s="4">
        <v>42753</v>
      </c>
      <c r="F5339" t="s">
        <v>9797</v>
      </c>
    </row>
    <row r="5340" spans="1:6">
      <c r="A5340" s="1" t="s">
        <v>7105</v>
      </c>
      <c r="B5340" t="s">
        <v>7105</v>
      </c>
      <c r="C5340" t="s">
        <v>9715</v>
      </c>
      <c r="E5340" s="4">
        <v>42429</v>
      </c>
      <c r="F5340" t="s">
        <v>9797</v>
      </c>
    </row>
    <row r="5341" spans="1:6">
      <c r="A5341" s="1" t="s">
        <v>7106</v>
      </c>
      <c r="B5341" t="s">
        <v>7106</v>
      </c>
      <c r="C5341" t="s">
        <v>1765</v>
      </c>
      <c r="E5341" s="4">
        <v>42495</v>
      </c>
      <c r="F5341" t="s">
        <v>9797</v>
      </c>
    </row>
    <row r="5342" spans="1:6">
      <c r="A5342" s="1" t="s">
        <v>7107</v>
      </c>
      <c r="B5342" t="s">
        <v>7107</v>
      </c>
      <c r="C5342" t="s">
        <v>1765</v>
      </c>
      <c r="E5342" s="4">
        <v>42429</v>
      </c>
      <c r="F5342" t="s">
        <v>9797</v>
      </c>
    </row>
    <row r="5343" spans="1:6">
      <c r="A5343" s="1" t="s">
        <v>7108</v>
      </c>
      <c r="B5343" t="s">
        <v>7108</v>
      </c>
      <c r="C5343" t="s">
        <v>1765</v>
      </c>
      <c r="E5343" s="4">
        <v>42429</v>
      </c>
      <c r="F5343" t="s">
        <v>9797</v>
      </c>
    </row>
    <row r="5344" spans="1:6">
      <c r="A5344" s="1" t="s">
        <v>7109</v>
      </c>
      <c r="B5344" t="s">
        <v>7109</v>
      </c>
      <c r="C5344" t="s">
        <v>1765</v>
      </c>
      <c r="E5344" s="4">
        <v>43496</v>
      </c>
      <c r="F5344" t="s">
        <v>9797</v>
      </c>
    </row>
    <row r="5345" spans="1:6">
      <c r="A5345" s="1" t="s">
        <v>7110</v>
      </c>
      <c r="B5345" t="s">
        <v>7110</v>
      </c>
      <c r="C5345" t="s">
        <v>9715</v>
      </c>
      <c r="E5345" s="4">
        <v>43496</v>
      </c>
      <c r="F5345" t="s">
        <v>9797</v>
      </c>
    </row>
    <row r="5346" spans="1:6">
      <c r="A5346" s="1" t="s">
        <v>7111</v>
      </c>
      <c r="B5346" t="s">
        <v>7111</v>
      </c>
      <c r="C5346" t="s">
        <v>1765</v>
      </c>
      <c r="E5346" s="4">
        <v>43476</v>
      </c>
      <c r="F5346" t="s">
        <v>9797</v>
      </c>
    </row>
    <row r="5347" spans="1:6">
      <c r="A5347" s="1" t="s">
        <v>7112</v>
      </c>
      <c r="B5347" t="s">
        <v>7112</v>
      </c>
      <c r="C5347" t="s">
        <v>9715</v>
      </c>
      <c r="E5347" s="4">
        <v>43488</v>
      </c>
      <c r="F5347" t="s">
        <v>9797</v>
      </c>
    </row>
    <row r="5348" spans="1:6">
      <c r="A5348" s="1" t="s">
        <v>7113</v>
      </c>
      <c r="B5348" t="s">
        <v>7113</v>
      </c>
      <c r="C5348" t="s">
        <v>9715</v>
      </c>
      <c r="E5348" s="4">
        <v>43494</v>
      </c>
      <c r="F5348" t="s">
        <v>9797</v>
      </c>
    </row>
    <row r="5349" spans="1:6">
      <c r="A5349" s="1" t="s">
        <v>7114</v>
      </c>
      <c r="B5349" t="s">
        <v>7114</v>
      </c>
      <c r="C5349" t="s">
        <v>9715</v>
      </c>
      <c r="E5349" s="4">
        <v>43496</v>
      </c>
      <c r="F5349" t="s">
        <v>9797</v>
      </c>
    </row>
    <row r="5350" spans="1:6">
      <c r="A5350" s="1" t="s">
        <v>7115</v>
      </c>
      <c r="B5350" t="s">
        <v>7115</v>
      </c>
      <c r="C5350" t="s">
        <v>9715</v>
      </c>
      <c r="E5350" s="4">
        <v>43496</v>
      </c>
      <c r="F5350" t="s">
        <v>9797</v>
      </c>
    </row>
    <row r="5351" spans="1:6">
      <c r="A5351" s="1" t="s">
        <v>7116</v>
      </c>
      <c r="B5351" t="s">
        <v>7116</v>
      </c>
      <c r="C5351" t="s">
        <v>9715</v>
      </c>
      <c r="E5351" s="4">
        <v>43488</v>
      </c>
      <c r="F5351" t="s">
        <v>9797</v>
      </c>
    </row>
    <row r="5352" spans="1:6">
      <c r="A5352" s="1" t="s">
        <v>7117</v>
      </c>
      <c r="B5352" t="s">
        <v>7117</v>
      </c>
      <c r="C5352" t="s">
        <v>9715</v>
      </c>
      <c r="E5352" s="4">
        <v>43496</v>
      </c>
      <c r="F5352" t="s">
        <v>9797</v>
      </c>
    </row>
    <row r="5353" spans="1:6">
      <c r="A5353" s="1" t="s">
        <v>7118</v>
      </c>
      <c r="B5353" t="s">
        <v>7118</v>
      </c>
      <c r="C5353" t="s">
        <v>1765</v>
      </c>
      <c r="E5353" s="4">
        <v>43496</v>
      </c>
      <c r="F5353" t="s">
        <v>9797</v>
      </c>
    </row>
    <row r="5354" spans="1:6">
      <c r="A5354" s="1" t="s">
        <v>7119</v>
      </c>
      <c r="B5354" t="s">
        <v>7119</v>
      </c>
      <c r="C5354" t="s">
        <v>1765</v>
      </c>
      <c r="E5354" s="4">
        <v>43487</v>
      </c>
      <c r="F5354" t="s">
        <v>9797</v>
      </c>
    </row>
    <row r="5355" spans="1:6">
      <c r="A5355" s="1" t="s">
        <v>7120</v>
      </c>
      <c r="B5355" t="s">
        <v>7120</v>
      </c>
      <c r="C5355" t="s">
        <v>1765</v>
      </c>
      <c r="E5355" s="4">
        <v>43496</v>
      </c>
      <c r="F5355" t="s">
        <v>9797</v>
      </c>
    </row>
    <row r="5356" spans="1:6">
      <c r="A5356" s="1" t="s">
        <v>7121</v>
      </c>
      <c r="B5356" t="s">
        <v>7121</v>
      </c>
      <c r="C5356" t="s">
        <v>1765</v>
      </c>
      <c r="E5356" s="4">
        <v>43496</v>
      </c>
      <c r="F5356" t="s">
        <v>9797</v>
      </c>
    </row>
    <row r="5357" spans="1:6">
      <c r="A5357" s="1" t="s">
        <v>7122</v>
      </c>
      <c r="B5357" t="s">
        <v>7122</v>
      </c>
      <c r="C5357" t="s">
        <v>1765</v>
      </c>
      <c r="E5357" s="4">
        <v>43496</v>
      </c>
      <c r="F5357" t="s">
        <v>9797</v>
      </c>
    </row>
    <row r="5358" spans="1:6">
      <c r="A5358" s="1" t="s">
        <v>7123</v>
      </c>
      <c r="B5358" t="s">
        <v>7123</v>
      </c>
      <c r="C5358" t="s">
        <v>1765</v>
      </c>
      <c r="E5358" s="4">
        <v>43496</v>
      </c>
      <c r="F5358" t="s">
        <v>9797</v>
      </c>
    </row>
    <row r="5359" spans="1:6">
      <c r="A5359" s="1" t="s">
        <v>7124</v>
      </c>
      <c r="B5359" t="s">
        <v>7124</v>
      </c>
      <c r="C5359" t="s">
        <v>1765</v>
      </c>
      <c r="E5359" s="4">
        <v>43495</v>
      </c>
      <c r="F5359" t="s">
        <v>9797</v>
      </c>
    </row>
    <row r="5360" spans="1:6">
      <c r="A5360" s="1" t="s">
        <v>7125</v>
      </c>
      <c r="B5360" t="s">
        <v>7125</v>
      </c>
      <c r="C5360" t="s">
        <v>9715</v>
      </c>
      <c r="E5360" s="4">
        <v>43490</v>
      </c>
      <c r="F5360" t="s">
        <v>9797</v>
      </c>
    </row>
    <row r="5361" spans="1:6">
      <c r="A5361" s="1" t="s">
        <v>7126</v>
      </c>
      <c r="B5361" t="s">
        <v>7126</v>
      </c>
      <c r="C5361" t="s">
        <v>1765</v>
      </c>
      <c r="E5361" s="4">
        <v>43495</v>
      </c>
      <c r="F5361" t="s">
        <v>9797</v>
      </c>
    </row>
    <row r="5362" spans="1:6">
      <c r="A5362" s="1" t="s">
        <v>7127</v>
      </c>
      <c r="B5362" t="s">
        <v>7127</v>
      </c>
      <c r="C5362" t="s">
        <v>1765</v>
      </c>
      <c r="E5362" s="4">
        <v>43490</v>
      </c>
      <c r="F5362" t="s">
        <v>9797</v>
      </c>
    </row>
    <row r="5363" spans="1:6">
      <c r="A5363" s="1" t="s">
        <v>7128</v>
      </c>
      <c r="B5363" t="s">
        <v>7128</v>
      </c>
      <c r="C5363" t="s">
        <v>1765</v>
      </c>
      <c r="E5363" s="4">
        <v>43493</v>
      </c>
      <c r="F5363" t="s">
        <v>9797</v>
      </c>
    </row>
    <row r="5364" spans="1:6">
      <c r="A5364" s="1" t="s">
        <v>7129</v>
      </c>
      <c r="B5364" t="s">
        <v>7129</v>
      </c>
      <c r="C5364" t="s">
        <v>1765</v>
      </c>
      <c r="E5364" s="4">
        <v>43490</v>
      </c>
      <c r="F5364" t="s">
        <v>9797</v>
      </c>
    </row>
    <row r="5365" spans="1:6">
      <c r="A5365" s="1" t="s">
        <v>7130</v>
      </c>
      <c r="B5365" t="s">
        <v>7130</v>
      </c>
      <c r="C5365" t="s">
        <v>1765</v>
      </c>
      <c r="E5365" s="4">
        <v>43496</v>
      </c>
      <c r="F5365" t="s">
        <v>9797</v>
      </c>
    </row>
    <row r="5366" spans="1:6">
      <c r="A5366" s="1" t="s">
        <v>7131</v>
      </c>
      <c r="B5366" t="s">
        <v>7131</v>
      </c>
      <c r="C5366" t="s">
        <v>1765</v>
      </c>
      <c r="E5366" s="4">
        <v>43496</v>
      </c>
      <c r="F5366" t="s">
        <v>9797</v>
      </c>
    </row>
    <row r="5367" spans="1:6">
      <c r="A5367" s="1" t="s">
        <v>7132</v>
      </c>
      <c r="B5367" t="s">
        <v>7132</v>
      </c>
      <c r="C5367" t="s">
        <v>1765</v>
      </c>
      <c r="E5367" s="4">
        <v>43185</v>
      </c>
      <c r="F5367" t="s">
        <v>9797</v>
      </c>
    </row>
    <row r="5368" spans="1:6">
      <c r="A5368" s="1" t="s">
        <v>7133</v>
      </c>
      <c r="B5368" t="s">
        <v>7133</v>
      </c>
      <c r="C5368" t="s">
        <v>1765</v>
      </c>
      <c r="E5368" s="4">
        <v>43185</v>
      </c>
      <c r="F5368" t="s">
        <v>9797</v>
      </c>
    </row>
    <row r="5369" spans="1:6">
      <c r="A5369" s="1" t="s">
        <v>7134</v>
      </c>
      <c r="B5369" t="s">
        <v>7134</v>
      </c>
      <c r="C5369" t="s">
        <v>1765</v>
      </c>
      <c r="E5369" s="4">
        <v>43189</v>
      </c>
      <c r="F5369" t="s">
        <v>9797</v>
      </c>
    </row>
    <row r="5370" spans="1:6">
      <c r="A5370" s="1" t="s">
        <v>7135</v>
      </c>
      <c r="B5370" t="s">
        <v>7135</v>
      </c>
      <c r="C5370" t="s">
        <v>1765</v>
      </c>
      <c r="E5370" s="4">
        <v>43189</v>
      </c>
      <c r="F5370" t="s">
        <v>9797</v>
      </c>
    </row>
    <row r="5371" spans="1:6">
      <c r="A5371" s="1" t="s">
        <v>7136</v>
      </c>
      <c r="B5371" t="s">
        <v>7136</v>
      </c>
      <c r="C5371" t="s">
        <v>9715</v>
      </c>
      <c r="E5371" s="4">
        <v>43439</v>
      </c>
      <c r="F5371" t="s">
        <v>9797</v>
      </c>
    </row>
    <row r="5372" spans="1:6">
      <c r="A5372" s="1" t="s">
        <v>7137</v>
      </c>
      <c r="B5372" t="s">
        <v>7137</v>
      </c>
      <c r="C5372" t="s">
        <v>9720</v>
      </c>
      <c r="E5372" s="4">
        <v>43189</v>
      </c>
      <c r="F5372" t="s">
        <v>9797</v>
      </c>
    </row>
    <row r="5373" spans="1:6">
      <c r="A5373" s="1" t="s">
        <v>7138</v>
      </c>
      <c r="B5373" t="s">
        <v>7138</v>
      </c>
      <c r="C5373" t="s">
        <v>1765</v>
      </c>
      <c r="E5373" s="4">
        <v>43189</v>
      </c>
      <c r="F5373" t="s">
        <v>9797</v>
      </c>
    </row>
    <row r="5374" spans="1:6">
      <c r="A5374" s="1" t="s">
        <v>7139</v>
      </c>
      <c r="B5374" t="s">
        <v>7139</v>
      </c>
      <c r="C5374" t="s">
        <v>1765</v>
      </c>
      <c r="E5374" s="4">
        <v>43189</v>
      </c>
      <c r="F5374" t="s">
        <v>9797</v>
      </c>
    </row>
    <row r="5375" spans="1:6">
      <c r="A5375" s="1" t="s">
        <v>7140</v>
      </c>
      <c r="B5375" t="s">
        <v>7140</v>
      </c>
      <c r="C5375" t="s">
        <v>9715</v>
      </c>
      <c r="E5375" s="4">
        <v>43294</v>
      </c>
      <c r="F5375" t="s">
        <v>9797</v>
      </c>
    </row>
    <row r="5376" spans="1:6">
      <c r="A5376" s="1" t="s">
        <v>7141</v>
      </c>
      <c r="B5376" t="s">
        <v>7141</v>
      </c>
      <c r="C5376" t="s">
        <v>1765</v>
      </c>
      <c r="E5376" s="4">
        <v>43236</v>
      </c>
      <c r="F5376" t="s">
        <v>9797</v>
      </c>
    </row>
    <row r="5377" spans="1:6">
      <c r="A5377" s="1" t="s">
        <v>7142</v>
      </c>
      <c r="B5377" t="s">
        <v>7142</v>
      </c>
      <c r="C5377" t="s">
        <v>9715</v>
      </c>
      <c r="D5377" t="s">
        <v>9785</v>
      </c>
      <c r="E5377" s="4">
        <v>43536</v>
      </c>
      <c r="F5377" t="s">
        <v>9797</v>
      </c>
    </row>
    <row r="5378" spans="1:6">
      <c r="A5378" s="1" t="s">
        <v>7143</v>
      </c>
      <c r="B5378" t="s">
        <v>7143</v>
      </c>
      <c r="C5378" t="s">
        <v>9715</v>
      </c>
      <c r="E5378" s="4">
        <v>43356</v>
      </c>
      <c r="F5378" t="s">
        <v>9797</v>
      </c>
    </row>
    <row r="5379" spans="1:6">
      <c r="A5379" s="1" t="s">
        <v>7144</v>
      </c>
      <c r="B5379" t="s">
        <v>7144</v>
      </c>
      <c r="C5379" t="s">
        <v>9720</v>
      </c>
      <c r="E5379" s="4">
        <v>43206</v>
      </c>
      <c r="F5379" t="s">
        <v>9797</v>
      </c>
    </row>
    <row r="5380" spans="1:6">
      <c r="A5380" s="1" t="s">
        <v>7145</v>
      </c>
      <c r="B5380" t="s">
        <v>7145</v>
      </c>
      <c r="C5380" t="s">
        <v>9715</v>
      </c>
      <c r="D5380" t="s">
        <v>9747</v>
      </c>
      <c r="E5380" s="4">
        <v>43378</v>
      </c>
      <c r="F5380" t="s">
        <v>9797</v>
      </c>
    </row>
    <row r="5381" spans="1:6">
      <c r="A5381" s="1" t="s">
        <v>7146</v>
      </c>
      <c r="B5381" t="s">
        <v>7146</v>
      </c>
      <c r="C5381" t="s">
        <v>9715</v>
      </c>
      <c r="E5381" s="4">
        <v>43230</v>
      </c>
      <c r="F5381" t="s">
        <v>9797</v>
      </c>
    </row>
    <row r="5382" spans="1:6">
      <c r="A5382" s="1" t="s">
        <v>7147</v>
      </c>
      <c r="B5382" t="s">
        <v>7147</v>
      </c>
      <c r="C5382" t="s">
        <v>9715</v>
      </c>
      <c r="E5382" s="4">
        <v>43207</v>
      </c>
      <c r="F5382" t="s">
        <v>9797</v>
      </c>
    </row>
    <row r="5383" spans="1:6">
      <c r="A5383" s="1" t="s">
        <v>7148</v>
      </c>
      <c r="B5383" t="s">
        <v>7148</v>
      </c>
      <c r="C5383" t="s">
        <v>9720</v>
      </c>
      <c r="E5383" s="4">
        <v>43270</v>
      </c>
      <c r="F5383" t="s">
        <v>9797</v>
      </c>
    </row>
    <row r="5384" spans="1:6">
      <c r="A5384" s="1" t="s">
        <v>7149</v>
      </c>
      <c r="B5384" t="s">
        <v>7149</v>
      </c>
      <c r="C5384" t="s">
        <v>1765</v>
      </c>
      <c r="E5384" s="4">
        <v>43227</v>
      </c>
      <c r="F5384" t="s">
        <v>9797</v>
      </c>
    </row>
    <row r="5385" spans="1:6">
      <c r="A5385" s="1" t="s">
        <v>7150</v>
      </c>
      <c r="B5385" t="s">
        <v>7150</v>
      </c>
      <c r="C5385" t="s">
        <v>1765</v>
      </c>
      <c r="D5385" t="s">
        <v>9724</v>
      </c>
      <c r="E5385" s="4">
        <v>43473</v>
      </c>
      <c r="F5385" t="s">
        <v>9797</v>
      </c>
    </row>
    <row r="5386" spans="1:6">
      <c r="A5386" s="1" t="s">
        <v>7151</v>
      </c>
      <c r="B5386" t="s">
        <v>7151</v>
      </c>
      <c r="C5386" t="s">
        <v>1765</v>
      </c>
      <c r="E5386" s="4">
        <v>43251</v>
      </c>
      <c r="F5386" t="s">
        <v>9797</v>
      </c>
    </row>
    <row r="5387" spans="1:6">
      <c r="A5387" s="1" t="s">
        <v>7152</v>
      </c>
      <c r="B5387" t="s">
        <v>7152</v>
      </c>
      <c r="C5387" t="s">
        <v>1765</v>
      </c>
      <c r="E5387" s="4">
        <v>43251</v>
      </c>
      <c r="F5387" t="s">
        <v>9797</v>
      </c>
    </row>
    <row r="5388" spans="1:6">
      <c r="A5388" s="1" t="s">
        <v>7153</v>
      </c>
      <c r="B5388" t="s">
        <v>7153</v>
      </c>
      <c r="C5388" t="s">
        <v>1765</v>
      </c>
      <c r="D5388" t="s">
        <v>9740</v>
      </c>
      <c r="E5388" s="4">
        <v>43602</v>
      </c>
      <c r="F5388" t="s">
        <v>9797</v>
      </c>
    </row>
    <row r="5389" spans="1:6">
      <c r="A5389" s="1" t="s">
        <v>7154</v>
      </c>
      <c r="B5389" t="s">
        <v>7154</v>
      </c>
      <c r="C5389" t="s">
        <v>1765</v>
      </c>
      <c r="E5389" s="4">
        <v>43251</v>
      </c>
      <c r="F5389" t="s">
        <v>9797</v>
      </c>
    </row>
    <row r="5390" spans="1:6">
      <c r="A5390" s="1" t="s">
        <v>7155</v>
      </c>
      <c r="B5390" t="s">
        <v>7155</v>
      </c>
      <c r="C5390" t="s">
        <v>1765</v>
      </c>
      <c r="E5390" s="4">
        <v>43227</v>
      </c>
      <c r="F5390" t="s">
        <v>9797</v>
      </c>
    </row>
    <row r="5391" spans="1:6">
      <c r="A5391" s="1" t="s">
        <v>7156</v>
      </c>
      <c r="B5391" t="s">
        <v>7156</v>
      </c>
      <c r="C5391" t="s">
        <v>1765</v>
      </c>
      <c r="E5391" s="4">
        <v>43251</v>
      </c>
      <c r="F5391" t="s">
        <v>9797</v>
      </c>
    </row>
    <row r="5392" spans="1:6">
      <c r="A5392" s="1" t="s">
        <v>7157</v>
      </c>
      <c r="B5392" t="s">
        <v>7157</v>
      </c>
      <c r="C5392" t="s">
        <v>9715</v>
      </c>
      <c r="E5392" s="4">
        <v>43364</v>
      </c>
      <c r="F5392" t="s">
        <v>9797</v>
      </c>
    </row>
    <row r="5393" spans="1:6">
      <c r="A5393" s="1" t="s">
        <v>7158</v>
      </c>
      <c r="B5393" t="s">
        <v>7158</v>
      </c>
      <c r="C5393" t="s">
        <v>9715</v>
      </c>
      <c r="E5393" s="4">
        <v>43235</v>
      </c>
      <c r="F5393" t="s">
        <v>9797</v>
      </c>
    </row>
    <row r="5394" spans="1:6">
      <c r="A5394" s="1" t="s">
        <v>7159</v>
      </c>
      <c r="B5394" t="s">
        <v>7159</v>
      </c>
      <c r="C5394" t="s">
        <v>9715</v>
      </c>
      <c r="D5394" t="s">
        <v>9741</v>
      </c>
      <c r="E5394" s="4">
        <v>43634</v>
      </c>
      <c r="F5394" t="s">
        <v>9797</v>
      </c>
    </row>
    <row r="5395" spans="1:6">
      <c r="A5395" s="1" t="s">
        <v>7160</v>
      </c>
      <c r="B5395" t="s">
        <v>7160</v>
      </c>
      <c r="C5395" t="s">
        <v>9715</v>
      </c>
      <c r="D5395" t="s">
        <v>9736</v>
      </c>
      <c r="E5395" s="4">
        <v>43293</v>
      </c>
      <c r="F5395" t="s">
        <v>9797</v>
      </c>
    </row>
    <row r="5396" spans="1:6">
      <c r="A5396" s="1" t="s">
        <v>7161</v>
      </c>
      <c r="B5396" t="s">
        <v>7161</v>
      </c>
      <c r="C5396" t="s">
        <v>9715</v>
      </c>
      <c r="E5396" s="4">
        <v>43293</v>
      </c>
      <c r="F5396" t="s">
        <v>9797</v>
      </c>
    </row>
    <row r="5397" spans="1:6">
      <c r="A5397" s="1" t="s">
        <v>7162</v>
      </c>
      <c r="B5397" t="s">
        <v>7162</v>
      </c>
      <c r="C5397" t="s">
        <v>9715</v>
      </c>
      <c r="E5397" s="4">
        <v>43496</v>
      </c>
      <c r="F5397" t="s">
        <v>9797</v>
      </c>
    </row>
    <row r="5398" spans="1:6">
      <c r="A5398" s="1" t="s">
        <v>7163</v>
      </c>
      <c r="B5398" t="s">
        <v>7163</v>
      </c>
      <c r="C5398" t="s">
        <v>9715</v>
      </c>
      <c r="E5398" s="4">
        <v>43251</v>
      </c>
      <c r="F5398" t="s">
        <v>9797</v>
      </c>
    </row>
    <row r="5399" spans="1:6">
      <c r="A5399" s="1" t="s">
        <v>7164</v>
      </c>
      <c r="B5399" t="s">
        <v>7164</v>
      </c>
      <c r="C5399" t="s">
        <v>9715</v>
      </c>
      <c r="D5399" t="s">
        <v>9732</v>
      </c>
      <c r="E5399" s="4">
        <v>43570</v>
      </c>
      <c r="F5399" t="s">
        <v>9797</v>
      </c>
    </row>
    <row r="5400" spans="1:6">
      <c r="A5400" s="1" t="s">
        <v>7165</v>
      </c>
      <c r="B5400" t="s">
        <v>7165</v>
      </c>
      <c r="C5400" t="s">
        <v>9715</v>
      </c>
      <c r="D5400" t="s">
        <v>9747</v>
      </c>
      <c r="E5400" s="4">
        <v>43342</v>
      </c>
      <c r="F5400" t="s">
        <v>9797</v>
      </c>
    </row>
    <row r="5401" spans="1:6">
      <c r="A5401" s="1" t="s">
        <v>7166</v>
      </c>
      <c r="B5401" t="s">
        <v>7166</v>
      </c>
      <c r="C5401" t="s">
        <v>9715</v>
      </c>
      <c r="E5401" s="4">
        <v>43251</v>
      </c>
      <c r="F5401" t="s">
        <v>9797</v>
      </c>
    </row>
    <row r="5402" spans="1:6">
      <c r="A5402" s="1" t="s">
        <v>7167</v>
      </c>
      <c r="B5402" t="s">
        <v>7167</v>
      </c>
      <c r="C5402" t="s">
        <v>9715</v>
      </c>
      <c r="E5402" s="4">
        <v>43251</v>
      </c>
      <c r="F5402" t="s">
        <v>9797</v>
      </c>
    </row>
    <row r="5403" spans="1:6">
      <c r="A5403" s="1" t="s">
        <v>7168</v>
      </c>
      <c r="B5403" t="s">
        <v>7168</v>
      </c>
      <c r="C5403" t="s">
        <v>9715</v>
      </c>
      <c r="E5403" s="4">
        <v>43378</v>
      </c>
      <c r="F5403" t="s">
        <v>9797</v>
      </c>
    </row>
    <row r="5404" spans="1:6">
      <c r="A5404" s="1" t="s">
        <v>7169</v>
      </c>
      <c r="B5404" t="s">
        <v>7169</v>
      </c>
      <c r="C5404" t="s">
        <v>9715</v>
      </c>
      <c r="E5404" s="4">
        <v>43342</v>
      </c>
      <c r="F5404" t="s">
        <v>9797</v>
      </c>
    </row>
    <row r="5405" spans="1:6">
      <c r="A5405" s="1" t="s">
        <v>7170</v>
      </c>
      <c r="B5405" t="s">
        <v>7170</v>
      </c>
      <c r="C5405" t="s">
        <v>9715</v>
      </c>
      <c r="D5405" t="s">
        <v>178</v>
      </c>
      <c r="E5405" s="4">
        <v>43619</v>
      </c>
      <c r="F5405" t="s">
        <v>9797</v>
      </c>
    </row>
    <row r="5406" spans="1:6">
      <c r="A5406" s="1" t="s">
        <v>7171</v>
      </c>
      <c r="B5406" t="s">
        <v>7171</v>
      </c>
      <c r="C5406" t="s">
        <v>9715</v>
      </c>
      <c r="E5406" s="4">
        <v>43496</v>
      </c>
      <c r="F5406" t="s">
        <v>9797</v>
      </c>
    </row>
    <row r="5407" spans="1:6">
      <c r="A5407" s="1" t="s">
        <v>7172</v>
      </c>
      <c r="B5407" t="s">
        <v>7172</v>
      </c>
      <c r="C5407" t="s">
        <v>9715</v>
      </c>
      <c r="E5407" s="4">
        <v>43251</v>
      </c>
      <c r="F5407" t="s">
        <v>9797</v>
      </c>
    </row>
    <row r="5408" spans="1:6">
      <c r="A5408" s="1" t="s">
        <v>7173</v>
      </c>
      <c r="B5408" t="s">
        <v>7173</v>
      </c>
      <c r="C5408" t="s">
        <v>9715</v>
      </c>
      <c r="E5408" s="4">
        <v>43251</v>
      </c>
      <c r="F5408" t="s">
        <v>9797</v>
      </c>
    </row>
    <row r="5409" spans="1:6">
      <c r="A5409" s="1" t="s">
        <v>7174</v>
      </c>
      <c r="B5409" t="s">
        <v>7174</v>
      </c>
      <c r="C5409" t="s">
        <v>9715</v>
      </c>
      <c r="E5409" s="4">
        <v>43251</v>
      </c>
      <c r="F5409" t="s">
        <v>9797</v>
      </c>
    </row>
    <row r="5410" spans="1:6">
      <c r="A5410" s="1" t="s">
        <v>7175</v>
      </c>
      <c r="B5410" t="s">
        <v>7175</v>
      </c>
      <c r="C5410" t="s">
        <v>9715</v>
      </c>
      <c r="E5410" s="4">
        <v>43476</v>
      </c>
      <c r="F5410" t="s">
        <v>9797</v>
      </c>
    </row>
    <row r="5411" spans="1:6">
      <c r="A5411" s="1" t="s">
        <v>7176</v>
      </c>
      <c r="B5411" t="s">
        <v>7176</v>
      </c>
      <c r="C5411" t="s">
        <v>9715</v>
      </c>
      <c r="E5411" s="4">
        <v>43269</v>
      </c>
      <c r="F5411" t="s">
        <v>9797</v>
      </c>
    </row>
    <row r="5412" spans="1:6">
      <c r="A5412" s="1" t="s">
        <v>7177</v>
      </c>
      <c r="B5412" t="s">
        <v>7177</v>
      </c>
      <c r="C5412" t="s">
        <v>9715</v>
      </c>
      <c r="E5412" s="4">
        <v>43276</v>
      </c>
      <c r="F5412" t="s">
        <v>9797</v>
      </c>
    </row>
    <row r="5413" spans="1:6">
      <c r="A5413" s="1" t="s">
        <v>7178</v>
      </c>
      <c r="B5413" t="s">
        <v>7178</v>
      </c>
      <c r="C5413" t="s">
        <v>9715</v>
      </c>
      <c r="E5413" s="4">
        <v>43263</v>
      </c>
      <c r="F5413" t="s">
        <v>9797</v>
      </c>
    </row>
    <row r="5414" spans="1:6">
      <c r="A5414" s="1" t="s">
        <v>7179</v>
      </c>
      <c r="B5414" t="s">
        <v>7179</v>
      </c>
      <c r="C5414" t="s">
        <v>9715</v>
      </c>
      <c r="E5414" s="4">
        <v>43280</v>
      </c>
      <c r="F5414" t="s">
        <v>9797</v>
      </c>
    </row>
    <row r="5415" spans="1:6">
      <c r="A5415" s="1" t="s">
        <v>7180</v>
      </c>
      <c r="B5415" t="s">
        <v>7180</v>
      </c>
      <c r="C5415" t="s">
        <v>9715</v>
      </c>
      <c r="E5415" s="4">
        <v>43280</v>
      </c>
      <c r="F5415" t="s">
        <v>9797</v>
      </c>
    </row>
    <row r="5416" spans="1:6">
      <c r="A5416" s="1" t="s">
        <v>7181</v>
      </c>
      <c r="B5416" t="s">
        <v>7181</v>
      </c>
      <c r="C5416" t="s">
        <v>9715</v>
      </c>
      <c r="E5416" s="4">
        <v>43280</v>
      </c>
      <c r="F5416" t="s">
        <v>9797</v>
      </c>
    </row>
    <row r="5417" spans="1:6">
      <c r="A5417" s="1" t="s">
        <v>7182</v>
      </c>
      <c r="B5417" t="s">
        <v>7182</v>
      </c>
      <c r="C5417" t="s">
        <v>9715</v>
      </c>
      <c r="E5417" s="4">
        <v>43280</v>
      </c>
      <c r="F5417" t="s">
        <v>9797</v>
      </c>
    </row>
    <row r="5418" spans="1:6">
      <c r="A5418" s="1" t="s">
        <v>7183</v>
      </c>
      <c r="B5418" t="s">
        <v>7183</v>
      </c>
      <c r="C5418" t="s">
        <v>9715</v>
      </c>
      <c r="E5418" s="4">
        <v>43280</v>
      </c>
      <c r="F5418" t="s">
        <v>9797</v>
      </c>
    </row>
    <row r="5419" spans="1:6">
      <c r="A5419" s="1" t="s">
        <v>7184</v>
      </c>
      <c r="B5419" t="s">
        <v>7184</v>
      </c>
      <c r="C5419" t="s">
        <v>9715</v>
      </c>
      <c r="E5419" s="4">
        <v>43635</v>
      </c>
      <c r="F5419" t="s">
        <v>9797</v>
      </c>
    </row>
    <row r="5420" spans="1:6">
      <c r="A5420" s="1" t="s">
        <v>7185</v>
      </c>
      <c r="B5420" t="s">
        <v>7185</v>
      </c>
      <c r="C5420" t="s">
        <v>9715</v>
      </c>
      <c r="E5420" s="4">
        <v>43280</v>
      </c>
      <c r="F5420" t="s">
        <v>9797</v>
      </c>
    </row>
    <row r="5421" spans="1:6">
      <c r="A5421" s="1" t="s">
        <v>7186</v>
      </c>
      <c r="B5421" t="s">
        <v>7186</v>
      </c>
      <c r="C5421" t="s">
        <v>9715</v>
      </c>
      <c r="E5421" s="4">
        <v>43278</v>
      </c>
      <c r="F5421" t="s">
        <v>9797</v>
      </c>
    </row>
    <row r="5422" spans="1:6">
      <c r="A5422" s="1" t="s">
        <v>7187</v>
      </c>
      <c r="B5422" t="s">
        <v>7187</v>
      </c>
      <c r="C5422" t="s">
        <v>9715</v>
      </c>
      <c r="E5422" s="4">
        <v>43280</v>
      </c>
      <c r="F5422" t="s">
        <v>9797</v>
      </c>
    </row>
    <row r="5423" spans="1:6">
      <c r="A5423" s="1" t="s">
        <v>7188</v>
      </c>
      <c r="B5423" t="s">
        <v>7188</v>
      </c>
      <c r="C5423" t="s">
        <v>9715</v>
      </c>
      <c r="E5423" s="4">
        <v>43278</v>
      </c>
      <c r="F5423" t="s">
        <v>9797</v>
      </c>
    </row>
    <row r="5424" spans="1:6">
      <c r="A5424" s="1" t="s">
        <v>7189</v>
      </c>
      <c r="B5424" t="s">
        <v>7189</v>
      </c>
      <c r="C5424" t="s">
        <v>9715</v>
      </c>
      <c r="D5424" t="s">
        <v>9750</v>
      </c>
      <c r="E5424" s="4">
        <v>43278</v>
      </c>
      <c r="F5424" t="s">
        <v>9797</v>
      </c>
    </row>
    <row r="5425" spans="1:6">
      <c r="A5425" s="1" t="s">
        <v>7190</v>
      </c>
      <c r="B5425" t="s">
        <v>7190</v>
      </c>
      <c r="C5425" t="s">
        <v>9715</v>
      </c>
      <c r="E5425" s="4">
        <v>43280</v>
      </c>
      <c r="F5425" t="s">
        <v>9797</v>
      </c>
    </row>
    <row r="5426" spans="1:6">
      <c r="A5426" s="1" t="s">
        <v>7191</v>
      </c>
      <c r="B5426" t="s">
        <v>7191</v>
      </c>
      <c r="C5426" t="s">
        <v>9715</v>
      </c>
      <c r="E5426" s="4">
        <v>43280</v>
      </c>
      <c r="F5426" t="s">
        <v>9797</v>
      </c>
    </row>
    <row r="5427" spans="1:6">
      <c r="A5427" s="1" t="s">
        <v>7192</v>
      </c>
      <c r="B5427" t="s">
        <v>7192</v>
      </c>
      <c r="C5427" t="s">
        <v>1765</v>
      </c>
      <c r="E5427" s="4">
        <v>43312</v>
      </c>
      <c r="F5427" t="s">
        <v>9797</v>
      </c>
    </row>
    <row r="5428" spans="1:6">
      <c r="A5428" s="1" t="s">
        <v>7193</v>
      </c>
      <c r="B5428" t="s">
        <v>7193</v>
      </c>
      <c r="C5428" t="s">
        <v>1765</v>
      </c>
      <c r="D5428" t="s">
        <v>9736</v>
      </c>
      <c r="E5428" s="4">
        <v>43305</v>
      </c>
      <c r="F5428" t="s">
        <v>9797</v>
      </c>
    </row>
    <row r="5429" spans="1:6">
      <c r="A5429" s="1" t="s">
        <v>7194</v>
      </c>
      <c r="B5429" t="s">
        <v>7194</v>
      </c>
      <c r="C5429" t="s">
        <v>1765</v>
      </c>
      <c r="E5429" s="4">
        <v>43312</v>
      </c>
      <c r="F5429" t="s">
        <v>9797</v>
      </c>
    </row>
    <row r="5430" spans="1:6">
      <c r="A5430" s="1" t="s">
        <v>7195</v>
      </c>
      <c r="B5430" t="s">
        <v>7195</v>
      </c>
      <c r="C5430" t="s">
        <v>9720</v>
      </c>
      <c r="E5430" s="4">
        <v>43130</v>
      </c>
      <c r="F5430" t="s">
        <v>9797</v>
      </c>
    </row>
    <row r="5431" spans="1:6">
      <c r="A5431" s="1" t="s">
        <v>7196</v>
      </c>
      <c r="B5431" t="s">
        <v>7196</v>
      </c>
      <c r="C5431" t="s">
        <v>9715</v>
      </c>
      <c r="D5431" t="s">
        <v>9768</v>
      </c>
      <c r="E5431" s="4">
        <v>43476</v>
      </c>
      <c r="F5431" t="s">
        <v>9797</v>
      </c>
    </row>
    <row r="5432" spans="1:6">
      <c r="A5432" s="1" t="s">
        <v>7197</v>
      </c>
      <c r="B5432" t="s">
        <v>7197</v>
      </c>
      <c r="C5432" t="s">
        <v>9715</v>
      </c>
      <c r="E5432" s="4">
        <v>43131</v>
      </c>
      <c r="F5432" t="s">
        <v>9797</v>
      </c>
    </row>
    <row r="5433" spans="1:6">
      <c r="A5433" s="1" t="s">
        <v>7198</v>
      </c>
      <c r="B5433" t="s">
        <v>7198</v>
      </c>
      <c r="C5433" t="s">
        <v>1765</v>
      </c>
      <c r="E5433" s="4">
        <v>43496</v>
      </c>
      <c r="F5433" t="s">
        <v>9797</v>
      </c>
    </row>
    <row r="5434" spans="1:6">
      <c r="A5434" s="1" t="s">
        <v>7199</v>
      </c>
      <c r="B5434" t="s">
        <v>7199</v>
      </c>
      <c r="C5434" t="s">
        <v>1765</v>
      </c>
      <c r="E5434" s="4">
        <v>43553</v>
      </c>
      <c r="F5434" t="s">
        <v>9797</v>
      </c>
    </row>
    <row r="5435" spans="1:6">
      <c r="A5435" s="1" t="s">
        <v>7200</v>
      </c>
      <c r="B5435" t="s">
        <v>7200</v>
      </c>
      <c r="C5435" t="s">
        <v>1765</v>
      </c>
      <c r="E5435" s="4">
        <v>43536</v>
      </c>
      <c r="F5435" t="s">
        <v>9797</v>
      </c>
    </row>
    <row r="5436" spans="1:6">
      <c r="A5436" s="1" t="s">
        <v>7201</v>
      </c>
      <c r="B5436" t="s">
        <v>7201</v>
      </c>
      <c r="C5436" t="s">
        <v>1765</v>
      </c>
      <c r="E5436" s="4">
        <v>43536</v>
      </c>
      <c r="F5436" t="s">
        <v>9797</v>
      </c>
    </row>
    <row r="5437" spans="1:6">
      <c r="A5437" s="1" t="s">
        <v>7202</v>
      </c>
      <c r="B5437" t="s">
        <v>7202</v>
      </c>
      <c r="C5437" t="s">
        <v>1765</v>
      </c>
      <c r="D5437" t="s">
        <v>9724</v>
      </c>
      <c r="E5437" s="4">
        <v>43641</v>
      </c>
      <c r="F5437" t="s">
        <v>9797</v>
      </c>
    </row>
    <row r="5438" spans="1:6">
      <c r="A5438" s="1" t="s">
        <v>7203</v>
      </c>
      <c r="B5438" t="s">
        <v>7203</v>
      </c>
      <c r="C5438" t="s">
        <v>1765</v>
      </c>
      <c r="E5438" s="4">
        <v>43553</v>
      </c>
      <c r="F5438" t="s">
        <v>9797</v>
      </c>
    </row>
    <row r="5439" spans="1:6">
      <c r="A5439" s="1" t="s">
        <v>7204</v>
      </c>
      <c r="B5439" t="s">
        <v>7204</v>
      </c>
      <c r="C5439" t="s">
        <v>1765</v>
      </c>
      <c r="E5439" s="4">
        <v>43536</v>
      </c>
      <c r="F5439" t="s">
        <v>9797</v>
      </c>
    </row>
    <row r="5440" spans="1:6">
      <c r="A5440" s="1" t="s">
        <v>7205</v>
      </c>
      <c r="B5440" t="s">
        <v>7205</v>
      </c>
      <c r="C5440" t="s">
        <v>1765</v>
      </c>
      <c r="E5440" s="4">
        <v>43553</v>
      </c>
      <c r="F5440" t="s">
        <v>9797</v>
      </c>
    </row>
    <row r="5441" spans="1:6">
      <c r="A5441" s="1" t="s">
        <v>7206</v>
      </c>
      <c r="B5441" t="s">
        <v>7206</v>
      </c>
      <c r="C5441" t="s">
        <v>1765</v>
      </c>
      <c r="E5441" s="4">
        <v>43536</v>
      </c>
      <c r="F5441" t="s">
        <v>9797</v>
      </c>
    </row>
    <row r="5442" spans="1:6">
      <c r="A5442" s="1" t="s">
        <v>7207</v>
      </c>
      <c r="B5442" t="s">
        <v>7207</v>
      </c>
      <c r="C5442" t="s">
        <v>1765</v>
      </c>
      <c r="E5442" s="4">
        <v>43550</v>
      </c>
      <c r="F5442" t="s">
        <v>9797</v>
      </c>
    </row>
    <row r="5443" spans="1:6">
      <c r="A5443" s="1" t="s">
        <v>7208</v>
      </c>
      <c r="B5443" t="s">
        <v>7208</v>
      </c>
      <c r="C5443" t="s">
        <v>1765</v>
      </c>
      <c r="E5443" s="4">
        <v>43553</v>
      </c>
      <c r="F5443" t="s">
        <v>9797</v>
      </c>
    </row>
    <row r="5444" spans="1:6">
      <c r="A5444" s="1" t="s">
        <v>7209</v>
      </c>
      <c r="B5444" t="s">
        <v>7209</v>
      </c>
      <c r="C5444" t="s">
        <v>1765</v>
      </c>
      <c r="E5444" s="4">
        <v>43536</v>
      </c>
      <c r="F5444" t="s">
        <v>9797</v>
      </c>
    </row>
    <row r="5445" spans="1:6">
      <c r="A5445" s="1" t="s">
        <v>7210</v>
      </c>
      <c r="B5445" t="s">
        <v>7210</v>
      </c>
      <c r="C5445" t="s">
        <v>1765</v>
      </c>
      <c r="E5445" s="4">
        <v>43536</v>
      </c>
      <c r="F5445" t="s">
        <v>9797</v>
      </c>
    </row>
    <row r="5446" spans="1:6">
      <c r="A5446" s="1" t="s">
        <v>7211</v>
      </c>
      <c r="B5446" t="s">
        <v>7211</v>
      </c>
      <c r="C5446" t="s">
        <v>1765</v>
      </c>
      <c r="E5446" s="4">
        <v>43536</v>
      </c>
      <c r="F5446" t="s">
        <v>9797</v>
      </c>
    </row>
    <row r="5447" spans="1:6">
      <c r="A5447" s="1" t="s">
        <v>7212</v>
      </c>
      <c r="B5447" t="s">
        <v>7212</v>
      </c>
      <c r="C5447" t="s">
        <v>1765</v>
      </c>
      <c r="E5447" s="4">
        <v>43536</v>
      </c>
      <c r="F5447" t="s">
        <v>9797</v>
      </c>
    </row>
    <row r="5448" spans="1:6">
      <c r="A5448" s="1" t="s">
        <v>7213</v>
      </c>
      <c r="B5448" t="s">
        <v>7213</v>
      </c>
      <c r="C5448" t="s">
        <v>1765</v>
      </c>
      <c r="E5448" s="4">
        <v>43536</v>
      </c>
      <c r="F5448" t="s">
        <v>9797</v>
      </c>
    </row>
    <row r="5449" spans="1:6">
      <c r="A5449" s="1" t="s">
        <v>7214</v>
      </c>
      <c r="B5449" t="s">
        <v>7214</v>
      </c>
      <c r="C5449" t="s">
        <v>1765</v>
      </c>
      <c r="D5449" t="s">
        <v>9751</v>
      </c>
      <c r="E5449" s="4">
        <v>43553</v>
      </c>
      <c r="F5449" t="s">
        <v>9797</v>
      </c>
    </row>
    <row r="5450" spans="1:6">
      <c r="A5450" s="1" t="s">
        <v>7215</v>
      </c>
      <c r="B5450" t="s">
        <v>7215</v>
      </c>
      <c r="C5450" t="s">
        <v>1765</v>
      </c>
      <c r="D5450" t="s">
        <v>9747</v>
      </c>
      <c r="E5450" s="4">
        <v>43602</v>
      </c>
      <c r="F5450" t="s">
        <v>9797</v>
      </c>
    </row>
    <row r="5451" spans="1:6">
      <c r="A5451" s="1" t="s">
        <v>7216</v>
      </c>
      <c r="B5451" t="s">
        <v>7216</v>
      </c>
      <c r="C5451" t="s">
        <v>1765</v>
      </c>
      <c r="E5451" s="4">
        <v>43553</v>
      </c>
      <c r="F5451" t="s">
        <v>9797</v>
      </c>
    </row>
    <row r="5452" spans="1:6">
      <c r="A5452" s="1" t="s">
        <v>7217</v>
      </c>
      <c r="B5452" t="s">
        <v>7217</v>
      </c>
      <c r="C5452" t="s">
        <v>1765</v>
      </c>
      <c r="E5452" s="4">
        <v>43553</v>
      </c>
      <c r="F5452" t="s">
        <v>9797</v>
      </c>
    </row>
    <row r="5453" spans="1:6">
      <c r="A5453" s="1" t="s">
        <v>7218</v>
      </c>
      <c r="B5453" t="s">
        <v>7218</v>
      </c>
      <c r="C5453" t="s">
        <v>1765</v>
      </c>
      <c r="E5453" s="4">
        <v>43553</v>
      </c>
      <c r="F5453" t="s">
        <v>9797</v>
      </c>
    </row>
    <row r="5454" spans="1:6">
      <c r="A5454" s="1" t="s">
        <v>7219</v>
      </c>
      <c r="B5454" t="s">
        <v>7219</v>
      </c>
      <c r="C5454" t="s">
        <v>1765</v>
      </c>
      <c r="E5454" s="4">
        <v>43553</v>
      </c>
      <c r="F5454" t="s">
        <v>9797</v>
      </c>
    </row>
    <row r="5455" spans="1:6">
      <c r="A5455" s="1" t="s">
        <v>7220</v>
      </c>
      <c r="B5455" t="s">
        <v>7220</v>
      </c>
      <c r="C5455" t="s">
        <v>1765</v>
      </c>
      <c r="E5455" s="4">
        <v>43553</v>
      </c>
      <c r="F5455" t="s">
        <v>9797</v>
      </c>
    </row>
    <row r="5456" spans="1:6">
      <c r="A5456" s="1" t="s">
        <v>7221</v>
      </c>
      <c r="B5456" t="s">
        <v>7221</v>
      </c>
      <c r="C5456" t="s">
        <v>1765</v>
      </c>
      <c r="E5456" s="4">
        <v>43553</v>
      </c>
      <c r="F5456" t="s">
        <v>9797</v>
      </c>
    </row>
    <row r="5457" spans="1:6">
      <c r="A5457" s="1" t="s">
        <v>7222</v>
      </c>
      <c r="B5457" t="s">
        <v>7222</v>
      </c>
      <c r="C5457" t="s">
        <v>1765</v>
      </c>
      <c r="E5457" s="4">
        <v>43553</v>
      </c>
      <c r="F5457" t="s">
        <v>9797</v>
      </c>
    </row>
    <row r="5458" spans="1:6">
      <c r="A5458" s="1" t="s">
        <v>7223</v>
      </c>
      <c r="B5458" t="s">
        <v>7223</v>
      </c>
      <c r="C5458" t="s">
        <v>1765</v>
      </c>
      <c r="E5458" s="4">
        <v>43553</v>
      </c>
      <c r="F5458" t="s">
        <v>9797</v>
      </c>
    </row>
    <row r="5459" spans="1:6">
      <c r="A5459" s="1" t="s">
        <v>7224</v>
      </c>
      <c r="B5459" t="s">
        <v>7224</v>
      </c>
      <c r="C5459" t="s">
        <v>1765</v>
      </c>
      <c r="E5459" s="4">
        <v>43543</v>
      </c>
      <c r="F5459" t="s">
        <v>9797</v>
      </c>
    </row>
    <row r="5460" spans="1:6">
      <c r="A5460" s="1" t="s">
        <v>7225</v>
      </c>
      <c r="B5460" t="s">
        <v>7225</v>
      </c>
      <c r="C5460" t="s">
        <v>1765</v>
      </c>
      <c r="E5460" s="4">
        <v>43553</v>
      </c>
      <c r="F5460" t="s">
        <v>9797</v>
      </c>
    </row>
    <row r="5461" spans="1:6">
      <c r="A5461" s="1" t="s">
        <v>7226</v>
      </c>
      <c r="B5461" t="s">
        <v>7226</v>
      </c>
      <c r="C5461" t="s">
        <v>1765</v>
      </c>
      <c r="E5461" s="4">
        <v>43553</v>
      </c>
      <c r="F5461" t="s">
        <v>9797</v>
      </c>
    </row>
    <row r="5462" spans="1:6">
      <c r="A5462" s="1" t="s">
        <v>7227</v>
      </c>
      <c r="B5462" t="s">
        <v>7227</v>
      </c>
      <c r="C5462" t="s">
        <v>1765</v>
      </c>
      <c r="E5462" s="4">
        <v>43619</v>
      </c>
      <c r="F5462" t="s">
        <v>9797</v>
      </c>
    </row>
    <row r="5463" spans="1:6">
      <c r="A5463" s="1" t="s">
        <v>7228</v>
      </c>
      <c r="B5463" t="s">
        <v>7228</v>
      </c>
      <c r="C5463" t="s">
        <v>1765</v>
      </c>
      <c r="E5463" s="4">
        <v>43550</v>
      </c>
      <c r="F5463" t="s">
        <v>9797</v>
      </c>
    </row>
    <row r="5464" spans="1:6">
      <c r="A5464" s="1" t="s">
        <v>7229</v>
      </c>
      <c r="B5464" t="s">
        <v>7229</v>
      </c>
      <c r="C5464" t="s">
        <v>1765</v>
      </c>
      <c r="E5464" s="4">
        <v>43553</v>
      </c>
      <c r="F5464" t="s">
        <v>9797</v>
      </c>
    </row>
    <row r="5465" spans="1:6">
      <c r="A5465" s="1" t="s">
        <v>7230</v>
      </c>
      <c r="B5465" t="s">
        <v>7230</v>
      </c>
      <c r="C5465" t="s">
        <v>1765</v>
      </c>
      <c r="E5465" s="4">
        <v>43553</v>
      </c>
      <c r="F5465" t="s">
        <v>9797</v>
      </c>
    </row>
    <row r="5466" spans="1:6">
      <c r="A5466" s="1" t="s">
        <v>7231</v>
      </c>
      <c r="B5466" t="s">
        <v>7231</v>
      </c>
      <c r="C5466" t="s">
        <v>1765</v>
      </c>
      <c r="E5466" s="4">
        <v>43553</v>
      </c>
      <c r="F5466" t="s">
        <v>9797</v>
      </c>
    </row>
    <row r="5467" spans="1:6">
      <c r="A5467" s="1" t="s">
        <v>7232</v>
      </c>
      <c r="B5467" t="s">
        <v>7232</v>
      </c>
      <c r="C5467" t="s">
        <v>1765</v>
      </c>
      <c r="E5467" s="4">
        <v>43553</v>
      </c>
      <c r="F5467" t="s">
        <v>9797</v>
      </c>
    </row>
    <row r="5468" spans="1:6">
      <c r="A5468" s="1" t="s">
        <v>7233</v>
      </c>
      <c r="B5468" t="s">
        <v>7233</v>
      </c>
      <c r="C5468" t="s">
        <v>1765</v>
      </c>
      <c r="E5468" s="4">
        <v>43553</v>
      </c>
      <c r="F5468" t="s">
        <v>9797</v>
      </c>
    </row>
    <row r="5469" spans="1:6">
      <c r="A5469" s="1" t="s">
        <v>7234</v>
      </c>
      <c r="B5469" t="s">
        <v>7234</v>
      </c>
      <c r="C5469" t="s">
        <v>9720</v>
      </c>
      <c r="E5469" s="4">
        <v>43123</v>
      </c>
      <c r="F5469" t="s">
        <v>9797</v>
      </c>
    </row>
    <row r="5470" spans="1:6">
      <c r="A5470" s="1" t="s">
        <v>7235</v>
      </c>
      <c r="B5470" t="s">
        <v>7235</v>
      </c>
      <c r="C5470" t="s">
        <v>9715</v>
      </c>
      <c r="E5470" s="4">
        <v>43131</v>
      </c>
      <c r="F5470" t="s">
        <v>9797</v>
      </c>
    </row>
    <row r="5471" spans="1:6">
      <c r="A5471" s="1" t="s">
        <v>7236</v>
      </c>
      <c r="B5471" t="s">
        <v>7236</v>
      </c>
      <c r="C5471" t="s">
        <v>9715</v>
      </c>
      <c r="E5471" s="4">
        <v>43122</v>
      </c>
      <c r="F5471" t="s">
        <v>9797</v>
      </c>
    </row>
    <row r="5472" spans="1:6">
      <c r="A5472" s="1" t="s">
        <v>7237</v>
      </c>
      <c r="B5472" t="s">
        <v>7237</v>
      </c>
      <c r="C5472" t="s">
        <v>1765</v>
      </c>
      <c r="E5472" s="4">
        <v>43305</v>
      </c>
      <c r="F5472" t="s">
        <v>9797</v>
      </c>
    </row>
    <row r="5473" spans="1:6">
      <c r="A5473" s="1" t="s">
        <v>7238</v>
      </c>
      <c r="B5473" t="s">
        <v>7238</v>
      </c>
      <c r="C5473" t="s">
        <v>1765</v>
      </c>
      <c r="E5473" s="4">
        <v>43312</v>
      </c>
      <c r="F5473" t="s">
        <v>9797</v>
      </c>
    </row>
    <row r="5474" spans="1:6">
      <c r="A5474" s="1" t="s">
        <v>7239</v>
      </c>
      <c r="B5474" t="s">
        <v>7239</v>
      </c>
      <c r="C5474" t="s">
        <v>1765</v>
      </c>
      <c r="E5474" s="4">
        <v>43304</v>
      </c>
      <c r="F5474" t="s">
        <v>9797</v>
      </c>
    </row>
    <row r="5475" spans="1:6">
      <c r="A5475" s="1" t="s">
        <v>7240</v>
      </c>
      <c r="B5475" t="s">
        <v>7240</v>
      </c>
      <c r="C5475" t="s">
        <v>1765</v>
      </c>
      <c r="E5475" s="4">
        <v>43312</v>
      </c>
      <c r="F5475" t="s">
        <v>9797</v>
      </c>
    </row>
    <row r="5476" spans="1:6">
      <c r="A5476" s="1" t="s">
        <v>7241</v>
      </c>
      <c r="B5476" t="s">
        <v>7241</v>
      </c>
      <c r="C5476" t="s">
        <v>9715</v>
      </c>
      <c r="E5476" s="4">
        <v>43396</v>
      </c>
      <c r="F5476" t="s">
        <v>9797</v>
      </c>
    </row>
    <row r="5477" spans="1:6">
      <c r="A5477" s="1" t="s">
        <v>7242</v>
      </c>
      <c r="B5477" t="s">
        <v>7242</v>
      </c>
      <c r="C5477" t="s">
        <v>9715</v>
      </c>
      <c r="D5477" t="s">
        <v>9724</v>
      </c>
      <c r="E5477" s="4">
        <v>43634</v>
      </c>
      <c r="F5477" t="s">
        <v>9797</v>
      </c>
    </row>
    <row r="5478" spans="1:6">
      <c r="A5478" s="1" t="s">
        <v>7243</v>
      </c>
      <c r="B5478" t="s">
        <v>7243</v>
      </c>
      <c r="C5478" t="s">
        <v>9715</v>
      </c>
      <c r="D5478" t="s">
        <v>9750</v>
      </c>
      <c r="E5478" s="4">
        <v>43424</v>
      </c>
      <c r="F5478" t="s">
        <v>9797</v>
      </c>
    </row>
    <row r="5479" spans="1:6">
      <c r="A5479" s="1" t="s">
        <v>7244</v>
      </c>
      <c r="B5479" t="s">
        <v>7244</v>
      </c>
      <c r="C5479" t="s">
        <v>9715</v>
      </c>
      <c r="E5479" s="4">
        <v>43495</v>
      </c>
      <c r="F5479" t="s">
        <v>9797</v>
      </c>
    </row>
    <row r="5480" spans="1:6">
      <c r="A5480" s="1" t="s">
        <v>7245</v>
      </c>
      <c r="B5480" t="s">
        <v>7245</v>
      </c>
      <c r="C5480" t="s">
        <v>1765</v>
      </c>
      <c r="E5480" s="4">
        <v>43342</v>
      </c>
      <c r="F5480" t="s">
        <v>9797</v>
      </c>
    </row>
    <row r="5481" spans="1:6">
      <c r="A5481" s="1" t="s">
        <v>7246</v>
      </c>
      <c r="B5481" t="s">
        <v>7246</v>
      </c>
      <c r="C5481" t="s">
        <v>1765</v>
      </c>
      <c r="E5481" s="4">
        <v>43364</v>
      </c>
      <c r="F5481" t="s">
        <v>9797</v>
      </c>
    </row>
    <row r="5482" spans="1:6">
      <c r="A5482" s="1" t="s">
        <v>7247</v>
      </c>
      <c r="B5482" t="s">
        <v>7247</v>
      </c>
      <c r="C5482" t="s">
        <v>9715</v>
      </c>
      <c r="E5482" s="4">
        <v>43423</v>
      </c>
      <c r="F5482" t="s">
        <v>9797</v>
      </c>
    </row>
    <row r="5483" spans="1:6">
      <c r="A5483" s="1" t="s">
        <v>7248</v>
      </c>
      <c r="B5483" t="s">
        <v>7248</v>
      </c>
      <c r="C5483" t="s">
        <v>9715</v>
      </c>
      <c r="E5483" s="4">
        <v>43364</v>
      </c>
      <c r="F5483" t="s">
        <v>9797</v>
      </c>
    </row>
    <row r="5484" spans="1:6">
      <c r="A5484" s="1" t="s">
        <v>7249</v>
      </c>
      <c r="B5484" t="s">
        <v>7249</v>
      </c>
      <c r="C5484" t="s">
        <v>9715</v>
      </c>
      <c r="E5484" s="4">
        <v>43417</v>
      </c>
      <c r="F5484" t="s">
        <v>9797</v>
      </c>
    </row>
    <row r="5485" spans="1:6">
      <c r="A5485" s="1" t="s">
        <v>7250</v>
      </c>
      <c r="B5485" t="s">
        <v>7250</v>
      </c>
      <c r="C5485" t="s">
        <v>1765</v>
      </c>
      <c r="E5485" s="4">
        <v>43364</v>
      </c>
      <c r="F5485" t="s">
        <v>9797</v>
      </c>
    </row>
    <row r="5486" spans="1:6">
      <c r="A5486" s="1" t="s">
        <v>7251</v>
      </c>
      <c r="B5486" t="s">
        <v>7251</v>
      </c>
      <c r="C5486" t="s">
        <v>9715</v>
      </c>
      <c r="E5486" s="4">
        <v>43496</v>
      </c>
      <c r="F5486" t="s">
        <v>9797</v>
      </c>
    </row>
    <row r="5487" spans="1:6">
      <c r="A5487" s="1" t="s">
        <v>7252</v>
      </c>
      <c r="B5487" t="s">
        <v>7252</v>
      </c>
      <c r="C5487" t="s">
        <v>1765</v>
      </c>
      <c r="E5487" s="4">
        <v>43362</v>
      </c>
      <c r="F5487" t="s">
        <v>9797</v>
      </c>
    </row>
    <row r="5488" spans="1:6">
      <c r="A5488" s="1" t="s">
        <v>7253</v>
      </c>
      <c r="B5488" t="s">
        <v>7253</v>
      </c>
      <c r="C5488" t="s">
        <v>1765</v>
      </c>
      <c r="E5488" s="4">
        <v>43364</v>
      </c>
      <c r="F5488" t="s">
        <v>9797</v>
      </c>
    </row>
    <row r="5489" spans="1:6">
      <c r="A5489" s="1" t="s">
        <v>7254</v>
      </c>
      <c r="B5489" t="s">
        <v>7254</v>
      </c>
      <c r="C5489" t="s">
        <v>1765</v>
      </c>
      <c r="E5489" s="4">
        <v>43371</v>
      </c>
      <c r="F5489" t="s">
        <v>9797</v>
      </c>
    </row>
    <row r="5490" spans="1:6">
      <c r="A5490" s="1" t="s">
        <v>7255</v>
      </c>
      <c r="B5490" t="s">
        <v>7255</v>
      </c>
      <c r="C5490" t="s">
        <v>1765</v>
      </c>
      <c r="E5490" s="4">
        <v>43364</v>
      </c>
      <c r="F5490" t="s">
        <v>9797</v>
      </c>
    </row>
    <row r="5491" spans="1:6">
      <c r="A5491" s="1" t="s">
        <v>7256</v>
      </c>
      <c r="B5491" t="s">
        <v>7256</v>
      </c>
      <c r="C5491" t="s">
        <v>1765</v>
      </c>
      <c r="E5491" s="4">
        <v>43361</v>
      </c>
      <c r="F5491" t="s">
        <v>9797</v>
      </c>
    </row>
    <row r="5492" spans="1:6">
      <c r="A5492" s="1" t="s">
        <v>7257</v>
      </c>
      <c r="B5492" t="s">
        <v>7257</v>
      </c>
      <c r="C5492" t="s">
        <v>1765</v>
      </c>
      <c r="D5492" t="s">
        <v>178</v>
      </c>
      <c r="E5492" s="4">
        <v>43641</v>
      </c>
      <c r="F5492" t="s">
        <v>9797</v>
      </c>
    </row>
    <row r="5493" spans="1:6">
      <c r="A5493" s="1" t="s">
        <v>7258</v>
      </c>
      <c r="B5493" t="s">
        <v>7258</v>
      </c>
      <c r="C5493" t="s">
        <v>1765</v>
      </c>
      <c r="E5493" s="4">
        <v>43362</v>
      </c>
      <c r="F5493" t="s">
        <v>9797</v>
      </c>
    </row>
    <row r="5494" spans="1:6">
      <c r="A5494" s="1" t="s">
        <v>7259</v>
      </c>
      <c r="B5494" t="s">
        <v>7259</v>
      </c>
      <c r="C5494" t="s">
        <v>1765</v>
      </c>
      <c r="E5494" s="4">
        <v>43360</v>
      </c>
      <c r="F5494" t="s">
        <v>9797</v>
      </c>
    </row>
    <row r="5495" spans="1:6">
      <c r="A5495" s="1" t="s">
        <v>7260</v>
      </c>
      <c r="B5495" t="s">
        <v>7260</v>
      </c>
      <c r="C5495" t="s">
        <v>1765</v>
      </c>
      <c r="E5495" s="4">
        <v>43371</v>
      </c>
      <c r="F5495" t="s">
        <v>9797</v>
      </c>
    </row>
    <row r="5496" spans="1:6">
      <c r="A5496" s="1" t="s">
        <v>7261</v>
      </c>
      <c r="B5496" t="s">
        <v>7261</v>
      </c>
      <c r="C5496" t="s">
        <v>1765</v>
      </c>
      <c r="E5496" s="4">
        <v>43364</v>
      </c>
      <c r="F5496" t="s">
        <v>9797</v>
      </c>
    </row>
    <row r="5497" spans="1:6">
      <c r="A5497" s="1" t="s">
        <v>7262</v>
      </c>
      <c r="B5497" t="s">
        <v>7262</v>
      </c>
      <c r="C5497" t="s">
        <v>1765</v>
      </c>
      <c r="E5497" s="4">
        <v>43364</v>
      </c>
      <c r="F5497" t="s">
        <v>9797</v>
      </c>
    </row>
    <row r="5498" spans="1:6">
      <c r="A5498" s="1" t="s">
        <v>7263</v>
      </c>
      <c r="B5498" t="s">
        <v>7263</v>
      </c>
      <c r="C5498" t="s">
        <v>1765</v>
      </c>
      <c r="E5498" s="4">
        <v>43364</v>
      </c>
      <c r="F5498" t="s">
        <v>9797</v>
      </c>
    </row>
    <row r="5499" spans="1:6">
      <c r="A5499" s="1" t="s">
        <v>7264</v>
      </c>
      <c r="B5499" t="s">
        <v>7264</v>
      </c>
      <c r="C5499" t="s">
        <v>1765</v>
      </c>
      <c r="E5499" s="4">
        <v>43371</v>
      </c>
      <c r="F5499" t="s">
        <v>9797</v>
      </c>
    </row>
    <row r="5500" spans="1:6">
      <c r="A5500" s="1" t="s">
        <v>7265</v>
      </c>
      <c r="B5500" t="s">
        <v>7265</v>
      </c>
      <c r="C5500" t="s">
        <v>1765</v>
      </c>
      <c r="D5500" t="s">
        <v>9723</v>
      </c>
      <c r="E5500" s="4">
        <v>43636</v>
      </c>
      <c r="F5500" t="s">
        <v>9797</v>
      </c>
    </row>
    <row r="5501" spans="1:6">
      <c r="A5501" s="1" t="s">
        <v>7266</v>
      </c>
      <c r="B5501" t="s">
        <v>7266</v>
      </c>
      <c r="C5501" t="s">
        <v>1765</v>
      </c>
      <c r="E5501" s="4">
        <v>43371</v>
      </c>
      <c r="F5501" t="s">
        <v>9797</v>
      </c>
    </row>
    <row r="5502" spans="1:6">
      <c r="A5502" s="1" t="s">
        <v>7267</v>
      </c>
      <c r="B5502" t="s">
        <v>7267</v>
      </c>
      <c r="C5502" t="s">
        <v>1765</v>
      </c>
      <c r="E5502" s="4">
        <v>43370</v>
      </c>
      <c r="F5502" t="s">
        <v>9797</v>
      </c>
    </row>
    <row r="5503" spans="1:6">
      <c r="A5503" s="1" t="s">
        <v>7268</v>
      </c>
      <c r="B5503" t="s">
        <v>7268</v>
      </c>
      <c r="C5503" t="s">
        <v>1765</v>
      </c>
      <c r="E5503" s="4">
        <v>43396</v>
      </c>
      <c r="F5503" t="s">
        <v>9797</v>
      </c>
    </row>
    <row r="5504" spans="1:6">
      <c r="A5504" s="1" t="s">
        <v>7269</v>
      </c>
      <c r="B5504" t="s">
        <v>7269</v>
      </c>
      <c r="C5504" t="s">
        <v>1765</v>
      </c>
      <c r="E5504" s="4">
        <v>43411</v>
      </c>
      <c r="F5504" t="s">
        <v>9797</v>
      </c>
    </row>
    <row r="5505" spans="1:6">
      <c r="A5505" s="1" t="s">
        <v>7270</v>
      </c>
      <c r="B5505" t="s">
        <v>7270</v>
      </c>
      <c r="C5505" t="s">
        <v>1765</v>
      </c>
      <c r="E5505" s="4">
        <v>43430</v>
      </c>
      <c r="F5505" t="s">
        <v>9797</v>
      </c>
    </row>
    <row r="5506" spans="1:6">
      <c r="A5506" s="1" t="s">
        <v>7271</v>
      </c>
      <c r="B5506" t="s">
        <v>7271</v>
      </c>
      <c r="C5506" t="s">
        <v>1765</v>
      </c>
      <c r="E5506" s="4">
        <v>43476</v>
      </c>
      <c r="F5506" t="s">
        <v>9797</v>
      </c>
    </row>
    <row r="5507" spans="1:6">
      <c r="A5507" s="1" t="s">
        <v>7272</v>
      </c>
      <c r="B5507" t="s">
        <v>7272</v>
      </c>
      <c r="C5507" t="s">
        <v>9715</v>
      </c>
      <c r="E5507" s="4">
        <v>43434</v>
      </c>
      <c r="F5507" t="s">
        <v>9797</v>
      </c>
    </row>
    <row r="5508" spans="1:6">
      <c r="A5508" s="1" t="s">
        <v>7273</v>
      </c>
      <c r="B5508" t="s">
        <v>7273</v>
      </c>
      <c r="C5508" t="s">
        <v>9715</v>
      </c>
      <c r="E5508" s="4">
        <v>43447</v>
      </c>
      <c r="F5508" t="s">
        <v>9797</v>
      </c>
    </row>
    <row r="5509" spans="1:6">
      <c r="A5509" s="1" t="s">
        <v>7274</v>
      </c>
      <c r="B5509" t="s">
        <v>7274</v>
      </c>
      <c r="C5509" t="s">
        <v>1765</v>
      </c>
      <c r="D5509" t="s">
        <v>9722</v>
      </c>
      <c r="E5509" s="4">
        <v>43641</v>
      </c>
      <c r="F5509" t="s">
        <v>9797</v>
      </c>
    </row>
    <row r="5510" spans="1:6">
      <c r="A5510" s="1" t="s">
        <v>7275</v>
      </c>
      <c r="B5510" t="s">
        <v>7275</v>
      </c>
      <c r="C5510" t="s">
        <v>9715</v>
      </c>
      <c r="E5510" s="4">
        <v>43434</v>
      </c>
      <c r="F5510" t="s">
        <v>9797</v>
      </c>
    </row>
    <row r="5511" spans="1:6">
      <c r="A5511" s="1" t="s">
        <v>7276</v>
      </c>
      <c r="B5511" t="s">
        <v>7276</v>
      </c>
      <c r="C5511" t="s">
        <v>1765</v>
      </c>
      <c r="E5511" s="4">
        <v>43430</v>
      </c>
      <c r="F5511" t="s">
        <v>9797</v>
      </c>
    </row>
    <row r="5512" spans="1:6">
      <c r="A5512" s="1" t="s">
        <v>7277</v>
      </c>
      <c r="B5512" t="s">
        <v>7277</v>
      </c>
      <c r="C5512" t="s">
        <v>1765</v>
      </c>
      <c r="E5512" s="4">
        <v>43418</v>
      </c>
      <c r="F5512" t="s">
        <v>9797</v>
      </c>
    </row>
    <row r="5513" spans="1:6">
      <c r="A5513" s="1" t="s">
        <v>7278</v>
      </c>
      <c r="B5513" t="s">
        <v>7278</v>
      </c>
      <c r="C5513" t="s">
        <v>1765</v>
      </c>
      <c r="E5513" s="4">
        <v>43418</v>
      </c>
      <c r="F5513" t="s">
        <v>9797</v>
      </c>
    </row>
    <row r="5514" spans="1:6">
      <c r="A5514" s="1" t="s">
        <v>7279</v>
      </c>
      <c r="B5514" t="s">
        <v>7279</v>
      </c>
      <c r="C5514" t="s">
        <v>1765</v>
      </c>
      <c r="E5514" s="4">
        <v>43418</v>
      </c>
      <c r="F5514" t="s">
        <v>9797</v>
      </c>
    </row>
    <row r="5515" spans="1:6">
      <c r="A5515" s="1" t="s">
        <v>7280</v>
      </c>
      <c r="B5515" t="s">
        <v>7280</v>
      </c>
      <c r="C5515" t="s">
        <v>9715</v>
      </c>
      <c r="E5515" s="4">
        <v>43536</v>
      </c>
      <c r="F5515" t="s">
        <v>9797</v>
      </c>
    </row>
    <row r="5516" spans="1:6">
      <c r="A5516" s="1" t="s">
        <v>7281</v>
      </c>
      <c r="B5516" t="s">
        <v>7281</v>
      </c>
      <c r="C5516" t="s">
        <v>1765</v>
      </c>
      <c r="D5516" t="s">
        <v>9755</v>
      </c>
      <c r="E5516" s="4">
        <v>43553</v>
      </c>
      <c r="F5516" t="s">
        <v>9797</v>
      </c>
    </row>
    <row r="5517" spans="1:6">
      <c r="A5517" s="1" t="s">
        <v>7282</v>
      </c>
      <c r="B5517" t="s">
        <v>7282</v>
      </c>
      <c r="C5517" t="s">
        <v>1765</v>
      </c>
      <c r="E5517" s="4">
        <v>43431</v>
      </c>
      <c r="F5517" t="s">
        <v>9797</v>
      </c>
    </row>
    <row r="5518" spans="1:6">
      <c r="A5518" s="1" t="s">
        <v>7283</v>
      </c>
      <c r="B5518" t="s">
        <v>7283</v>
      </c>
      <c r="C5518" t="s">
        <v>1765</v>
      </c>
      <c r="D5518" t="s">
        <v>9722</v>
      </c>
      <c r="E5518" s="4">
        <v>43641</v>
      </c>
      <c r="F5518" t="s">
        <v>9797</v>
      </c>
    </row>
    <row r="5519" spans="1:6">
      <c r="A5519" s="1" t="s">
        <v>7284</v>
      </c>
      <c r="B5519" t="s">
        <v>7284</v>
      </c>
      <c r="C5519" t="s">
        <v>1765</v>
      </c>
      <c r="E5519" s="4">
        <v>43417</v>
      </c>
      <c r="F5519" t="s">
        <v>9797</v>
      </c>
    </row>
    <row r="5520" spans="1:6">
      <c r="A5520" s="1" t="s">
        <v>7285</v>
      </c>
      <c r="B5520" t="s">
        <v>7285</v>
      </c>
      <c r="C5520" t="s">
        <v>9715</v>
      </c>
      <c r="E5520" s="4">
        <v>43431</v>
      </c>
      <c r="F5520" t="s">
        <v>9797</v>
      </c>
    </row>
    <row r="5521" spans="1:6">
      <c r="A5521" s="1" t="s">
        <v>7286</v>
      </c>
      <c r="B5521" t="s">
        <v>7286</v>
      </c>
      <c r="C5521" t="s">
        <v>1765</v>
      </c>
      <c r="E5521" s="4">
        <v>43423</v>
      </c>
      <c r="F5521" t="s">
        <v>9797</v>
      </c>
    </row>
    <row r="5522" spans="1:6">
      <c r="A5522" s="1" t="s">
        <v>7287</v>
      </c>
      <c r="B5522" t="s">
        <v>7287</v>
      </c>
      <c r="C5522" t="s">
        <v>1765</v>
      </c>
      <c r="E5522" s="4">
        <v>43419</v>
      </c>
      <c r="F5522" t="s">
        <v>9797</v>
      </c>
    </row>
    <row r="5523" spans="1:6">
      <c r="A5523" s="1" t="s">
        <v>7288</v>
      </c>
      <c r="B5523" t="s">
        <v>7288</v>
      </c>
      <c r="C5523" t="s">
        <v>1765</v>
      </c>
      <c r="D5523" t="s">
        <v>9732</v>
      </c>
      <c r="E5523" s="4">
        <v>43619</v>
      </c>
      <c r="F5523" t="s">
        <v>9797</v>
      </c>
    </row>
    <row r="5524" spans="1:6">
      <c r="A5524" s="1" t="s">
        <v>7289</v>
      </c>
      <c r="B5524" t="s">
        <v>7289</v>
      </c>
      <c r="C5524" t="s">
        <v>1765</v>
      </c>
      <c r="E5524" s="4">
        <v>43434</v>
      </c>
      <c r="F5524" t="s">
        <v>9797</v>
      </c>
    </row>
    <row r="5525" spans="1:6">
      <c r="A5525" s="1" t="s">
        <v>7290</v>
      </c>
      <c r="B5525" t="s">
        <v>7290</v>
      </c>
      <c r="C5525" t="s">
        <v>9715</v>
      </c>
      <c r="E5525" s="4">
        <v>43493</v>
      </c>
      <c r="F5525" t="s">
        <v>9797</v>
      </c>
    </row>
    <row r="5526" spans="1:6">
      <c r="A5526" s="1" t="s">
        <v>7291</v>
      </c>
      <c r="B5526" t="s">
        <v>7291</v>
      </c>
      <c r="C5526" t="s">
        <v>9715</v>
      </c>
      <c r="E5526" s="4">
        <v>43472</v>
      </c>
      <c r="F5526" t="s">
        <v>9797</v>
      </c>
    </row>
    <row r="5527" spans="1:6">
      <c r="A5527" s="1" t="s">
        <v>7292</v>
      </c>
      <c r="B5527" t="s">
        <v>7292</v>
      </c>
      <c r="C5527" t="s">
        <v>1765</v>
      </c>
      <c r="E5527" s="4">
        <v>43434</v>
      </c>
      <c r="F5527" t="s">
        <v>9797</v>
      </c>
    </row>
    <row r="5528" spans="1:6">
      <c r="A5528" s="1" t="s">
        <v>7293</v>
      </c>
      <c r="B5528" t="s">
        <v>7293</v>
      </c>
      <c r="C5528" t="s">
        <v>1765</v>
      </c>
      <c r="E5528" s="4">
        <v>43434</v>
      </c>
      <c r="F5528" t="s">
        <v>9797</v>
      </c>
    </row>
    <row r="5529" spans="1:6">
      <c r="A5529" s="1" t="s">
        <v>7294</v>
      </c>
      <c r="B5529" t="s">
        <v>7294</v>
      </c>
      <c r="C5529" t="s">
        <v>1765</v>
      </c>
      <c r="E5529" s="4">
        <v>43434</v>
      </c>
      <c r="F5529" t="s">
        <v>9797</v>
      </c>
    </row>
    <row r="5530" spans="1:6">
      <c r="A5530" s="1" t="s">
        <v>7295</v>
      </c>
      <c r="B5530" t="s">
        <v>7295</v>
      </c>
      <c r="C5530" t="s">
        <v>1765</v>
      </c>
      <c r="E5530" s="4">
        <v>43434</v>
      </c>
      <c r="F5530" t="s">
        <v>9797</v>
      </c>
    </row>
    <row r="5531" spans="1:6">
      <c r="A5531" s="1" t="s">
        <v>7296</v>
      </c>
      <c r="B5531" t="s">
        <v>7296</v>
      </c>
      <c r="C5531" t="s">
        <v>1765</v>
      </c>
      <c r="D5531" t="s">
        <v>9741</v>
      </c>
      <c r="E5531" s="4">
        <v>43553</v>
      </c>
      <c r="F5531" t="s">
        <v>9797</v>
      </c>
    </row>
    <row r="5532" spans="1:6">
      <c r="A5532" s="1" t="s">
        <v>7297</v>
      </c>
      <c r="B5532" t="s">
        <v>7297</v>
      </c>
      <c r="C5532" t="s">
        <v>9715</v>
      </c>
      <c r="E5532" s="4">
        <v>43122</v>
      </c>
      <c r="F5532" t="s">
        <v>9797</v>
      </c>
    </row>
    <row r="5533" spans="1:6">
      <c r="A5533" s="1" t="s">
        <v>7298</v>
      </c>
      <c r="B5533" t="s">
        <v>7298</v>
      </c>
      <c r="C5533" t="s">
        <v>9715</v>
      </c>
      <c r="E5533" s="4">
        <v>43122</v>
      </c>
      <c r="F5533" t="s">
        <v>9797</v>
      </c>
    </row>
    <row r="5534" spans="1:6">
      <c r="A5534" s="1" t="s">
        <v>7299</v>
      </c>
      <c r="B5534" t="s">
        <v>7299</v>
      </c>
      <c r="C5534" t="s">
        <v>9715</v>
      </c>
      <c r="E5534" s="4">
        <v>43378</v>
      </c>
      <c r="F5534" t="s">
        <v>9797</v>
      </c>
    </row>
    <row r="5535" spans="1:6">
      <c r="A5535" s="1" t="s">
        <v>7300</v>
      </c>
      <c r="B5535" t="s">
        <v>7300</v>
      </c>
      <c r="C5535" t="s">
        <v>9715</v>
      </c>
      <c r="E5535" s="4">
        <v>43131</v>
      </c>
      <c r="F5535" t="s">
        <v>9797</v>
      </c>
    </row>
    <row r="5536" spans="1:6">
      <c r="A5536" s="1" t="s">
        <v>7301</v>
      </c>
      <c r="B5536" t="s">
        <v>7301</v>
      </c>
      <c r="C5536" t="s">
        <v>9715</v>
      </c>
      <c r="D5536" t="s">
        <v>9770</v>
      </c>
      <c r="E5536" s="4">
        <v>43131</v>
      </c>
      <c r="F5536" t="s">
        <v>9797</v>
      </c>
    </row>
    <row r="5537" spans="1:6">
      <c r="A5537" s="1" t="s">
        <v>7302</v>
      </c>
      <c r="B5537" t="s">
        <v>7302</v>
      </c>
      <c r="C5537" t="s">
        <v>9715</v>
      </c>
      <c r="D5537" t="s">
        <v>9721</v>
      </c>
      <c r="E5537" s="4">
        <v>43378</v>
      </c>
      <c r="F5537" t="s">
        <v>9797</v>
      </c>
    </row>
    <row r="5538" spans="1:6">
      <c r="A5538" s="1" t="s">
        <v>7303</v>
      </c>
      <c r="B5538" t="s">
        <v>7303</v>
      </c>
      <c r="C5538" t="s">
        <v>9715</v>
      </c>
      <c r="E5538" s="4">
        <v>43126</v>
      </c>
      <c r="F5538" t="s">
        <v>9797</v>
      </c>
    </row>
    <row r="5539" spans="1:6">
      <c r="A5539" s="1" t="s">
        <v>7304</v>
      </c>
      <c r="B5539" t="s">
        <v>7304</v>
      </c>
      <c r="C5539" t="s">
        <v>9715</v>
      </c>
      <c r="E5539" s="4">
        <v>43126</v>
      </c>
      <c r="F5539" t="s">
        <v>9797</v>
      </c>
    </row>
    <row r="5540" spans="1:6">
      <c r="A5540" s="1" t="s">
        <v>7305</v>
      </c>
      <c r="B5540" t="s">
        <v>7305</v>
      </c>
      <c r="C5540" t="s">
        <v>9715</v>
      </c>
      <c r="E5540" s="4">
        <v>43364</v>
      </c>
      <c r="F5540" t="s">
        <v>9797</v>
      </c>
    </row>
    <row r="5541" spans="1:6">
      <c r="A5541" s="1" t="s">
        <v>7306</v>
      </c>
      <c r="B5541" t="s">
        <v>7306</v>
      </c>
      <c r="C5541" t="s">
        <v>9715</v>
      </c>
      <c r="E5541" s="4">
        <v>43129</v>
      </c>
      <c r="F5541" t="s">
        <v>9797</v>
      </c>
    </row>
    <row r="5542" spans="1:6">
      <c r="A5542" s="1" t="s">
        <v>7307</v>
      </c>
      <c r="B5542" t="s">
        <v>7307</v>
      </c>
      <c r="C5542" t="s">
        <v>9715</v>
      </c>
      <c r="D5542" t="s">
        <v>9725</v>
      </c>
      <c r="E5542" s="4">
        <v>43207</v>
      </c>
      <c r="F5542" t="s">
        <v>9797</v>
      </c>
    </row>
    <row r="5543" spans="1:6">
      <c r="A5543" s="1" t="s">
        <v>7308</v>
      </c>
      <c r="B5543" t="s">
        <v>7308</v>
      </c>
      <c r="C5543" t="s">
        <v>9720</v>
      </c>
      <c r="E5543" s="4">
        <v>43175</v>
      </c>
      <c r="F5543" t="s">
        <v>9797</v>
      </c>
    </row>
    <row r="5544" spans="1:6">
      <c r="A5544" s="1" t="s">
        <v>7309</v>
      </c>
      <c r="B5544" t="s">
        <v>7309</v>
      </c>
      <c r="C5544" t="s">
        <v>9715</v>
      </c>
      <c r="E5544" s="4">
        <v>43189</v>
      </c>
      <c r="F5544" t="s">
        <v>9797</v>
      </c>
    </row>
    <row r="5545" spans="1:6">
      <c r="A5545" s="1" t="s">
        <v>7310</v>
      </c>
      <c r="B5545" t="s">
        <v>7310</v>
      </c>
      <c r="C5545" t="s">
        <v>9715</v>
      </c>
      <c r="E5545" s="4">
        <v>43174</v>
      </c>
      <c r="F5545" t="s">
        <v>9797</v>
      </c>
    </row>
    <row r="5546" spans="1:6">
      <c r="A5546" s="1" t="s">
        <v>7311</v>
      </c>
      <c r="B5546" t="s">
        <v>7311</v>
      </c>
      <c r="C5546" t="s">
        <v>9715</v>
      </c>
      <c r="D5546" t="s">
        <v>9732</v>
      </c>
      <c r="E5546" s="4">
        <v>43447</v>
      </c>
      <c r="F5546" t="s">
        <v>9797</v>
      </c>
    </row>
    <row r="5547" spans="1:6">
      <c r="A5547" s="1" t="s">
        <v>7312</v>
      </c>
      <c r="B5547" t="s">
        <v>7312</v>
      </c>
      <c r="C5547" t="s">
        <v>1765</v>
      </c>
      <c r="E5547" s="4">
        <v>43500</v>
      </c>
      <c r="F5547" t="s">
        <v>9797</v>
      </c>
    </row>
    <row r="5548" spans="1:6">
      <c r="A5548" s="1" t="s">
        <v>7313</v>
      </c>
      <c r="B5548" t="s">
        <v>7313</v>
      </c>
      <c r="C5548" t="s">
        <v>9715</v>
      </c>
      <c r="E5548" s="4">
        <v>43179</v>
      </c>
      <c r="F5548" t="s">
        <v>9797</v>
      </c>
    </row>
    <row r="5549" spans="1:6">
      <c r="A5549" s="1" t="s">
        <v>7314</v>
      </c>
      <c r="B5549" t="s">
        <v>7314</v>
      </c>
      <c r="C5549" t="s">
        <v>1765</v>
      </c>
      <c r="D5549" t="s">
        <v>9755</v>
      </c>
      <c r="E5549" s="4">
        <v>43237</v>
      </c>
      <c r="F5549" t="s">
        <v>9797</v>
      </c>
    </row>
    <row r="5550" spans="1:6">
      <c r="A5550" s="1" t="s">
        <v>7315</v>
      </c>
      <c r="B5550" t="s">
        <v>7315</v>
      </c>
      <c r="C5550" t="s">
        <v>9715</v>
      </c>
      <c r="E5550" s="4">
        <v>43189</v>
      </c>
      <c r="F5550" t="s">
        <v>9797</v>
      </c>
    </row>
    <row r="5551" spans="1:6">
      <c r="A5551" s="1" t="s">
        <v>7316</v>
      </c>
      <c r="B5551" t="s">
        <v>7316</v>
      </c>
      <c r="C5551" t="s">
        <v>1765</v>
      </c>
      <c r="E5551" s="4">
        <v>43364</v>
      </c>
      <c r="F5551" t="s">
        <v>9797</v>
      </c>
    </row>
    <row r="5552" spans="1:6">
      <c r="A5552" s="1" t="s">
        <v>7317</v>
      </c>
      <c r="B5552" t="s">
        <v>7317</v>
      </c>
      <c r="C5552" t="s">
        <v>9715</v>
      </c>
      <c r="D5552" t="s">
        <v>9741</v>
      </c>
      <c r="E5552" s="4">
        <v>43364</v>
      </c>
      <c r="F5552" t="s">
        <v>9797</v>
      </c>
    </row>
    <row r="5553" spans="1:6">
      <c r="A5553" s="1" t="s">
        <v>7318</v>
      </c>
      <c r="B5553" t="s">
        <v>7318</v>
      </c>
      <c r="C5553" t="s">
        <v>1765</v>
      </c>
      <c r="E5553" s="4">
        <v>43168</v>
      </c>
      <c r="F5553" t="s">
        <v>9797</v>
      </c>
    </row>
    <row r="5554" spans="1:6">
      <c r="A5554" s="1" t="s">
        <v>7319</v>
      </c>
      <c r="B5554" t="s">
        <v>7319</v>
      </c>
      <c r="C5554" t="s">
        <v>1765</v>
      </c>
      <c r="E5554" s="4">
        <v>43178</v>
      </c>
      <c r="F5554" t="s">
        <v>9797</v>
      </c>
    </row>
    <row r="5555" spans="1:6">
      <c r="A5555" s="1" t="s">
        <v>7320</v>
      </c>
      <c r="B5555" t="s">
        <v>7320</v>
      </c>
      <c r="C5555" t="s">
        <v>9720</v>
      </c>
      <c r="E5555" s="4">
        <v>43178</v>
      </c>
      <c r="F5555" t="s">
        <v>9797</v>
      </c>
    </row>
    <row r="5556" spans="1:6">
      <c r="A5556" s="1" t="s">
        <v>7321</v>
      </c>
      <c r="B5556" t="s">
        <v>7321</v>
      </c>
      <c r="C5556" t="s">
        <v>1765</v>
      </c>
      <c r="E5556" s="4">
        <v>43178</v>
      </c>
      <c r="F5556" t="s">
        <v>9797</v>
      </c>
    </row>
    <row r="5557" spans="1:6">
      <c r="A5557" s="1" t="s">
        <v>7322</v>
      </c>
      <c r="B5557" t="s">
        <v>7322</v>
      </c>
      <c r="C5557" t="s">
        <v>1765</v>
      </c>
      <c r="E5557" s="4">
        <v>43178</v>
      </c>
      <c r="F5557" t="s">
        <v>9797</v>
      </c>
    </row>
    <row r="5558" spans="1:6">
      <c r="A5558" s="1" t="s">
        <v>7323</v>
      </c>
      <c r="B5558" t="s">
        <v>7323</v>
      </c>
      <c r="C5558" t="s">
        <v>9715</v>
      </c>
      <c r="D5558" t="s">
        <v>9747</v>
      </c>
      <c r="E5558" s="4">
        <v>43237</v>
      </c>
      <c r="F5558" t="s">
        <v>9797</v>
      </c>
    </row>
    <row r="5559" spans="1:6">
      <c r="A5559" s="1" t="s">
        <v>7324</v>
      </c>
      <c r="B5559" t="s">
        <v>7324</v>
      </c>
      <c r="C5559" t="s">
        <v>9715</v>
      </c>
      <c r="E5559" s="4">
        <v>43496</v>
      </c>
      <c r="F5559" t="s">
        <v>9797</v>
      </c>
    </row>
    <row r="5560" spans="1:6">
      <c r="A5560" s="1" t="s">
        <v>7325</v>
      </c>
      <c r="B5560" t="s">
        <v>7325</v>
      </c>
      <c r="C5560" t="s">
        <v>1765</v>
      </c>
      <c r="E5560" s="4">
        <v>43488</v>
      </c>
      <c r="F5560" t="s">
        <v>9797</v>
      </c>
    </row>
    <row r="5561" spans="1:6">
      <c r="A5561" s="1" t="s">
        <v>7326</v>
      </c>
      <c r="B5561" t="s">
        <v>7326</v>
      </c>
      <c r="C5561" t="s">
        <v>1765</v>
      </c>
      <c r="E5561" s="4">
        <v>43488</v>
      </c>
      <c r="F5561" t="s">
        <v>9797</v>
      </c>
    </row>
    <row r="5562" spans="1:6">
      <c r="A5562" s="1" t="s">
        <v>7327</v>
      </c>
      <c r="B5562" t="s">
        <v>7327</v>
      </c>
      <c r="C5562" t="s">
        <v>1765</v>
      </c>
      <c r="E5562" s="4">
        <v>43488</v>
      </c>
      <c r="F5562" t="s">
        <v>9797</v>
      </c>
    </row>
    <row r="5563" spans="1:6">
      <c r="A5563" s="1" t="s">
        <v>7328</v>
      </c>
      <c r="B5563" t="s">
        <v>7328</v>
      </c>
      <c r="C5563" t="s">
        <v>1765</v>
      </c>
      <c r="E5563" s="4">
        <v>43496</v>
      </c>
      <c r="F5563" t="s">
        <v>9797</v>
      </c>
    </row>
    <row r="5564" spans="1:6">
      <c r="A5564" s="1" t="s">
        <v>7329</v>
      </c>
      <c r="B5564" t="s">
        <v>7329</v>
      </c>
      <c r="C5564" t="s">
        <v>1765</v>
      </c>
      <c r="E5564" s="4">
        <v>43496</v>
      </c>
      <c r="F5564" t="s">
        <v>9797</v>
      </c>
    </row>
    <row r="5565" spans="1:6">
      <c r="A5565" s="1" t="s">
        <v>7330</v>
      </c>
      <c r="B5565" t="s">
        <v>7330</v>
      </c>
      <c r="C5565" t="s">
        <v>1765</v>
      </c>
      <c r="E5565" s="4">
        <v>43493</v>
      </c>
      <c r="F5565" t="s">
        <v>9797</v>
      </c>
    </row>
    <row r="5566" spans="1:6">
      <c r="A5566" s="1" t="s">
        <v>7331</v>
      </c>
      <c r="B5566" t="s">
        <v>7331</v>
      </c>
      <c r="C5566" t="s">
        <v>9715</v>
      </c>
      <c r="D5566" t="s">
        <v>9724</v>
      </c>
      <c r="E5566" s="4">
        <v>43619</v>
      </c>
      <c r="F5566" t="s">
        <v>9797</v>
      </c>
    </row>
    <row r="5567" spans="1:6">
      <c r="A5567" s="1" t="s">
        <v>7332</v>
      </c>
      <c r="B5567" t="s">
        <v>7332</v>
      </c>
      <c r="C5567" t="s">
        <v>9715</v>
      </c>
      <c r="E5567" s="4">
        <v>43619</v>
      </c>
      <c r="F5567" t="s">
        <v>9797</v>
      </c>
    </row>
    <row r="5568" spans="1:6">
      <c r="A5568" s="1" t="s">
        <v>7333</v>
      </c>
      <c r="B5568" t="s">
        <v>7333</v>
      </c>
      <c r="C5568" t="s">
        <v>9715</v>
      </c>
      <c r="E5568" s="4">
        <v>43476</v>
      </c>
      <c r="F5568" t="s">
        <v>9797</v>
      </c>
    </row>
    <row r="5569" spans="1:6">
      <c r="A5569" s="1" t="s">
        <v>7334</v>
      </c>
      <c r="B5569" t="s">
        <v>7334</v>
      </c>
      <c r="C5569" t="s">
        <v>9715</v>
      </c>
      <c r="D5569" t="s">
        <v>9747</v>
      </c>
      <c r="E5569" s="4">
        <v>43476</v>
      </c>
      <c r="F5569" t="s">
        <v>9797</v>
      </c>
    </row>
    <row r="5570" spans="1:6">
      <c r="A5570" s="1" t="s">
        <v>7335</v>
      </c>
      <c r="B5570" t="s">
        <v>7335</v>
      </c>
      <c r="C5570" t="s">
        <v>9715</v>
      </c>
      <c r="E5570" s="4">
        <v>43490</v>
      </c>
      <c r="F5570" t="s">
        <v>9797</v>
      </c>
    </row>
    <row r="5571" spans="1:6">
      <c r="A5571" s="1" t="s">
        <v>7336</v>
      </c>
      <c r="B5571" t="s">
        <v>7336</v>
      </c>
      <c r="C5571" t="s">
        <v>1765</v>
      </c>
      <c r="D5571" t="s">
        <v>178</v>
      </c>
      <c r="E5571" s="4">
        <v>42278</v>
      </c>
      <c r="F5571" t="s">
        <v>9797</v>
      </c>
    </row>
    <row r="5572" spans="1:6">
      <c r="A5572" s="1" t="s">
        <v>7337</v>
      </c>
      <c r="B5572" t="s">
        <v>7337</v>
      </c>
      <c r="C5572" t="s">
        <v>1765</v>
      </c>
      <c r="E5572" s="4">
        <v>43536</v>
      </c>
      <c r="F5572" t="s">
        <v>9797</v>
      </c>
    </row>
    <row r="5573" spans="1:6">
      <c r="A5573" s="1" t="s">
        <v>7338</v>
      </c>
      <c r="B5573" t="s">
        <v>7338</v>
      </c>
      <c r="C5573" t="s">
        <v>1765</v>
      </c>
      <c r="D5573" t="s">
        <v>9763</v>
      </c>
      <c r="E5573" s="4">
        <v>42793</v>
      </c>
      <c r="F5573" t="s">
        <v>9797</v>
      </c>
    </row>
    <row r="5574" spans="1:6">
      <c r="A5574" s="1" t="s">
        <v>7339</v>
      </c>
      <c r="B5574" t="s">
        <v>7339</v>
      </c>
      <c r="C5574" t="s">
        <v>9715</v>
      </c>
      <c r="E5574" s="4">
        <v>42278</v>
      </c>
      <c r="F5574" t="s">
        <v>9797</v>
      </c>
    </row>
    <row r="5575" spans="1:6">
      <c r="A5575" s="1" t="s">
        <v>7340</v>
      </c>
      <c r="B5575" t="s">
        <v>7340</v>
      </c>
      <c r="C5575" t="s">
        <v>9715</v>
      </c>
      <c r="E5575" s="4">
        <v>42278</v>
      </c>
      <c r="F5575" t="s">
        <v>9797</v>
      </c>
    </row>
    <row r="5576" spans="1:6">
      <c r="A5576" s="1" t="s">
        <v>7341</v>
      </c>
      <c r="B5576" t="s">
        <v>7341</v>
      </c>
      <c r="C5576" t="s">
        <v>9715</v>
      </c>
      <c r="E5576" s="4">
        <v>42278</v>
      </c>
      <c r="F5576" t="s">
        <v>9797</v>
      </c>
    </row>
    <row r="5577" spans="1:6">
      <c r="A5577" s="1" t="s">
        <v>7342</v>
      </c>
      <c r="B5577" t="s">
        <v>7342</v>
      </c>
      <c r="C5577" t="s">
        <v>9715</v>
      </c>
      <c r="E5577" s="4">
        <v>42278</v>
      </c>
      <c r="F5577" t="s">
        <v>9797</v>
      </c>
    </row>
    <row r="5578" spans="1:6">
      <c r="A5578" s="1" t="s">
        <v>7343</v>
      </c>
      <c r="B5578" t="s">
        <v>7343</v>
      </c>
      <c r="C5578" t="s">
        <v>9715</v>
      </c>
      <c r="D5578" t="s">
        <v>9725</v>
      </c>
      <c r="E5578" s="4">
        <v>42278</v>
      </c>
      <c r="F5578" t="s">
        <v>9797</v>
      </c>
    </row>
    <row r="5579" spans="1:6">
      <c r="A5579" s="1" t="s">
        <v>7344</v>
      </c>
      <c r="B5579" t="s">
        <v>7344</v>
      </c>
      <c r="C5579" t="s">
        <v>9715</v>
      </c>
      <c r="E5579" s="4">
        <v>42278</v>
      </c>
      <c r="F5579" t="s">
        <v>9797</v>
      </c>
    </row>
    <row r="5580" spans="1:6">
      <c r="A5580" s="1" t="s">
        <v>7345</v>
      </c>
      <c r="B5580" t="s">
        <v>7345</v>
      </c>
      <c r="C5580" t="s">
        <v>9715</v>
      </c>
      <c r="E5580" s="4">
        <v>42278</v>
      </c>
      <c r="F5580" t="s">
        <v>9797</v>
      </c>
    </row>
    <row r="5581" spans="1:6">
      <c r="A5581" s="1" t="s">
        <v>7346</v>
      </c>
      <c r="B5581" t="s">
        <v>7346</v>
      </c>
      <c r="C5581" t="s">
        <v>9715</v>
      </c>
      <c r="E5581" s="4">
        <v>42278</v>
      </c>
      <c r="F5581" t="s">
        <v>9797</v>
      </c>
    </row>
    <row r="5582" spans="1:6">
      <c r="A5582" s="1" t="s">
        <v>7347</v>
      </c>
      <c r="B5582" t="s">
        <v>7347</v>
      </c>
      <c r="C5582" t="s">
        <v>9715</v>
      </c>
      <c r="E5582" s="4">
        <v>42278</v>
      </c>
      <c r="F5582" t="s">
        <v>9797</v>
      </c>
    </row>
    <row r="5583" spans="1:6">
      <c r="A5583" s="1" t="s">
        <v>7348</v>
      </c>
      <c r="B5583" t="s">
        <v>7348</v>
      </c>
      <c r="C5583" t="s">
        <v>9715</v>
      </c>
      <c r="D5583" t="s">
        <v>9725</v>
      </c>
      <c r="E5583" s="4">
        <v>42278</v>
      </c>
      <c r="F5583" t="s">
        <v>9797</v>
      </c>
    </row>
    <row r="5584" spans="1:6">
      <c r="A5584" s="1" t="s">
        <v>7349</v>
      </c>
      <c r="B5584" t="s">
        <v>7349</v>
      </c>
      <c r="C5584" t="s">
        <v>9715</v>
      </c>
      <c r="E5584" s="4">
        <v>42278</v>
      </c>
      <c r="F5584" t="s">
        <v>9797</v>
      </c>
    </row>
    <row r="5585" spans="1:6">
      <c r="A5585" s="1" t="s">
        <v>7350</v>
      </c>
      <c r="B5585" t="s">
        <v>7350</v>
      </c>
      <c r="C5585" t="s">
        <v>9715</v>
      </c>
      <c r="E5585" s="4">
        <v>42278</v>
      </c>
      <c r="F5585" t="s">
        <v>9797</v>
      </c>
    </row>
    <row r="5586" spans="1:6">
      <c r="A5586" s="1" t="s">
        <v>7351</v>
      </c>
      <c r="B5586" t="s">
        <v>7351</v>
      </c>
      <c r="C5586" t="s">
        <v>9715</v>
      </c>
      <c r="E5586" s="4">
        <v>42278</v>
      </c>
      <c r="F5586" t="s">
        <v>9797</v>
      </c>
    </row>
    <row r="5587" spans="1:6">
      <c r="A5587" s="1" t="s">
        <v>7352</v>
      </c>
      <c r="B5587" t="s">
        <v>7352</v>
      </c>
      <c r="C5587" t="s">
        <v>9715</v>
      </c>
      <c r="E5587" s="4">
        <v>42278</v>
      </c>
      <c r="F5587" t="s">
        <v>9797</v>
      </c>
    </row>
    <row r="5588" spans="1:6">
      <c r="A5588" s="1" t="s">
        <v>7353</v>
      </c>
      <c r="B5588" t="s">
        <v>7353</v>
      </c>
      <c r="C5588" t="s">
        <v>9715</v>
      </c>
      <c r="E5588" s="4">
        <v>42278</v>
      </c>
      <c r="F5588" t="s">
        <v>9797</v>
      </c>
    </row>
    <row r="5589" spans="1:6">
      <c r="A5589" s="1" t="s">
        <v>7354</v>
      </c>
      <c r="B5589" t="s">
        <v>7354</v>
      </c>
      <c r="C5589" t="s">
        <v>9715</v>
      </c>
      <c r="E5589" s="4">
        <v>42278</v>
      </c>
      <c r="F5589" t="s">
        <v>9797</v>
      </c>
    </row>
    <row r="5590" spans="1:6">
      <c r="A5590" s="1" t="s">
        <v>7355</v>
      </c>
      <c r="B5590" t="s">
        <v>7355</v>
      </c>
      <c r="C5590" t="s">
        <v>1765</v>
      </c>
      <c r="D5590" t="s">
        <v>9760</v>
      </c>
      <c r="E5590" s="4">
        <v>42278</v>
      </c>
      <c r="F5590" t="s">
        <v>9797</v>
      </c>
    </row>
    <row r="5591" spans="1:6">
      <c r="A5591" s="1" t="s">
        <v>7356</v>
      </c>
      <c r="B5591" t="s">
        <v>7356</v>
      </c>
      <c r="C5591" t="s">
        <v>9715</v>
      </c>
      <c r="E5591" s="4">
        <v>42278</v>
      </c>
      <c r="F5591" t="s">
        <v>9797</v>
      </c>
    </row>
    <row r="5592" spans="1:6">
      <c r="A5592" s="1" t="s">
        <v>7357</v>
      </c>
      <c r="B5592" t="s">
        <v>7357</v>
      </c>
      <c r="C5592" t="s">
        <v>9715</v>
      </c>
      <c r="E5592" s="4">
        <v>42278</v>
      </c>
      <c r="F5592" t="s">
        <v>9797</v>
      </c>
    </row>
    <row r="5593" spans="1:6">
      <c r="A5593" s="1" t="s">
        <v>7358</v>
      </c>
      <c r="B5593" t="s">
        <v>7358</v>
      </c>
      <c r="C5593" t="s">
        <v>9715</v>
      </c>
      <c r="D5593" t="s">
        <v>9722</v>
      </c>
      <c r="E5593" s="4">
        <v>42278</v>
      </c>
      <c r="F5593" t="s">
        <v>9797</v>
      </c>
    </row>
    <row r="5594" spans="1:6">
      <c r="A5594" s="1" t="s">
        <v>7359</v>
      </c>
      <c r="B5594" t="s">
        <v>7359</v>
      </c>
      <c r="C5594" t="s">
        <v>9715</v>
      </c>
      <c r="E5594" s="4">
        <v>42278</v>
      </c>
      <c r="F5594" t="s">
        <v>9797</v>
      </c>
    </row>
    <row r="5595" spans="1:6">
      <c r="A5595" s="1" t="s">
        <v>7360</v>
      </c>
      <c r="B5595" t="s">
        <v>7360</v>
      </c>
      <c r="C5595" t="s">
        <v>9715</v>
      </c>
      <c r="E5595" s="4">
        <v>42278</v>
      </c>
      <c r="F5595" t="s">
        <v>9797</v>
      </c>
    </row>
    <row r="5596" spans="1:6">
      <c r="A5596" s="1" t="s">
        <v>7361</v>
      </c>
      <c r="B5596" t="s">
        <v>7361</v>
      </c>
      <c r="C5596" t="s">
        <v>9715</v>
      </c>
      <c r="D5596" t="s">
        <v>9722</v>
      </c>
      <c r="E5596" s="4">
        <v>42278</v>
      </c>
      <c r="F5596" t="s">
        <v>9797</v>
      </c>
    </row>
    <row r="5597" spans="1:6">
      <c r="A5597" s="1" t="s">
        <v>7362</v>
      </c>
      <c r="B5597" t="s">
        <v>7362</v>
      </c>
      <c r="C5597" t="s">
        <v>9715</v>
      </c>
      <c r="E5597" s="4">
        <v>42278</v>
      </c>
      <c r="F5597" t="s">
        <v>9797</v>
      </c>
    </row>
    <row r="5598" spans="1:6">
      <c r="A5598" s="1" t="s">
        <v>7363</v>
      </c>
      <c r="B5598" t="s">
        <v>7363</v>
      </c>
      <c r="C5598" t="s">
        <v>9715</v>
      </c>
      <c r="E5598" s="4">
        <v>42278</v>
      </c>
      <c r="F5598" t="s">
        <v>9797</v>
      </c>
    </row>
    <row r="5599" spans="1:6">
      <c r="A5599" s="1" t="s">
        <v>7364</v>
      </c>
      <c r="B5599" t="s">
        <v>7364</v>
      </c>
      <c r="C5599" t="s">
        <v>9715</v>
      </c>
      <c r="D5599" t="s">
        <v>9777</v>
      </c>
      <c r="E5599" s="4">
        <v>42278</v>
      </c>
      <c r="F5599" t="s">
        <v>9797</v>
      </c>
    </row>
    <row r="5600" spans="1:6">
      <c r="A5600" s="1" t="s">
        <v>7365</v>
      </c>
      <c r="B5600" t="s">
        <v>7365</v>
      </c>
      <c r="C5600" t="s">
        <v>9715</v>
      </c>
      <c r="D5600" t="s">
        <v>9723</v>
      </c>
      <c r="E5600" s="4">
        <v>42278</v>
      </c>
      <c r="F5600" t="s">
        <v>9797</v>
      </c>
    </row>
    <row r="5601" spans="1:6">
      <c r="A5601" s="1" t="s">
        <v>7366</v>
      </c>
      <c r="B5601" t="s">
        <v>7366</v>
      </c>
      <c r="C5601" t="s">
        <v>9715</v>
      </c>
      <c r="E5601" s="4">
        <v>42278</v>
      </c>
      <c r="F5601" t="s">
        <v>9797</v>
      </c>
    </row>
    <row r="5602" spans="1:6">
      <c r="A5602" s="1" t="s">
        <v>7367</v>
      </c>
      <c r="B5602" t="s">
        <v>7367</v>
      </c>
      <c r="C5602" t="s">
        <v>9715</v>
      </c>
      <c r="E5602" s="4">
        <v>42278</v>
      </c>
      <c r="F5602" t="s">
        <v>9797</v>
      </c>
    </row>
    <row r="5603" spans="1:6">
      <c r="A5603" s="1" t="s">
        <v>7368</v>
      </c>
      <c r="B5603" t="s">
        <v>7368</v>
      </c>
      <c r="C5603" t="s">
        <v>9715</v>
      </c>
      <c r="E5603" s="4">
        <v>42278</v>
      </c>
      <c r="F5603" t="s">
        <v>9797</v>
      </c>
    </row>
    <row r="5604" spans="1:6">
      <c r="A5604" s="1" t="s">
        <v>7369</v>
      </c>
      <c r="B5604" t="s">
        <v>7369</v>
      </c>
      <c r="C5604" t="s">
        <v>9715</v>
      </c>
      <c r="D5604" t="s">
        <v>9725</v>
      </c>
      <c r="E5604" s="4">
        <v>42278</v>
      </c>
      <c r="F5604" t="s">
        <v>9797</v>
      </c>
    </row>
    <row r="5605" spans="1:6">
      <c r="A5605" s="1" t="s">
        <v>7370</v>
      </c>
      <c r="B5605" t="s">
        <v>7370</v>
      </c>
      <c r="C5605" t="s">
        <v>9715</v>
      </c>
      <c r="E5605" s="4">
        <v>42278</v>
      </c>
      <c r="F5605" t="s">
        <v>9797</v>
      </c>
    </row>
    <row r="5606" spans="1:6">
      <c r="A5606" s="1" t="s">
        <v>7371</v>
      </c>
      <c r="B5606" t="s">
        <v>7371</v>
      </c>
      <c r="C5606" t="s">
        <v>9715</v>
      </c>
      <c r="E5606" s="4">
        <v>42278</v>
      </c>
      <c r="F5606" t="s">
        <v>9797</v>
      </c>
    </row>
    <row r="5607" spans="1:6">
      <c r="A5607" s="1" t="s">
        <v>7372</v>
      </c>
      <c r="B5607" t="s">
        <v>7372</v>
      </c>
      <c r="C5607" t="s">
        <v>9715</v>
      </c>
      <c r="D5607" t="s">
        <v>9725</v>
      </c>
      <c r="E5607" s="4">
        <v>42278</v>
      </c>
      <c r="F5607" t="s">
        <v>9797</v>
      </c>
    </row>
    <row r="5608" spans="1:6">
      <c r="A5608" s="1" t="s">
        <v>7373</v>
      </c>
      <c r="B5608" t="s">
        <v>7373</v>
      </c>
      <c r="C5608" t="s">
        <v>9715</v>
      </c>
      <c r="E5608" s="4">
        <v>42278</v>
      </c>
      <c r="F5608" t="s">
        <v>9797</v>
      </c>
    </row>
    <row r="5609" spans="1:6">
      <c r="A5609" s="1" t="s">
        <v>7374</v>
      </c>
      <c r="B5609" t="s">
        <v>7374</v>
      </c>
      <c r="C5609" t="s">
        <v>9715</v>
      </c>
      <c r="E5609" s="4">
        <v>42278</v>
      </c>
      <c r="F5609" t="s">
        <v>9797</v>
      </c>
    </row>
    <row r="5610" spans="1:6">
      <c r="A5610" s="1" t="s">
        <v>7375</v>
      </c>
      <c r="B5610" t="s">
        <v>7375</v>
      </c>
      <c r="C5610" t="s">
        <v>9715</v>
      </c>
      <c r="E5610" s="4">
        <v>42278</v>
      </c>
      <c r="F5610" t="s">
        <v>9797</v>
      </c>
    </row>
    <row r="5611" spans="1:6">
      <c r="A5611" s="1" t="s">
        <v>7376</v>
      </c>
      <c r="B5611" t="s">
        <v>7376</v>
      </c>
      <c r="C5611" t="s">
        <v>9715</v>
      </c>
      <c r="E5611" s="4">
        <v>42278</v>
      </c>
      <c r="F5611" t="s">
        <v>9797</v>
      </c>
    </row>
    <row r="5612" spans="1:6">
      <c r="A5612" s="1" t="s">
        <v>7377</v>
      </c>
      <c r="B5612" t="s">
        <v>7377</v>
      </c>
      <c r="C5612" t="s">
        <v>9715</v>
      </c>
      <c r="E5612" s="4">
        <v>42278</v>
      </c>
      <c r="F5612" t="s">
        <v>9797</v>
      </c>
    </row>
    <row r="5613" spans="1:6">
      <c r="A5613" s="1" t="s">
        <v>7378</v>
      </c>
      <c r="B5613" t="s">
        <v>7378</v>
      </c>
      <c r="C5613" t="s">
        <v>9715</v>
      </c>
      <c r="E5613" s="4">
        <v>42278</v>
      </c>
      <c r="F5613" t="s">
        <v>9797</v>
      </c>
    </row>
    <row r="5614" spans="1:6">
      <c r="A5614" s="1" t="s">
        <v>7379</v>
      </c>
      <c r="B5614" t="s">
        <v>7379</v>
      </c>
      <c r="C5614" t="s">
        <v>9715</v>
      </c>
      <c r="D5614" t="s">
        <v>9722</v>
      </c>
      <c r="E5614" s="4">
        <v>42278</v>
      </c>
      <c r="F5614" t="s">
        <v>9797</v>
      </c>
    </row>
    <row r="5615" spans="1:6">
      <c r="A5615" s="1" t="s">
        <v>7380</v>
      </c>
      <c r="B5615" t="s">
        <v>7380</v>
      </c>
      <c r="C5615" t="s">
        <v>9715</v>
      </c>
      <c r="E5615" s="4">
        <v>42278</v>
      </c>
      <c r="F5615" t="s">
        <v>9797</v>
      </c>
    </row>
    <row r="5616" spans="1:6">
      <c r="A5616" s="1" t="s">
        <v>7381</v>
      </c>
      <c r="B5616" t="s">
        <v>7381</v>
      </c>
      <c r="C5616" t="s">
        <v>1765</v>
      </c>
      <c r="D5616" t="s">
        <v>9725</v>
      </c>
      <c r="E5616" s="4">
        <v>42278</v>
      </c>
      <c r="F5616" t="s">
        <v>9797</v>
      </c>
    </row>
    <row r="5617" spans="1:6">
      <c r="A5617" s="1" t="s">
        <v>7382</v>
      </c>
      <c r="B5617" t="s">
        <v>7382</v>
      </c>
      <c r="C5617" t="s">
        <v>9715</v>
      </c>
      <c r="E5617" s="4">
        <v>42278</v>
      </c>
      <c r="F5617" t="s">
        <v>9797</v>
      </c>
    </row>
    <row r="5618" spans="1:6">
      <c r="A5618" s="1" t="s">
        <v>7383</v>
      </c>
      <c r="B5618" t="s">
        <v>7383</v>
      </c>
      <c r="C5618" t="s">
        <v>9715</v>
      </c>
      <c r="E5618" s="4">
        <v>42278</v>
      </c>
      <c r="F5618" t="s">
        <v>9797</v>
      </c>
    </row>
    <row r="5619" spans="1:6">
      <c r="A5619" s="1" t="s">
        <v>7384</v>
      </c>
      <c r="B5619" t="s">
        <v>7384</v>
      </c>
      <c r="C5619" t="s">
        <v>9715</v>
      </c>
      <c r="E5619" s="4">
        <v>42278</v>
      </c>
      <c r="F5619" t="s">
        <v>9797</v>
      </c>
    </row>
    <row r="5620" spans="1:6">
      <c r="A5620" s="1" t="s">
        <v>7385</v>
      </c>
      <c r="B5620" t="s">
        <v>7385</v>
      </c>
      <c r="C5620" t="s">
        <v>9715</v>
      </c>
      <c r="E5620" s="4">
        <v>42278</v>
      </c>
      <c r="F5620" t="s">
        <v>9797</v>
      </c>
    </row>
    <row r="5621" spans="1:6">
      <c r="A5621" s="1" t="s">
        <v>7386</v>
      </c>
      <c r="B5621" t="s">
        <v>7386</v>
      </c>
      <c r="C5621" t="s">
        <v>9715</v>
      </c>
      <c r="E5621" s="4">
        <v>42278</v>
      </c>
      <c r="F5621" t="s">
        <v>9797</v>
      </c>
    </row>
    <row r="5622" spans="1:6">
      <c r="A5622" s="1" t="s">
        <v>7387</v>
      </c>
      <c r="B5622" t="s">
        <v>7387</v>
      </c>
      <c r="C5622" t="s">
        <v>9715</v>
      </c>
      <c r="E5622" s="4">
        <v>42278</v>
      </c>
      <c r="F5622" t="s">
        <v>9797</v>
      </c>
    </row>
    <row r="5623" spans="1:6">
      <c r="A5623" s="1" t="s">
        <v>7388</v>
      </c>
      <c r="B5623" t="s">
        <v>7388</v>
      </c>
      <c r="C5623" t="s">
        <v>9715</v>
      </c>
      <c r="E5623" s="4">
        <v>42278</v>
      </c>
      <c r="F5623" t="s">
        <v>9797</v>
      </c>
    </row>
    <row r="5624" spans="1:6">
      <c r="A5624" s="1" t="s">
        <v>7389</v>
      </c>
      <c r="B5624" t="s">
        <v>7389</v>
      </c>
      <c r="C5624" t="s">
        <v>9715</v>
      </c>
      <c r="D5624" t="s">
        <v>9722</v>
      </c>
      <c r="E5624" s="4">
        <v>42278</v>
      </c>
      <c r="F5624" t="s">
        <v>9797</v>
      </c>
    </row>
    <row r="5625" spans="1:6">
      <c r="A5625" s="1" t="s">
        <v>7390</v>
      </c>
      <c r="B5625" t="s">
        <v>7390</v>
      </c>
      <c r="C5625" t="s">
        <v>9715</v>
      </c>
      <c r="E5625" s="4">
        <v>42278</v>
      </c>
      <c r="F5625" t="s">
        <v>9797</v>
      </c>
    </row>
    <row r="5626" spans="1:6">
      <c r="A5626" s="1" t="s">
        <v>7391</v>
      </c>
      <c r="B5626" t="s">
        <v>7391</v>
      </c>
      <c r="C5626" t="s">
        <v>9715</v>
      </c>
      <c r="D5626" t="s">
        <v>9722</v>
      </c>
      <c r="E5626" s="4">
        <v>42278</v>
      </c>
      <c r="F5626" t="s">
        <v>9797</v>
      </c>
    </row>
    <row r="5627" spans="1:6">
      <c r="A5627" s="1" t="s">
        <v>7392</v>
      </c>
      <c r="B5627" t="s">
        <v>7392</v>
      </c>
      <c r="C5627" t="s">
        <v>1765</v>
      </c>
      <c r="D5627" t="s">
        <v>9749</v>
      </c>
      <c r="E5627" s="4">
        <v>42278</v>
      </c>
      <c r="F5627" t="s">
        <v>9797</v>
      </c>
    </row>
    <row r="5628" spans="1:6">
      <c r="A5628" s="1" t="s">
        <v>7393</v>
      </c>
      <c r="B5628" t="s">
        <v>7393</v>
      </c>
      <c r="C5628" t="s">
        <v>9715</v>
      </c>
      <c r="E5628" s="4">
        <v>42278</v>
      </c>
      <c r="F5628" t="s">
        <v>9797</v>
      </c>
    </row>
    <row r="5629" spans="1:6">
      <c r="A5629" s="1" t="s">
        <v>7394</v>
      </c>
      <c r="B5629" t="s">
        <v>7394</v>
      </c>
      <c r="C5629" t="s">
        <v>9715</v>
      </c>
      <c r="D5629" t="s">
        <v>9725</v>
      </c>
      <c r="E5629" s="4">
        <v>42278</v>
      </c>
      <c r="F5629" t="s">
        <v>9797</v>
      </c>
    </row>
    <row r="5630" spans="1:6">
      <c r="A5630" s="1" t="s">
        <v>7395</v>
      </c>
      <c r="B5630" t="s">
        <v>7395</v>
      </c>
      <c r="C5630" t="s">
        <v>9715</v>
      </c>
      <c r="E5630" s="4">
        <v>42278</v>
      </c>
      <c r="F5630" t="s">
        <v>9797</v>
      </c>
    </row>
    <row r="5631" spans="1:6">
      <c r="A5631" s="1" t="s">
        <v>7396</v>
      </c>
      <c r="B5631" t="s">
        <v>7396</v>
      </c>
      <c r="C5631" t="s">
        <v>9715</v>
      </c>
      <c r="D5631" t="s">
        <v>9725</v>
      </c>
      <c r="E5631" s="4">
        <v>42278</v>
      </c>
      <c r="F5631" t="s">
        <v>9797</v>
      </c>
    </row>
    <row r="5632" spans="1:6">
      <c r="A5632" s="1" t="s">
        <v>7397</v>
      </c>
      <c r="B5632" t="s">
        <v>7397</v>
      </c>
      <c r="C5632" t="s">
        <v>9715</v>
      </c>
      <c r="D5632" t="s">
        <v>9722</v>
      </c>
      <c r="E5632" s="4">
        <v>42278</v>
      </c>
      <c r="F5632" t="s">
        <v>9797</v>
      </c>
    </row>
    <row r="5633" spans="1:6">
      <c r="A5633" s="1" t="s">
        <v>7398</v>
      </c>
      <c r="B5633" t="s">
        <v>7398</v>
      </c>
      <c r="C5633" t="s">
        <v>9715</v>
      </c>
      <c r="D5633" t="s">
        <v>9725</v>
      </c>
      <c r="E5633" s="4">
        <v>42278</v>
      </c>
      <c r="F5633" t="s">
        <v>9797</v>
      </c>
    </row>
    <row r="5634" spans="1:6">
      <c r="A5634" s="1" t="s">
        <v>7399</v>
      </c>
      <c r="B5634" t="s">
        <v>7399</v>
      </c>
      <c r="C5634" t="s">
        <v>9715</v>
      </c>
      <c r="E5634" s="4">
        <v>42278</v>
      </c>
      <c r="F5634" t="s">
        <v>9797</v>
      </c>
    </row>
    <row r="5635" spans="1:6">
      <c r="A5635" s="1" t="s">
        <v>7400</v>
      </c>
      <c r="B5635" t="s">
        <v>7400</v>
      </c>
      <c r="C5635" t="s">
        <v>9715</v>
      </c>
      <c r="E5635" s="4">
        <v>42278</v>
      </c>
      <c r="F5635" t="s">
        <v>9797</v>
      </c>
    </row>
    <row r="5636" spans="1:6">
      <c r="A5636" s="1" t="s">
        <v>7401</v>
      </c>
      <c r="B5636" t="s">
        <v>7401</v>
      </c>
      <c r="C5636" t="s">
        <v>9715</v>
      </c>
      <c r="D5636" t="s">
        <v>9772</v>
      </c>
      <c r="E5636" s="4">
        <v>42278</v>
      </c>
      <c r="F5636" t="s">
        <v>9797</v>
      </c>
    </row>
    <row r="5637" spans="1:6">
      <c r="A5637" s="1" t="s">
        <v>7402</v>
      </c>
      <c r="B5637" t="s">
        <v>7402</v>
      </c>
      <c r="C5637" t="s">
        <v>9715</v>
      </c>
      <c r="E5637" s="4">
        <v>42278</v>
      </c>
      <c r="F5637" t="s">
        <v>9797</v>
      </c>
    </row>
    <row r="5638" spans="1:6">
      <c r="A5638" s="1" t="s">
        <v>7403</v>
      </c>
      <c r="B5638" t="s">
        <v>7403</v>
      </c>
      <c r="C5638" t="s">
        <v>9715</v>
      </c>
      <c r="E5638" s="4">
        <v>42278</v>
      </c>
      <c r="F5638" t="s">
        <v>9797</v>
      </c>
    </row>
    <row r="5639" spans="1:6">
      <c r="A5639" s="1" t="s">
        <v>7404</v>
      </c>
      <c r="B5639" t="s">
        <v>7404</v>
      </c>
      <c r="C5639" t="s">
        <v>9715</v>
      </c>
      <c r="E5639" s="4">
        <v>42278</v>
      </c>
      <c r="F5639" t="s">
        <v>9797</v>
      </c>
    </row>
    <row r="5640" spans="1:6">
      <c r="A5640" s="1" t="s">
        <v>7405</v>
      </c>
      <c r="B5640" t="s">
        <v>7405</v>
      </c>
      <c r="C5640" t="s">
        <v>1765</v>
      </c>
      <c r="D5640" t="s">
        <v>9722</v>
      </c>
      <c r="E5640" s="4">
        <v>42874</v>
      </c>
      <c r="F5640" t="s">
        <v>9797</v>
      </c>
    </row>
    <row r="5641" spans="1:6">
      <c r="A5641" s="1" t="s">
        <v>7406</v>
      </c>
      <c r="B5641" t="s">
        <v>7406</v>
      </c>
      <c r="C5641" t="s">
        <v>9715</v>
      </c>
      <c r="E5641" s="4">
        <v>42278</v>
      </c>
      <c r="F5641" t="s">
        <v>9797</v>
      </c>
    </row>
    <row r="5642" spans="1:6">
      <c r="A5642" s="1" t="s">
        <v>7407</v>
      </c>
      <c r="B5642" t="s">
        <v>7407</v>
      </c>
      <c r="C5642" t="s">
        <v>9715</v>
      </c>
      <c r="E5642" s="4">
        <v>42278</v>
      </c>
      <c r="F5642" t="s">
        <v>9797</v>
      </c>
    </row>
    <row r="5643" spans="1:6">
      <c r="A5643" s="1" t="s">
        <v>7408</v>
      </c>
      <c r="B5643" t="s">
        <v>7408</v>
      </c>
      <c r="C5643" t="s">
        <v>9715</v>
      </c>
      <c r="E5643" s="4">
        <v>42278</v>
      </c>
      <c r="F5643" t="s">
        <v>9797</v>
      </c>
    </row>
    <row r="5644" spans="1:6">
      <c r="A5644" s="1" t="s">
        <v>7409</v>
      </c>
      <c r="B5644" t="s">
        <v>7409</v>
      </c>
      <c r="C5644" t="s">
        <v>9715</v>
      </c>
      <c r="E5644" s="4">
        <v>42278</v>
      </c>
      <c r="F5644" t="s">
        <v>9797</v>
      </c>
    </row>
    <row r="5645" spans="1:6">
      <c r="A5645" s="1" t="s">
        <v>7410</v>
      </c>
      <c r="B5645" t="s">
        <v>7410</v>
      </c>
      <c r="C5645" t="s">
        <v>9715</v>
      </c>
      <c r="D5645" t="s">
        <v>9741</v>
      </c>
      <c r="E5645" s="4">
        <v>42278</v>
      </c>
      <c r="F5645" t="s">
        <v>9797</v>
      </c>
    </row>
    <row r="5646" spans="1:6">
      <c r="A5646" s="1" t="s">
        <v>7411</v>
      </c>
      <c r="B5646" t="s">
        <v>7411</v>
      </c>
      <c r="C5646" t="s">
        <v>9715</v>
      </c>
      <c r="E5646" s="4">
        <v>42278</v>
      </c>
      <c r="F5646" t="s">
        <v>9797</v>
      </c>
    </row>
    <row r="5647" spans="1:6">
      <c r="A5647" s="1" t="s">
        <v>7412</v>
      </c>
      <c r="B5647" t="s">
        <v>7412</v>
      </c>
      <c r="C5647" t="s">
        <v>9715</v>
      </c>
      <c r="E5647" s="4">
        <v>42278</v>
      </c>
      <c r="F5647" t="s">
        <v>9797</v>
      </c>
    </row>
    <row r="5648" spans="1:6">
      <c r="A5648" s="1" t="s">
        <v>7413</v>
      </c>
      <c r="B5648" t="s">
        <v>7413</v>
      </c>
      <c r="C5648" t="s">
        <v>9715</v>
      </c>
      <c r="D5648" t="s">
        <v>9723</v>
      </c>
      <c r="E5648" s="4">
        <v>42278</v>
      </c>
      <c r="F5648" t="s">
        <v>9797</v>
      </c>
    </row>
    <row r="5649" spans="1:6">
      <c r="A5649" s="1" t="s">
        <v>7414</v>
      </c>
      <c r="B5649" t="s">
        <v>7414</v>
      </c>
      <c r="C5649" t="s">
        <v>9715</v>
      </c>
      <c r="E5649" s="4">
        <v>42278</v>
      </c>
      <c r="F5649" t="s">
        <v>9797</v>
      </c>
    </row>
    <row r="5650" spans="1:6">
      <c r="A5650" s="1" t="s">
        <v>7415</v>
      </c>
      <c r="B5650" t="s">
        <v>7415</v>
      </c>
      <c r="C5650" t="s">
        <v>1765</v>
      </c>
      <c r="D5650" t="s">
        <v>9722</v>
      </c>
      <c r="E5650" s="4">
        <v>42278</v>
      </c>
      <c r="F5650" t="s">
        <v>9797</v>
      </c>
    </row>
    <row r="5651" spans="1:6">
      <c r="A5651" s="1" t="s">
        <v>7416</v>
      </c>
      <c r="B5651" t="s">
        <v>7416</v>
      </c>
      <c r="C5651" t="s">
        <v>1765</v>
      </c>
      <c r="E5651" s="4">
        <v>42278</v>
      </c>
      <c r="F5651" t="s">
        <v>9797</v>
      </c>
    </row>
    <row r="5652" spans="1:6">
      <c r="A5652" s="1" t="s">
        <v>7417</v>
      </c>
      <c r="B5652" t="s">
        <v>7417</v>
      </c>
      <c r="C5652" t="s">
        <v>9715</v>
      </c>
      <c r="E5652" s="4">
        <v>42278</v>
      </c>
      <c r="F5652" t="s">
        <v>9797</v>
      </c>
    </row>
    <row r="5653" spans="1:6">
      <c r="A5653" s="1" t="s">
        <v>7418</v>
      </c>
      <c r="B5653" t="s">
        <v>7418</v>
      </c>
      <c r="C5653" t="s">
        <v>1765</v>
      </c>
      <c r="E5653" s="4">
        <v>42278</v>
      </c>
      <c r="F5653" t="s">
        <v>9797</v>
      </c>
    </row>
    <row r="5654" spans="1:6">
      <c r="A5654" s="1" t="s">
        <v>7419</v>
      </c>
      <c r="B5654" t="s">
        <v>7419</v>
      </c>
      <c r="C5654" t="s">
        <v>1765</v>
      </c>
      <c r="E5654" s="4">
        <v>42278</v>
      </c>
      <c r="F5654" t="s">
        <v>9797</v>
      </c>
    </row>
    <row r="5655" spans="1:6">
      <c r="A5655" s="1" t="s">
        <v>7420</v>
      </c>
      <c r="B5655" t="s">
        <v>7420</v>
      </c>
      <c r="C5655" t="s">
        <v>1765</v>
      </c>
      <c r="E5655" s="4">
        <v>42278</v>
      </c>
      <c r="F5655" t="s">
        <v>9797</v>
      </c>
    </row>
    <row r="5656" spans="1:6">
      <c r="A5656" s="1" t="s">
        <v>7421</v>
      </c>
      <c r="B5656" t="s">
        <v>7421</v>
      </c>
      <c r="C5656" t="s">
        <v>9715</v>
      </c>
      <c r="E5656" s="4">
        <v>42278</v>
      </c>
      <c r="F5656" t="s">
        <v>9797</v>
      </c>
    </row>
    <row r="5657" spans="1:6">
      <c r="A5657" s="1" t="s">
        <v>7422</v>
      </c>
      <c r="B5657" t="s">
        <v>7422</v>
      </c>
      <c r="C5657" t="s">
        <v>1765</v>
      </c>
      <c r="D5657" t="s">
        <v>9722</v>
      </c>
      <c r="E5657" s="4">
        <v>42278</v>
      </c>
      <c r="F5657" t="s">
        <v>9797</v>
      </c>
    </row>
    <row r="5658" spans="1:6">
      <c r="A5658" s="1" t="s">
        <v>7423</v>
      </c>
      <c r="B5658" t="s">
        <v>7423</v>
      </c>
      <c r="C5658" t="s">
        <v>9715</v>
      </c>
      <c r="E5658" s="4">
        <v>42278</v>
      </c>
      <c r="F5658" t="s">
        <v>9797</v>
      </c>
    </row>
    <row r="5659" spans="1:6">
      <c r="A5659" s="1" t="s">
        <v>7424</v>
      </c>
      <c r="B5659" t="s">
        <v>7424</v>
      </c>
      <c r="C5659" t="s">
        <v>9715</v>
      </c>
      <c r="E5659" s="4">
        <v>42278</v>
      </c>
      <c r="F5659" t="s">
        <v>9797</v>
      </c>
    </row>
    <row r="5660" spans="1:6">
      <c r="A5660" s="1" t="s">
        <v>7425</v>
      </c>
      <c r="B5660" t="s">
        <v>7425</v>
      </c>
      <c r="C5660" t="s">
        <v>1765</v>
      </c>
      <c r="D5660" t="s">
        <v>9722</v>
      </c>
      <c r="E5660" s="4">
        <v>42278</v>
      </c>
      <c r="F5660" t="s">
        <v>9797</v>
      </c>
    </row>
    <row r="5661" spans="1:6">
      <c r="A5661" s="1" t="s">
        <v>7426</v>
      </c>
      <c r="B5661" t="s">
        <v>7426</v>
      </c>
      <c r="C5661" t="s">
        <v>1765</v>
      </c>
      <c r="D5661" t="s">
        <v>9722</v>
      </c>
      <c r="E5661" s="4">
        <v>42278</v>
      </c>
      <c r="F5661" t="s">
        <v>9797</v>
      </c>
    </row>
    <row r="5662" spans="1:6">
      <c r="A5662" s="1" t="s">
        <v>7427</v>
      </c>
      <c r="B5662" t="s">
        <v>7427</v>
      </c>
      <c r="C5662" t="s">
        <v>9715</v>
      </c>
      <c r="D5662" t="s">
        <v>9722</v>
      </c>
      <c r="E5662" s="4">
        <v>42762</v>
      </c>
      <c r="F5662" t="s">
        <v>9797</v>
      </c>
    </row>
    <row r="5663" spans="1:6">
      <c r="A5663" s="1" t="s">
        <v>7428</v>
      </c>
      <c r="B5663" t="s">
        <v>7428</v>
      </c>
      <c r="C5663" t="s">
        <v>9715</v>
      </c>
      <c r="E5663" s="4">
        <v>42278</v>
      </c>
      <c r="F5663" t="s">
        <v>9797</v>
      </c>
    </row>
    <row r="5664" spans="1:6">
      <c r="A5664" s="1" t="s">
        <v>7429</v>
      </c>
      <c r="B5664" t="s">
        <v>7429</v>
      </c>
      <c r="C5664" t="s">
        <v>9715</v>
      </c>
      <c r="E5664" s="4">
        <v>42278</v>
      </c>
      <c r="F5664" t="s">
        <v>9797</v>
      </c>
    </row>
    <row r="5665" spans="1:6">
      <c r="A5665" s="1" t="s">
        <v>7430</v>
      </c>
      <c r="B5665" t="s">
        <v>7430</v>
      </c>
      <c r="C5665" t="s">
        <v>9715</v>
      </c>
      <c r="E5665" s="4">
        <v>42278</v>
      </c>
      <c r="F5665" t="s">
        <v>9797</v>
      </c>
    </row>
    <row r="5666" spans="1:6">
      <c r="A5666" s="1" t="s">
        <v>7431</v>
      </c>
      <c r="B5666" t="s">
        <v>7431</v>
      </c>
      <c r="C5666" t="s">
        <v>9715</v>
      </c>
      <c r="E5666" s="4">
        <v>42278</v>
      </c>
      <c r="F5666" t="s">
        <v>9797</v>
      </c>
    </row>
    <row r="5667" spans="1:6">
      <c r="A5667" s="1" t="s">
        <v>7432</v>
      </c>
      <c r="B5667" t="s">
        <v>7432</v>
      </c>
      <c r="C5667" t="s">
        <v>1765</v>
      </c>
      <c r="D5667" t="s">
        <v>9722</v>
      </c>
      <c r="E5667" s="4">
        <v>42278</v>
      </c>
      <c r="F5667" t="s">
        <v>9797</v>
      </c>
    </row>
    <row r="5668" spans="1:6">
      <c r="A5668" s="1" t="s">
        <v>7433</v>
      </c>
      <c r="B5668" t="s">
        <v>7433</v>
      </c>
      <c r="C5668" t="s">
        <v>9715</v>
      </c>
      <c r="D5668" t="s">
        <v>9723</v>
      </c>
      <c r="E5668" s="4">
        <v>42278</v>
      </c>
      <c r="F5668" t="s">
        <v>9797</v>
      </c>
    </row>
    <row r="5669" spans="1:6">
      <c r="A5669" s="1" t="s">
        <v>7434</v>
      </c>
      <c r="B5669" t="s">
        <v>7434</v>
      </c>
      <c r="C5669" t="s">
        <v>9715</v>
      </c>
      <c r="E5669" s="4">
        <v>42278</v>
      </c>
      <c r="F5669" t="s">
        <v>9797</v>
      </c>
    </row>
    <row r="5670" spans="1:6">
      <c r="A5670" s="1" t="s">
        <v>7435</v>
      </c>
      <c r="B5670" t="s">
        <v>7435</v>
      </c>
      <c r="C5670" t="s">
        <v>1765</v>
      </c>
      <c r="D5670" t="s">
        <v>9732</v>
      </c>
      <c r="E5670" s="4">
        <v>42278</v>
      </c>
      <c r="F5670" t="s">
        <v>9797</v>
      </c>
    </row>
    <row r="5671" spans="1:6">
      <c r="A5671" s="1" t="s">
        <v>7436</v>
      </c>
      <c r="B5671" t="s">
        <v>7436</v>
      </c>
      <c r="C5671" t="s">
        <v>1765</v>
      </c>
      <c r="E5671" s="4">
        <v>42278</v>
      </c>
      <c r="F5671" t="s">
        <v>9797</v>
      </c>
    </row>
    <row r="5672" spans="1:6">
      <c r="A5672" s="1" t="s">
        <v>7437</v>
      </c>
      <c r="B5672" t="s">
        <v>7437</v>
      </c>
      <c r="C5672" t="s">
        <v>1765</v>
      </c>
      <c r="E5672" s="4">
        <v>42278</v>
      </c>
      <c r="F5672" t="s">
        <v>9797</v>
      </c>
    </row>
    <row r="5673" spans="1:6">
      <c r="A5673" s="1" t="s">
        <v>7438</v>
      </c>
      <c r="B5673" t="s">
        <v>7438</v>
      </c>
      <c r="C5673" t="s">
        <v>1765</v>
      </c>
      <c r="D5673" t="s">
        <v>9757</v>
      </c>
      <c r="E5673" s="4">
        <v>42278</v>
      </c>
      <c r="F5673" t="s">
        <v>9797</v>
      </c>
    </row>
    <row r="5674" spans="1:6">
      <c r="A5674" s="1" t="s">
        <v>7439</v>
      </c>
      <c r="B5674" t="s">
        <v>7439</v>
      </c>
      <c r="C5674" t="s">
        <v>1765</v>
      </c>
      <c r="E5674" s="4">
        <v>42278</v>
      </c>
      <c r="F5674" t="s">
        <v>9797</v>
      </c>
    </row>
    <row r="5675" spans="1:6">
      <c r="A5675" s="1" t="s">
        <v>7440</v>
      </c>
      <c r="B5675" t="s">
        <v>7440</v>
      </c>
      <c r="C5675" t="s">
        <v>1765</v>
      </c>
      <c r="E5675" s="4">
        <v>42278</v>
      </c>
      <c r="F5675" t="s">
        <v>9797</v>
      </c>
    </row>
    <row r="5676" spans="1:6">
      <c r="A5676" s="1" t="s">
        <v>7441</v>
      </c>
      <c r="B5676" t="s">
        <v>7441</v>
      </c>
      <c r="C5676" t="s">
        <v>9715</v>
      </c>
      <c r="D5676" t="s">
        <v>9722</v>
      </c>
      <c r="E5676" s="4">
        <v>42278</v>
      </c>
      <c r="F5676" t="s">
        <v>9797</v>
      </c>
    </row>
    <row r="5677" spans="1:6">
      <c r="A5677" s="1" t="s">
        <v>7442</v>
      </c>
      <c r="B5677" t="s">
        <v>7442</v>
      </c>
      <c r="C5677" t="s">
        <v>1765</v>
      </c>
      <c r="E5677" s="4">
        <v>42278</v>
      </c>
      <c r="F5677" t="s">
        <v>9797</v>
      </c>
    </row>
    <row r="5678" spans="1:6">
      <c r="A5678" s="1" t="s">
        <v>7443</v>
      </c>
      <c r="B5678" t="s">
        <v>7443</v>
      </c>
      <c r="C5678" t="s">
        <v>9715</v>
      </c>
      <c r="E5678" s="4">
        <v>42278</v>
      </c>
      <c r="F5678" t="s">
        <v>9797</v>
      </c>
    </row>
    <row r="5679" spans="1:6">
      <c r="A5679" s="1" t="s">
        <v>7444</v>
      </c>
      <c r="B5679" t="s">
        <v>7444</v>
      </c>
      <c r="C5679" t="s">
        <v>9715</v>
      </c>
      <c r="E5679" s="4">
        <v>42278</v>
      </c>
      <c r="F5679" t="s">
        <v>9797</v>
      </c>
    </row>
    <row r="5680" spans="1:6">
      <c r="A5680" s="1" t="s">
        <v>7445</v>
      </c>
      <c r="B5680" t="s">
        <v>7445</v>
      </c>
      <c r="C5680" t="s">
        <v>1765</v>
      </c>
      <c r="D5680" t="s">
        <v>9723</v>
      </c>
      <c r="E5680" s="4">
        <v>42278</v>
      </c>
      <c r="F5680" t="s">
        <v>9797</v>
      </c>
    </row>
    <row r="5681" spans="1:6">
      <c r="A5681" s="1" t="s">
        <v>7446</v>
      </c>
      <c r="B5681" t="s">
        <v>7446</v>
      </c>
      <c r="C5681" t="s">
        <v>1765</v>
      </c>
      <c r="E5681" s="4">
        <v>42278</v>
      </c>
      <c r="F5681" t="s">
        <v>9797</v>
      </c>
    </row>
    <row r="5682" spans="1:6">
      <c r="A5682" s="1" t="s">
        <v>7447</v>
      </c>
      <c r="B5682" t="s">
        <v>7447</v>
      </c>
      <c r="C5682" t="s">
        <v>1765</v>
      </c>
      <c r="E5682" s="4">
        <v>42278</v>
      </c>
      <c r="F5682" t="s">
        <v>9797</v>
      </c>
    </row>
    <row r="5683" spans="1:6">
      <c r="A5683" s="1" t="s">
        <v>7448</v>
      </c>
      <c r="B5683" t="s">
        <v>7448</v>
      </c>
      <c r="C5683" t="s">
        <v>1765</v>
      </c>
      <c r="D5683" t="s">
        <v>9722</v>
      </c>
      <c r="E5683" s="4">
        <v>42366</v>
      </c>
      <c r="F5683" t="s">
        <v>9797</v>
      </c>
    </row>
    <row r="5684" spans="1:6">
      <c r="A5684" s="1" t="s">
        <v>7449</v>
      </c>
      <c r="B5684" t="s">
        <v>7449</v>
      </c>
      <c r="C5684" t="s">
        <v>9715</v>
      </c>
      <c r="E5684" s="4">
        <v>42278</v>
      </c>
      <c r="F5684" t="s">
        <v>9797</v>
      </c>
    </row>
    <row r="5685" spans="1:6">
      <c r="A5685" s="1" t="s">
        <v>7450</v>
      </c>
      <c r="B5685" t="s">
        <v>7450</v>
      </c>
      <c r="C5685" t="s">
        <v>1765</v>
      </c>
      <c r="E5685" s="4">
        <v>42278</v>
      </c>
      <c r="F5685" t="s">
        <v>9797</v>
      </c>
    </row>
    <row r="5686" spans="1:6">
      <c r="A5686" s="1" t="s">
        <v>7451</v>
      </c>
      <c r="B5686" t="s">
        <v>7451</v>
      </c>
      <c r="C5686" t="s">
        <v>1765</v>
      </c>
      <c r="E5686" s="4">
        <v>42278</v>
      </c>
      <c r="F5686" t="s">
        <v>9797</v>
      </c>
    </row>
    <row r="5687" spans="1:6">
      <c r="A5687" s="1" t="s">
        <v>7452</v>
      </c>
      <c r="B5687" t="s">
        <v>7452</v>
      </c>
      <c r="C5687" t="s">
        <v>9715</v>
      </c>
      <c r="E5687" s="4">
        <v>42278</v>
      </c>
      <c r="F5687" t="s">
        <v>9797</v>
      </c>
    </row>
    <row r="5688" spans="1:6">
      <c r="A5688" s="1" t="s">
        <v>7453</v>
      </c>
      <c r="B5688" t="s">
        <v>7453</v>
      </c>
      <c r="C5688" t="s">
        <v>1765</v>
      </c>
      <c r="D5688" t="s">
        <v>9722</v>
      </c>
      <c r="E5688" s="4">
        <v>42278</v>
      </c>
      <c r="F5688" t="s">
        <v>9797</v>
      </c>
    </row>
    <row r="5689" spans="1:6">
      <c r="A5689" s="1" t="s">
        <v>7454</v>
      </c>
      <c r="B5689" t="s">
        <v>7454</v>
      </c>
      <c r="C5689" t="s">
        <v>1765</v>
      </c>
      <c r="E5689" s="4">
        <v>42388</v>
      </c>
      <c r="F5689" t="s">
        <v>9797</v>
      </c>
    </row>
    <row r="5690" spans="1:6">
      <c r="A5690" s="1" t="s">
        <v>7455</v>
      </c>
      <c r="B5690" t="s">
        <v>7455</v>
      </c>
      <c r="C5690" t="s">
        <v>1765</v>
      </c>
      <c r="E5690" s="4">
        <v>42278</v>
      </c>
      <c r="F5690" t="s">
        <v>9797</v>
      </c>
    </row>
    <row r="5691" spans="1:6">
      <c r="A5691" s="1" t="s">
        <v>7456</v>
      </c>
      <c r="B5691" t="s">
        <v>7456</v>
      </c>
      <c r="C5691" t="s">
        <v>1765</v>
      </c>
      <c r="D5691" t="s">
        <v>9789</v>
      </c>
      <c r="E5691" s="4">
        <v>42278</v>
      </c>
      <c r="F5691" t="s">
        <v>9797</v>
      </c>
    </row>
    <row r="5692" spans="1:6">
      <c r="A5692" s="1" t="s">
        <v>7457</v>
      </c>
      <c r="B5692" t="s">
        <v>7457</v>
      </c>
      <c r="C5692" t="s">
        <v>1765</v>
      </c>
      <c r="E5692" s="4">
        <v>42278</v>
      </c>
      <c r="F5692" t="s">
        <v>9797</v>
      </c>
    </row>
    <row r="5693" spans="1:6">
      <c r="A5693" s="1" t="s">
        <v>7458</v>
      </c>
      <c r="B5693" t="s">
        <v>7458</v>
      </c>
      <c r="C5693" t="s">
        <v>1765</v>
      </c>
      <c r="E5693" s="4">
        <v>42278</v>
      </c>
      <c r="F5693" t="s">
        <v>9797</v>
      </c>
    </row>
    <row r="5694" spans="1:6">
      <c r="A5694" s="1" t="s">
        <v>7459</v>
      </c>
      <c r="B5694" t="s">
        <v>7459</v>
      </c>
      <c r="C5694" t="s">
        <v>1765</v>
      </c>
      <c r="D5694" t="s">
        <v>9725</v>
      </c>
      <c r="E5694" s="4">
        <v>42278</v>
      </c>
      <c r="F5694" t="s">
        <v>9797</v>
      </c>
    </row>
    <row r="5695" spans="1:6">
      <c r="A5695" s="1" t="s">
        <v>7460</v>
      </c>
      <c r="B5695" t="s">
        <v>7460</v>
      </c>
      <c r="C5695" t="s">
        <v>1765</v>
      </c>
      <c r="D5695" t="s">
        <v>178</v>
      </c>
      <c r="E5695" s="4">
        <v>42278</v>
      </c>
      <c r="F5695" t="s">
        <v>9797</v>
      </c>
    </row>
    <row r="5696" spans="1:6">
      <c r="A5696" s="1" t="s">
        <v>7461</v>
      </c>
      <c r="B5696" t="s">
        <v>7461</v>
      </c>
      <c r="C5696" t="s">
        <v>9715</v>
      </c>
      <c r="E5696" s="4">
        <v>42278</v>
      </c>
      <c r="F5696" t="s">
        <v>9797</v>
      </c>
    </row>
    <row r="5697" spans="1:6">
      <c r="A5697" s="1" t="s">
        <v>7462</v>
      </c>
      <c r="B5697" t="s">
        <v>7462</v>
      </c>
      <c r="C5697" t="s">
        <v>9715</v>
      </c>
      <c r="E5697" s="4">
        <v>42278</v>
      </c>
      <c r="F5697" t="s">
        <v>9797</v>
      </c>
    </row>
    <row r="5698" spans="1:6">
      <c r="A5698" s="1" t="s">
        <v>7463</v>
      </c>
      <c r="B5698" t="s">
        <v>7463</v>
      </c>
      <c r="C5698" t="s">
        <v>1765</v>
      </c>
      <c r="D5698" t="s">
        <v>9721</v>
      </c>
      <c r="E5698" s="4">
        <v>42278</v>
      </c>
      <c r="F5698" t="s">
        <v>9797</v>
      </c>
    </row>
    <row r="5699" spans="1:6">
      <c r="A5699" s="1" t="s">
        <v>7464</v>
      </c>
      <c r="B5699" t="s">
        <v>7464</v>
      </c>
      <c r="C5699" t="s">
        <v>1765</v>
      </c>
      <c r="E5699" s="4">
        <v>42278</v>
      </c>
      <c r="F5699" t="s">
        <v>9797</v>
      </c>
    </row>
    <row r="5700" spans="1:6">
      <c r="A5700" s="1" t="s">
        <v>7465</v>
      </c>
      <c r="B5700" t="s">
        <v>7465</v>
      </c>
      <c r="C5700" t="s">
        <v>9715</v>
      </c>
      <c r="E5700" s="4">
        <v>42278</v>
      </c>
      <c r="F5700" t="s">
        <v>9797</v>
      </c>
    </row>
    <row r="5701" spans="1:6">
      <c r="A5701" s="1" t="s">
        <v>7466</v>
      </c>
      <c r="B5701" t="s">
        <v>7466</v>
      </c>
      <c r="C5701" t="s">
        <v>1765</v>
      </c>
      <c r="E5701" s="4">
        <v>42278</v>
      </c>
      <c r="F5701" t="s">
        <v>9797</v>
      </c>
    </row>
    <row r="5702" spans="1:6">
      <c r="A5702" s="1" t="s">
        <v>7467</v>
      </c>
      <c r="B5702" t="s">
        <v>7467</v>
      </c>
      <c r="C5702" t="s">
        <v>1765</v>
      </c>
      <c r="D5702" t="s">
        <v>9722</v>
      </c>
      <c r="E5702" s="4">
        <v>42278</v>
      </c>
      <c r="F5702" t="s">
        <v>9797</v>
      </c>
    </row>
    <row r="5703" spans="1:6">
      <c r="A5703" s="1" t="s">
        <v>7468</v>
      </c>
      <c r="B5703" t="s">
        <v>7468</v>
      </c>
      <c r="C5703" t="s">
        <v>1765</v>
      </c>
      <c r="E5703" s="4">
        <v>42278</v>
      </c>
      <c r="F5703" t="s">
        <v>9797</v>
      </c>
    </row>
    <row r="5704" spans="1:6">
      <c r="A5704" s="1" t="s">
        <v>7469</v>
      </c>
      <c r="B5704" t="s">
        <v>7469</v>
      </c>
      <c r="C5704" t="s">
        <v>1765</v>
      </c>
      <c r="E5704" s="4">
        <v>42278</v>
      </c>
      <c r="F5704" t="s">
        <v>9797</v>
      </c>
    </row>
    <row r="5705" spans="1:6">
      <c r="A5705" s="1" t="s">
        <v>7470</v>
      </c>
      <c r="B5705" t="s">
        <v>7470</v>
      </c>
      <c r="C5705" t="s">
        <v>9715</v>
      </c>
      <c r="E5705" s="4">
        <v>42278</v>
      </c>
      <c r="F5705" t="s">
        <v>9797</v>
      </c>
    </row>
    <row r="5706" spans="1:6">
      <c r="A5706" s="1" t="s">
        <v>7471</v>
      </c>
      <c r="B5706" t="s">
        <v>7471</v>
      </c>
      <c r="C5706" t="s">
        <v>9715</v>
      </c>
      <c r="E5706" s="4">
        <v>42278</v>
      </c>
      <c r="F5706" t="s">
        <v>9797</v>
      </c>
    </row>
    <row r="5707" spans="1:6">
      <c r="A5707" s="1" t="s">
        <v>7472</v>
      </c>
      <c r="B5707" t="s">
        <v>7472</v>
      </c>
      <c r="C5707" t="s">
        <v>1765</v>
      </c>
      <c r="E5707" s="4">
        <v>42278</v>
      </c>
      <c r="F5707" t="s">
        <v>9797</v>
      </c>
    </row>
    <row r="5708" spans="1:6">
      <c r="A5708" s="1" t="s">
        <v>7473</v>
      </c>
      <c r="B5708" t="s">
        <v>7473</v>
      </c>
      <c r="C5708" t="s">
        <v>9715</v>
      </c>
      <c r="E5708" s="4">
        <v>42278</v>
      </c>
      <c r="F5708" t="s">
        <v>9797</v>
      </c>
    </row>
    <row r="5709" spans="1:6">
      <c r="A5709" s="1" t="s">
        <v>7474</v>
      </c>
      <c r="B5709" t="s">
        <v>7474</v>
      </c>
      <c r="C5709" t="s">
        <v>1765</v>
      </c>
      <c r="E5709" s="4">
        <v>42278</v>
      </c>
      <c r="F5709" t="s">
        <v>9797</v>
      </c>
    </row>
    <row r="5710" spans="1:6">
      <c r="A5710" s="1" t="s">
        <v>7475</v>
      </c>
      <c r="B5710" t="s">
        <v>7475</v>
      </c>
      <c r="C5710" t="s">
        <v>1765</v>
      </c>
      <c r="E5710" s="4">
        <v>42278</v>
      </c>
      <c r="F5710" t="s">
        <v>9797</v>
      </c>
    </row>
    <row r="5711" spans="1:6">
      <c r="A5711" s="1" t="s">
        <v>7476</v>
      </c>
      <c r="B5711" t="s">
        <v>7476</v>
      </c>
      <c r="C5711" t="s">
        <v>1765</v>
      </c>
      <c r="E5711" s="4">
        <v>42278</v>
      </c>
      <c r="F5711" t="s">
        <v>9797</v>
      </c>
    </row>
    <row r="5712" spans="1:6">
      <c r="A5712" s="1" t="s">
        <v>7477</v>
      </c>
      <c r="B5712" t="s">
        <v>7477</v>
      </c>
      <c r="C5712" t="s">
        <v>9715</v>
      </c>
      <c r="E5712" s="4">
        <v>42278</v>
      </c>
      <c r="F5712" t="s">
        <v>9797</v>
      </c>
    </row>
    <row r="5713" spans="1:6">
      <c r="A5713" s="1" t="s">
        <v>7478</v>
      </c>
      <c r="B5713" t="s">
        <v>7478</v>
      </c>
      <c r="C5713" t="s">
        <v>1765</v>
      </c>
      <c r="E5713" s="4">
        <v>42278</v>
      </c>
      <c r="F5713" t="s">
        <v>9797</v>
      </c>
    </row>
    <row r="5714" spans="1:6">
      <c r="A5714" s="1" t="s">
        <v>7479</v>
      </c>
      <c r="B5714" t="s">
        <v>7479</v>
      </c>
      <c r="C5714" t="s">
        <v>9715</v>
      </c>
      <c r="E5714" s="4">
        <v>42278</v>
      </c>
      <c r="F5714" t="s">
        <v>9797</v>
      </c>
    </row>
    <row r="5715" spans="1:6">
      <c r="A5715" s="1" t="s">
        <v>7480</v>
      </c>
      <c r="B5715" t="s">
        <v>7480</v>
      </c>
      <c r="C5715" t="s">
        <v>1765</v>
      </c>
      <c r="E5715" s="4">
        <v>42278</v>
      </c>
      <c r="F5715" t="s">
        <v>9797</v>
      </c>
    </row>
    <row r="5716" spans="1:6">
      <c r="A5716" s="1" t="s">
        <v>7481</v>
      </c>
      <c r="B5716" t="s">
        <v>7481</v>
      </c>
      <c r="C5716" t="s">
        <v>1765</v>
      </c>
      <c r="E5716" s="4">
        <v>42278</v>
      </c>
      <c r="F5716" t="s">
        <v>9797</v>
      </c>
    </row>
    <row r="5717" spans="1:6">
      <c r="A5717" s="1" t="s">
        <v>7482</v>
      </c>
      <c r="B5717" t="s">
        <v>7482</v>
      </c>
      <c r="C5717" t="s">
        <v>1765</v>
      </c>
      <c r="D5717" t="s">
        <v>9772</v>
      </c>
      <c r="E5717" s="4">
        <v>42278</v>
      </c>
      <c r="F5717" t="s">
        <v>9797</v>
      </c>
    </row>
    <row r="5718" spans="1:6">
      <c r="A5718" s="1" t="s">
        <v>7483</v>
      </c>
      <c r="B5718" t="s">
        <v>7483</v>
      </c>
      <c r="C5718" t="s">
        <v>1765</v>
      </c>
      <c r="E5718" s="4">
        <v>42278</v>
      </c>
      <c r="F5718" t="s">
        <v>9797</v>
      </c>
    </row>
    <row r="5719" spans="1:6">
      <c r="A5719" s="1" t="s">
        <v>7484</v>
      </c>
      <c r="B5719" t="s">
        <v>7484</v>
      </c>
      <c r="C5719" t="s">
        <v>9715</v>
      </c>
      <c r="E5719" s="4">
        <v>42278</v>
      </c>
      <c r="F5719" t="s">
        <v>9797</v>
      </c>
    </row>
    <row r="5720" spans="1:6">
      <c r="A5720" s="1" t="s">
        <v>7485</v>
      </c>
      <c r="B5720" t="s">
        <v>7485</v>
      </c>
      <c r="C5720" t="s">
        <v>1765</v>
      </c>
      <c r="D5720" t="s">
        <v>9722</v>
      </c>
      <c r="E5720" s="4">
        <v>42278</v>
      </c>
      <c r="F5720" t="s">
        <v>9797</v>
      </c>
    </row>
    <row r="5721" spans="1:6">
      <c r="A5721" s="1" t="s">
        <v>7486</v>
      </c>
      <c r="B5721" t="s">
        <v>7486</v>
      </c>
      <c r="C5721" t="s">
        <v>1765</v>
      </c>
      <c r="E5721" s="4">
        <v>42278</v>
      </c>
      <c r="F5721" t="s">
        <v>9797</v>
      </c>
    </row>
    <row r="5722" spans="1:6">
      <c r="A5722" s="1" t="s">
        <v>7487</v>
      </c>
      <c r="B5722" t="s">
        <v>7487</v>
      </c>
      <c r="C5722" t="s">
        <v>1765</v>
      </c>
      <c r="D5722" t="s">
        <v>9722</v>
      </c>
      <c r="E5722" s="4">
        <v>42278</v>
      </c>
      <c r="F5722" t="s">
        <v>9797</v>
      </c>
    </row>
    <row r="5723" spans="1:6">
      <c r="A5723" s="1" t="s">
        <v>7488</v>
      </c>
      <c r="B5723" t="s">
        <v>7488</v>
      </c>
      <c r="C5723" t="s">
        <v>1765</v>
      </c>
      <c r="D5723" t="s">
        <v>9790</v>
      </c>
      <c r="E5723" s="4">
        <v>42278</v>
      </c>
      <c r="F5723" t="s">
        <v>9797</v>
      </c>
    </row>
    <row r="5724" spans="1:6">
      <c r="A5724" s="1" t="s">
        <v>7489</v>
      </c>
      <c r="B5724" t="s">
        <v>7489</v>
      </c>
      <c r="C5724" t="s">
        <v>1765</v>
      </c>
      <c r="D5724" t="s">
        <v>9738</v>
      </c>
      <c r="E5724" s="4">
        <v>42278</v>
      </c>
      <c r="F5724" t="s">
        <v>9797</v>
      </c>
    </row>
    <row r="5725" spans="1:6">
      <c r="A5725" s="1" t="s">
        <v>7490</v>
      </c>
      <c r="B5725" t="s">
        <v>7490</v>
      </c>
      <c r="C5725" t="s">
        <v>1765</v>
      </c>
      <c r="E5725" s="4">
        <v>42278</v>
      </c>
      <c r="F5725" t="s">
        <v>9797</v>
      </c>
    </row>
    <row r="5726" spans="1:6">
      <c r="A5726" s="1" t="s">
        <v>7491</v>
      </c>
      <c r="B5726" t="s">
        <v>7491</v>
      </c>
      <c r="C5726" t="s">
        <v>1765</v>
      </c>
      <c r="D5726" t="s">
        <v>9722</v>
      </c>
      <c r="E5726" s="4">
        <v>42430</v>
      </c>
      <c r="F5726" t="s">
        <v>9797</v>
      </c>
    </row>
    <row r="5727" spans="1:6">
      <c r="A5727" s="1" t="s">
        <v>7492</v>
      </c>
      <c r="B5727" t="s">
        <v>7492</v>
      </c>
      <c r="C5727" t="s">
        <v>9715</v>
      </c>
      <c r="E5727" s="4">
        <v>42278</v>
      </c>
      <c r="F5727" t="s">
        <v>9797</v>
      </c>
    </row>
    <row r="5728" spans="1:6">
      <c r="A5728" s="1" t="s">
        <v>7493</v>
      </c>
      <c r="B5728" t="s">
        <v>7493</v>
      </c>
      <c r="C5728" t="s">
        <v>1765</v>
      </c>
      <c r="D5728" t="s">
        <v>9722</v>
      </c>
      <c r="E5728" s="4">
        <v>42992</v>
      </c>
      <c r="F5728" t="s">
        <v>9797</v>
      </c>
    </row>
    <row r="5729" spans="1:6">
      <c r="A5729" s="1" t="s">
        <v>7494</v>
      </c>
      <c r="B5729" t="s">
        <v>7494</v>
      </c>
      <c r="C5729" t="s">
        <v>1765</v>
      </c>
      <c r="D5729" t="s">
        <v>178</v>
      </c>
      <c r="E5729" s="4">
        <v>42278</v>
      </c>
      <c r="F5729" t="s">
        <v>9797</v>
      </c>
    </row>
    <row r="5730" spans="1:6">
      <c r="A5730" s="1" t="s">
        <v>7495</v>
      </c>
      <c r="B5730" t="s">
        <v>7495</v>
      </c>
      <c r="C5730" t="s">
        <v>9715</v>
      </c>
      <c r="E5730" s="4">
        <v>42278</v>
      </c>
      <c r="F5730" t="s">
        <v>9797</v>
      </c>
    </row>
    <row r="5731" spans="1:6">
      <c r="A5731" s="1" t="s">
        <v>7496</v>
      </c>
      <c r="B5731" t="s">
        <v>7496</v>
      </c>
      <c r="C5731" t="s">
        <v>1765</v>
      </c>
      <c r="E5731" s="4">
        <v>42278</v>
      </c>
      <c r="F5731" t="s">
        <v>9797</v>
      </c>
    </row>
    <row r="5732" spans="1:6">
      <c r="A5732" s="1" t="s">
        <v>7497</v>
      </c>
      <c r="B5732" t="s">
        <v>7497</v>
      </c>
      <c r="C5732" t="s">
        <v>9715</v>
      </c>
      <c r="D5732" t="s">
        <v>9722</v>
      </c>
      <c r="E5732" s="4">
        <v>42278</v>
      </c>
      <c r="F5732" t="s">
        <v>9797</v>
      </c>
    </row>
    <row r="5733" spans="1:6">
      <c r="A5733" s="1" t="s">
        <v>7498</v>
      </c>
      <c r="B5733" t="s">
        <v>7498</v>
      </c>
      <c r="C5733" t="s">
        <v>9715</v>
      </c>
      <c r="E5733" s="4">
        <v>42278</v>
      </c>
      <c r="F5733" t="s">
        <v>9797</v>
      </c>
    </row>
    <row r="5734" spans="1:6">
      <c r="A5734" s="1" t="s">
        <v>7499</v>
      </c>
      <c r="B5734" t="s">
        <v>7499</v>
      </c>
      <c r="C5734" t="s">
        <v>9715</v>
      </c>
      <c r="E5734" s="4">
        <v>42278</v>
      </c>
      <c r="F5734" t="s">
        <v>9797</v>
      </c>
    </row>
    <row r="5735" spans="1:6">
      <c r="A5735" s="1" t="s">
        <v>7500</v>
      </c>
      <c r="B5735" t="s">
        <v>7500</v>
      </c>
      <c r="C5735" t="s">
        <v>1765</v>
      </c>
      <c r="E5735" s="4">
        <v>42278</v>
      </c>
      <c r="F5735" t="s">
        <v>9797</v>
      </c>
    </row>
    <row r="5736" spans="1:6">
      <c r="A5736" s="1" t="s">
        <v>7501</v>
      </c>
      <c r="B5736" t="s">
        <v>7501</v>
      </c>
      <c r="C5736" t="s">
        <v>9715</v>
      </c>
      <c r="E5736" s="4">
        <v>42278</v>
      </c>
      <c r="F5736" t="s">
        <v>9797</v>
      </c>
    </row>
    <row r="5737" spans="1:6">
      <c r="A5737" s="1" t="s">
        <v>7502</v>
      </c>
      <c r="B5737" t="s">
        <v>7502</v>
      </c>
      <c r="C5737" t="s">
        <v>1765</v>
      </c>
      <c r="D5737" t="s">
        <v>9722</v>
      </c>
      <c r="E5737" s="4">
        <v>42278</v>
      </c>
      <c r="F5737" t="s">
        <v>9797</v>
      </c>
    </row>
    <row r="5738" spans="1:6">
      <c r="A5738" s="1" t="s">
        <v>7503</v>
      </c>
      <c r="B5738" t="s">
        <v>7503</v>
      </c>
      <c r="C5738" t="s">
        <v>9715</v>
      </c>
      <c r="E5738" s="4">
        <v>42278</v>
      </c>
      <c r="F5738" t="s">
        <v>9797</v>
      </c>
    </row>
    <row r="5739" spans="1:6">
      <c r="A5739" s="1" t="s">
        <v>7504</v>
      </c>
      <c r="B5739" t="s">
        <v>7504</v>
      </c>
      <c r="C5739" t="s">
        <v>9715</v>
      </c>
      <c r="E5739" s="4">
        <v>42278</v>
      </c>
      <c r="F5739" t="s">
        <v>9797</v>
      </c>
    </row>
    <row r="5740" spans="1:6">
      <c r="A5740" s="1" t="s">
        <v>7505</v>
      </c>
      <c r="B5740" t="s">
        <v>7505</v>
      </c>
      <c r="C5740" t="s">
        <v>1765</v>
      </c>
      <c r="E5740" s="4">
        <v>42278</v>
      </c>
      <c r="F5740" t="s">
        <v>9797</v>
      </c>
    </row>
    <row r="5741" spans="1:6">
      <c r="A5741" s="1" t="s">
        <v>7506</v>
      </c>
      <c r="B5741" t="s">
        <v>7506</v>
      </c>
      <c r="C5741" t="s">
        <v>1765</v>
      </c>
      <c r="D5741" t="s">
        <v>9722</v>
      </c>
      <c r="E5741" s="4">
        <v>42668</v>
      </c>
      <c r="F5741" t="s">
        <v>9797</v>
      </c>
    </row>
    <row r="5742" spans="1:6">
      <c r="A5742" s="1" t="s">
        <v>7507</v>
      </c>
      <c r="B5742" t="s">
        <v>7507</v>
      </c>
      <c r="C5742" t="s">
        <v>1765</v>
      </c>
      <c r="D5742" t="s">
        <v>9722</v>
      </c>
      <c r="E5742" s="4">
        <v>42278</v>
      </c>
      <c r="F5742" t="s">
        <v>9797</v>
      </c>
    </row>
    <row r="5743" spans="1:6">
      <c r="A5743" s="1" t="s">
        <v>7508</v>
      </c>
      <c r="B5743" t="s">
        <v>7508</v>
      </c>
      <c r="C5743" t="s">
        <v>1765</v>
      </c>
      <c r="D5743" t="s">
        <v>9734</v>
      </c>
      <c r="E5743" s="4">
        <v>42278</v>
      </c>
      <c r="F5743" t="s">
        <v>9797</v>
      </c>
    </row>
    <row r="5744" spans="1:6">
      <c r="A5744" s="1" t="s">
        <v>7509</v>
      </c>
      <c r="B5744" t="s">
        <v>7509</v>
      </c>
      <c r="C5744" t="s">
        <v>9715</v>
      </c>
      <c r="E5744" s="4">
        <v>42278</v>
      </c>
      <c r="F5744" t="s">
        <v>9797</v>
      </c>
    </row>
    <row r="5745" spans="1:6">
      <c r="A5745" s="1" t="s">
        <v>7510</v>
      </c>
      <c r="B5745" t="s">
        <v>7510</v>
      </c>
      <c r="C5745" t="s">
        <v>9715</v>
      </c>
      <c r="E5745" s="4">
        <v>42278</v>
      </c>
      <c r="F5745" t="s">
        <v>9797</v>
      </c>
    </row>
    <row r="5746" spans="1:6">
      <c r="A5746" s="1" t="s">
        <v>7511</v>
      </c>
      <c r="B5746" t="s">
        <v>7511</v>
      </c>
      <c r="C5746" t="s">
        <v>9715</v>
      </c>
      <c r="E5746" s="4">
        <v>42278</v>
      </c>
      <c r="F5746" t="s">
        <v>9797</v>
      </c>
    </row>
    <row r="5747" spans="1:6">
      <c r="A5747" s="1" t="s">
        <v>7512</v>
      </c>
      <c r="B5747" t="s">
        <v>7512</v>
      </c>
      <c r="C5747" t="s">
        <v>9715</v>
      </c>
      <c r="E5747" s="4">
        <v>42278</v>
      </c>
      <c r="F5747" t="s">
        <v>9797</v>
      </c>
    </row>
    <row r="5748" spans="1:6">
      <c r="A5748" s="1" t="s">
        <v>7513</v>
      </c>
      <c r="B5748" t="s">
        <v>7513</v>
      </c>
      <c r="C5748" t="s">
        <v>9715</v>
      </c>
      <c r="E5748" s="4">
        <v>42278</v>
      </c>
      <c r="F5748" t="s">
        <v>9797</v>
      </c>
    </row>
    <row r="5749" spans="1:6">
      <c r="A5749" s="1" t="s">
        <v>7514</v>
      </c>
      <c r="B5749" t="s">
        <v>7514</v>
      </c>
      <c r="C5749" t="s">
        <v>9715</v>
      </c>
      <c r="E5749" s="4">
        <v>42278</v>
      </c>
      <c r="F5749" t="s">
        <v>9797</v>
      </c>
    </row>
    <row r="5750" spans="1:6">
      <c r="A5750" s="1" t="s">
        <v>7515</v>
      </c>
      <c r="B5750" t="s">
        <v>7515</v>
      </c>
      <c r="C5750" t="s">
        <v>9715</v>
      </c>
      <c r="E5750" s="4">
        <v>42278</v>
      </c>
      <c r="F5750" t="s">
        <v>9797</v>
      </c>
    </row>
    <row r="5751" spans="1:6">
      <c r="A5751" s="1" t="s">
        <v>7516</v>
      </c>
      <c r="B5751" t="s">
        <v>7516</v>
      </c>
      <c r="C5751" t="s">
        <v>9715</v>
      </c>
      <c r="D5751" t="s">
        <v>9725</v>
      </c>
      <c r="E5751" s="4">
        <v>42278</v>
      </c>
      <c r="F5751" t="s">
        <v>9797</v>
      </c>
    </row>
    <row r="5752" spans="1:6">
      <c r="A5752" s="1" t="s">
        <v>7517</v>
      </c>
      <c r="B5752" t="s">
        <v>7517</v>
      </c>
      <c r="C5752" t="s">
        <v>9715</v>
      </c>
      <c r="E5752" s="4">
        <v>42278</v>
      </c>
      <c r="F5752" t="s">
        <v>9797</v>
      </c>
    </row>
    <row r="5753" spans="1:6">
      <c r="A5753" s="1" t="s">
        <v>7518</v>
      </c>
      <c r="B5753" t="s">
        <v>7518</v>
      </c>
      <c r="C5753" t="s">
        <v>9715</v>
      </c>
      <c r="E5753" s="4">
        <v>42278</v>
      </c>
      <c r="F5753" t="s">
        <v>9797</v>
      </c>
    </row>
    <row r="5754" spans="1:6">
      <c r="A5754" s="1" t="s">
        <v>7519</v>
      </c>
      <c r="B5754" t="s">
        <v>7519</v>
      </c>
      <c r="C5754" t="s">
        <v>9715</v>
      </c>
      <c r="E5754" s="4">
        <v>42278</v>
      </c>
      <c r="F5754" t="s">
        <v>9797</v>
      </c>
    </row>
    <row r="5755" spans="1:6">
      <c r="A5755" s="1" t="s">
        <v>7520</v>
      </c>
      <c r="B5755" t="s">
        <v>7520</v>
      </c>
      <c r="C5755" t="s">
        <v>9715</v>
      </c>
      <c r="D5755" t="s">
        <v>9772</v>
      </c>
      <c r="E5755" s="4">
        <v>42278</v>
      </c>
      <c r="F5755" t="s">
        <v>9797</v>
      </c>
    </row>
    <row r="5756" spans="1:6">
      <c r="A5756" s="1" t="s">
        <v>7521</v>
      </c>
      <c r="B5756" t="s">
        <v>7521</v>
      </c>
      <c r="C5756" t="s">
        <v>9715</v>
      </c>
      <c r="E5756" s="4">
        <v>42278</v>
      </c>
      <c r="F5756" t="s">
        <v>9797</v>
      </c>
    </row>
    <row r="5757" spans="1:6">
      <c r="A5757" s="1" t="s">
        <v>7522</v>
      </c>
      <c r="B5757" t="s">
        <v>7522</v>
      </c>
      <c r="C5757" t="s">
        <v>9715</v>
      </c>
      <c r="E5757" s="4">
        <v>42278</v>
      </c>
      <c r="F5757" t="s">
        <v>9797</v>
      </c>
    </row>
    <row r="5758" spans="1:6">
      <c r="A5758" s="1" t="s">
        <v>7523</v>
      </c>
      <c r="B5758" t="s">
        <v>7523</v>
      </c>
      <c r="C5758" t="s">
        <v>9715</v>
      </c>
      <c r="E5758" s="4">
        <v>42278</v>
      </c>
      <c r="F5758" t="s">
        <v>9797</v>
      </c>
    </row>
    <row r="5759" spans="1:6">
      <c r="A5759" s="1" t="s">
        <v>7524</v>
      </c>
      <c r="B5759" t="s">
        <v>7524</v>
      </c>
      <c r="C5759" t="s">
        <v>9715</v>
      </c>
      <c r="D5759" t="s">
        <v>9723</v>
      </c>
      <c r="E5759" s="4">
        <v>42278</v>
      </c>
      <c r="F5759" t="s">
        <v>9797</v>
      </c>
    </row>
    <row r="5760" spans="1:6">
      <c r="A5760" s="1" t="s">
        <v>7525</v>
      </c>
      <c r="B5760" t="s">
        <v>7525</v>
      </c>
      <c r="C5760" t="s">
        <v>9715</v>
      </c>
      <c r="D5760" t="s">
        <v>9725</v>
      </c>
      <c r="E5760" s="4">
        <v>42278</v>
      </c>
      <c r="F5760" t="s">
        <v>9797</v>
      </c>
    </row>
    <row r="5761" spans="1:6">
      <c r="A5761" s="1" t="s">
        <v>7526</v>
      </c>
      <c r="B5761" t="s">
        <v>7526</v>
      </c>
      <c r="C5761" t="s">
        <v>9715</v>
      </c>
      <c r="E5761" s="4">
        <v>42278</v>
      </c>
      <c r="F5761" t="s">
        <v>9797</v>
      </c>
    </row>
    <row r="5762" spans="1:6">
      <c r="A5762" s="1" t="s">
        <v>7527</v>
      </c>
      <c r="B5762" t="s">
        <v>7527</v>
      </c>
      <c r="C5762" t="s">
        <v>9715</v>
      </c>
      <c r="E5762" s="4">
        <v>42278</v>
      </c>
      <c r="F5762" t="s">
        <v>9797</v>
      </c>
    </row>
    <row r="5763" spans="1:6">
      <c r="A5763" s="1" t="s">
        <v>7528</v>
      </c>
      <c r="B5763" t="s">
        <v>7528</v>
      </c>
      <c r="C5763" t="s">
        <v>9715</v>
      </c>
      <c r="E5763" s="4">
        <v>42278</v>
      </c>
      <c r="F5763" t="s">
        <v>9797</v>
      </c>
    </row>
    <row r="5764" spans="1:6">
      <c r="A5764" s="1" t="s">
        <v>7529</v>
      </c>
      <c r="B5764" t="s">
        <v>7529</v>
      </c>
      <c r="C5764" t="s">
        <v>9715</v>
      </c>
      <c r="D5764" t="s">
        <v>9722</v>
      </c>
      <c r="E5764" s="4">
        <v>42278</v>
      </c>
      <c r="F5764" t="s">
        <v>9797</v>
      </c>
    </row>
    <row r="5765" spans="1:6">
      <c r="A5765" s="1" t="s">
        <v>7530</v>
      </c>
      <c r="B5765" t="s">
        <v>7530</v>
      </c>
      <c r="C5765" t="s">
        <v>9715</v>
      </c>
      <c r="E5765" s="4">
        <v>42278</v>
      </c>
      <c r="F5765" t="s">
        <v>9797</v>
      </c>
    </row>
    <row r="5766" spans="1:6">
      <c r="A5766" s="1" t="s">
        <v>7531</v>
      </c>
      <c r="B5766" t="s">
        <v>7531</v>
      </c>
      <c r="C5766" t="s">
        <v>9715</v>
      </c>
      <c r="D5766" t="s">
        <v>9791</v>
      </c>
      <c r="E5766" s="4">
        <v>42278</v>
      </c>
      <c r="F5766" t="s">
        <v>9797</v>
      </c>
    </row>
    <row r="5767" spans="1:6">
      <c r="A5767" s="1" t="s">
        <v>7532</v>
      </c>
      <c r="B5767" t="s">
        <v>7532</v>
      </c>
      <c r="C5767" t="s">
        <v>9715</v>
      </c>
      <c r="E5767" s="4">
        <v>42278</v>
      </c>
      <c r="F5767" t="s">
        <v>9797</v>
      </c>
    </row>
    <row r="5768" spans="1:6">
      <c r="A5768" s="1" t="s">
        <v>7533</v>
      </c>
      <c r="B5768" t="s">
        <v>7533</v>
      </c>
      <c r="C5768" t="s">
        <v>9715</v>
      </c>
      <c r="E5768" s="4">
        <v>42278</v>
      </c>
      <c r="F5768" t="s">
        <v>9797</v>
      </c>
    </row>
    <row r="5769" spans="1:6">
      <c r="A5769" s="1" t="s">
        <v>7534</v>
      </c>
      <c r="B5769" t="s">
        <v>7534</v>
      </c>
      <c r="C5769" t="s">
        <v>9715</v>
      </c>
      <c r="D5769" t="s">
        <v>9735</v>
      </c>
      <c r="E5769" s="4">
        <v>42278</v>
      </c>
      <c r="F5769" t="s">
        <v>9797</v>
      </c>
    </row>
    <row r="5770" spans="1:6">
      <c r="A5770" s="1" t="s">
        <v>7535</v>
      </c>
      <c r="B5770" t="s">
        <v>7535</v>
      </c>
      <c r="C5770" t="s">
        <v>9715</v>
      </c>
      <c r="E5770" s="4">
        <v>42278</v>
      </c>
      <c r="F5770" t="s">
        <v>9797</v>
      </c>
    </row>
    <row r="5771" spans="1:6">
      <c r="A5771" s="1" t="s">
        <v>7536</v>
      </c>
      <c r="B5771" t="s">
        <v>7536</v>
      </c>
      <c r="C5771" t="s">
        <v>9715</v>
      </c>
      <c r="E5771" s="4">
        <v>42278</v>
      </c>
      <c r="F5771" t="s">
        <v>9797</v>
      </c>
    </row>
    <row r="5772" spans="1:6">
      <c r="A5772" s="1" t="s">
        <v>7537</v>
      </c>
      <c r="B5772" t="s">
        <v>7537</v>
      </c>
      <c r="C5772" t="s">
        <v>9715</v>
      </c>
      <c r="E5772" s="4">
        <v>42278</v>
      </c>
      <c r="F5772" t="s">
        <v>9797</v>
      </c>
    </row>
    <row r="5773" spans="1:6">
      <c r="A5773" s="1" t="s">
        <v>7538</v>
      </c>
      <c r="B5773" t="s">
        <v>7538</v>
      </c>
      <c r="C5773" t="s">
        <v>9715</v>
      </c>
      <c r="E5773" s="4">
        <v>42278</v>
      </c>
      <c r="F5773" t="s">
        <v>9797</v>
      </c>
    </row>
    <row r="5774" spans="1:6">
      <c r="A5774" s="1" t="s">
        <v>7539</v>
      </c>
      <c r="B5774" t="s">
        <v>7539</v>
      </c>
      <c r="C5774" t="s">
        <v>9715</v>
      </c>
      <c r="E5774" s="4">
        <v>42278</v>
      </c>
      <c r="F5774" t="s">
        <v>9797</v>
      </c>
    </row>
    <row r="5775" spans="1:6">
      <c r="A5775" s="1" t="s">
        <v>7540</v>
      </c>
      <c r="B5775" t="s">
        <v>7540</v>
      </c>
      <c r="C5775" t="s">
        <v>9715</v>
      </c>
      <c r="E5775" s="4">
        <v>42278</v>
      </c>
      <c r="F5775" t="s">
        <v>9797</v>
      </c>
    </row>
    <row r="5776" spans="1:6">
      <c r="A5776" s="1" t="s">
        <v>7541</v>
      </c>
      <c r="B5776" t="s">
        <v>7541</v>
      </c>
      <c r="C5776" t="s">
        <v>9715</v>
      </c>
      <c r="E5776" s="4">
        <v>42278</v>
      </c>
      <c r="F5776" t="s">
        <v>9797</v>
      </c>
    </row>
    <row r="5777" spans="1:6">
      <c r="A5777" s="1" t="s">
        <v>7542</v>
      </c>
      <c r="B5777" t="s">
        <v>7542</v>
      </c>
      <c r="C5777" t="s">
        <v>9715</v>
      </c>
      <c r="D5777" t="s">
        <v>9722</v>
      </c>
      <c r="E5777" s="4">
        <v>42278</v>
      </c>
      <c r="F5777" t="s">
        <v>9797</v>
      </c>
    </row>
    <row r="5778" spans="1:6">
      <c r="A5778" s="1" t="s">
        <v>7543</v>
      </c>
      <c r="B5778" t="s">
        <v>7543</v>
      </c>
      <c r="C5778" t="s">
        <v>9715</v>
      </c>
      <c r="E5778" s="4">
        <v>42278</v>
      </c>
      <c r="F5778" t="s">
        <v>9797</v>
      </c>
    </row>
    <row r="5779" spans="1:6">
      <c r="A5779" s="1" t="s">
        <v>7544</v>
      </c>
      <c r="B5779" t="s">
        <v>7544</v>
      </c>
      <c r="C5779" t="s">
        <v>9715</v>
      </c>
      <c r="E5779" s="4">
        <v>42278</v>
      </c>
      <c r="F5779" t="s">
        <v>9797</v>
      </c>
    </row>
    <row r="5780" spans="1:6">
      <c r="A5780" s="1" t="s">
        <v>7545</v>
      </c>
      <c r="B5780" t="s">
        <v>7545</v>
      </c>
      <c r="C5780" t="s">
        <v>9715</v>
      </c>
      <c r="E5780" s="4">
        <v>42278</v>
      </c>
      <c r="F5780" t="s">
        <v>9797</v>
      </c>
    </row>
    <row r="5781" spans="1:6">
      <c r="A5781" s="1" t="s">
        <v>7546</v>
      </c>
      <c r="B5781" t="s">
        <v>7546</v>
      </c>
      <c r="C5781" t="s">
        <v>9715</v>
      </c>
      <c r="E5781" s="4">
        <v>42278</v>
      </c>
      <c r="F5781" t="s">
        <v>9797</v>
      </c>
    </row>
    <row r="5782" spans="1:6">
      <c r="A5782" s="1" t="s">
        <v>7547</v>
      </c>
      <c r="B5782" t="s">
        <v>7547</v>
      </c>
      <c r="C5782" t="s">
        <v>9715</v>
      </c>
      <c r="E5782" s="4">
        <v>42278</v>
      </c>
      <c r="F5782" t="s">
        <v>9797</v>
      </c>
    </row>
    <row r="5783" spans="1:6">
      <c r="A5783" s="1" t="s">
        <v>7548</v>
      </c>
      <c r="B5783" t="s">
        <v>7548</v>
      </c>
      <c r="C5783" t="s">
        <v>9715</v>
      </c>
      <c r="E5783" s="4">
        <v>42278</v>
      </c>
      <c r="F5783" t="s">
        <v>9797</v>
      </c>
    </row>
    <row r="5784" spans="1:6">
      <c r="A5784" s="1" t="s">
        <v>7549</v>
      </c>
      <c r="B5784" t="s">
        <v>7549</v>
      </c>
      <c r="C5784" t="s">
        <v>9715</v>
      </c>
      <c r="E5784" s="4">
        <v>42278</v>
      </c>
      <c r="F5784" t="s">
        <v>9797</v>
      </c>
    </row>
    <row r="5785" spans="1:6">
      <c r="A5785" s="1" t="s">
        <v>7550</v>
      </c>
      <c r="B5785" t="s">
        <v>7550</v>
      </c>
      <c r="C5785" t="s">
        <v>9715</v>
      </c>
      <c r="D5785" t="s">
        <v>9722</v>
      </c>
      <c r="E5785" s="4">
        <v>42278</v>
      </c>
      <c r="F5785" t="s">
        <v>9797</v>
      </c>
    </row>
    <row r="5786" spans="1:6">
      <c r="A5786" s="1" t="s">
        <v>7551</v>
      </c>
      <c r="B5786" t="s">
        <v>7551</v>
      </c>
      <c r="C5786" t="s">
        <v>9715</v>
      </c>
      <c r="E5786" s="4">
        <v>42278</v>
      </c>
      <c r="F5786" t="s">
        <v>9797</v>
      </c>
    </row>
    <row r="5787" spans="1:6">
      <c r="A5787" s="1" t="s">
        <v>7552</v>
      </c>
      <c r="B5787" t="s">
        <v>7552</v>
      </c>
      <c r="C5787" t="s">
        <v>9715</v>
      </c>
      <c r="E5787" s="4">
        <v>42278</v>
      </c>
      <c r="F5787" t="s">
        <v>9797</v>
      </c>
    </row>
    <row r="5788" spans="1:6">
      <c r="A5788" s="1" t="s">
        <v>7553</v>
      </c>
      <c r="B5788" t="s">
        <v>7553</v>
      </c>
      <c r="C5788" t="s">
        <v>9715</v>
      </c>
      <c r="E5788" s="4">
        <v>42278</v>
      </c>
      <c r="F5788" t="s">
        <v>9797</v>
      </c>
    </row>
    <row r="5789" spans="1:6">
      <c r="A5789" s="1" t="s">
        <v>7554</v>
      </c>
      <c r="B5789" t="s">
        <v>7554</v>
      </c>
      <c r="C5789" t="s">
        <v>9715</v>
      </c>
      <c r="E5789" s="4">
        <v>42278</v>
      </c>
      <c r="F5789" t="s">
        <v>9797</v>
      </c>
    </row>
    <row r="5790" spans="1:6">
      <c r="A5790" s="1" t="s">
        <v>7555</v>
      </c>
      <c r="B5790" t="s">
        <v>7555</v>
      </c>
      <c r="C5790" t="s">
        <v>9715</v>
      </c>
      <c r="E5790" s="4">
        <v>42278</v>
      </c>
      <c r="F5790" t="s">
        <v>9797</v>
      </c>
    </row>
    <row r="5791" spans="1:6">
      <c r="A5791" s="1" t="s">
        <v>7556</v>
      </c>
      <c r="B5791" t="s">
        <v>7556</v>
      </c>
      <c r="C5791" t="s">
        <v>9715</v>
      </c>
      <c r="E5791" s="4">
        <v>42278</v>
      </c>
      <c r="F5791" t="s">
        <v>9797</v>
      </c>
    </row>
    <row r="5792" spans="1:6">
      <c r="A5792" s="1" t="s">
        <v>7557</v>
      </c>
      <c r="B5792" t="s">
        <v>7557</v>
      </c>
      <c r="C5792" t="s">
        <v>9715</v>
      </c>
      <c r="D5792" t="s">
        <v>9722</v>
      </c>
      <c r="E5792" s="4">
        <v>42278</v>
      </c>
      <c r="F5792" t="s">
        <v>9797</v>
      </c>
    </row>
    <row r="5793" spans="1:6">
      <c r="A5793" s="1" t="s">
        <v>7558</v>
      </c>
      <c r="B5793" t="s">
        <v>7558</v>
      </c>
      <c r="C5793" t="s">
        <v>9715</v>
      </c>
      <c r="E5793" s="4">
        <v>42278</v>
      </c>
      <c r="F5793" t="s">
        <v>9797</v>
      </c>
    </row>
    <row r="5794" spans="1:6">
      <c r="A5794" s="1" t="s">
        <v>7559</v>
      </c>
      <c r="B5794" t="s">
        <v>7559</v>
      </c>
      <c r="C5794" t="s">
        <v>9715</v>
      </c>
      <c r="E5794" s="4">
        <v>42278</v>
      </c>
      <c r="F5794" t="s">
        <v>9797</v>
      </c>
    </row>
    <row r="5795" spans="1:6">
      <c r="A5795" s="1" t="s">
        <v>7560</v>
      </c>
      <c r="B5795" t="s">
        <v>7560</v>
      </c>
      <c r="C5795" t="s">
        <v>9715</v>
      </c>
      <c r="E5795" s="4">
        <v>42278</v>
      </c>
      <c r="F5795" t="s">
        <v>9797</v>
      </c>
    </row>
    <row r="5796" spans="1:6">
      <c r="A5796" s="1" t="s">
        <v>7561</v>
      </c>
      <c r="B5796" t="s">
        <v>7561</v>
      </c>
      <c r="C5796" t="s">
        <v>9715</v>
      </c>
      <c r="E5796" s="4">
        <v>42278</v>
      </c>
      <c r="F5796" t="s">
        <v>9797</v>
      </c>
    </row>
    <row r="5797" spans="1:6">
      <c r="A5797" s="1" t="s">
        <v>7562</v>
      </c>
      <c r="B5797" t="s">
        <v>7562</v>
      </c>
      <c r="C5797" t="s">
        <v>9715</v>
      </c>
      <c r="D5797" t="s">
        <v>9725</v>
      </c>
      <c r="E5797" s="4">
        <v>42278</v>
      </c>
      <c r="F5797" t="s">
        <v>9797</v>
      </c>
    </row>
    <row r="5798" spans="1:6">
      <c r="A5798" s="1" t="s">
        <v>7563</v>
      </c>
      <c r="B5798" t="s">
        <v>7563</v>
      </c>
      <c r="C5798" t="s">
        <v>9715</v>
      </c>
      <c r="E5798" s="4">
        <v>42278</v>
      </c>
      <c r="F5798" t="s">
        <v>9797</v>
      </c>
    </row>
    <row r="5799" spans="1:6">
      <c r="A5799" s="1" t="s">
        <v>7564</v>
      </c>
      <c r="B5799" t="s">
        <v>7564</v>
      </c>
      <c r="C5799" t="s">
        <v>9715</v>
      </c>
      <c r="E5799" s="4">
        <v>42278</v>
      </c>
      <c r="F5799" t="s">
        <v>9797</v>
      </c>
    </row>
    <row r="5800" spans="1:6">
      <c r="A5800" s="1" t="s">
        <v>7565</v>
      </c>
      <c r="B5800" t="s">
        <v>7565</v>
      </c>
      <c r="C5800" t="s">
        <v>9715</v>
      </c>
      <c r="E5800" s="4">
        <v>42278</v>
      </c>
      <c r="F5800" t="s">
        <v>9797</v>
      </c>
    </row>
    <row r="5801" spans="1:6">
      <c r="A5801" s="1" t="s">
        <v>7566</v>
      </c>
      <c r="B5801" t="s">
        <v>7566</v>
      </c>
      <c r="C5801" t="s">
        <v>9715</v>
      </c>
      <c r="E5801" s="4">
        <v>42278</v>
      </c>
      <c r="F5801" t="s">
        <v>9797</v>
      </c>
    </row>
    <row r="5802" spans="1:6">
      <c r="A5802" s="1" t="s">
        <v>7567</v>
      </c>
      <c r="B5802" t="s">
        <v>7567</v>
      </c>
      <c r="C5802" t="s">
        <v>9715</v>
      </c>
      <c r="E5802" s="4">
        <v>42278</v>
      </c>
      <c r="F5802" t="s">
        <v>9797</v>
      </c>
    </row>
    <row r="5803" spans="1:6">
      <c r="A5803" s="1" t="s">
        <v>7568</v>
      </c>
      <c r="B5803" t="s">
        <v>7568</v>
      </c>
      <c r="C5803" t="s">
        <v>9715</v>
      </c>
      <c r="E5803" s="4">
        <v>42278</v>
      </c>
      <c r="F5803" t="s">
        <v>9797</v>
      </c>
    </row>
    <row r="5804" spans="1:6">
      <c r="A5804" s="1" t="s">
        <v>7569</v>
      </c>
      <c r="B5804" t="s">
        <v>7569</v>
      </c>
      <c r="C5804" t="s">
        <v>9715</v>
      </c>
      <c r="E5804" s="4">
        <v>42278</v>
      </c>
      <c r="F5804" t="s">
        <v>9797</v>
      </c>
    </row>
    <row r="5805" spans="1:6">
      <c r="A5805" s="1" t="s">
        <v>7570</v>
      </c>
      <c r="B5805" t="s">
        <v>7570</v>
      </c>
      <c r="C5805" t="s">
        <v>9715</v>
      </c>
      <c r="E5805" s="4">
        <v>42278</v>
      </c>
      <c r="F5805" t="s">
        <v>9797</v>
      </c>
    </row>
    <row r="5806" spans="1:6">
      <c r="A5806" s="1" t="s">
        <v>7571</v>
      </c>
      <c r="B5806" t="s">
        <v>7571</v>
      </c>
      <c r="C5806" t="s">
        <v>9715</v>
      </c>
      <c r="E5806" s="4">
        <v>42278</v>
      </c>
      <c r="F5806" t="s">
        <v>9797</v>
      </c>
    </row>
    <row r="5807" spans="1:6">
      <c r="A5807" s="1" t="s">
        <v>7572</v>
      </c>
      <c r="B5807" t="s">
        <v>7572</v>
      </c>
      <c r="C5807" t="s">
        <v>9715</v>
      </c>
      <c r="E5807" s="4">
        <v>42278</v>
      </c>
      <c r="F5807" t="s">
        <v>9797</v>
      </c>
    </row>
    <row r="5808" spans="1:6">
      <c r="A5808" s="1" t="s">
        <v>7573</v>
      </c>
      <c r="B5808" t="s">
        <v>7573</v>
      </c>
      <c r="C5808" t="s">
        <v>9715</v>
      </c>
      <c r="E5808" s="4">
        <v>42278</v>
      </c>
      <c r="F5808" t="s">
        <v>9797</v>
      </c>
    </row>
    <row r="5809" spans="1:6">
      <c r="A5809" s="1" t="s">
        <v>7574</v>
      </c>
      <c r="B5809" t="s">
        <v>7574</v>
      </c>
      <c r="C5809" t="s">
        <v>9715</v>
      </c>
      <c r="E5809" s="4">
        <v>42278</v>
      </c>
      <c r="F5809" t="s">
        <v>9797</v>
      </c>
    </row>
    <row r="5810" spans="1:6">
      <c r="A5810" s="1" t="s">
        <v>7575</v>
      </c>
      <c r="B5810" t="s">
        <v>7575</v>
      </c>
      <c r="C5810" t="s">
        <v>9715</v>
      </c>
      <c r="D5810" t="s">
        <v>9722</v>
      </c>
      <c r="E5810" s="4">
        <v>42278</v>
      </c>
      <c r="F5810" t="s">
        <v>9797</v>
      </c>
    </row>
    <row r="5811" spans="1:6">
      <c r="A5811" s="1" t="s">
        <v>7576</v>
      </c>
      <c r="B5811" t="s">
        <v>7576</v>
      </c>
      <c r="C5811" t="s">
        <v>9715</v>
      </c>
      <c r="E5811" s="4">
        <v>42278</v>
      </c>
      <c r="F5811" t="s">
        <v>9797</v>
      </c>
    </row>
    <row r="5812" spans="1:6">
      <c r="A5812" s="1" t="s">
        <v>7577</v>
      </c>
      <c r="B5812" t="s">
        <v>7577</v>
      </c>
      <c r="C5812" t="s">
        <v>9715</v>
      </c>
      <c r="E5812" s="4">
        <v>42278</v>
      </c>
      <c r="F5812" t="s">
        <v>9797</v>
      </c>
    </row>
    <row r="5813" spans="1:6">
      <c r="A5813" s="1" t="s">
        <v>7578</v>
      </c>
      <c r="B5813" t="s">
        <v>7578</v>
      </c>
      <c r="C5813" t="s">
        <v>9715</v>
      </c>
      <c r="E5813" s="4">
        <v>42278</v>
      </c>
      <c r="F5813" t="s">
        <v>9797</v>
      </c>
    </row>
    <row r="5814" spans="1:6">
      <c r="A5814" s="1" t="s">
        <v>7579</v>
      </c>
      <c r="B5814" t="s">
        <v>7579</v>
      </c>
      <c r="C5814" t="s">
        <v>9715</v>
      </c>
      <c r="E5814" s="4">
        <v>42278</v>
      </c>
      <c r="F5814" t="s">
        <v>9797</v>
      </c>
    </row>
    <row r="5815" spans="1:6">
      <c r="A5815" s="1" t="s">
        <v>7580</v>
      </c>
      <c r="B5815" t="s">
        <v>7580</v>
      </c>
      <c r="C5815" t="s">
        <v>9715</v>
      </c>
      <c r="E5815" s="4">
        <v>42278</v>
      </c>
      <c r="F5815" t="s">
        <v>9797</v>
      </c>
    </row>
    <row r="5816" spans="1:6">
      <c r="A5816" s="1" t="s">
        <v>7581</v>
      </c>
      <c r="B5816" t="s">
        <v>7581</v>
      </c>
      <c r="C5816" t="s">
        <v>9715</v>
      </c>
      <c r="E5816" s="4">
        <v>42278</v>
      </c>
      <c r="F5816" t="s">
        <v>9797</v>
      </c>
    </row>
    <row r="5817" spans="1:6">
      <c r="A5817" s="1" t="s">
        <v>7582</v>
      </c>
      <c r="B5817" t="s">
        <v>7582</v>
      </c>
      <c r="C5817" t="s">
        <v>9715</v>
      </c>
      <c r="E5817" s="4">
        <v>42278</v>
      </c>
      <c r="F5817" t="s">
        <v>9797</v>
      </c>
    </row>
    <row r="5818" spans="1:6">
      <c r="A5818" s="1" t="s">
        <v>7583</v>
      </c>
      <c r="B5818" t="s">
        <v>7583</v>
      </c>
      <c r="C5818" t="s">
        <v>9715</v>
      </c>
      <c r="E5818" s="4">
        <v>42278</v>
      </c>
      <c r="F5818" t="s">
        <v>9797</v>
      </c>
    </row>
    <row r="5819" spans="1:6">
      <c r="A5819" s="1" t="s">
        <v>7584</v>
      </c>
      <c r="B5819" t="s">
        <v>7584</v>
      </c>
      <c r="C5819" t="s">
        <v>9715</v>
      </c>
      <c r="E5819" s="4">
        <v>42278</v>
      </c>
      <c r="F5819" t="s">
        <v>9797</v>
      </c>
    </row>
    <row r="5820" spans="1:6">
      <c r="A5820" s="1" t="s">
        <v>7585</v>
      </c>
      <c r="B5820" t="s">
        <v>7585</v>
      </c>
      <c r="C5820" t="s">
        <v>9715</v>
      </c>
      <c r="E5820" s="4">
        <v>42278</v>
      </c>
      <c r="F5820" t="s">
        <v>9797</v>
      </c>
    </row>
    <row r="5821" spans="1:6">
      <c r="A5821" s="1" t="s">
        <v>7586</v>
      </c>
      <c r="B5821" t="s">
        <v>7586</v>
      </c>
      <c r="C5821" t="s">
        <v>9715</v>
      </c>
      <c r="E5821" s="4">
        <v>42278</v>
      </c>
      <c r="F5821" t="s">
        <v>9797</v>
      </c>
    </row>
    <row r="5822" spans="1:6">
      <c r="A5822" s="1" t="s">
        <v>7587</v>
      </c>
      <c r="B5822" t="s">
        <v>7587</v>
      </c>
      <c r="C5822" t="s">
        <v>9715</v>
      </c>
      <c r="E5822" s="4">
        <v>42278</v>
      </c>
      <c r="F5822" t="s">
        <v>9797</v>
      </c>
    </row>
    <row r="5823" spans="1:6">
      <c r="A5823" s="1" t="s">
        <v>7588</v>
      </c>
      <c r="B5823" t="s">
        <v>7588</v>
      </c>
      <c r="C5823" t="s">
        <v>9715</v>
      </c>
      <c r="E5823" s="4">
        <v>42278</v>
      </c>
      <c r="F5823" t="s">
        <v>9797</v>
      </c>
    </row>
    <row r="5824" spans="1:6">
      <c r="A5824" s="1" t="s">
        <v>7589</v>
      </c>
      <c r="B5824" t="s">
        <v>7589</v>
      </c>
      <c r="C5824" t="s">
        <v>9715</v>
      </c>
      <c r="E5824" s="4">
        <v>42278</v>
      </c>
      <c r="F5824" t="s">
        <v>9797</v>
      </c>
    </row>
    <row r="5825" spans="1:6">
      <c r="A5825" s="1" t="s">
        <v>7590</v>
      </c>
      <c r="B5825" t="s">
        <v>7590</v>
      </c>
      <c r="C5825" t="s">
        <v>9715</v>
      </c>
      <c r="E5825" s="4">
        <v>42278</v>
      </c>
      <c r="F5825" t="s">
        <v>9797</v>
      </c>
    </row>
    <row r="5826" spans="1:6">
      <c r="A5826" s="1" t="s">
        <v>7591</v>
      </c>
      <c r="B5826" t="s">
        <v>7591</v>
      </c>
      <c r="C5826" t="s">
        <v>9715</v>
      </c>
      <c r="E5826" s="4">
        <v>42278</v>
      </c>
      <c r="F5826" t="s">
        <v>9797</v>
      </c>
    </row>
    <row r="5827" spans="1:6">
      <c r="A5827" s="1" t="s">
        <v>7592</v>
      </c>
      <c r="B5827" t="s">
        <v>7592</v>
      </c>
      <c r="C5827" t="s">
        <v>9715</v>
      </c>
      <c r="E5827" s="4">
        <v>42278</v>
      </c>
      <c r="F5827" t="s">
        <v>9797</v>
      </c>
    </row>
    <row r="5828" spans="1:6">
      <c r="A5828" s="1" t="s">
        <v>7593</v>
      </c>
      <c r="B5828" t="s">
        <v>7593</v>
      </c>
      <c r="C5828" t="s">
        <v>9715</v>
      </c>
      <c r="E5828" s="4">
        <v>42278</v>
      </c>
      <c r="F5828" t="s">
        <v>9797</v>
      </c>
    </row>
    <row r="5829" spans="1:6">
      <c r="A5829" s="1" t="s">
        <v>7594</v>
      </c>
      <c r="B5829" t="s">
        <v>7594</v>
      </c>
      <c r="C5829" t="s">
        <v>9715</v>
      </c>
      <c r="E5829" s="4">
        <v>42278</v>
      </c>
      <c r="F5829" t="s">
        <v>9797</v>
      </c>
    </row>
    <row r="5830" spans="1:6">
      <c r="A5830" s="1" t="s">
        <v>7595</v>
      </c>
      <c r="B5830" t="s">
        <v>7595</v>
      </c>
      <c r="C5830" t="s">
        <v>9715</v>
      </c>
      <c r="E5830" s="4">
        <v>42278</v>
      </c>
      <c r="F5830" t="s">
        <v>9797</v>
      </c>
    </row>
    <row r="5831" spans="1:6">
      <c r="A5831" s="1" t="s">
        <v>7596</v>
      </c>
      <c r="B5831" t="s">
        <v>7596</v>
      </c>
      <c r="C5831" t="s">
        <v>9715</v>
      </c>
      <c r="E5831" s="4">
        <v>42278</v>
      </c>
      <c r="F5831" t="s">
        <v>9797</v>
      </c>
    </row>
    <row r="5832" spans="1:6">
      <c r="A5832" s="1" t="s">
        <v>7597</v>
      </c>
      <c r="B5832" t="s">
        <v>7597</v>
      </c>
      <c r="C5832" t="s">
        <v>9715</v>
      </c>
      <c r="E5832" s="4">
        <v>42278</v>
      </c>
      <c r="F5832" t="s">
        <v>9797</v>
      </c>
    </row>
    <row r="5833" spans="1:6">
      <c r="A5833" s="1" t="s">
        <v>7598</v>
      </c>
      <c r="B5833" t="s">
        <v>7598</v>
      </c>
      <c r="C5833" t="s">
        <v>9715</v>
      </c>
      <c r="D5833" t="s">
        <v>9741</v>
      </c>
      <c r="E5833" s="4">
        <v>42278</v>
      </c>
      <c r="F5833" t="s">
        <v>9797</v>
      </c>
    </row>
    <row r="5834" spans="1:6">
      <c r="A5834" s="1" t="s">
        <v>7599</v>
      </c>
      <c r="B5834" t="s">
        <v>7599</v>
      </c>
      <c r="C5834" t="s">
        <v>9715</v>
      </c>
      <c r="E5834" s="4">
        <v>42278</v>
      </c>
      <c r="F5834" t="s">
        <v>9797</v>
      </c>
    </row>
    <row r="5835" spans="1:6">
      <c r="A5835" s="1" t="s">
        <v>7600</v>
      </c>
      <c r="B5835" t="s">
        <v>7600</v>
      </c>
      <c r="C5835" t="s">
        <v>9715</v>
      </c>
      <c r="E5835" s="4">
        <v>42278</v>
      </c>
      <c r="F5835" t="s">
        <v>9797</v>
      </c>
    </row>
    <row r="5836" spans="1:6">
      <c r="A5836" s="1" t="s">
        <v>7601</v>
      </c>
      <c r="B5836" t="s">
        <v>7601</v>
      </c>
      <c r="C5836" t="s">
        <v>9715</v>
      </c>
      <c r="E5836" s="4">
        <v>42278</v>
      </c>
      <c r="F5836" t="s">
        <v>9797</v>
      </c>
    </row>
    <row r="5837" spans="1:6">
      <c r="A5837" s="1" t="s">
        <v>7602</v>
      </c>
      <c r="B5837" t="s">
        <v>7602</v>
      </c>
      <c r="C5837" t="s">
        <v>9715</v>
      </c>
      <c r="E5837" s="4">
        <v>42278</v>
      </c>
      <c r="F5837" t="s">
        <v>9797</v>
      </c>
    </row>
    <row r="5838" spans="1:6">
      <c r="A5838" s="1" t="s">
        <v>7603</v>
      </c>
      <c r="B5838" t="s">
        <v>7603</v>
      </c>
      <c r="C5838" t="s">
        <v>9715</v>
      </c>
      <c r="E5838" s="4">
        <v>42278</v>
      </c>
      <c r="F5838" t="s">
        <v>9797</v>
      </c>
    </row>
    <row r="5839" spans="1:6">
      <c r="A5839" s="1" t="s">
        <v>7604</v>
      </c>
      <c r="B5839" t="s">
        <v>7604</v>
      </c>
      <c r="C5839" t="s">
        <v>9715</v>
      </c>
      <c r="E5839" s="4">
        <v>42278</v>
      </c>
      <c r="F5839" t="s">
        <v>9797</v>
      </c>
    </row>
    <row r="5840" spans="1:6">
      <c r="A5840" s="1" t="s">
        <v>7605</v>
      </c>
      <c r="B5840" t="s">
        <v>7605</v>
      </c>
      <c r="C5840" t="s">
        <v>9715</v>
      </c>
      <c r="D5840" t="s">
        <v>9722</v>
      </c>
      <c r="E5840" s="4">
        <v>42278</v>
      </c>
      <c r="F5840" t="s">
        <v>9797</v>
      </c>
    </row>
    <row r="5841" spans="1:6">
      <c r="A5841" s="1" t="s">
        <v>7606</v>
      </c>
      <c r="B5841" t="s">
        <v>7606</v>
      </c>
      <c r="C5841" t="s">
        <v>9715</v>
      </c>
      <c r="E5841" s="4">
        <v>42278</v>
      </c>
      <c r="F5841" t="s">
        <v>9797</v>
      </c>
    </row>
    <row r="5842" spans="1:6">
      <c r="A5842" s="1" t="s">
        <v>7607</v>
      </c>
      <c r="B5842" t="s">
        <v>7607</v>
      </c>
      <c r="C5842" t="s">
        <v>9715</v>
      </c>
      <c r="D5842" t="s">
        <v>9725</v>
      </c>
      <c r="E5842" s="4">
        <v>42278</v>
      </c>
      <c r="F5842" t="s">
        <v>9797</v>
      </c>
    </row>
    <row r="5843" spans="1:6">
      <c r="A5843" s="1" t="s">
        <v>7608</v>
      </c>
      <c r="B5843" t="s">
        <v>7608</v>
      </c>
      <c r="C5843" t="s">
        <v>9715</v>
      </c>
      <c r="D5843" t="s">
        <v>9722</v>
      </c>
      <c r="E5843" s="4">
        <v>42278</v>
      </c>
      <c r="F5843" t="s">
        <v>9797</v>
      </c>
    </row>
    <row r="5844" spans="1:6">
      <c r="A5844" s="1" t="s">
        <v>7609</v>
      </c>
      <c r="B5844" t="s">
        <v>7609</v>
      </c>
      <c r="C5844" t="s">
        <v>9715</v>
      </c>
      <c r="E5844" s="4">
        <v>42278</v>
      </c>
      <c r="F5844" t="s">
        <v>9797</v>
      </c>
    </row>
    <row r="5845" spans="1:6">
      <c r="A5845" s="1" t="s">
        <v>7610</v>
      </c>
      <c r="B5845" t="s">
        <v>7610</v>
      </c>
      <c r="C5845" t="s">
        <v>9715</v>
      </c>
      <c r="E5845" s="4">
        <v>42278</v>
      </c>
      <c r="F5845" t="s">
        <v>9797</v>
      </c>
    </row>
    <row r="5846" spans="1:6">
      <c r="A5846" s="1" t="s">
        <v>7611</v>
      </c>
      <c r="B5846" t="s">
        <v>7611</v>
      </c>
      <c r="C5846" t="s">
        <v>9715</v>
      </c>
      <c r="E5846" s="4">
        <v>42278</v>
      </c>
      <c r="F5846" t="s">
        <v>9797</v>
      </c>
    </row>
    <row r="5847" spans="1:6">
      <c r="A5847" s="1" t="s">
        <v>7612</v>
      </c>
      <c r="B5847" t="s">
        <v>7612</v>
      </c>
      <c r="C5847" t="s">
        <v>9715</v>
      </c>
      <c r="E5847" s="4">
        <v>42278</v>
      </c>
      <c r="F5847" t="s">
        <v>9797</v>
      </c>
    </row>
    <row r="5848" spans="1:6">
      <c r="A5848" s="1" t="s">
        <v>7613</v>
      </c>
      <c r="B5848" t="s">
        <v>7613</v>
      </c>
      <c r="C5848" t="s">
        <v>9715</v>
      </c>
      <c r="D5848" t="s">
        <v>9722</v>
      </c>
      <c r="E5848" s="4">
        <v>42278</v>
      </c>
      <c r="F5848" t="s">
        <v>9797</v>
      </c>
    </row>
    <row r="5849" spans="1:6">
      <c r="A5849" s="1" t="s">
        <v>7614</v>
      </c>
      <c r="B5849" t="s">
        <v>7614</v>
      </c>
      <c r="C5849" t="s">
        <v>9715</v>
      </c>
      <c r="E5849" s="4">
        <v>42278</v>
      </c>
      <c r="F5849" t="s">
        <v>9797</v>
      </c>
    </row>
    <row r="5850" spans="1:6">
      <c r="A5850" s="1" t="s">
        <v>7615</v>
      </c>
      <c r="B5850" t="s">
        <v>7615</v>
      </c>
      <c r="C5850" t="s">
        <v>9715</v>
      </c>
      <c r="D5850" t="s">
        <v>9722</v>
      </c>
      <c r="E5850" s="4">
        <v>42278</v>
      </c>
      <c r="F5850" t="s">
        <v>9797</v>
      </c>
    </row>
    <row r="5851" spans="1:6">
      <c r="A5851" s="1" t="s">
        <v>7616</v>
      </c>
      <c r="B5851" t="s">
        <v>7616</v>
      </c>
      <c r="C5851" t="s">
        <v>9715</v>
      </c>
      <c r="E5851" s="4">
        <v>42278</v>
      </c>
      <c r="F5851" t="s">
        <v>9797</v>
      </c>
    </row>
    <row r="5852" spans="1:6">
      <c r="A5852" s="1" t="s">
        <v>7617</v>
      </c>
      <c r="B5852" t="s">
        <v>7617</v>
      </c>
      <c r="C5852" t="s">
        <v>9715</v>
      </c>
      <c r="E5852" s="4">
        <v>42278</v>
      </c>
      <c r="F5852" t="s">
        <v>9797</v>
      </c>
    </row>
    <row r="5853" spans="1:6">
      <c r="A5853" s="1" t="s">
        <v>7618</v>
      </c>
      <c r="B5853" t="s">
        <v>7618</v>
      </c>
      <c r="C5853" t="s">
        <v>9715</v>
      </c>
      <c r="E5853" s="4">
        <v>42278</v>
      </c>
      <c r="F5853" t="s">
        <v>9797</v>
      </c>
    </row>
    <row r="5854" spans="1:6">
      <c r="A5854" s="1" t="s">
        <v>7619</v>
      </c>
      <c r="B5854" t="s">
        <v>7619</v>
      </c>
      <c r="C5854" t="s">
        <v>1765</v>
      </c>
      <c r="D5854" t="s">
        <v>9722</v>
      </c>
      <c r="E5854" s="4">
        <v>42278</v>
      </c>
      <c r="F5854" t="s">
        <v>9797</v>
      </c>
    </row>
    <row r="5855" spans="1:6">
      <c r="A5855" s="1" t="s">
        <v>7620</v>
      </c>
      <c r="B5855" t="s">
        <v>7620</v>
      </c>
      <c r="C5855" t="s">
        <v>9715</v>
      </c>
      <c r="E5855" s="4">
        <v>42278</v>
      </c>
      <c r="F5855" t="s">
        <v>9797</v>
      </c>
    </row>
    <row r="5856" spans="1:6">
      <c r="A5856" s="1" t="s">
        <v>7621</v>
      </c>
      <c r="B5856" t="s">
        <v>7621</v>
      </c>
      <c r="C5856" t="s">
        <v>9715</v>
      </c>
      <c r="E5856" s="4">
        <v>42278</v>
      </c>
      <c r="F5856" t="s">
        <v>9797</v>
      </c>
    </row>
    <row r="5857" spans="1:6">
      <c r="A5857" s="1" t="s">
        <v>7622</v>
      </c>
      <c r="B5857" t="s">
        <v>7622</v>
      </c>
      <c r="C5857" t="s">
        <v>9715</v>
      </c>
      <c r="E5857" s="4">
        <v>42278</v>
      </c>
      <c r="F5857" t="s">
        <v>9797</v>
      </c>
    </row>
    <row r="5858" spans="1:6">
      <c r="A5858" s="1" t="s">
        <v>7623</v>
      </c>
      <c r="B5858" t="s">
        <v>7623</v>
      </c>
      <c r="C5858" t="s">
        <v>9715</v>
      </c>
      <c r="E5858" s="4">
        <v>42278</v>
      </c>
      <c r="F5858" t="s">
        <v>9797</v>
      </c>
    </row>
    <row r="5859" spans="1:6">
      <c r="A5859" s="1" t="s">
        <v>7624</v>
      </c>
      <c r="B5859" t="s">
        <v>7624</v>
      </c>
      <c r="C5859" t="s">
        <v>9715</v>
      </c>
      <c r="E5859" s="4">
        <v>42278</v>
      </c>
      <c r="F5859" t="s">
        <v>9797</v>
      </c>
    </row>
    <row r="5860" spans="1:6">
      <c r="A5860" s="1" t="s">
        <v>7625</v>
      </c>
      <c r="B5860" t="s">
        <v>7625</v>
      </c>
      <c r="C5860" t="s">
        <v>9715</v>
      </c>
      <c r="E5860" s="4">
        <v>42278</v>
      </c>
      <c r="F5860" t="s">
        <v>9797</v>
      </c>
    </row>
    <row r="5861" spans="1:6">
      <c r="A5861" s="1" t="s">
        <v>7626</v>
      </c>
      <c r="B5861" t="s">
        <v>7626</v>
      </c>
      <c r="C5861" t="s">
        <v>9715</v>
      </c>
      <c r="E5861" s="4">
        <v>42278</v>
      </c>
      <c r="F5861" t="s">
        <v>9797</v>
      </c>
    </row>
    <row r="5862" spans="1:6">
      <c r="A5862" s="1" t="s">
        <v>7627</v>
      </c>
      <c r="B5862" t="s">
        <v>7627</v>
      </c>
      <c r="C5862" t="s">
        <v>9715</v>
      </c>
      <c r="E5862" s="4">
        <v>42278</v>
      </c>
      <c r="F5862" t="s">
        <v>9797</v>
      </c>
    </row>
    <row r="5863" spans="1:6">
      <c r="A5863" s="1" t="s">
        <v>7628</v>
      </c>
      <c r="B5863" t="s">
        <v>7628</v>
      </c>
      <c r="C5863" t="s">
        <v>1765</v>
      </c>
      <c r="D5863" t="s">
        <v>9760</v>
      </c>
      <c r="E5863" s="4">
        <v>42278</v>
      </c>
      <c r="F5863" t="s">
        <v>9797</v>
      </c>
    </row>
    <row r="5864" spans="1:6">
      <c r="A5864" s="1" t="s">
        <v>7629</v>
      </c>
      <c r="B5864" t="s">
        <v>7629</v>
      </c>
      <c r="C5864" t="s">
        <v>9715</v>
      </c>
      <c r="E5864" s="4">
        <v>42278</v>
      </c>
      <c r="F5864" t="s">
        <v>9797</v>
      </c>
    </row>
    <row r="5865" spans="1:6">
      <c r="A5865" s="1" t="s">
        <v>7630</v>
      </c>
      <c r="B5865" t="s">
        <v>7630</v>
      </c>
      <c r="C5865" t="s">
        <v>9715</v>
      </c>
      <c r="E5865" s="4">
        <v>42278</v>
      </c>
      <c r="F5865" t="s">
        <v>9797</v>
      </c>
    </row>
    <row r="5866" spans="1:6">
      <c r="A5866" s="1" t="s">
        <v>7631</v>
      </c>
      <c r="B5866" t="s">
        <v>7631</v>
      </c>
      <c r="C5866" t="s">
        <v>9715</v>
      </c>
      <c r="E5866" s="4">
        <v>42278</v>
      </c>
      <c r="F5866" t="s">
        <v>9797</v>
      </c>
    </row>
    <row r="5867" spans="1:6">
      <c r="A5867" s="1" t="s">
        <v>7632</v>
      </c>
      <c r="B5867" t="s">
        <v>7632</v>
      </c>
      <c r="C5867" t="s">
        <v>9715</v>
      </c>
      <c r="E5867" s="4">
        <v>42278</v>
      </c>
      <c r="F5867" t="s">
        <v>9797</v>
      </c>
    </row>
    <row r="5868" spans="1:6">
      <c r="A5868" s="1" t="s">
        <v>7633</v>
      </c>
      <c r="B5868" t="s">
        <v>7633</v>
      </c>
      <c r="C5868" t="s">
        <v>9715</v>
      </c>
      <c r="E5868" s="4">
        <v>42278</v>
      </c>
      <c r="F5868" t="s">
        <v>9797</v>
      </c>
    </row>
    <row r="5869" spans="1:6">
      <c r="A5869" s="1" t="s">
        <v>7634</v>
      </c>
      <c r="B5869" t="s">
        <v>7634</v>
      </c>
      <c r="C5869" t="s">
        <v>9715</v>
      </c>
      <c r="E5869" s="4">
        <v>42278</v>
      </c>
      <c r="F5869" t="s">
        <v>9797</v>
      </c>
    </row>
    <row r="5870" spans="1:6">
      <c r="A5870" s="1" t="s">
        <v>7635</v>
      </c>
      <c r="B5870" t="s">
        <v>7635</v>
      </c>
      <c r="C5870" t="s">
        <v>9715</v>
      </c>
      <c r="E5870" s="4">
        <v>42278</v>
      </c>
      <c r="F5870" t="s">
        <v>9797</v>
      </c>
    </row>
    <row r="5871" spans="1:6">
      <c r="A5871" s="1" t="s">
        <v>7636</v>
      </c>
      <c r="B5871" t="s">
        <v>7636</v>
      </c>
      <c r="C5871" t="s">
        <v>9715</v>
      </c>
      <c r="E5871" s="4">
        <v>42278</v>
      </c>
      <c r="F5871" t="s">
        <v>9797</v>
      </c>
    </row>
    <row r="5872" spans="1:6">
      <c r="A5872" s="1" t="s">
        <v>7637</v>
      </c>
      <c r="B5872" t="s">
        <v>7637</v>
      </c>
      <c r="C5872" t="s">
        <v>9715</v>
      </c>
      <c r="D5872" t="s">
        <v>9772</v>
      </c>
      <c r="E5872" s="4">
        <v>42278</v>
      </c>
      <c r="F5872" t="s">
        <v>9797</v>
      </c>
    </row>
    <row r="5873" spans="1:6">
      <c r="A5873" s="1" t="s">
        <v>7638</v>
      </c>
      <c r="B5873" t="s">
        <v>7638</v>
      </c>
      <c r="C5873" t="s">
        <v>9715</v>
      </c>
      <c r="E5873" s="4">
        <v>42278</v>
      </c>
      <c r="F5873" t="s">
        <v>9797</v>
      </c>
    </row>
    <row r="5874" spans="1:6">
      <c r="A5874" s="1" t="s">
        <v>7639</v>
      </c>
      <c r="B5874" t="s">
        <v>7639</v>
      </c>
      <c r="C5874" t="s">
        <v>1765</v>
      </c>
      <c r="D5874" t="s">
        <v>9722</v>
      </c>
      <c r="E5874" s="4">
        <v>42278</v>
      </c>
      <c r="F5874" t="s">
        <v>9797</v>
      </c>
    </row>
    <row r="5875" spans="1:6">
      <c r="A5875" s="1" t="s">
        <v>7640</v>
      </c>
      <c r="B5875" t="s">
        <v>7640</v>
      </c>
      <c r="C5875" t="s">
        <v>9715</v>
      </c>
      <c r="E5875" s="4">
        <v>42278</v>
      </c>
      <c r="F5875" t="s">
        <v>9797</v>
      </c>
    </row>
    <row r="5876" spans="1:6">
      <c r="A5876" s="1" t="s">
        <v>7641</v>
      </c>
      <c r="B5876" t="s">
        <v>7641</v>
      </c>
      <c r="C5876" t="s">
        <v>9715</v>
      </c>
      <c r="E5876" s="4">
        <v>42278</v>
      </c>
      <c r="F5876" t="s">
        <v>9797</v>
      </c>
    </row>
    <row r="5877" spans="1:6">
      <c r="A5877" s="1" t="s">
        <v>7642</v>
      </c>
      <c r="B5877" t="s">
        <v>7642</v>
      </c>
      <c r="C5877" t="s">
        <v>9715</v>
      </c>
      <c r="E5877" s="4">
        <v>42278</v>
      </c>
      <c r="F5877" t="s">
        <v>9797</v>
      </c>
    </row>
    <row r="5878" spans="1:6">
      <c r="A5878" s="1" t="s">
        <v>7643</v>
      </c>
      <c r="B5878" t="s">
        <v>7643</v>
      </c>
      <c r="C5878" t="s">
        <v>9715</v>
      </c>
      <c r="E5878" s="4">
        <v>42278</v>
      </c>
      <c r="F5878" t="s">
        <v>9797</v>
      </c>
    </row>
    <row r="5879" spans="1:6">
      <c r="A5879" s="1" t="s">
        <v>7644</v>
      </c>
      <c r="B5879" t="s">
        <v>7644</v>
      </c>
      <c r="C5879" t="s">
        <v>9715</v>
      </c>
      <c r="E5879" s="4">
        <v>42278</v>
      </c>
      <c r="F5879" t="s">
        <v>9797</v>
      </c>
    </row>
    <row r="5880" spans="1:6">
      <c r="A5880" s="1" t="s">
        <v>7645</v>
      </c>
      <c r="B5880" t="s">
        <v>7645</v>
      </c>
      <c r="C5880" t="s">
        <v>1765</v>
      </c>
      <c r="D5880" t="s">
        <v>9723</v>
      </c>
      <c r="E5880" s="4">
        <v>42278</v>
      </c>
      <c r="F5880" t="s">
        <v>9797</v>
      </c>
    </row>
    <row r="5881" spans="1:6">
      <c r="A5881" s="1" t="s">
        <v>7646</v>
      </c>
      <c r="B5881" t="s">
        <v>7646</v>
      </c>
      <c r="C5881" t="s">
        <v>9715</v>
      </c>
      <c r="E5881" s="4">
        <v>42278</v>
      </c>
      <c r="F5881" t="s">
        <v>9797</v>
      </c>
    </row>
    <row r="5882" spans="1:6">
      <c r="A5882" s="1" t="s">
        <v>7647</v>
      </c>
      <c r="B5882" t="s">
        <v>7647</v>
      </c>
      <c r="C5882" t="s">
        <v>9715</v>
      </c>
      <c r="E5882" s="4">
        <v>42278</v>
      </c>
      <c r="F5882" t="s">
        <v>9797</v>
      </c>
    </row>
    <row r="5883" spans="1:6">
      <c r="A5883" s="1" t="s">
        <v>7648</v>
      </c>
      <c r="B5883" t="s">
        <v>7648</v>
      </c>
      <c r="C5883" t="s">
        <v>1765</v>
      </c>
      <c r="D5883" t="s">
        <v>9722</v>
      </c>
      <c r="E5883" s="4">
        <v>42278</v>
      </c>
      <c r="F5883" t="s">
        <v>9797</v>
      </c>
    </row>
    <row r="5884" spans="1:6">
      <c r="A5884" s="1" t="s">
        <v>7649</v>
      </c>
      <c r="B5884" t="s">
        <v>7649</v>
      </c>
      <c r="C5884" t="s">
        <v>9715</v>
      </c>
      <c r="E5884" s="4">
        <v>42278</v>
      </c>
      <c r="F5884" t="s">
        <v>9797</v>
      </c>
    </row>
    <row r="5885" spans="1:6">
      <c r="A5885" s="1" t="s">
        <v>7650</v>
      </c>
      <c r="B5885" t="s">
        <v>7650</v>
      </c>
      <c r="C5885" t="s">
        <v>9715</v>
      </c>
      <c r="E5885" s="4">
        <v>42278</v>
      </c>
      <c r="F5885" t="s">
        <v>9797</v>
      </c>
    </row>
    <row r="5886" spans="1:6">
      <c r="A5886" s="1" t="s">
        <v>7651</v>
      </c>
      <c r="B5886" t="s">
        <v>7651</v>
      </c>
      <c r="C5886" t="s">
        <v>9715</v>
      </c>
      <c r="E5886" s="4">
        <v>42278</v>
      </c>
      <c r="F5886" t="s">
        <v>9797</v>
      </c>
    </row>
    <row r="5887" spans="1:6">
      <c r="A5887" s="1" t="s">
        <v>7652</v>
      </c>
      <c r="B5887" t="s">
        <v>7652</v>
      </c>
      <c r="C5887" t="s">
        <v>9715</v>
      </c>
      <c r="E5887" s="4">
        <v>42278</v>
      </c>
      <c r="F5887" t="s">
        <v>9797</v>
      </c>
    </row>
    <row r="5888" spans="1:6">
      <c r="A5888" s="1" t="s">
        <v>7653</v>
      </c>
      <c r="B5888" t="s">
        <v>7653</v>
      </c>
      <c r="C5888" t="s">
        <v>9715</v>
      </c>
      <c r="E5888" s="4">
        <v>42278</v>
      </c>
      <c r="F5888" t="s">
        <v>9797</v>
      </c>
    </row>
    <row r="5889" spans="1:6">
      <c r="A5889" s="1" t="s">
        <v>7654</v>
      </c>
      <c r="B5889" t="s">
        <v>7654</v>
      </c>
      <c r="C5889" t="s">
        <v>9715</v>
      </c>
      <c r="E5889" s="4">
        <v>42278</v>
      </c>
      <c r="F5889" t="s">
        <v>9797</v>
      </c>
    </row>
    <row r="5890" spans="1:6">
      <c r="A5890" s="1" t="s">
        <v>7655</v>
      </c>
      <c r="B5890" t="s">
        <v>7655</v>
      </c>
      <c r="C5890" t="s">
        <v>9715</v>
      </c>
      <c r="E5890" s="4">
        <v>42278</v>
      </c>
      <c r="F5890" t="s">
        <v>9797</v>
      </c>
    </row>
    <row r="5891" spans="1:6">
      <c r="A5891" s="1" t="s">
        <v>7656</v>
      </c>
      <c r="B5891" t="s">
        <v>7656</v>
      </c>
      <c r="C5891" t="s">
        <v>9715</v>
      </c>
      <c r="E5891" s="4">
        <v>42278</v>
      </c>
      <c r="F5891" t="s">
        <v>9797</v>
      </c>
    </row>
    <row r="5892" spans="1:6">
      <c r="A5892" s="1" t="s">
        <v>7657</v>
      </c>
      <c r="B5892" t="s">
        <v>7657</v>
      </c>
      <c r="C5892" t="s">
        <v>9715</v>
      </c>
      <c r="E5892" s="4">
        <v>42278</v>
      </c>
      <c r="F5892" t="s">
        <v>9797</v>
      </c>
    </row>
    <row r="5893" spans="1:6">
      <c r="A5893" s="1" t="s">
        <v>7658</v>
      </c>
      <c r="B5893" t="s">
        <v>7658</v>
      </c>
      <c r="C5893" t="s">
        <v>9715</v>
      </c>
      <c r="E5893" s="4">
        <v>42278</v>
      </c>
      <c r="F5893" t="s">
        <v>9797</v>
      </c>
    </row>
    <row r="5894" spans="1:6">
      <c r="A5894" s="1" t="s">
        <v>7659</v>
      </c>
      <c r="B5894" t="s">
        <v>7659</v>
      </c>
      <c r="C5894" t="s">
        <v>1765</v>
      </c>
      <c r="D5894" t="s">
        <v>9722</v>
      </c>
      <c r="E5894" s="4">
        <v>42278</v>
      </c>
      <c r="F5894" t="s">
        <v>9797</v>
      </c>
    </row>
    <row r="5895" spans="1:6">
      <c r="A5895" s="1" t="s">
        <v>7660</v>
      </c>
      <c r="B5895" t="s">
        <v>7660</v>
      </c>
      <c r="C5895" t="s">
        <v>1765</v>
      </c>
      <c r="D5895" t="s">
        <v>9732</v>
      </c>
      <c r="E5895" s="4">
        <v>42278</v>
      </c>
      <c r="F5895" t="s">
        <v>9797</v>
      </c>
    </row>
    <row r="5896" spans="1:6">
      <c r="A5896" s="1" t="s">
        <v>7661</v>
      </c>
      <c r="B5896" t="s">
        <v>7661</v>
      </c>
      <c r="C5896" t="s">
        <v>9715</v>
      </c>
      <c r="E5896" s="4">
        <v>42278</v>
      </c>
      <c r="F5896" t="s">
        <v>9797</v>
      </c>
    </row>
    <row r="5897" spans="1:6">
      <c r="A5897" s="1" t="s">
        <v>7662</v>
      </c>
      <c r="B5897" t="s">
        <v>7662</v>
      </c>
      <c r="C5897" t="s">
        <v>9715</v>
      </c>
      <c r="E5897" s="4">
        <v>42278</v>
      </c>
      <c r="F5897" t="s">
        <v>9797</v>
      </c>
    </row>
    <row r="5898" spans="1:6">
      <c r="A5898" s="1" t="s">
        <v>7663</v>
      </c>
      <c r="B5898" t="s">
        <v>7663</v>
      </c>
      <c r="C5898" t="s">
        <v>1765</v>
      </c>
      <c r="E5898" s="4">
        <v>42278</v>
      </c>
      <c r="F5898" t="s">
        <v>9797</v>
      </c>
    </row>
    <row r="5899" spans="1:6">
      <c r="A5899" s="1" t="s">
        <v>7664</v>
      </c>
      <c r="B5899" t="s">
        <v>7664</v>
      </c>
      <c r="C5899" t="s">
        <v>9715</v>
      </c>
      <c r="D5899" t="s">
        <v>9725</v>
      </c>
      <c r="E5899" s="4">
        <v>42278</v>
      </c>
      <c r="F5899" t="s">
        <v>9797</v>
      </c>
    </row>
    <row r="5900" spans="1:6">
      <c r="A5900" s="1" t="s">
        <v>7665</v>
      </c>
      <c r="B5900" t="s">
        <v>7665</v>
      </c>
      <c r="C5900" t="s">
        <v>9715</v>
      </c>
      <c r="E5900" s="4">
        <v>42278</v>
      </c>
      <c r="F5900" t="s">
        <v>9797</v>
      </c>
    </row>
    <row r="5901" spans="1:6">
      <c r="A5901" s="1" t="s">
        <v>7666</v>
      </c>
      <c r="B5901" t="s">
        <v>7666</v>
      </c>
      <c r="C5901" t="s">
        <v>9715</v>
      </c>
      <c r="E5901" s="4">
        <v>42278</v>
      </c>
      <c r="F5901" t="s">
        <v>9797</v>
      </c>
    </row>
    <row r="5902" spans="1:6">
      <c r="A5902" s="1" t="s">
        <v>7667</v>
      </c>
      <c r="B5902" t="s">
        <v>7667</v>
      </c>
      <c r="C5902" t="s">
        <v>9715</v>
      </c>
      <c r="E5902" s="4">
        <v>42278</v>
      </c>
      <c r="F5902" t="s">
        <v>9797</v>
      </c>
    </row>
    <row r="5903" spans="1:6">
      <c r="A5903" s="1" t="s">
        <v>7668</v>
      </c>
      <c r="B5903" t="s">
        <v>7668</v>
      </c>
      <c r="C5903" t="s">
        <v>9715</v>
      </c>
      <c r="E5903" s="4">
        <v>42278</v>
      </c>
      <c r="F5903" t="s">
        <v>9797</v>
      </c>
    </row>
    <row r="5904" spans="1:6">
      <c r="A5904" s="1" t="s">
        <v>7669</v>
      </c>
      <c r="B5904" t="s">
        <v>7669</v>
      </c>
      <c r="C5904" t="s">
        <v>1765</v>
      </c>
      <c r="D5904" t="s">
        <v>9724</v>
      </c>
      <c r="E5904" s="4">
        <v>42278</v>
      </c>
      <c r="F5904" t="s">
        <v>9797</v>
      </c>
    </row>
    <row r="5905" spans="1:6">
      <c r="A5905" s="1" t="s">
        <v>7670</v>
      </c>
      <c r="B5905" t="s">
        <v>7670</v>
      </c>
      <c r="C5905" t="s">
        <v>9715</v>
      </c>
      <c r="E5905" s="4">
        <v>42278</v>
      </c>
      <c r="F5905" t="s">
        <v>9797</v>
      </c>
    </row>
    <row r="5906" spans="1:6">
      <c r="A5906" s="1" t="s">
        <v>7671</v>
      </c>
      <c r="B5906" t="s">
        <v>7671</v>
      </c>
      <c r="C5906" t="s">
        <v>9715</v>
      </c>
      <c r="E5906" s="4">
        <v>42278</v>
      </c>
      <c r="F5906" t="s">
        <v>9797</v>
      </c>
    </row>
    <row r="5907" spans="1:6">
      <c r="A5907" s="1" t="s">
        <v>7672</v>
      </c>
      <c r="B5907" t="s">
        <v>7672</v>
      </c>
      <c r="C5907" t="s">
        <v>9715</v>
      </c>
      <c r="E5907" s="4">
        <v>42278</v>
      </c>
      <c r="F5907" t="s">
        <v>9797</v>
      </c>
    </row>
    <row r="5908" spans="1:6">
      <c r="A5908" s="1" t="s">
        <v>7673</v>
      </c>
      <c r="B5908" t="s">
        <v>7673</v>
      </c>
      <c r="C5908" t="s">
        <v>9715</v>
      </c>
      <c r="E5908" s="4">
        <v>42278</v>
      </c>
      <c r="F5908" t="s">
        <v>9797</v>
      </c>
    </row>
    <row r="5909" spans="1:6">
      <c r="A5909" s="1" t="s">
        <v>7674</v>
      </c>
      <c r="B5909" t="s">
        <v>7674</v>
      </c>
      <c r="C5909" t="s">
        <v>9715</v>
      </c>
      <c r="E5909" s="4">
        <v>42278</v>
      </c>
      <c r="F5909" t="s">
        <v>9797</v>
      </c>
    </row>
    <row r="5910" spans="1:6">
      <c r="A5910" s="1" t="s">
        <v>7675</v>
      </c>
      <c r="B5910" t="s">
        <v>7675</v>
      </c>
      <c r="C5910" t="s">
        <v>9715</v>
      </c>
      <c r="E5910" s="4">
        <v>42278</v>
      </c>
      <c r="F5910" t="s">
        <v>9797</v>
      </c>
    </row>
    <row r="5911" spans="1:6">
      <c r="A5911" s="1" t="s">
        <v>7676</v>
      </c>
      <c r="B5911" t="s">
        <v>7676</v>
      </c>
      <c r="C5911" t="s">
        <v>9715</v>
      </c>
      <c r="E5911" s="4">
        <v>42278</v>
      </c>
      <c r="F5911" t="s">
        <v>9797</v>
      </c>
    </row>
    <row r="5912" spans="1:6">
      <c r="A5912" s="1" t="s">
        <v>7677</v>
      </c>
      <c r="B5912" t="s">
        <v>7677</v>
      </c>
      <c r="C5912" t="s">
        <v>9715</v>
      </c>
      <c r="E5912" s="4">
        <v>42278</v>
      </c>
      <c r="F5912" t="s">
        <v>9797</v>
      </c>
    </row>
    <row r="5913" spans="1:6">
      <c r="A5913" s="1" t="s">
        <v>7678</v>
      </c>
      <c r="B5913" t="s">
        <v>7678</v>
      </c>
      <c r="C5913" t="s">
        <v>9715</v>
      </c>
      <c r="E5913" s="4">
        <v>42278</v>
      </c>
      <c r="F5913" t="s">
        <v>9797</v>
      </c>
    </row>
    <row r="5914" spans="1:6">
      <c r="A5914" s="1" t="s">
        <v>7679</v>
      </c>
      <c r="B5914" t="s">
        <v>7679</v>
      </c>
      <c r="C5914" t="s">
        <v>9715</v>
      </c>
      <c r="E5914" s="4">
        <v>42278</v>
      </c>
      <c r="F5914" t="s">
        <v>9797</v>
      </c>
    </row>
    <row r="5915" spans="1:6">
      <c r="A5915" s="1" t="s">
        <v>7680</v>
      </c>
      <c r="B5915" t="s">
        <v>7680</v>
      </c>
      <c r="C5915" t="s">
        <v>9715</v>
      </c>
      <c r="E5915" s="4">
        <v>42278</v>
      </c>
      <c r="F5915" t="s">
        <v>9797</v>
      </c>
    </row>
    <row r="5916" spans="1:6">
      <c r="A5916" s="1" t="s">
        <v>7681</v>
      </c>
      <c r="B5916" t="s">
        <v>7681</v>
      </c>
      <c r="C5916" t="s">
        <v>9715</v>
      </c>
      <c r="E5916" s="4">
        <v>42278</v>
      </c>
      <c r="F5916" t="s">
        <v>9797</v>
      </c>
    </row>
    <row r="5917" spans="1:6">
      <c r="A5917" s="1" t="s">
        <v>7682</v>
      </c>
      <c r="B5917" t="s">
        <v>7682</v>
      </c>
      <c r="C5917" t="s">
        <v>9715</v>
      </c>
      <c r="E5917" s="4">
        <v>42278</v>
      </c>
      <c r="F5917" t="s">
        <v>9797</v>
      </c>
    </row>
    <row r="5918" spans="1:6">
      <c r="A5918" s="1" t="s">
        <v>7683</v>
      </c>
      <c r="B5918" t="s">
        <v>7683</v>
      </c>
      <c r="C5918" t="s">
        <v>9715</v>
      </c>
      <c r="E5918" s="4">
        <v>42278</v>
      </c>
      <c r="F5918" t="s">
        <v>9797</v>
      </c>
    </row>
    <row r="5919" spans="1:6">
      <c r="A5919" s="1" t="s">
        <v>7684</v>
      </c>
      <c r="B5919" t="s">
        <v>7684</v>
      </c>
      <c r="C5919" t="s">
        <v>9715</v>
      </c>
      <c r="E5919" s="4">
        <v>42278</v>
      </c>
      <c r="F5919" t="s">
        <v>9797</v>
      </c>
    </row>
    <row r="5920" spans="1:6">
      <c r="A5920" s="1" t="s">
        <v>7685</v>
      </c>
      <c r="B5920" t="s">
        <v>7685</v>
      </c>
      <c r="C5920" t="s">
        <v>9715</v>
      </c>
      <c r="E5920" s="4">
        <v>42278</v>
      </c>
      <c r="F5920" t="s">
        <v>9797</v>
      </c>
    </row>
    <row r="5921" spans="1:6">
      <c r="A5921" s="1" t="s">
        <v>7686</v>
      </c>
      <c r="B5921" t="s">
        <v>7686</v>
      </c>
      <c r="C5921" t="s">
        <v>9715</v>
      </c>
      <c r="E5921" s="4">
        <v>42278</v>
      </c>
      <c r="F5921" t="s">
        <v>9797</v>
      </c>
    </row>
    <row r="5922" spans="1:6">
      <c r="A5922" s="1" t="s">
        <v>7687</v>
      </c>
      <c r="B5922" t="s">
        <v>7687</v>
      </c>
      <c r="C5922" t="s">
        <v>1765</v>
      </c>
      <c r="E5922" s="4">
        <v>42278</v>
      </c>
      <c r="F5922" t="s">
        <v>9797</v>
      </c>
    </row>
    <row r="5923" spans="1:6">
      <c r="A5923" s="1" t="s">
        <v>7688</v>
      </c>
      <c r="B5923" t="s">
        <v>7688</v>
      </c>
      <c r="C5923" t="s">
        <v>9715</v>
      </c>
      <c r="E5923" s="4">
        <v>42278</v>
      </c>
      <c r="F5923" t="s">
        <v>9797</v>
      </c>
    </row>
    <row r="5924" spans="1:6">
      <c r="A5924" s="1" t="s">
        <v>7689</v>
      </c>
      <c r="B5924" t="s">
        <v>7689</v>
      </c>
      <c r="C5924" t="s">
        <v>9715</v>
      </c>
      <c r="E5924" s="4">
        <v>42278</v>
      </c>
      <c r="F5924" t="s">
        <v>9797</v>
      </c>
    </row>
    <row r="5925" spans="1:6">
      <c r="A5925" s="1" t="s">
        <v>7690</v>
      </c>
      <c r="B5925" t="s">
        <v>7690</v>
      </c>
      <c r="C5925" t="s">
        <v>9715</v>
      </c>
      <c r="E5925" s="4">
        <v>42278</v>
      </c>
      <c r="F5925" t="s">
        <v>9797</v>
      </c>
    </row>
    <row r="5926" spans="1:6">
      <c r="A5926" s="1" t="s">
        <v>7691</v>
      </c>
      <c r="B5926" t="s">
        <v>7691</v>
      </c>
      <c r="C5926" t="s">
        <v>9715</v>
      </c>
      <c r="E5926" s="4">
        <v>42278</v>
      </c>
      <c r="F5926" t="s">
        <v>9797</v>
      </c>
    </row>
    <row r="5927" spans="1:6">
      <c r="A5927" s="1" t="s">
        <v>7692</v>
      </c>
      <c r="B5927" t="s">
        <v>7692</v>
      </c>
      <c r="C5927" t="s">
        <v>9715</v>
      </c>
      <c r="D5927" t="s">
        <v>9721</v>
      </c>
      <c r="E5927" s="4">
        <v>42278</v>
      </c>
      <c r="F5927" t="s">
        <v>9797</v>
      </c>
    </row>
    <row r="5928" spans="1:6">
      <c r="A5928" s="1" t="s">
        <v>7693</v>
      </c>
      <c r="B5928" t="s">
        <v>7693</v>
      </c>
      <c r="C5928" t="s">
        <v>9715</v>
      </c>
      <c r="E5928" s="4">
        <v>42278</v>
      </c>
      <c r="F5928" t="s">
        <v>9797</v>
      </c>
    </row>
    <row r="5929" spans="1:6">
      <c r="A5929" s="1" t="s">
        <v>7694</v>
      </c>
      <c r="B5929" t="s">
        <v>7694</v>
      </c>
      <c r="C5929" t="s">
        <v>9715</v>
      </c>
      <c r="E5929" s="4">
        <v>42278</v>
      </c>
      <c r="F5929" t="s">
        <v>9797</v>
      </c>
    </row>
    <row r="5930" spans="1:6">
      <c r="A5930" s="1" t="s">
        <v>7695</v>
      </c>
      <c r="B5930" t="s">
        <v>7695</v>
      </c>
      <c r="C5930" t="s">
        <v>9715</v>
      </c>
      <c r="D5930" t="s">
        <v>9721</v>
      </c>
      <c r="E5930" s="4">
        <v>42278</v>
      </c>
      <c r="F5930" t="s">
        <v>9797</v>
      </c>
    </row>
    <row r="5931" spans="1:6">
      <c r="A5931" s="1" t="s">
        <v>7696</v>
      </c>
      <c r="B5931" t="s">
        <v>7696</v>
      </c>
      <c r="C5931" t="s">
        <v>9715</v>
      </c>
      <c r="E5931" s="4">
        <v>42278</v>
      </c>
      <c r="F5931" t="s">
        <v>9797</v>
      </c>
    </row>
    <row r="5932" spans="1:6">
      <c r="A5932" s="1" t="s">
        <v>7697</v>
      </c>
      <c r="B5932" t="s">
        <v>7697</v>
      </c>
      <c r="C5932" t="s">
        <v>9715</v>
      </c>
      <c r="E5932" s="4">
        <v>42278</v>
      </c>
      <c r="F5932" t="s">
        <v>9797</v>
      </c>
    </row>
    <row r="5933" spans="1:6">
      <c r="A5933" s="1" t="s">
        <v>7698</v>
      </c>
      <c r="B5933" t="s">
        <v>7698</v>
      </c>
      <c r="C5933" t="s">
        <v>9715</v>
      </c>
      <c r="E5933" s="4">
        <v>42278</v>
      </c>
      <c r="F5933" t="s">
        <v>9797</v>
      </c>
    </row>
    <row r="5934" spans="1:6">
      <c r="A5934" s="1" t="s">
        <v>7699</v>
      </c>
      <c r="B5934" t="s">
        <v>7699</v>
      </c>
      <c r="C5934" t="s">
        <v>9715</v>
      </c>
      <c r="E5934" s="4">
        <v>42278</v>
      </c>
      <c r="F5934" t="s">
        <v>9797</v>
      </c>
    </row>
    <row r="5935" spans="1:6">
      <c r="A5935" s="1" t="s">
        <v>7700</v>
      </c>
      <c r="B5935" t="s">
        <v>7700</v>
      </c>
      <c r="C5935" t="s">
        <v>9715</v>
      </c>
      <c r="E5935" s="4">
        <v>42278</v>
      </c>
      <c r="F5935" t="s">
        <v>9797</v>
      </c>
    </row>
    <row r="5936" spans="1:6">
      <c r="A5936" s="1" t="s">
        <v>7701</v>
      </c>
      <c r="B5936" t="s">
        <v>7701</v>
      </c>
      <c r="C5936" t="s">
        <v>9715</v>
      </c>
      <c r="D5936" t="s">
        <v>9722</v>
      </c>
      <c r="E5936" s="4">
        <v>42278</v>
      </c>
      <c r="F5936" t="s">
        <v>9797</v>
      </c>
    </row>
    <row r="5937" spans="1:6">
      <c r="A5937" s="1" t="s">
        <v>7702</v>
      </c>
      <c r="B5937" t="s">
        <v>7702</v>
      </c>
      <c r="C5937" t="s">
        <v>1765</v>
      </c>
      <c r="D5937" t="s">
        <v>9732</v>
      </c>
      <c r="E5937" s="4">
        <v>42278</v>
      </c>
      <c r="F5937" t="s">
        <v>9797</v>
      </c>
    </row>
    <row r="5938" spans="1:6">
      <c r="A5938" s="1" t="s">
        <v>7703</v>
      </c>
      <c r="B5938" t="s">
        <v>7703</v>
      </c>
      <c r="C5938" t="s">
        <v>1765</v>
      </c>
      <c r="E5938" s="4">
        <v>42278</v>
      </c>
      <c r="F5938" t="s">
        <v>9797</v>
      </c>
    </row>
    <row r="5939" spans="1:6">
      <c r="A5939" s="1" t="s">
        <v>7704</v>
      </c>
      <c r="B5939" t="s">
        <v>7704</v>
      </c>
      <c r="C5939" t="s">
        <v>9715</v>
      </c>
      <c r="E5939" s="4">
        <v>42278</v>
      </c>
      <c r="F5939" t="s">
        <v>9797</v>
      </c>
    </row>
    <row r="5940" spans="1:6">
      <c r="A5940" s="1" t="s">
        <v>7705</v>
      </c>
      <c r="B5940" t="s">
        <v>7705</v>
      </c>
      <c r="C5940" t="s">
        <v>9715</v>
      </c>
      <c r="E5940" s="4">
        <v>42278</v>
      </c>
      <c r="F5940" t="s">
        <v>9797</v>
      </c>
    </row>
    <row r="5941" spans="1:6">
      <c r="A5941" s="1" t="s">
        <v>7706</v>
      </c>
      <c r="B5941" t="s">
        <v>7706</v>
      </c>
      <c r="C5941" t="s">
        <v>9715</v>
      </c>
      <c r="E5941" s="4">
        <v>42278</v>
      </c>
      <c r="F5941" t="s">
        <v>9797</v>
      </c>
    </row>
    <row r="5942" spans="1:6">
      <c r="A5942" s="1" t="s">
        <v>7707</v>
      </c>
      <c r="B5942" t="s">
        <v>7707</v>
      </c>
      <c r="C5942" t="s">
        <v>9715</v>
      </c>
      <c r="E5942" s="4">
        <v>42278</v>
      </c>
      <c r="F5942" t="s">
        <v>9797</v>
      </c>
    </row>
    <row r="5943" spans="1:6">
      <c r="A5943" s="1" t="s">
        <v>7708</v>
      </c>
      <c r="B5943" t="s">
        <v>7708</v>
      </c>
      <c r="C5943" t="s">
        <v>9715</v>
      </c>
      <c r="E5943" s="4">
        <v>42278</v>
      </c>
      <c r="F5943" t="s">
        <v>9797</v>
      </c>
    </row>
    <row r="5944" spans="1:6">
      <c r="A5944" s="1" t="s">
        <v>7709</v>
      </c>
      <c r="B5944" t="s">
        <v>7709</v>
      </c>
      <c r="C5944" t="s">
        <v>9715</v>
      </c>
      <c r="D5944" t="s">
        <v>9722</v>
      </c>
      <c r="E5944" s="4">
        <v>42278</v>
      </c>
      <c r="F5944" t="s">
        <v>9797</v>
      </c>
    </row>
    <row r="5945" spans="1:6">
      <c r="A5945" s="1" t="s">
        <v>7710</v>
      </c>
      <c r="B5945" t="s">
        <v>7710</v>
      </c>
      <c r="C5945" t="s">
        <v>9715</v>
      </c>
      <c r="D5945" t="s">
        <v>9722</v>
      </c>
      <c r="E5945" s="4">
        <v>42278</v>
      </c>
      <c r="F5945" t="s">
        <v>9797</v>
      </c>
    </row>
    <row r="5946" spans="1:6">
      <c r="A5946" s="1" t="s">
        <v>7711</v>
      </c>
      <c r="B5946" t="s">
        <v>7711</v>
      </c>
      <c r="C5946" t="s">
        <v>1765</v>
      </c>
      <c r="D5946" t="s">
        <v>9722</v>
      </c>
      <c r="E5946" s="4">
        <v>42278</v>
      </c>
      <c r="F5946" t="s">
        <v>9797</v>
      </c>
    </row>
    <row r="5947" spans="1:6">
      <c r="A5947" s="1" t="s">
        <v>7712</v>
      </c>
      <c r="B5947" t="s">
        <v>7712</v>
      </c>
      <c r="C5947" t="s">
        <v>9715</v>
      </c>
      <c r="E5947" s="4">
        <v>42278</v>
      </c>
      <c r="F5947" t="s">
        <v>9797</v>
      </c>
    </row>
    <row r="5948" spans="1:6">
      <c r="A5948" s="1" t="s">
        <v>7713</v>
      </c>
      <c r="B5948" t="s">
        <v>7713</v>
      </c>
      <c r="C5948" t="s">
        <v>9715</v>
      </c>
      <c r="E5948" s="4">
        <v>42278</v>
      </c>
      <c r="F5948" t="s">
        <v>9797</v>
      </c>
    </row>
    <row r="5949" spans="1:6">
      <c r="A5949" s="1" t="s">
        <v>7714</v>
      </c>
      <c r="B5949" t="s">
        <v>7714</v>
      </c>
      <c r="C5949" t="s">
        <v>9715</v>
      </c>
      <c r="E5949" s="4">
        <v>42278</v>
      </c>
      <c r="F5949" t="s">
        <v>9797</v>
      </c>
    </row>
    <row r="5950" spans="1:6">
      <c r="A5950" s="1" t="s">
        <v>7715</v>
      </c>
      <c r="B5950" t="s">
        <v>7715</v>
      </c>
      <c r="C5950" t="s">
        <v>9715</v>
      </c>
      <c r="D5950" t="s">
        <v>9763</v>
      </c>
      <c r="E5950" s="4">
        <v>42278</v>
      </c>
      <c r="F5950" t="s">
        <v>9797</v>
      </c>
    </row>
    <row r="5951" spans="1:6">
      <c r="A5951" s="1" t="s">
        <v>7716</v>
      </c>
      <c r="B5951" t="s">
        <v>7716</v>
      </c>
      <c r="C5951" t="s">
        <v>9715</v>
      </c>
      <c r="E5951" s="4">
        <v>42278</v>
      </c>
      <c r="F5951" t="s">
        <v>9797</v>
      </c>
    </row>
    <row r="5952" spans="1:6">
      <c r="A5952" s="1" t="s">
        <v>7717</v>
      </c>
      <c r="B5952" t="s">
        <v>7717</v>
      </c>
      <c r="C5952" t="s">
        <v>9715</v>
      </c>
      <c r="E5952" s="4">
        <v>42278</v>
      </c>
      <c r="F5952" t="s">
        <v>9797</v>
      </c>
    </row>
    <row r="5953" spans="1:6">
      <c r="A5953" s="1" t="s">
        <v>7718</v>
      </c>
      <c r="B5953" t="s">
        <v>7718</v>
      </c>
      <c r="C5953" t="s">
        <v>9715</v>
      </c>
      <c r="E5953" s="4">
        <v>42278</v>
      </c>
      <c r="F5953" t="s">
        <v>9797</v>
      </c>
    </row>
    <row r="5954" spans="1:6">
      <c r="A5954" s="1" t="s">
        <v>7719</v>
      </c>
      <c r="B5954" t="s">
        <v>7719</v>
      </c>
      <c r="C5954" t="s">
        <v>1765</v>
      </c>
      <c r="D5954" t="s">
        <v>9722</v>
      </c>
      <c r="E5954" s="4">
        <v>42278</v>
      </c>
      <c r="F5954" t="s">
        <v>9797</v>
      </c>
    </row>
    <row r="5955" spans="1:6">
      <c r="A5955" s="1" t="s">
        <v>7720</v>
      </c>
      <c r="B5955" t="s">
        <v>7720</v>
      </c>
      <c r="C5955" t="s">
        <v>9715</v>
      </c>
      <c r="D5955" t="s">
        <v>9722</v>
      </c>
      <c r="E5955" s="4">
        <v>42278</v>
      </c>
      <c r="F5955" t="s">
        <v>9797</v>
      </c>
    </row>
    <row r="5956" spans="1:6">
      <c r="A5956" s="1" t="s">
        <v>7721</v>
      </c>
      <c r="B5956" t="s">
        <v>7721</v>
      </c>
      <c r="C5956" t="s">
        <v>9715</v>
      </c>
      <c r="E5956" s="4">
        <v>42278</v>
      </c>
      <c r="F5956" t="s">
        <v>9797</v>
      </c>
    </row>
    <row r="5957" spans="1:6">
      <c r="A5957" s="1" t="s">
        <v>7722</v>
      </c>
      <c r="B5957" t="s">
        <v>7722</v>
      </c>
      <c r="C5957" t="s">
        <v>9715</v>
      </c>
      <c r="E5957" s="4">
        <v>42278</v>
      </c>
      <c r="F5957" t="s">
        <v>9797</v>
      </c>
    </row>
    <row r="5958" spans="1:6">
      <c r="A5958" s="1" t="s">
        <v>7723</v>
      </c>
      <c r="B5958" t="s">
        <v>7723</v>
      </c>
      <c r="C5958" t="s">
        <v>1765</v>
      </c>
      <c r="D5958" t="s">
        <v>9722</v>
      </c>
      <c r="E5958" s="4">
        <v>42278</v>
      </c>
      <c r="F5958" t="s">
        <v>9797</v>
      </c>
    </row>
    <row r="5959" spans="1:6">
      <c r="A5959" s="1" t="s">
        <v>7724</v>
      </c>
      <c r="B5959" t="s">
        <v>7724</v>
      </c>
      <c r="C5959" t="s">
        <v>9715</v>
      </c>
      <c r="E5959" s="4">
        <v>42278</v>
      </c>
      <c r="F5959" t="s">
        <v>9797</v>
      </c>
    </row>
    <row r="5960" spans="1:6">
      <c r="A5960" s="1" t="s">
        <v>7725</v>
      </c>
      <c r="B5960" t="s">
        <v>7725</v>
      </c>
      <c r="C5960" t="s">
        <v>1765</v>
      </c>
      <c r="D5960" t="s">
        <v>9722</v>
      </c>
      <c r="E5960" s="4">
        <v>42278</v>
      </c>
      <c r="F5960" t="s">
        <v>9797</v>
      </c>
    </row>
    <row r="5961" spans="1:6">
      <c r="A5961" s="1" t="s">
        <v>7726</v>
      </c>
      <c r="B5961" t="s">
        <v>7726</v>
      </c>
      <c r="C5961" t="s">
        <v>9715</v>
      </c>
      <c r="D5961" t="s">
        <v>9734</v>
      </c>
      <c r="E5961" s="4">
        <v>42278</v>
      </c>
      <c r="F5961" t="s">
        <v>9797</v>
      </c>
    </row>
    <row r="5962" spans="1:6">
      <c r="A5962" s="1" t="s">
        <v>7727</v>
      </c>
      <c r="B5962" t="s">
        <v>7727</v>
      </c>
      <c r="C5962" t="s">
        <v>9715</v>
      </c>
      <c r="E5962" s="4">
        <v>42278</v>
      </c>
      <c r="F5962" t="s">
        <v>9797</v>
      </c>
    </row>
    <row r="5963" spans="1:6">
      <c r="A5963" s="1" t="s">
        <v>7728</v>
      </c>
      <c r="B5963" t="s">
        <v>7728</v>
      </c>
      <c r="C5963" t="s">
        <v>9715</v>
      </c>
      <c r="E5963" s="4">
        <v>42278</v>
      </c>
      <c r="F5963" t="s">
        <v>9797</v>
      </c>
    </row>
    <row r="5964" spans="1:6">
      <c r="A5964" s="1" t="s">
        <v>7729</v>
      </c>
      <c r="B5964" t="s">
        <v>7729</v>
      </c>
      <c r="C5964" t="s">
        <v>1765</v>
      </c>
      <c r="D5964" t="s">
        <v>9741</v>
      </c>
      <c r="E5964" s="4">
        <v>42278</v>
      </c>
      <c r="F5964" t="s">
        <v>9797</v>
      </c>
    </row>
    <row r="5965" spans="1:6">
      <c r="A5965" s="1" t="s">
        <v>7730</v>
      </c>
      <c r="B5965" t="s">
        <v>7730</v>
      </c>
      <c r="C5965" t="s">
        <v>9715</v>
      </c>
      <c r="E5965" s="4">
        <v>42278</v>
      </c>
      <c r="F5965" t="s">
        <v>9797</v>
      </c>
    </row>
    <row r="5966" spans="1:6">
      <c r="A5966" s="1" t="s">
        <v>7731</v>
      </c>
      <c r="B5966" t="s">
        <v>7731</v>
      </c>
      <c r="C5966" t="s">
        <v>9715</v>
      </c>
      <c r="E5966" s="4">
        <v>42278</v>
      </c>
      <c r="F5966" t="s">
        <v>9797</v>
      </c>
    </row>
    <row r="5967" spans="1:6">
      <c r="A5967" s="1" t="s">
        <v>7732</v>
      </c>
      <c r="B5967" t="s">
        <v>7732</v>
      </c>
      <c r="C5967" t="s">
        <v>9715</v>
      </c>
      <c r="E5967" s="4">
        <v>42278</v>
      </c>
      <c r="F5967" t="s">
        <v>9797</v>
      </c>
    </row>
    <row r="5968" spans="1:6">
      <c r="A5968" s="1" t="s">
        <v>7733</v>
      </c>
      <c r="B5968" t="s">
        <v>7733</v>
      </c>
      <c r="C5968" t="s">
        <v>9715</v>
      </c>
      <c r="E5968" s="4">
        <v>42278</v>
      </c>
      <c r="F5968" t="s">
        <v>9797</v>
      </c>
    </row>
    <row r="5969" spans="1:6">
      <c r="A5969" s="1" t="s">
        <v>7734</v>
      </c>
      <c r="B5969" t="s">
        <v>7734</v>
      </c>
      <c r="C5969" t="s">
        <v>9715</v>
      </c>
      <c r="E5969" s="4">
        <v>42278</v>
      </c>
      <c r="F5969" t="s">
        <v>9797</v>
      </c>
    </row>
    <row r="5970" spans="1:6">
      <c r="A5970" s="1" t="s">
        <v>7735</v>
      </c>
      <c r="B5970" t="s">
        <v>7735</v>
      </c>
      <c r="C5970" t="s">
        <v>9715</v>
      </c>
      <c r="E5970" s="4">
        <v>42278</v>
      </c>
      <c r="F5970" t="s">
        <v>9797</v>
      </c>
    </row>
    <row r="5971" spans="1:6">
      <c r="A5971" s="1" t="s">
        <v>7736</v>
      </c>
      <c r="B5971" t="s">
        <v>7736</v>
      </c>
      <c r="C5971" t="s">
        <v>9715</v>
      </c>
      <c r="E5971" s="4">
        <v>42278</v>
      </c>
      <c r="F5971" t="s">
        <v>9797</v>
      </c>
    </row>
    <row r="5972" spans="1:6">
      <c r="A5972" s="1" t="s">
        <v>7737</v>
      </c>
      <c r="B5972" t="s">
        <v>7737</v>
      </c>
      <c r="C5972" t="s">
        <v>9715</v>
      </c>
      <c r="D5972" t="s">
        <v>9725</v>
      </c>
      <c r="E5972" s="4">
        <v>42278</v>
      </c>
      <c r="F5972" t="s">
        <v>9797</v>
      </c>
    </row>
    <row r="5973" spans="1:6">
      <c r="A5973" s="1" t="s">
        <v>7738</v>
      </c>
      <c r="B5973" t="s">
        <v>7738</v>
      </c>
      <c r="C5973" t="s">
        <v>9715</v>
      </c>
      <c r="E5973" s="4">
        <v>42278</v>
      </c>
      <c r="F5973" t="s">
        <v>9797</v>
      </c>
    </row>
    <row r="5974" spans="1:6">
      <c r="A5974" s="1" t="s">
        <v>7739</v>
      </c>
      <c r="B5974" t="s">
        <v>7739</v>
      </c>
      <c r="C5974" t="s">
        <v>1765</v>
      </c>
      <c r="D5974" t="s">
        <v>9742</v>
      </c>
      <c r="E5974" s="4">
        <v>42278</v>
      </c>
      <c r="F5974" t="s">
        <v>9797</v>
      </c>
    </row>
    <row r="5975" spans="1:6">
      <c r="A5975" s="1" t="s">
        <v>7740</v>
      </c>
      <c r="B5975" t="s">
        <v>7740</v>
      </c>
      <c r="C5975" t="s">
        <v>1765</v>
      </c>
      <c r="D5975" t="s">
        <v>9722</v>
      </c>
      <c r="E5975" s="4">
        <v>42278</v>
      </c>
      <c r="F5975" t="s">
        <v>9797</v>
      </c>
    </row>
    <row r="5976" spans="1:6">
      <c r="A5976" s="1" t="s">
        <v>7741</v>
      </c>
      <c r="B5976" t="s">
        <v>7741</v>
      </c>
      <c r="C5976" t="s">
        <v>9715</v>
      </c>
      <c r="D5976" t="s">
        <v>9725</v>
      </c>
      <c r="E5976" s="4">
        <v>42278</v>
      </c>
      <c r="F5976" t="s">
        <v>9797</v>
      </c>
    </row>
    <row r="5977" spans="1:6">
      <c r="A5977" s="1" t="s">
        <v>7742</v>
      </c>
      <c r="B5977" t="s">
        <v>7742</v>
      </c>
      <c r="C5977" t="s">
        <v>9715</v>
      </c>
      <c r="E5977" s="4">
        <v>42278</v>
      </c>
      <c r="F5977" t="s">
        <v>9797</v>
      </c>
    </row>
    <row r="5978" spans="1:6">
      <c r="A5978" s="1" t="s">
        <v>7743</v>
      </c>
      <c r="B5978" t="s">
        <v>7743</v>
      </c>
      <c r="C5978" t="s">
        <v>9715</v>
      </c>
      <c r="E5978" s="4">
        <v>42278</v>
      </c>
      <c r="F5978" t="s">
        <v>9797</v>
      </c>
    </row>
    <row r="5979" spans="1:6">
      <c r="A5979" s="1" t="s">
        <v>7744</v>
      </c>
      <c r="B5979" t="s">
        <v>7744</v>
      </c>
      <c r="C5979" t="s">
        <v>1765</v>
      </c>
      <c r="D5979" t="s">
        <v>9732</v>
      </c>
      <c r="E5979" s="4">
        <v>42380</v>
      </c>
      <c r="F5979" t="s">
        <v>9797</v>
      </c>
    </row>
    <row r="5980" spans="1:6">
      <c r="A5980" s="1" t="s">
        <v>7745</v>
      </c>
      <c r="B5980" t="s">
        <v>7745</v>
      </c>
      <c r="C5980" t="s">
        <v>9715</v>
      </c>
      <c r="E5980" s="4">
        <v>42278</v>
      </c>
      <c r="F5980" t="s">
        <v>9797</v>
      </c>
    </row>
    <row r="5981" spans="1:6">
      <c r="A5981" s="1" t="s">
        <v>7746</v>
      </c>
      <c r="B5981" t="s">
        <v>7746</v>
      </c>
      <c r="C5981" t="s">
        <v>9715</v>
      </c>
      <c r="E5981" s="4">
        <v>42278</v>
      </c>
      <c r="F5981" t="s">
        <v>9797</v>
      </c>
    </row>
    <row r="5982" spans="1:6">
      <c r="A5982" s="1" t="s">
        <v>7747</v>
      </c>
      <c r="B5982" t="s">
        <v>7747</v>
      </c>
      <c r="C5982" t="s">
        <v>9715</v>
      </c>
      <c r="E5982" s="4">
        <v>42278</v>
      </c>
      <c r="F5982" t="s">
        <v>9797</v>
      </c>
    </row>
    <row r="5983" spans="1:6">
      <c r="A5983" s="1" t="s">
        <v>7748</v>
      </c>
      <c r="B5983" t="s">
        <v>7748</v>
      </c>
      <c r="C5983" t="s">
        <v>9715</v>
      </c>
      <c r="E5983" s="4">
        <v>42278</v>
      </c>
      <c r="F5983" t="s">
        <v>9797</v>
      </c>
    </row>
    <row r="5984" spans="1:6">
      <c r="A5984" s="1" t="s">
        <v>7749</v>
      </c>
      <c r="B5984" t="s">
        <v>7749</v>
      </c>
      <c r="C5984" t="s">
        <v>9715</v>
      </c>
      <c r="E5984" s="4">
        <v>42278</v>
      </c>
      <c r="F5984" t="s">
        <v>9797</v>
      </c>
    </row>
    <row r="5985" spans="1:6">
      <c r="A5985" s="1" t="s">
        <v>7750</v>
      </c>
      <c r="B5985" t="s">
        <v>7750</v>
      </c>
      <c r="C5985" t="s">
        <v>1765</v>
      </c>
      <c r="E5985" s="4">
        <v>42278</v>
      </c>
      <c r="F5985" t="s">
        <v>9797</v>
      </c>
    </row>
    <row r="5986" spans="1:6">
      <c r="A5986" s="1" t="s">
        <v>7751</v>
      </c>
      <c r="B5986" t="s">
        <v>7751</v>
      </c>
      <c r="C5986" t="s">
        <v>9715</v>
      </c>
      <c r="E5986" s="4">
        <v>42278</v>
      </c>
      <c r="F5986" t="s">
        <v>9797</v>
      </c>
    </row>
    <row r="5987" spans="1:6">
      <c r="A5987" s="1" t="s">
        <v>7752</v>
      </c>
      <c r="B5987" t="s">
        <v>7752</v>
      </c>
      <c r="C5987" t="s">
        <v>1765</v>
      </c>
      <c r="E5987" s="4">
        <v>42278</v>
      </c>
      <c r="F5987" t="s">
        <v>9797</v>
      </c>
    </row>
    <row r="5988" spans="1:6">
      <c r="A5988" s="1" t="s">
        <v>7753</v>
      </c>
      <c r="B5988" t="s">
        <v>7753</v>
      </c>
      <c r="C5988" t="s">
        <v>1765</v>
      </c>
      <c r="D5988" t="s">
        <v>9735</v>
      </c>
      <c r="E5988" s="4">
        <v>42278</v>
      </c>
      <c r="F5988" t="s">
        <v>9797</v>
      </c>
    </row>
    <row r="5989" spans="1:6">
      <c r="A5989" s="1" t="s">
        <v>7754</v>
      </c>
      <c r="B5989" t="s">
        <v>7754</v>
      </c>
      <c r="C5989" t="s">
        <v>9715</v>
      </c>
      <c r="E5989" s="4">
        <v>42278</v>
      </c>
      <c r="F5989" t="s">
        <v>9797</v>
      </c>
    </row>
    <row r="5990" spans="1:6">
      <c r="A5990" s="1" t="s">
        <v>7755</v>
      </c>
      <c r="B5990" t="s">
        <v>7755</v>
      </c>
      <c r="C5990" t="s">
        <v>9715</v>
      </c>
      <c r="E5990" s="4">
        <v>42278</v>
      </c>
      <c r="F5990" t="s">
        <v>9797</v>
      </c>
    </row>
    <row r="5991" spans="1:6">
      <c r="A5991" s="1" t="s">
        <v>7756</v>
      </c>
      <c r="B5991" t="s">
        <v>7756</v>
      </c>
      <c r="C5991" t="s">
        <v>9715</v>
      </c>
      <c r="E5991" s="4">
        <v>42278</v>
      </c>
      <c r="F5991" t="s">
        <v>9797</v>
      </c>
    </row>
    <row r="5992" spans="1:6">
      <c r="A5992" s="1" t="s">
        <v>7757</v>
      </c>
      <c r="B5992" t="s">
        <v>7757</v>
      </c>
      <c r="C5992" t="s">
        <v>9715</v>
      </c>
      <c r="E5992" s="4">
        <v>42278</v>
      </c>
      <c r="F5992" t="s">
        <v>9797</v>
      </c>
    </row>
    <row r="5993" spans="1:6">
      <c r="A5993" s="1" t="s">
        <v>7758</v>
      </c>
      <c r="B5993" t="s">
        <v>7758</v>
      </c>
      <c r="C5993" t="s">
        <v>9715</v>
      </c>
      <c r="E5993" s="4">
        <v>42278</v>
      </c>
      <c r="F5993" t="s">
        <v>9797</v>
      </c>
    </row>
    <row r="5994" spans="1:6">
      <c r="A5994" s="1" t="s">
        <v>7759</v>
      </c>
      <c r="B5994" t="s">
        <v>7759</v>
      </c>
      <c r="C5994" t="s">
        <v>9715</v>
      </c>
      <c r="E5994" s="4">
        <v>42278</v>
      </c>
      <c r="F5994" t="s">
        <v>9797</v>
      </c>
    </row>
    <row r="5995" spans="1:6">
      <c r="A5995" s="1" t="s">
        <v>7760</v>
      </c>
      <c r="B5995" t="s">
        <v>7760</v>
      </c>
      <c r="C5995" t="s">
        <v>9715</v>
      </c>
      <c r="D5995" t="s">
        <v>9722</v>
      </c>
      <c r="E5995" s="4">
        <v>42278</v>
      </c>
      <c r="F5995" t="s">
        <v>9797</v>
      </c>
    </row>
    <row r="5996" spans="1:6">
      <c r="A5996" s="1" t="s">
        <v>7761</v>
      </c>
      <c r="B5996" t="s">
        <v>7761</v>
      </c>
      <c r="C5996" t="s">
        <v>9715</v>
      </c>
      <c r="E5996" s="4">
        <v>42278</v>
      </c>
      <c r="F5996" t="s">
        <v>9797</v>
      </c>
    </row>
    <row r="5997" spans="1:6">
      <c r="A5997" s="1" t="s">
        <v>7762</v>
      </c>
      <c r="B5997" t="s">
        <v>7762</v>
      </c>
      <c r="C5997" t="s">
        <v>9715</v>
      </c>
      <c r="E5997" s="4">
        <v>42278</v>
      </c>
      <c r="F5997" t="s">
        <v>9797</v>
      </c>
    </row>
    <row r="5998" spans="1:6">
      <c r="A5998" s="1" t="s">
        <v>7763</v>
      </c>
      <c r="B5998" t="s">
        <v>7763</v>
      </c>
      <c r="C5998" t="s">
        <v>9715</v>
      </c>
      <c r="E5998" s="4">
        <v>42278</v>
      </c>
      <c r="F5998" t="s">
        <v>9797</v>
      </c>
    </row>
    <row r="5999" spans="1:6">
      <c r="A5999" s="1" t="s">
        <v>7764</v>
      </c>
      <c r="B5999" t="s">
        <v>7764</v>
      </c>
      <c r="C5999" t="s">
        <v>9715</v>
      </c>
      <c r="D5999" t="s">
        <v>9723</v>
      </c>
      <c r="E5999" s="4">
        <v>42278</v>
      </c>
      <c r="F5999" t="s">
        <v>9797</v>
      </c>
    </row>
    <row r="6000" spans="1:6">
      <c r="A6000" s="1" t="s">
        <v>7765</v>
      </c>
      <c r="B6000" t="s">
        <v>7765</v>
      </c>
      <c r="C6000" t="s">
        <v>9715</v>
      </c>
      <c r="D6000" t="s">
        <v>9724</v>
      </c>
      <c r="E6000" s="4">
        <v>42278</v>
      </c>
      <c r="F6000" t="s">
        <v>9797</v>
      </c>
    </row>
    <row r="6001" spans="1:6">
      <c r="A6001" s="1" t="s">
        <v>7766</v>
      </c>
      <c r="B6001" t="s">
        <v>7766</v>
      </c>
      <c r="C6001" t="s">
        <v>9715</v>
      </c>
      <c r="E6001" s="4">
        <v>42278</v>
      </c>
      <c r="F6001" t="s">
        <v>9797</v>
      </c>
    </row>
    <row r="6002" spans="1:6">
      <c r="A6002" s="1" t="s">
        <v>7767</v>
      </c>
      <c r="B6002" t="s">
        <v>7767</v>
      </c>
      <c r="C6002" t="s">
        <v>1765</v>
      </c>
      <c r="E6002" s="4">
        <v>42278</v>
      </c>
      <c r="F6002" t="s">
        <v>9797</v>
      </c>
    </row>
    <row r="6003" spans="1:6">
      <c r="A6003" s="1" t="s">
        <v>7768</v>
      </c>
      <c r="B6003" t="s">
        <v>7768</v>
      </c>
      <c r="C6003" t="s">
        <v>1765</v>
      </c>
      <c r="D6003" t="s">
        <v>9725</v>
      </c>
      <c r="E6003" s="4">
        <v>42278</v>
      </c>
      <c r="F6003" t="s">
        <v>9797</v>
      </c>
    </row>
    <row r="6004" spans="1:6">
      <c r="A6004" s="1" t="s">
        <v>7769</v>
      </c>
      <c r="B6004" t="s">
        <v>7769</v>
      </c>
      <c r="C6004" t="s">
        <v>9715</v>
      </c>
      <c r="E6004" s="4">
        <v>42278</v>
      </c>
      <c r="F6004" t="s">
        <v>9797</v>
      </c>
    </row>
    <row r="6005" spans="1:6">
      <c r="A6005" s="1" t="s">
        <v>7770</v>
      </c>
      <c r="B6005" t="s">
        <v>7770</v>
      </c>
      <c r="C6005" t="s">
        <v>9715</v>
      </c>
      <c r="D6005" t="s">
        <v>9740</v>
      </c>
      <c r="E6005" s="4">
        <v>42278</v>
      </c>
      <c r="F6005" t="s">
        <v>9797</v>
      </c>
    </row>
    <row r="6006" spans="1:6">
      <c r="A6006" s="1" t="s">
        <v>7771</v>
      </c>
      <c r="B6006" t="s">
        <v>7771</v>
      </c>
      <c r="C6006" t="s">
        <v>9715</v>
      </c>
      <c r="E6006" s="4">
        <v>42278</v>
      </c>
      <c r="F6006" t="s">
        <v>9797</v>
      </c>
    </row>
    <row r="6007" spans="1:6">
      <c r="A6007" s="1" t="s">
        <v>7772</v>
      </c>
      <c r="B6007" t="s">
        <v>7772</v>
      </c>
      <c r="C6007" t="s">
        <v>9715</v>
      </c>
      <c r="E6007" s="4">
        <v>42278</v>
      </c>
      <c r="F6007" t="s">
        <v>9797</v>
      </c>
    </row>
    <row r="6008" spans="1:6">
      <c r="A6008" s="1" t="s">
        <v>7773</v>
      </c>
      <c r="B6008" t="s">
        <v>7773</v>
      </c>
      <c r="C6008" t="s">
        <v>9715</v>
      </c>
      <c r="D6008" t="s">
        <v>9725</v>
      </c>
      <c r="E6008" s="4">
        <v>42278</v>
      </c>
      <c r="F6008" t="s">
        <v>9797</v>
      </c>
    </row>
    <row r="6009" spans="1:6">
      <c r="A6009" s="1" t="s">
        <v>7774</v>
      </c>
      <c r="B6009" t="s">
        <v>7774</v>
      </c>
      <c r="C6009" t="s">
        <v>9715</v>
      </c>
      <c r="E6009" s="4">
        <v>42278</v>
      </c>
      <c r="F6009" t="s">
        <v>9797</v>
      </c>
    </row>
    <row r="6010" spans="1:6">
      <c r="A6010" s="1" t="s">
        <v>7775</v>
      </c>
      <c r="B6010" t="s">
        <v>7775</v>
      </c>
      <c r="C6010" t="s">
        <v>9715</v>
      </c>
      <c r="E6010" s="4">
        <v>42278</v>
      </c>
      <c r="F6010" t="s">
        <v>9797</v>
      </c>
    </row>
    <row r="6011" spans="1:6">
      <c r="A6011" s="1" t="s">
        <v>7776</v>
      </c>
      <c r="B6011" t="s">
        <v>7776</v>
      </c>
      <c r="C6011" t="s">
        <v>9715</v>
      </c>
      <c r="D6011" t="s">
        <v>9724</v>
      </c>
      <c r="E6011" s="4">
        <v>42278</v>
      </c>
      <c r="F6011" t="s">
        <v>9797</v>
      </c>
    </row>
    <row r="6012" spans="1:6">
      <c r="A6012" s="1" t="s">
        <v>7777</v>
      </c>
      <c r="B6012" t="s">
        <v>7777</v>
      </c>
      <c r="C6012" t="s">
        <v>9715</v>
      </c>
      <c r="E6012" s="4">
        <v>42278</v>
      </c>
      <c r="F6012" t="s">
        <v>9797</v>
      </c>
    </row>
    <row r="6013" spans="1:6">
      <c r="A6013" s="1" t="s">
        <v>7778</v>
      </c>
      <c r="B6013" t="s">
        <v>7778</v>
      </c>
      <c r="C6013" t="s">
        <v>9715</v>
      </c>
      <c r="E6013" s="4">
        <v>42278</v>
      </c>
      <c r="F6013" t="s">
        <v>9797</v>
      </c>
    </row>
    <row r="6014" spans="1:6">
      <c r="A6014" s="1" t="s">
        <v>7779</v>
      </c>
      <c r="B6014" t="s">
        <v>7779</v>
      </c>
      <c r="C6014" t="s">
        <v>9715</v>
      </c>
      <c r="E6014" s="4">
        <v>42278</v>
      </c>
      <c r="F6014" t="s">
        <v>9797</v>
      </c>
    </row>
    <row r="6015" spans="1:6">
      <c r="A6015" s="1" t="s">
        <v>7780</v>
      </c>
      <c r="B6015" t="s">
        <v>7780</v>
      </c>
      <c r="C6015" t="s">
        <v>9715</v>
      </c>
      <c r="E6015" s="4">
        <v>42278</v>
      </c>
      <c r="F6015" t="s">
        <v>9797</v>
      </c>
    </row>
    <row r="6016" spans="1:6">
      <c r="A6016" s="1" t="s">
        <v>7781</v>
      </c>
      <c r="B6016" t="s">
        <v>7781</v>
      </c>
      <c r="C6016" t="s">
        <v>9715</v>
      </c>
      <c r="E6016" s="4">
        <v>42278</v>
      </c>
      <c r="F6016" t="s">
        <v>9797</v>
      </c>
    </row>
    <row r="6017" spans="1:6">
      <c r="A6017" s="1" t="s">
        <v>7782</v>
      </c>
      <c r="B6017" t="s">
        <v>7782</v>
      </c>
      <c r="C6017" t="s">
        <v>9715</v>
      </c>
      <c r="E6017" s="4">
        <v>42278</v>
      </c>
      <c r="F6017" t="s">
        <v>9797</v>
      </c>
    </row>
    <row r="6018" spans="1:6">
      <c r="A6018" s="1" t="s">
        <v>7783</v>
      </c>
      <c r="B6018" t="s">
        <v>7783</v>
      </c>
      <c r="C6018" t="s">
        <v>9715</v>
      </c>
      <c r="E6018" s="4">
        <v>42278</v>
      </c>
      <c r="F6018" t="s">
        <v>9797</v>
      </c>
    </row>
    <row r="6019" spans="1:6">
      <c r="A6019" s="1" t="s">
        <v>7784</v>
      </c>
      <c r="B6019" t="s">
        <v>7784</v>
      </c>
      <c r="C6019" t="s">
        <v>1765</v>
      </c>
      <c r="D6019" t="s">
        <v>178</v>
      </c>
      <c r="E6019" s="4">
        <v>42278</v>
      </c>
      <c r="F6019" t="s">
        <v>9797</v>
      </c>
    </row>
    <row r="6020" spans="1:6">
      <c r="A6020" s="1" t="s">
        <v>7785</v>
      </c>
      <c r="B6020" t="s">
        <v>7785</v>
      </c>
      <c r="C6020" t="s">
        <v>9715</v>
      </c>
      <c r="E6020" s="4">
        <v>42278</v>
      </c>
      <c r="F6020" t="s">
        <v>9797</v>
      </c>
    </row>
    <row r="6021" spans="1:6">
      <c r="A6021" s="1" t="s">
        <v>7786</v>
      </c>
      <c r="B6021" t="s">
        <v>7786</v>
      </c>
      <c r="C6021" t="s">
        <v>9715</v>
      </c>
      <c r="E6021" s="4">
        <v>42278</v>
      </c>
      <c r="F6021" t="s">
        <v>9797</v>
      </c>
    </row>
    <row r="6022" spans="1:6">
      <c r="A6022" s="1" t="s">
        <v>7787</v>
      </c>
      <c r="B6022" t="s">
        <v>7787</v>
      </c>
      <c r="C6022" t="s">
        <v>1765</v>
      </c>
      <c r="D6022" t="s">
        <v>9722</v>
      </c>
      <c r="E6022" s="4">
        <v>42278</v>
      </c>
      <c r="F6022" t="s">
        <v>9797</v>
      </c>
    </row>
    <row r="6023" spans="1:6">
      <c r="A6023" s="1" t="s">
        <v>7788</v>
      </c>
      <c r="B6023" t="s">
        <v>7788</v>
      </c>
      <c r="C6023" t="s">
        <v>9715</v>
      </c>
      <c r="E6023" s="4">
        <v>42278</v>
      </c>
      <c r="F6023" t="s">
        <v>9797</v>
      </c>
    </row>
    <row r="6024" spans="1:6">
      <c r="A6024" s="1" t="s">
        <v>7789</v>
      </c>
      <c r="B6024" t="s">
        <v>7789</v>
      </c>
      <c r="C6024" t="s">
        <v>9715</v>
      </c>
      <c r="E6024" s="4">
        <v>42278</v>
      </c>
      <c r="F6024" t="s">
        <v>9797</v>
      </c>
    </row>
    <row r="6025" spans="1:6">
      <c r="A6025" s="1" t="s">
        <v>7790</v>
      </c>
      <c r="B6025" t="s">
        <v>7790</v>
      </c>
      <c r="C6025" t="s">
        <v>9715</v>
      </c>
      <c r="E6025" s="4">
        <v>42278</v>
      </c>
      <c r="F6025" t="s">
        <v>9797</v>
      </c>
    </row>
    <row r="6026" spans="1:6">
      <c r="A6026" s="1" t="s">
        <v>7791</v>
      </c>
      <c r="B6026" t="s">
        <v>7791</v>
      </c>
      <c r="C6026" t="s">
        <v>9715</v>
      </c>
      <c r="E6026" s="4">
        <v>42278</v>
      </c>
      <c r="F6026" t="s">
        <v>9797</v>
      </c>
    </row>
    <row r="6027" spans="1:6">
      <c r="A6027" s="1" t="s">
        <v>7792</v>
      </c>
      <c r="B6027" t="s">
        <v>7792</v>
      </c>
      <c r="C6027" t="s">
        <v>1765</v>
      </c>
      <c r="D6027" t="s">
        <v>9722</v>
      </c>
      <c r="E6027" s="4">
        <v>42278</v>
      </c>
      <c r="F6027" t="s">
        <v>9797</v>
      </c>
    </row>
    <row r="6028" spans="1:6">
      <c r="A6028" s="1" t="s">
        <v>7793</v>
      </c>
      <c r="B6028" t="s">
        <v>7793</v>
      </c>
      <c r="C6028" t="s">
        <v>1765</v>
      </c>
      <c r="D6028" t="s">
        <v>9722</v>
      </c>
      <c r="E6028" s="4">
        <v>42278</v>
      </c>
      <c r="F6028" t="s">
        <v>9797</v>
      </c>
    </row>
    <row r="6029" spans="1:6">
      <c r="A6029" s="1" t="s">
        <v>7794</v>
      </c>
      <c r="B6029" t="s">
        <v>7794</v>
      </c>
      <c r="C6029" t="s">
        <v>1765</v>
      </c>
      <c r="D6029" t="s">
        <v>9722</v>
      </c>
      <c r="E6029" s="4">
        <v>42388</v>
      </c>
      <c r="F6029" t="s">
        <v>9797</v>
      </c>
    </row>
    <row r="6030" spans="1:6">
      <c r="A6030" s="1" t="s">
        <v>7795</v>
      </c>
      <c r="B6030" t="s">
        <v>7795</v>
      </c>
      <c r="C6030" t="s">
        <v>9715</v>
      </c>
      <c r="E6030" s="4">
        <v>42278</v>
      </c>
      <c r="F6030" t="s">
        <v>9797</v>
      </c>
    </row>
    <row r="6031" spans="1:6">
      <c r="A6031" s="1" t="s">
        <v>7796</v>
      </c>
      <c r="B6031" t="s">
        <v>7796</v>
      </c>
      <c r="C6031" t="s">
        <v>9715</v>
      </c>
      <c r="E6031" s="4">
        <v>42278</v>
      </c>
      <c r="F6031" t="s">
        <v>9797</v>
      </c>
    </row>
    <row r="6032" spans="1:6">
      <c r="A6032" s="1" t="s">
        <v>7797</v>
      </c>
      <c r="B6032" t="s">
        <v>7797</v>
      </c>
      <c r="C6032" t="s">
        <v>9715</v>
      </c>
      <c r="D6032" t="s">
        <v>9725</v>
      </c>
      <c r="E6032" s="4">
        <v>42278</v>
      </c>
      <c r="F6032" t="s">
        <v>9797</v>
      </c>
    </row>
    <row r="6033" spans="1:6">
      <c r="A6033" s="1" t="s">
        <v>7798</v>
      </c>
      <c r="B6033" t="s">
        <v>7798</v>
      </c>
      <c r="C6033" t="s">
        <v>1765</v>
      </c>
      <c r="D6033" t="s">
        <v>9724</v>
      </c>
      <c r="E6033" s="4">
        <v>42278</v>
      </c>
      <c r="F6033" t="s">
        <v>9797</v>
      </c>
    </row>
    <row r="6034" spans="1:6">
      <c r="A6034" s="1" t="s">
        <v>7799</v>
      </c>
      <c r="B6034" t="s">
        <v>7799</v>
      </c>
      <c r="C6034" t="s">
        <v>1765</v>
      </c>
      <c r="E6034" s="4">
        <v>42278</v>
      </c>
      <c r="F6034" t="s">
        <v>9797</v>
      </c>
    </row>
    <row r="6035" spans="1:6">
      <c r="A6035" s="1" t="s">
        <v>7800</v>
      </c>
      <c r="B6035" t="s">
        <v>7800</v>
      </c>
      <c r="C6035" t="s">
        <v>9715</v>
      </c>
      <c r="E6035" s="4">
        <v>42278</v>
      </c>
      <c r="F6035" t="s">
        <v>9797</v>
      </c>
    </row>
    <row r="6036" spans="1:6">
      <c r="A6036" s="1" t="s">
        <v>7801</v>
      </c>
      <c r="B6036" t="s">
        <v>7801</v>
      </c>
      <c r="C6036" t="s">
        <v>1765</v>
      </c>
      <c r="E6036" s="4">
        <v>42278</v>
      </c>
      <c r="F6036" t="s">
        <v>9797</v>
      </c>
    </row>
    <row r="6037" spans="1:6">
      <c r="A6037" s="1" t="s">
        <v>7802</v>
      </c>
      <c r="B6037" t="s">
        <v>7802</v>
      </c>
      <c r="C6037" t="s">
        <v>9715</v>
      </c>
      <c r="D6037" t="s">
        <v>9722</v>
      </c>
      <c r="E6037" s="4">
        <v>42417</v>
      </c>
      <c r="F6037" t="s">
        <v>9797</v>
      </c>
    </row>
    <row r="6038" spans="1:6">
      <c r="A6038" s="1" t="s">
        <v>7803</v>
      </c>
      <c r="B6038" t="s">
        <v>7803</v>
      </c>
      <c r="C6038" t="s">
        <v>1765</v>
      </c>
      <c r="D6038" t="s">
        <v>9722</v>
      </c>
      <c r="E6038" s="4">
        <v>42278</v>
      </c>
      <c r="F6038" t="s">
        <v>9797</v>
      </c>
    </row>
    <row r="6039" spans="1:6">
      <c r="A6039" s="1" t="s">
        <v>7804</v>
      </c>
      <c r="B6039" t="s">
        <v>7804</v>
      </c>
      <c r="C6039" t="s">
        <v>1765</v>
      </c>
      <c r="D6039" t="s">
        <v>9742</v>
      </c>
      <c r="E6039" s="4">
        <v>42278</v>
      </c>
      <c r="F6039" t="s">
        <v>9797</v>
      </c>
    </row>
    <row r="6040" spans="1:6">
      <c r="A6040" s="1" t="s">
        <v>7805</v>
      </c>
      <c r="B6040" t="s">
        <v>7805</v>
      </c>
      <c r="C6040" t="s">
        <v>1765</v>
      </c>
      <c r="E6040" s="4">
        <v>42278</v>
      </c>
      <c r="F6040" t="s">
        <v>9797</v>
      </c>
    </row>
    <row r="6041" spans="1:6">
      <c r="A6041" s="1" t="s">
        <v>7806</v>
      </c>
      <c r="B6041" t="s">
        <v>7806</v>
      </c>
      <c r="C6041" t="s">
        <v>9715</v>
      </c>
      <c r="E6041" s="4">
        <v>42278</v>
      </c>
      <c r="F6041" t="s">
        <v>9797</v>
      </c>
    </row>
    <row r="6042" spans="1:6">
      <c r="A6042" s="1" t="s">
        <v>7807</v>
      </c>
      <c r="B6042" t="s">
        <v>7807</v>
      </c>
      <c r="C6042" t="s">
        <v>9715</v>
      </c>
      <c r="D6042" t="s">
        <v>9740</v>
      </c>
      <c r="E6042" s="4">
        <v>42278</v>
      </c>
      <c r="F6042" t="s">
        <v>9797</v>
      </c>
    </row>
    <row r="6043" spans="1:6">
      <c r="A6043" s="1" t="s">
        <v>7808</v>
      </c>
      <c r="B6043" t="s">
        <v>7808</v>
      </c>
      <c r="C6043" t="s">
        <v>1765</v>
      </c>
      <c r="E6043" s="4">
        <v>43641</v>
      </c>
      <c r="F6043" t="s">
        <v>9797</v>
      </c>
    </row>
    <row r="6044" spans="1:6">
      <c r="A6044" s="1" t="s">
        <v>7809</v>
      </c>
      <c r="B6044" t="s">
        <v>7809</v>
      </c>
      <c r="C6044" t="s">
        <v>9715</v>
      </c>
      <c r="E6044" s="4">
        <v>43602</v>
      </c>
      <c r="F6044" t="s">
        <v>9797</v>
      </c>
    </row>
    <row r="6045" spans="1:6">
      <c r="A6045" s="1" t="s">
        <v>7810</v>
      </c>
      <c r="B6045" t="s">
        <v>7810</v>
      </c>
      <c r="C6045" t="s">
        <v>1765</v>
      </c>
      <c r="E6045" s="4">
        <v>43636</v>
      </c>
      <c r="F6045" t="s">
        <v>9797</v>
      </c>
    </row>
    <row r="6046" spans="1:6">
      <c r="A6046" s="1" t="s">
        <v>7811</v>
      </c>
      <c r="B6046" t="s">
        <v>7811</v>
      </c>
      <c r="C6046" t="s">
        <v>9715</v>
      </c>
      <c r="E6046" s="4">
        <v>43602</v>
      </c>
      <c r="F6046" t="s">
        <v>9797</v>
      </c>
    </row>
    <row r="6047" spans="1:6">
      <c r="A6047" s="1" t="s">
        <v>7812</v>
      </c>
      <c r="B6047" t="s">
        <v>7812</v>
      </c>
      <c r="C6047" t="s">
        <v>1765</v>
      </c>
      <c r="E6047" s="4">
        <v>43633</v>
      </c>
      <c r="F6047" t="s">
        <v>9797</v>
      </c>
    </row>
    <row r="6048" spans="1:6">
      <c r="A6048" s="1" t="s">
        <v>7813</v>
      </c>
      <c r="B6048" t="s">
        <v>7813</v>
      </c>
      <c r="C6048" t="s">
        <v>1765</v>
      </c>
      <c r="E6048" s="4">
        <v>43644</v>
      </c>
      <c r="F6048" t="s">
        <v>9797</v>
      </c>
    </row>
    <row r="6049" spans="1:6">
      <c r="A6049" s="1" t="s">
        <v>7814</v>
      </c>
      <c r="B6049" t="s">
        <v>7814</v>
      </c>
      <c r="C6049" t="s">
        <v>9715</v>
      </c>
      <c r="E6049" s="4">
        <v>43641</v>
      </c>
      <c r="F6049" t="s">
        <v>9797</v>
      </c>
    </row>
    <row r="6050" spans="1:6">
      <c r="A6050" s="1" t="s">
        <v>7815</v>
      </c>
      <c r="B6050" t="s">
        <v>7815</v>
      </c>
      <c r="C6050" t="s">
        <v>1765</v>
      </c>
      <c r="D6050" t="s">
        <v>9747</v>
      </c>
      <c r="E6050" s="4">
        <v>43641</v>
      </c>
      <c r="F6050" t="s">
        <v>9797</v>
      </c>
    </row>
    <row r="6051" spans="1:6">
      <c r="A6051" s="1" t="s">
        <v>7816</v>
      </c>
      <c r="B6051" t="s">
        <v>7816</v>
      </c>
      <c r="C6051" t="s">
        <v>1765</v>
      </c>
      <c r="E6051" s="4">
        <v>43619</v>
      </c>
      <c r="F6051" t="s">
        <v>9797</v>
      </c>
    </row>
    <row r="6052" spans="1:6">
      <c r="A6052" s="1" t="s">
        <v>7817</v>
      </c>
      <c r="B6052" t="s">
        <v>7817</v>
      </c>
      <c r="C6052" t="s">
        <v>1765</v>
      </c>
      <c r="E6052" s="4">
        <v>43619</v>
      </c>
      <c r="F6052" t="s">
        <v>9797</v>
      </c>
    </row>
    <row r="6053" spans="1:6">
      <c r="A6053" s="1" t="s">
        <v>7818</v>
      </c>
      <c r="B6053" t="s">
        <v>7818</v>
      </c>
      <c r="C6053" t="s">
        <v>1765</v>
      </c>
      <c r="E6053" s="4">
        <v>43619</v>
      </c>
      <c r="F6053" t="s">
        <v>9797</v>
      </c>
    </row>
    <row r="6054" spans="1:6">
      <c r="A6054" s="1" t="s">
        <v>7819</v>
      </c>
      <c r="B6054" t="s">
        <v>7819</v>
      </c>
      <c r="C6054" t="s">
        <v>1765</v>
      </c>
      <c r="E6054" s="4">
        <v>43619</v>
      </c>
      <c r="F6054" t="s">
        <v>9797</v>
      </c>
    </row>
    <row r="6055" spans="1:6">
      <c r="A6055" s="1" t="s">
        <v>7820</v>
      </c>
      <c r="B6055" t="s">
        <v>7820</v>
      </c>
      <c r="C6055" t="s">
        <v>1765</v>
      </c>
      <c r="E6055" s="4">
        <v>43644</v>
      </c>
      <c r="F6055" t="s">
        <v>9797</v>
      </c>
    </row>
    <row r="6056" spans="1:6">
      <c r="A6056" s="1" t="s">
        <v>7821</v>
      </c>
      <c r="B6056" t="s">
        <v>7821</v>
      </c>
      <c r="C6056" t="s">
        <v>1765</v>
      </c>
      <c r="E6056" s="4">
        <v>43619</v>
      </c>
      <c r="F6056" t="s">
        <v>9797</v>
      </c>
    </row>
    <row r="6057" spans="1:6">
      <c r="A6057" s="1" t="s">
        <v>7822</v>
      </c>
      <c r="B6057" t="s">
        <v>7822</v>
      </c>
      <c r="C6057" t="s">
        <v>1765</v>
      </c>
      <c r="E6057" s="4">
        <v>43641</v>
      </c>
      <c r="F6057" t="s">
        <v>9797</v>
      </c>
    </row>
    <row r="6058" spans="1:6">
      <c r="A6058" s="1" t="s">
        <v>7823</v>
      </c>
      <c r="B6058" t="s">
        <v>7823</v>
      </c>
      <c r="C6058" t="s">
        <v>1765</v>
      </c>
      <c r="E6058" s="4">
        <v>43623</v>
      </c>
      <c r="F6058" t="s">
        <v>9797</v>
      </c>
    </row>
    <row r="6059" spans="1:6">
      <c r="A6059" s="1" t="s">
        <v>7824</v>
      </c>
      <c r="B6059" t="s">
        <v>7824</v>
      </c>
      <c r="C6059" t="s">
        <v>1765</v>
      </c>
      <c r="E6059" s="4">
        <v>43623</v>
      </c>
      <c r="F6059" t="s">
        <v>9797</v>
      </c>
    </row>
    <row r="6060" spans="1:6">
      <c r="A6060" s="1" t="s">
        <v>7825</v>
      </c>
      <c r="B6060" t="s">
        <v>7825</v>
      </c>
      <c r="C6060" t="s">
        <v>1765</v>
      </c>
      <c r="E6060" s="4">
        <v>43644</v>
      </c>
      <c r="F6060" t="s">
        <v>9797</v>
      </c>
    </row>
    <row r="6061" spans="1:6">
      <c r="A6061" s="1" t="s">
        <v>7826</v>
      </c>
      <c r="B6061" t="s">
        <v>7826</v>
      </c>
      <c r="C6061" t="s">
        <v>1765</v>
      </c>
      <c r="E6061" s="4">
        <v>43623</v>
      </c>
      <c r="F6061" t="s">
        <v>9797</v>
      </c>
    </row>
    <row r="6062" spans="1:6">
      <c r="A6062" s="1" t="s">
        <v>7827</v>
      </c>
      <c r="B6062" t="s">
        <v>7827</v>
      </c>
      <c r="C6062" t="s">
        <v>1765</v>
      </c>
      <c r="E6062" s="4">
        <v>43641</v>
      </c>
      <c r="F6062" t="s">
        <v>9797</v>
      </c>
    </row>
    <row r="6063" spans="1:6">
      <c r="A6063" s="1" t="s">
        <v>7828</v>
      </c>
      <c r="B6063" t="s">
        <v>7828</v>
      </c>
      <c r="C6063" t="s">
        <v>1765</v>
      </c>
      <c r="D6063" t="s">
        <v>9724</v>
      </c>
      <c r="E6063" s="4">
        <v>43634</v>
      </c>
      <c r="F6063" t="s">
        <v>9797</v>
      </c>
    </row>
    <row r="6064" spans="1:6">
      <c r="A6064" s="1" t="s">
        <v>7829</v>
      </c>
      <c r="B6064" t="s">
        <v>7829</v>
      </c>
      <c r="C6064" t="s">
        <v>9715</v>
      </c>
      <c r="E6064" s="4">
        <v>43623</v>
      </c>
      <c r="F6064" t="s">
        <v>9797</v>
      </c>
    </row>
    <row r="6065" spans="1:6">
      <c r="A6065" s="1" t="s">
        <v>7830</v>
      </c>
      <c r="B6065" t="s">
        <v>7830</v>
      </c>
      <c r="C6065" t="s">
        <v>1765</v>
      </c>
      <c r="E6065" s="4">
        <v>43641</v>
      </c>
      <c r="F6065" t="s">
        <v>9797</v>
      </c>
    </row>
    <row r="6066" spans="1:6">
      <c r="A6066" s="1" t="s">
        <v>7831</v>
      </c>
      <c r="B6066" t="s">
        <v>7831</v>
      </c>
      <c r="C6066" t="s">
        <v>1765</v>
      </c>
      <c r="E6066" s="4">
        <v>43634</v>
      </c>
      <c r="F6066" t="s">
        <v>9797</v>
      </c>
    </row>
    <row r="6067" spans="1:6">
      <c r="A6067" s="1" t="s">
        <v>7832</v>
      </c>
      <c r="B6067" t="s">
        <v>7832</v>
      </c>
      <c r="C6067" t="s">
        <v>1765</v>
      </c>
      <c r="E6067" s="4">
        <v>43641</v>
      </c>
      <c r="F6067" t="s">
        <v>9797</v>
      </c>
    </row>
    <row r="6068" spans="1:6">
      <c r="A6068" s="1" t="s">
        <v>7833</v>
      </c>
      <c r="B6068" t="s">
        <v>7833</v>
      </c>
      <c r="C6068" t="s">
        <v>1765</v>
      </c>
      <c r="E6068" s="4">
        <v>43641</v>
      </c>
      <c r="F6068" t="s">
        <v>9797</v>
      </c>
    </row>
    <row r="6069" spans="1:6">
      <c r="A6069" s="1" t="s">
        <v>7834</v>
      </c>
      <c r="B6069" t="s">
        <v>7834</v>
      </c>
      <c r="C6069" t="s">
        <v>1765</v>
      </c>
      <c r="E6069" s="4">
        <v>43644</v>
      </c>
      <c r="F6069" t="s">
        <v>9797</v>
      </c>
    </row>
    <row r="6070" spans="1:6">
      <c r="A6070" s="1" t="s">
        <v>7835</v>
      </c>
      <c r="B6070" t="s">
        <v>7835</v>
      </c>
      <c r="C6070" t="s">
        <v>1765</v>
      </c>
      <c r="E6070" s="4">
        <v>43641</v>
      </c>
      <c r="F6070" t="s">
        <v>9797</v>
      </c>
    </row>
    <row r="6071" spans="1:6">
      <c r="A6071" s="1" t="s">
        <v>7836</v>
      </c>
      <c r="B6071" t="s">
        <v>7836</v>
      </c>
      <c r="C6071" t="s">
        <v>1765</v>
      </c>
      <c r="E6071" s="4">
        <v>43641</v>
      </c>
      <c r="F6071" t="s">
        <v>9797</v>
      </c>
    </row>
    <row r="6072" spans="1:6">
      <c r="A6072" s="1" t="s">
        <v>7837</v>
      </c>
      <c r="B6072" t="s">
        <v>7837</v>
      </c>
      <c r="C6072" t="s">
        <v>1765</v>
      </c>
      <c r="E6072" s="4">
        <v>43630</v>
      </c>
      <c r="F6072" t="s">
        <v>9797</v>
      </c>
    </row>
    <row r="6073" spans="1:6">
      <c r="A6073" s="1" t="s">
        <v>7838</v>
      </c>
      <c r="B6073" t="s">
        <v>7838</v>
      </c>
      <c r="C6073" t="s">
        <v>1765</v>
      </c>
      <c r="E6073" s="4">
        <v>43630</v>
      </c>
      <c r="F6073" t="s">
        <v>9797</v>
      </c>
    </row>
    <row r="6074" spans="1:6">
      <c r="A6074" s="1" t="s">
        <v>7839</v>
      </c>
      <c r="B6074" t="s">
        <v>7839</v>
      </c>
      <c r="C6074" t="s">
        <v>1765</v>
      </c>
      <c r="E6074" s="4">
        <v>43644</v>
      </c>
      <c r="F6074" t="s">
        <v>9797</v>
      </c>
    </row>
    <row r="6075" spans="1:6">
      <c r="A6075" s="1" t="s">
        <v>7840</v>
      </c>
      <c r="B6075" t="s">
        <v>7840</v>
      </c>
      <c r="C6075" t="s">
        <v>1765</v>
      </c>
      <c r="E6075" s="4">
        <v>43644</v>
      </c>
      <c r="F6075" t="s">
        <v>9797</v>
      </c>
    </row>
    <row r="6076" spans="1:6">
      <c r="A6076" s="1" t="s">
        <v>7841</v>
      </c>
      <c r="B6076" t="s">
        <v>7841</v>
      </c>
      <c r="C6076" t="s">
        <v>1765</v>
      </c>
      <c r="E6076" s="4">
        <v>43641</v>
      </c>
      <c r="F6076" t="s">
        <v>9797</v>
      </c>
    </row>
    <row r="6077" spans="1:6">
      <c r="A6077" s="1" t="s">
        <v>7842</v>
      </c>
      <c r="B6077" t="s">
        <v>7842</v>
      </c>
      <c r="C6077" t="s">
        <v>1765</v>
      </c>
      <c r="E6077" s="4">
        <v>43644</v>
      </c>
      <c r="F6077" t="s">
        <v>9797</v>
      </c>
    </row>
    <row r="6078" spans="1:6">
      <c r="A6078" s="1" t="s">
        <v>7843</v>
      </c>
      <c r="B6078" t="s">
        <v>7843</v>
      </c>
      <c r="C6078" t="s">
        <v>1765</v>
      </c>
      <c r="E6078" s="4">
        <v>43644</v>
      </c>
      <c r="F6078" t="s">
        <v>9797</v>
      </c>
    </row>
    <row r="6079" spans="1:6">
      <c r="A6079" s="1" t="s">
        <v>7844</v>
      </c>
      <c r="B6079" t="s">
        <v>7844</v>
      </c>
      <c r="C6079" t="s">
        <v>1765</v>
      </c>
      <c r="E6079" s="4">
        <v>43641</v>
      </c>
      <c r="F6079" t="s">
        <v>9797</v>
      </c>
    </row>
    <row r="6080" spans="1:6">
      <c r="A6080" s="1" t="s">
        <v>7845</v>
      </c>
      <c r="B6080" t="s">
        <v>7845</v>
      </c>
      <c r="C6080" t="s">
        <v>1765</v>
      </c>
      <c r="E6080" s="4">
        <v>43644</v>
      </c>
      <c r="F6080" t="s">
        <v>9797</v>
      </c>
    </row>
    <row r="6081" spans="1:6">
      <c r="A6081" s="1" t="s">
        <v>7846</v>
      </c>
      <c r="B6081" t="s">
        <v>7846</v>
      </c>
      <c r="C6081" t="s">
        <v>1765</v>
      </c>
      <c r="E6081" s="4">
        <v>43644</v>
      </c>
      <c r="F6081" t="s">
        <v>9797</v>
      </c>
    </row>
    <row r="6082" spans="1:6">
      <c r="A6082" s="1" t="s">
        <v>7847</v>
      </c>
      <c r="B6082" t="s">
        <v>7847</v>
      </c>
      <c r="C6082" t="s">
        <v>1765</v>
      </c>
      <c r="E6082" s="4">
        <v>43644</v>
      </c>
      <c r="F6082" t="s">
        <v>9797</v>
      </c>
    </row>
    <row r="6083" spans="1:6">
      <c r="A6083" s="1" t="s">
        <v>7848</v>
      </c>
      <c r="B6083" t="s">
        <v>7848</v>
      </c>
      <c r="C6083" t="s">
        <v>9715</v>
      </c>
      <c r="E6083" s="4">
        <v>43378</v>
      </c>
      <c r="F6083" t="s">
        <v>9797</v>
      </c>
    </row>
    <row r="6084" spans="1:6">
      <c r="A6084" s="1" t="s">
        <v>7849</v>
      </c>
      <c r="B6084" t="s">
        <v>7849</v>
      </c>
      <c r="C6084" t="s">
        <v>9715</v>
      </c>
      <c r="D6084" t="s">
        <v>9755</v>
      </c>
      <c r="E6084" s="4">
        <v>43536</v>
      </c>
      <c r="F6084" t="s">
        <v>9797</v>
      </c>
    </row>
    <row r="6085" spans="1:6">
      <c r="A6085" s="1" t="s">
        <v>7850</v>
      </c>
      <c r="B6085" t="s">
        <v>7850</v>
      </c>
      <c r="C6085" t="s">
        <v>1765</v>
      </c>
      <c r="E6085" s="4">
        <v>43243</v>
      </c>
      <c r="F6085" t="s">
        <v>9797</v>
      </c>
    </row>
    <row r="6086" spans="1:6">
      <c r="A6086" s="1" t="s">
        <v>7851</v>
      </c>
      <c r="B6086" t="s">
        <v>7851</v>
      </c>
      <c r="C6086" t="s">
        <v>9719</v>
      </c>
      <c r="D6086" t="s">
        <v>9738</v>
      </c>
      <c r="E6086" s="4">
        <v>43698</v>
      </c>
      <c r="F6086" t="s">
        <v>9797</v>
      </c>
    </row>
    <row r="6087" spans="1:6">
      <c r="A6087" s="1" t="s">
        <v>7852</v>
      </c>
      <c r="B6087" t="s">
        <v>7852</v>
      </c>
      <c r="C6087" t="s">
        <v>9715</v>
      </c>
      <c r="E6087" s="4">
        <v>43378</v>
      </c>
      <c r="F6087" t="s">
        <v>9797</v>
      </c>
    </row>
    <row r="6088" spans="1:6">
      <c r="A6088" s="1" t="s">
        <v>7853</v>
      </c>
      <c r="B6088" t="s">
        <v>7853</v>
      </c>
      <c r="C6088" t="s">
        <v>9715</v>
      </c>
      <c r="E6088" s="4">
        <v>43396</v>
      </c>
      <c r="F6088" t="s">
        <v>9797</v>
      </c>
    </row>
    <row r="6089" spans="1:6">
      <c r="A6089" s="1" t="s">
        <v>7854</v>
      </c>
      <c r="B6089" t="s">
        <v>7854</v>
      </c>
      <c r="C6089" t="s">
        <v>9715</v>
      </c>
      <c r="E6089" s="4">
        <v>43447</v>
      </c>
      <c r="F6089" t="s">
        <v>9797</v>
      </c>
    </row>
    <row r="6090" spans="1:6">
      <c r="A6090" s="1" t="s">
        <v>7855</v>
      </c>
      <c r="B6090" t="s">
        <v>7855</v>
      </c>
      <c r="C6090" t="s">
        <v>9715</v>
      </c>
      <c r="E6090" s="4">
        <v>43364</v>
      </c>
      <c r="F6090" t="s">
        <v>9797</v>
      </c>
    </row>
    <row r="6091" spans="1:6">
      <c r="A6091" s="1" t="s">
        <v>7856</v>
      </c>
      <c r="B6091" t="s">
        <v>7856</v>
      </c>
      <c r="C6091" t="s">
        <v>9715</v>
      </c>
      <c r="E6091" s="4">
        <v>43602</v>
      </c>
      <c r="F6091" t="s">
        <v>9797</v>
      </c>
    </row>
    <row r="6092" spans="1:6">
      <c r="A6092" s="1" t="s">
        <v>7857</v>
      </c>
      <c r="B6092" t="s">
        <v>7857</v>
      </c>
      <c r="C6092" t="s">
        <v>9715</v>
      </c>
      <c r="E6092" s="4">
        <v>43402</v>
      </c>
      <c r="F6092" t="s">
        <v>9797</v>
      </c>
    </row>
    <row r="6093" spans="1:6">
      <c r="A6093" s="1" t="s">
        <v>7858</v>
      </c>
      <c r="B6093" t="s">
        <v>7858</v>
      </c>
      <c r="C6093" t="s">
        <v>9715</v>
      </c>
      <c r="E6093" s="4">
        <v>43396</v>
      </c>
      <c r="F6093" t="s">
        <v>9797</v>
      </c>
    </row>
    <row r="6094" spans="1:6">
      <c r="A6094" s="1" t="s">
        <v>7859</v>
      </c>
      <c r="B6094" t="s">
        <v>7859</v>
      </c>
      <c r="C6094" t="s">
        <v>9715</v>
      </c>
      <c r="E6094" s="4">
        <v>43451</v>
      </c>
      <c r="F6094" t="s">
        <v>9797</v>
      </c>
    </row>
    <row r="6095" spans="1:6">
      <c r="A6095" s="1" t="s">
        <v>7860</v>
      </c>
      <c r="B6095" t="s">
        <v>7860</v>
      </c>
      <c r="F6095" t="s">
        <v>9797</v>
      </c>
    </row>
    <row r="6096" spans="1:6">
      <c r="A6096" s="1" t="s">
        <v>7825</v>
      </c>
      <c r="B6096" t="s">
        <v>7825</v>
      </c>
      <c r="C6096" t="s">
        <v>1765</v>
      </c>
      <c r="E6096" s="4">
        <v>43601</v>
      </c>
      <c r="F6096" t="s">
        <v>9797</v>
      </c>
    </row>
    <row r="6097" spans="1:6">
      <c r="A6097" s="1" t="s">
        <v>7835</v>
      </c>
      <c r="B6097" t="s">
        <v>7835</v>
      </c>
      <c r="C6097" t="s">
        <v>1765</v>
      </c>
      <c r="E6097" s="4">
        <v>43622</v>
      </c>
      <c r="F6097" t="s">
        <v>9797</v>
      </c>
    </row>
    <row r="6098" spans="1:6">
      <c r="A6098" s="1" t="s">
        <v>7820</v>
      </c>
      <c r="B6098" t="s">
        <v>7820</v>
      </c>
      <c r="C6098" t="s">
        <v>1765</v>
      </c>
      <c r="E6098" s="4">
        <v>43594</v>
      </c>
      <c r="F6098" t="s">
        <v>9797</v>
      </c>
    </row>
    <row r="6099" spans="1:6">
      <c r="A6099" s="1" t="s">
        <v>7861</v>
      </c>
      <c r="B6099" t="s">
        <v>7861</v>
      </c>
      <c r="C6099" t="s">
        <v>1765</v>
      </c>
      <c r="D6099" t="s">
        <v>9732</v>
      </c>
      <c r="E6099" s="4">
        <v>42278</v>
      </c>
      <c r="F6099" t="s">
        <v>9798</v>
      </c>
    </row>
    <row r="6100" spans="1:6">
      <c r="A6100" s="1" t="s">
        <v>7862</v>
      </c>
      <c r="B6100" t="s">
        <v>7862</v>
      </c>
      <c r="C6100" t="s">
        <v>1765</v>
      </c>
      <c r="E6100" s="4">
        <v>42278</v>
      </c>
      <c r="F6100" t="s">
        <v>9798</v>
      </c>
    </row>
    <row r="6101" spans="1:6">
      <c r="A6101" s="1" t="s">
        <v>7863</v>
      </c>
      <c r="B6101" t="s">
        <v>7863</v>
      </c>
      <c r="C6101" t="s">
        <v>1765</v>
      </c>
      <c r="E6101" s="4">
        <v>42278</v>
      </c>
      <c r="F6101" t="s">
        <v>9798</v>
      </c>
    </row>
    <row r="6102" spans="1:6">
      <c r="A6102" s="1" t="s">
        <v>7864</v>
      </c>
      <c r="B6102" t="s">
        <v>7864</v>
      </c>
      <c r="C6102" t="s">
        <v>1765</v>
      </c>
      <c r="D6102" t="s">
        <v>9722</v>
      </c>
      <c r="E6102" s="4">
        <v>42278</v>
      </c>
      <c r="F6102" t="s">
        <v>9798</v>
      </c>
    </row>
    <row r="6103" spans="1:6">
      <c r="A6103" s="1" t="s">
        <v>7865</v>
      </c>
      <c r="B6103" t="s">
        <v>7865</v>
      </c>
      <c r="C6103" t="s">
        <v>1765</v>
      </c>
      <c r="D6103" t="s">
        <v>9725</v>
      </c>
      <c r="E6103" s="4">
        <v>42278</v>
      </c>
      <c r="F6103" t="s">
        <v>9798</v>
      </c>
    </row>
    <row r="6104" spans="1:6">
      <c r="A6104" s="1" t="s">
        <v>7866</v>
      </c>
      <c r="B6104" t="s">
        <v>7866</v>
      </c>
      <c r="C6104" t="s">
        <v>1765</v>
      </c>
      <c r="D6104" t="s">
        <v>9722</v>
      </c>
      <c r="E6104" s="4">
        <v>43343</v>
      </c>
      <c r="F6104" t="s">
        <v>9798</v>
      </c>
    </row>
    <row r="6105" spans="1:6">
      <c r="A6105" s="1" t="s">
        <v>7867</v>
      </c>
      <c r="B6105" t="s">
        <v>7867</v>
      </c>
      <c r="C6105" t="s">
        <v>1765</v>
      </c>
      <c r="E6105" s="4">
        <v>42278</v>
      </c>
      <c r="F6105" t="s">
        <v>9798</v>
      </c>
    </row>
    <row r="6106" spans="1:6">
      <c r="A6106" s="1" t="s">
        <v>7868</v>
      </c>
      <c r="B6106" t="s">
        <v>7868</v>
      </c>
      <c r="C6106" t="s">
        <v>1765</v>
      </c>
      <c r="E6106" s="4">
        <v>42278</v>
      </c>
      <c r="F6106" t="s">
        <v>9798</v>
      </c>
    </row>
    <row r="6107" spans="1:6">
      <c r="A6107" s="1" t="s">
        <v>7869</v>
      </c>
      <c r="B6107" t="s">
        <v>7869</v>
      </c>
      <c r="C6107" t="s">
        <v>1765</v>
      </c>
      <c r="E6107" s="4">
        <v>42278</v>
      </c>
      <c r="F6107" t="s">
        <v>9798</v>
      </c>
    </row>
    <row r="6108" spans="1:6">
      <c r="A6108" s="1" t="s">
        <v>7870</v>
      </c>
      <c r="B6108" t="s">
        <v>7870</v>
      </c>
      <c r="C6108" t="s">
        <v>1765</v>
      </c>
      <c r="D6108" t="s">
        <v>178</v>
      </c>
      <c r="E6108" s="4">
        <v>43644</v>
      </c>
      <c r="F6108" t="s">
        <v>9798</v>
      </c>
    </row>
    <row r="6109" spans="1:6">
      <c r="A6109" s="1" t="s">
        <v>7871</v>
      </c>
      <c r="B6109" t="s">
        <v>7871</v>
      </c>
      <c r="C6109" t="s">
        <v>1765</v>
      </c>
      <c r="D6109" t="s">
        <v>9732</v>
      </c>
      <c r="E6109" s="4">
        <v>42278</v>
      </c>
      <c r="F6109" t="s">
        <v>9798</v>
      </c>
    </row>
    <row r="6110" spans="1:6">
      <c r="A6110" s="1" t="s">
        <v>7872</v>
      </c>
      <c r="B6110" t="s">
        <v>7872</v>
      </c>
      <c r="C6110" t="s">
        <v>1765</v>
      </c>
      <c r="D6110" t="s">
        <v>9755</v>
      </c>
      <c r="E6110" s="4">
        <v>42278</v>
      </c>
      <c r="F6110" t="s">
        <v>9798</v>
      </c>
    </row>
    <row r="6111" spans="1:6">
      <c r="A6111" s="1" t="s">
        <v>7873</v>
      </c>
      <c r="B6111" t="s">
        <v>7873</v>
      </c>
      <c r="C6111" t="s">
        <v>1765</v>
      </c>
      <c r="E6111" s="4">
        <v>42278</v>
      </c>
      <c r="F6111" t="s">
        <v>9798</v>
      </c>
    </row>
    <row r="6112" spans="1:6">
      <c r="A6112" s="1" t="s">
        <v>7874</v>
      </c>
      <c r="B6112" t="s">
        <v>7874</v>
      </c>
      <c r="C6112" t="s">
        <v>1765</v>
      </c>
      <c r="E6112" s="4">
        <v>42278</v>
      </c>
      <c r="F6112" t="s">
        <v>9798</v>
      </c>
    </row>
    <row r="6113" spans="1:6">
      <c r="A6113" s="1" t="s">
        <v>7875</v>
      </c>
      <c r="B6113" t="s">
        <v>7875</v>
      </c>
      <c r="C6113" t="s">
        <v>1765</v>
      </c>
      <c r="D6113" t="s">
        <v>9732</v>
      </c>
      <c r="E6113" s="4">
        <v>42278</v>
      </c>
      <c r="F6113" t="s">
        <v>9798</v>
      </c>
    </row>
    <row r="6114" spans="1:6">
      <c r="A6114" s="1" t="s">
        <v>7876</v>
      </c>
      <c r="B6114" t="s">
        <v>7876</v>
      </c>
      <c r="C6114" t="s">
        <v>1765</v>
      </c>
      <c r="E6114" s="4">
        <v>42278</v>
      </c>
      <c r="F6114" t="s">
        <v>9798</v>
      </c>
    </row>
    <row r="6115" spans="1:6">
      <c r="A6115" s="1" t="s">
        <v>7877</v>
      </c>
      <c r="B6115" t="s">
        <v>7877</v>
      </c>
      <c r="C6115" t="s">
        <v>1765</v>
      </c>
      <c r="E6115" s="4">
        <v>42278</v>
      </c>
      <c r="F6115" t="s">
        <v>9798</v>
      </c>
    </row>
    <row r="6116" spans="1:6">
      <c r="A6116" s="1" t="s">
        <v>7878</v>
      </c>
      <c r="B6116" t="s">
        <v>7878</v>
      </c>
      <c r="C6116" t="s">
        <v>1765</v>
      </c>
      <c r="E6116" s="4">
        <v>42278</v>
      </c>
      <c r="F6116" t="s">
        <v>9798</v>
      </c>
    </row>
    <row r="6117" spans="1:6">
      <c r="A6117" s="1" t="s">
        <v>7879</v>
      </c>
      <c r="B6117" t="s">
        <v>7879</v>
      </c>
      <c r="C6117" t="s">
        <v>1765</v>
      </c>
      <c r="D6117" t="s">
        <v>178</v>
      </c>
      <c r="E6117" s="4">
        <v>42278</v>
      </c>
      <c r="F6117" t="s">
        <v>9798</v>
      </c>
    </row>
    <row r="6118" spans="1:6">
      <c r="A6118" s="1" t="s">
        <v>7880</v>
      </c>
      <c r="B6118" t="s">
        <v>7880</v>
      </c>
      <c r="C6118" t="s">
        <v>1765</v>
      </c>
      <c r="E6118" s="4">
        <v>42278</v>
      </c>
      <c r="F6118" t="s">
        <v>9798</v>
      </c>
    </row>
    <row r="6119" spans="1:6">
      <c r="A6119" s="1" t="s">
        <v>7881</v>
      </c>
      <c r="B6119" t="s">
        <v>7881</v>
      </c>
      <c r="C6119" t="s">
        <v>1765</v>
      </c>
      <c r="D6119" t="s">
        <v>9770</v>
      </c>
      <c r="E6119" s="4">
        <v>42278</v>
      </c>
      <c r="F6119" t="s">
        <v>9798</v>
      </c>
    </row>
    <row r="6120" spans="1:6">
      <c r="A6120" s="1" t="s">
        <v>7882</v>
      </c>
      <c r="B6120" t="s">
        <v>7882</v>
      </c>
      <c r="C6120" t="s">
        <v>1765</v>
      </c>
      <c r="D6120" t="s">
        <v>9722</v>
      </c>
      <c r="E6120" s="4">
        <v>43644</v>
      </c>
      <c r="F6120" t="s">
        <v>9798</v>
      </c>
    </row>
    <row r="6121" spans="1:6">
      <c r="A6121" s="1" t="s">
        <v>7883</v>
      </c>
      <c r="B6121" t="s">
        <v>7883</v>
      </c>
      <c r="C6121" t="s">
        <v>1765</v>
      </c>
      <c r="D6121" t="s">
        <v>9729</v>
      </c>
      <c r="E6121" s="4">
        <v>42278</v>
      </c>
      <c r="F6121" t="s">
        <v>9798</v>
      </c>
    </row>
    <row r="6122" spans="1:6">
      <c r="A6122" s="1" t="s">
        <v>7884</v>
      </c>
      <c r="B6122" t="s">
        <v>7884</v>
      </c>
      <c r="C6122" t="s">
        <v>1765</v>
      </c>
      <c r="E6122" s="4">
        <v>42278</v>
      </c>
      <c r="F6122" t="s">
        <v>9798</v>
      </c>
    </row>
    <row r="6123" spans="1:6">
      <c r="A6123" s="1" t="s">
        <v>7885</v>
      </c>
      <c r="B6123" t="s">
        <v>7885</v>
      </c>
      <c r="C6123" t="s">
        <v>1765</v>
      </c>
      <c r="D6123" t="s">
        <v>178</v>
      </c>
      <c r="E6123" s="4">
        <v>42278</v>
      </c>
      <c r="F6123" t="s">
        <v>9798</v>
      </c>
    </row>
    <row r="6124" spans="1:6">
      <c r="A6124" s="1" t="s">
        <v>7886</v>
      </c>
      <c r="B6124" t="s">
        <v>7886</v>
      </c>
      <c r="C6124" t="s">
        <v>1765</v>
      </c>
      <c r="D6124" t="s">
        <v>9724</v>
      </c>
      <c r="E6124" s="4">
        <v>42278</v>
      </c>
      <c r="F6124" t="s">
        <v>9798</v>
      </c>
    </row>
    <row r="6125" spans="1:6">
      <c r="A6125" s="1" t="s">
        <v>7887</v>
      </c>
      <c r="B6125" t="s">
        <v>7887</v>
      </c>
      <c r="C6125" t="s">
        <v>1765</v>
      </c>
      <c r="E6125" s="4">
        <v>42278</v>
      </c>
      <c r="F6125" t="s">
        <v>9798</v>
      </c>
    </row>
    <row r="6126" spans="1:6">
      <c r="A6126" s="1" t="s">
        <v>7888</v>
      </c>
      <c r="B6126" t="s">
        <v>7888</v>
      </c>
      <c r="C6126" t="s">
        <v>1765</v>
      </c>
      <c r="E6126" s="4">
        <v>42278</v>
      </c>
      <c r="F6126" t="s">
        <v>9798</v>
      </c>
    </row>
    <row r="6127" spans="1:6">
      <c r="A6127" s="1" t="s">
        <v>7889</v>
      </c>
      <c r="B6127" t="s">
        <v>7889</v>
      </c>
      <c r="C6127" t="s">
        <v>1765</v>
      </c>
      <c r="E6127" s="4">
        <v>42278</v>
      </c>
      <c r="F6127" t="s">
        <v>9798</v>
      </c>
    </row>
    <row r="6128" spans="1:6">
      <c r="A6128" s="1" t="s">
        <v>7890</v>
      </c>
      <c r="B6128" t="s">
        <v>7890</v>
      </c>
      <c r="C6128" t="s">
        <v>1765</v>
      </c>
      <c r="E6128" s="4">
        <v>42278</v>
      </c>
      <c r="F6128" t="s">
        <v>9798</v>
      </c>
    </row>
    <row r="6129" spans="1:6">
      <c r="A6129" s="1" t="s">
        <v>7891</v>
      </c>
      <c r="B6129" t="s">
        <v>7891</v>
      </c>
      <c r="C6129" t="s">
        <v>1765</v>
      </c>
      <c r="E6129" s="4">
        <v>42278</v>
      </c>
      <c r="F6129" t="s">
        <v>9798</v>
      </c>
    </row>
    <row r="6130" spans="1:6">
      <c r="A6130" s="1" t="s">
        <v>7892</v>
      </c>
      <c r="B6130" t="s">
        <v>7892</v>
      </c>
      <c r="C6130" t="s">
        <v>1765</v>
      </c>
      <c r="E6130" s="4">
        <v>42278</v>
      </c>
      <c r="F6130" t="s">
        <v>9798</v>
      </c>
    </row>
    <row r="6131" spans="1:6">
      <c r="A6131" s="1" t="s">
        <v>7893</v>
      </c>
      <c r="B6131" t="s">
        <v>7893</v>
      </c>
      <c r="C6131" t="s">
        <v>9717</v>
      </c>
      <c r="D6131" t="s">
        <v>9729</v>
      </c>
      <c r="E6131" s="4">
        <v>42278</v>
      </c>
      <c r="F6131" t="s">
        <v>9798</v>
      </c>
    </row>
    <row r="6132" spans="1:6">
      <c r="A6132" s="1" t="s">
        <v>7894</v>
      </c>
      <c r="B6132" t="s">
        <v>7894</v>
      </c>
      <c r="C6132" t="s">
        <v>1765</v>
      </c>
      <c r="D6132" t="s">
        <v>9721</v>
      </c>
      <c r="E6132" s="4">
        <v>42278</v>
      </c>
      <c r="F6132" t="s">
        <v>9798</v>
      </c>
    </row>
    <row r="6133" spans="1:6">
      <c r="A6133" s="1" t="s">
        <v>7895</v>
      </c>
      <c r="B6133" t="s">
        <v>7895</v>
      </c>
      <c r="C6133" t="s">
        <v>9716</v>
      </c>
      <c r="E6133" s="4">
        <v>42278</v>
      </c>
      <c r="F6133" t="s">
        <v>9798</v>
      </c>
    </row>
    <row r="6134" spans="1:6">
      <c r="A6134" s="1" t="s">
        <v>7896</v>
      </c>
      <c r="B6134" t="s">
        <v>7896</v>
      </c>
      <c r="C6134" t="s">
        <v>1765</v>
      </c>
      <c r="D6134" t="s">
        <v>9721</v>
      </c>
      <c r="E6134" s="4">
        <v>42278</v>
      </c>
      <c r="F6134" t="s">
        <v>9798</v>
      </c>
    </row>
    <row r="6135" spans="1:6">
      <c r="A6135" s="1" t="s">
        <v>7897</v>
      </c>
      <c r="B6135" t="s">
        <v>7897</v>
      </c>
      <c r="C6135" t="s">
        <v>9717</v>
      </c>
      <c r="D6135" t="s">
        <v>9729</v>
      </c>
      <c r="E6135" s="4">
        <v>42278</v>
      </c>
      <c r="F6135" t="s">
        <v>9798</v>
      </c>
    </row>
    <row r="6136" spans="1:6">
      <c r="A6136" s="1" t="s">
        <v>7898</v>
      </c>
      <c r="B6136" t="s">
        <v>7898</v>
      </c>
      <c r="C6136" t="s">
        <v>9717</v>
      </c>
      <c r="D6136" t="s">
        <v>9729</v>
      </c>
      <c r="E6136" s="4">
        <v>42278</v>
      </c>
      <c r="F6136" t="s">
        <v>9798</v>
      </c>
    </row>
    <row r="6137" spans="1:6">
      <c r="A6137" s="1" t="s">
        <v>7899</v>
      </c>
      <c r="B6137" t="s">
        <v>7899</v>
      </c>
      <c r="C6137" t="s">
        <v>9717</v>
      </c>
      <c r="D6137" t="s">
        <v>9729</v>
      </c>
      <c r="E6137" s="4">
        <v>42278</v>
      </c>
      <c r="F6137" t="s">
        <v>9798</v>
      </c>
    </row>
    <row r="6138" spans="1:6">
      <c r="A6138" s="1" t="s">
        <v>7900</v>
      </c>
      <c r="B6138" t="s">
        <v>7900</v>
      </c>
      <c r="C6138" t="s">
        <v>1765</v>
      </c>
      <c r="E6138" s="4">
        <v>42278</v>
      </c>
      <c r="F6138" t="s">
        <v>9798</v>
      </c>
    </row>
    <row r="6139" spans="1:6">
      <c r="A6139" s="1" t="s">
        <v>7901</v>
      </c>
      <c r="B6139" t="s">
        <v>7901</v>
      </c>
      <c r="C6139" t="s">
        <v>1765</v>
      </c>
      <c r="E6139" s="4">
        <v>42278</v>
      </c>
      <c r="F6139" t="s">
        <v>9798</v>
      </c>
    </row>
    <row r="6140" spans="1:6">
      <c r="A6140" s="1" t="s">
        <v>7902</v>
      </c>
      <c r="B6140" t="s">
        <v>7902</v>
      </c>
      <c r="C6140" t="s">
        <v>1765</v>
      </c>
      <c r="E6140" s="4">
        <v>42278</v>
      </c>
      <c r="F6140" t="s">
        <v>9798</v>
      </c>
    </row>
    <row r="6141" spans="1:6">
      <c r="A6141" s="1" t="s">
        <v>7903</v>
      </c>
      <c r="B6141" t="s">
        <v>7903</v>
      </c>
      <c r="C6141" t="s">
        <v>1765</v>
      </c>
      <c r="E6141" s="4">
        <v>42278</v>
      </c>
      <c r="F6141" t="s">
        <v>9798</v>
      </c>
    </row>
    <row r="6142" spans="1:6">
      <c r="A6142" s="1" t="s">
        <v>7904</v>
      </c>
      <c r="B6142" t="s">
        <v>7904</v>
      </c>
      <c r="C6142" t="s">
        <v>1765</v>
      </c>
      <c r="E6142" s="4">
        <v>42278</v>
      </c>
      <c r="F6142" t="s">
        <v>9798</v>
      </c>
    </row>
    <row r="6143" spans="1:6">
      <c r="A6143" s="1" t="s">
        <v>7905</v>
      </c>
      <c r="B6143" t="s">
        <v>7905</v>
      </c>
      <c r="C6143" t="s">
        <v>1765</v>
      </c>
      <c r="E6143" s="4">
        <v>42278</v>
      </c>
      <c r="F6143" t="s">
        <v>9798</v>
      </c>
    </row>
    <row r="6144" spans="1:6">
      <c r="A6144" s="1" t="s">
        <v>7906</v>
      </c>
      <c r="B6144" t="s">
        <v>7906</v>
      </c>
      <c r="C6144" t="s">
        <v>1765</v>
      </c>
      <c r="E6144" s="4">
        <v>42278</v>
      </c>
      <c r="F6144" t="s">
        <v>9798</v>
      </c>
    </row>
    <row r="6145" spans="1:6">
      <c r="A6145" s="1" t="s">
        <v>7907</v>
      </c>
      <c r="B6145" t="s">
        <v>7907</v>
      </c>
      <c r="C6145" t="s">
        <v>1765</v>
      </c>
      <c r="E6145" s="4">
        <v>42278</v>
      </c>
      <c r="F6145" t="s">
        <v>9798</v>
      </c>
    </row>
    <row r="6146" spans="1:6">
      <c r="A6146" s="1" t="s">
        <v>7908</v>
      </c>
      <c r="B6146" t="s">
        <v>7908</v>
      </c>
      <c r="C6146" t="s">
        <v>1765</v>
      </c>
      <c r="E6146" s="4">
        <v>42278</v>
      </c>
      <c r="F6146" t="s">
        <v>9798</v>
      </c>
    </row>
    <row r="6147" spans="1:6">
      <c r="A6147" s="1" t="s">
        <v>7909</v>
      </c>
      <c r="B6147" t="s">
        <v>7909</v>
      </c>
      <c r="C6147" t="s">
        <v>1765</v>
      </c>
      <c r="D6147" t="s">
        <v>9722</v>
      </c>
      <c r="E6147" s="4">
        <v>42376</v>
      </c>
      <c r="F6147" t="s">
        <v>9798</v>
      </c>
    </row>
    <row r="6148" spans="1:6">
      <c r="A6148" s="1" t="s">
        <v>7910</v>
      </c>
      <c r="B6148" t="s">
        <v>7910</v>
      </c>
      <c r="C6148" t="s">
        <v>1765</v>
      </c>
      <c r="E6148" s="4">
        <v>42278</v>
      </c>
      <c r="F6148" t="s">
        <v>9798</v>
      </c>
    </row>
    <row r="6149" spans="1:6">
      <c r="A6149" s="1" t="s">
        <v>7911</v>
      </c>
      <c r="B6149" t="s">
        <v>7911</v>
      </c>
      <c r="C6149" t="s">
        <v>1765</v>
      </c>
      <c r="D6149" t="s">
        <v>9732</v>
      </c>
      <c r="E6149" s="4">
        <v>42278</v>
      </c>
      <c r="F6149" t="s">
        <v>9798</v>
      </c>
    </row>
    <row r="6150" spans="1:6">
      <c r="A6150" s="1" t="s">
        <v>7912</v>
      </c>
      <c r="B6150" t="s">
        <v>7912</v>
      </c>
      <c r="C6150" t="s">
        <v>1765</v>
      </c>
      <c r="E6150" s="4">
        <v>42278</v>
      </c>
      <c r="F6150" t="s">
        <v>9798</v>
      </c>
    </row>
    <row r="6151" spans="1:6">
      <c r="A6151" s="1" t="s">
        <v>7913</v>
      </c>
      <c r="B6151" t="s">
        <v>7913</v>
      </c>
      <c r="C6151" t="s">
        <v>1765</v>
      </c>
      <c r="D6151" t="s">
        <v>9721</v>
      </c>
      <c r="E6151" s="4">
        <v>42278</v>
      </c>
      <c r="F6151" t="s">
        <v>9798</v>
      </c>
    </row>
    <row r="6152" spans="1:6">
      <c r="A6152" s="1" t="s">
        <v>7914</v>
      </c>
      <c r="B6152" t="s">
        <v>7914</v>
      </c>
      <c r="C6152" t="s">
        <v>1765</v>
      </c>
      <c r="E6152" s="4">
        <v>42278</v>
      </c>
      <c r="F6152" t="s">
        <v>9798</v>
      </c>
    </row>
    <row r="6153" spans="1:6">
      <c r="A6153" s="1" t="s">
        <v>7915</v>
      </c>
      <c r="B6153" t="s">
        <v>7915</v>
      </c>
      <c r="C6153" t="s">
        <v>9717</v>
      </c>
      <c r="E6153" s="4">
        <v>42278</v>
      </c>
      <c r="F6153" t="s">
        <v>9798</v>
      </c>
    </row>
    <row r="6154" spans="1:6">
      <c r="A6154" s="1" t="s">
        <v>7916</v>
      </c>
      <c r="B6154" t="s">
        <v>7916</v>
      </c>
      <c r="C6154" t="s">
        <v>1765</v>
      </c>
      <c r="E6154" s="4">
        <v>42278</v>
      </c>
      <c r="F6154" t="s">
        <v>9798</v>
      </c>
    </row>
    <row r="6155" spans="1:6">
      <c r="A6155" s="1" t="s">
        <v>7917</v>
      </c>
      <c r="B6155" t="s">
        <v>7917</v>
      </c>
      <c r="C6155" t="s">
        <v>1765</v>
      </c>
      <c r="D6155" t="s">
        <v>9724</v>
      </c>
      <c r="E6155" s="4">
        <v>42278</v>
      </c>
      <c r="F6155" t="s">
        <v>9798</v>
      </c>
    </row>
    <row r="6156" spans="1:6">
      <c r="A6156" s="1" t="s">
        <v>7918</v>
      </c>
      <c r="B6156" t="s">
        <v>7918</v>
      </c>
      <c r="C6156" t="s">
        <v>1765</v>
      </c>
      <c r="D6156" t="s">
        <v>9722</v>
      </c>
      <c r="E6156" s="4">
        <v>42278</v>
      </c>
      <c r="F6156" t="s">
        <v>9798</v>
      </c>
    </row>
    <row r="6157" spans="1:6">
      <c r="A6157" s="1" t="s">
        <v>7919</v>
      </c>
      <c r="B6157" t="s">
        <v>7919</v>
      </c>
      <c r="C6157" t="s">
        <v>1765</v>
      </c>
      <c r="D6157" t="s">
        <v>9722</v>
      </c>
      <c r="E6157" s="4">
        <v>42278</v>
      </c>
      <c r="F6157" t="s">
        <v>9798</v>
      </c>
    </row>
    <row r="6158" spans="1:6">
      <c r="A6158" s="1" t="s">
        <v>7920</v>
      </c>
      <c r="B6158" t="s">
        <v>7920</v>
      </c>
      <c r="C6158" t="s">
        <v>9716</v>
      </c>
      <c r="E6158" s="4">
        <v>42278</v>
      </c>
      <c r="F6158" t="s">
        <v>9798</v>
      </c>
    </row>
    <row r="6159" spans="1:6">
      <c r="A6159" s="1" t="s">
        <v>7921</v>
      </c>
      <c r="B6159" t="s">
        <v>7921</v>
      </c>
      <c r="C6159" t="s">
        <v>1765</v>
      </c>
      <c r="E6159" s="4">
        <v>42278</v>
      </c>
      <c r="F6159" t="s">
        <v>9798</v>
      </c>
    </row>
    <row r="6160" spans="1:6">
      <c r="A6160" s="1" t="s">
        <v>7922</v>
      </c>
      <c r="B6160" t="s">
        <v>7922</v>
      </c>
      <c r="C6160" t="s">
        <v>1765</v>
      </c>
      <c r="E6160" s="4">
        <v>42278</v>
      </c>
      <c r="F6160" t="s">
        <v>9798</v>
      </c>
    </row>
    <row r="6161" spans="1:6">
      <c r="A6161" s="1" t="s">
        <v>7923</v>
      </c>
      <c r="B6161" t="s">
        <v>7923</v>
      </c>
      <c r="C6161" t="s">
        <v>1765</v>
      </c>
      <c r="E6161" s="4">
        <v>42278</v>
      </c>
      <c r="F6161" t="s">
        <v>9798</v>
      </c>
    </row>
    <row r="6162" spans="1:6">
      <c r="A6162" s="1" t="s">
        <v>7924</v>
      </c>
      <c r="B6162" t="s">
        <v>7924</v>
      </c>
      <c r="C6162" t="s">
        <v>1765</v>
      </c>
      <c r="E6162" s="4">
        <v>42278</v>
      </c>
      <c r="F6162" t="s">
        <v>9798</v>
      </c>
    </row>
    <row r="6163" spans="1:6">
      <c r="A6163" s="1" t="s">
        <v>7925</v>
      </c>
      <c r="B6163" t="s">
        <v>7925</v>
      </c>
      <c r="C6163" t="s">
        <v>1765</v>
      </c>
      <c r="E6163" s="4">
        <v>42278</v>
      </c>
      <c r="F6163" t="s">
        <v>9798</v>
      </c>
    </row>
    <row r="6164" spans="1:6">
      <c r="A6164" s="1" t="s">
        <v>7926</v>
      </c>
      <c r="B6164" t="s">
        <v>7926</v>
      </c>
      <c r="C6164" t="s">
        <v>1765</v>
      </c>
      <c r="E6164" s="4">
        <v>42278</v>
      </c>
      <c r="F6164" t="s">
        <v>9798</v>
      </c>
    </row>
    <row r="6165" spans="1:6">
      <c r="A6165" s="1" t="s">
        <v>7927</v>
      </c>
      <c r="B6165" t="s">
        <v>7927</v>
      </c>
      <c r="C6165" t="s">
        <v>1765</v>
      </c>
      <c r="D6165" t="s">
        <v>9722</v>
      </c>
      <c r="E6165" s="4">
        <v>42278</v>
      </c>
      <c r="F6165" t="s">
        <v>9798</v>
      </c>
    </row>
    <row r="6166" spans="1:6">
      <c r="A6166" s="1" t="s">
        <v>7928</v>
      </c>
      <c r="B6166" t="s">
        <v>7928</v>
      </c>
      <c r="C6166" t="s">
        <v>1765</v>
      </c>
      <c r="E6166" s="4">
        <v>42278</v>
      </c>
      <c r="F6166" t="s">
        <v>9798</v>
      </c>
    </row>
    <row r="6167" spans="1:6">
      <c r="A6167" s="1" t="s">
        <v>7929</v>
      </c>
      <c r="B6167" t="s">
        <v>7929</v>
      </c>
      <c r="C6167" t="s">
        <v>1765</v>
      </c>
      <c r="E6167" s="4">
        <v>42278</v>
      </c>
      <c r="F6167" t="s">
        <v>9798</v>
      </c>
    </row>
    <row r="6168" spans="1:6">
      <c r="A6168" s="1" t="s">
        <v>7930</v>
      </c>
      <c r="B6168" t="s">
        <v>7930</v>
      </c>
      <c r="C6168" t="s">
        <v>1765</v>
      </c>
      <c r="D6168" t="s">
        <v>9762</v>
      </c>
      <c r="E6168" s="4">
        <v>42711</v>
      </c>
      <c r="F6168" t="s">
        <v>9798</v>
      </c>
    </row>
    <row r="6169" spans="1:6">
      <c r="A6169" s="1" t="s">
        <v>7931</v>
      </c>
      <c r="B6169" t="s">
        <v>7931</v>
      </c>
      <c r="C6169" t="s">
        <v>1765</v>
      </c>
      <c r="E6169" s="4">
        <v>42278</v>
      </c>
      <c r="F6169" t="s">
        <v>9798</v>
      </c>
    </row>
    <row r="6170" spans="1:6">
      <c r="A6170" s="1" t="s">
        <v>7932</v>
      </c>
      <c r="B6170" t="s">
        <v>7932</v>
      </c>
      <c r="C6170" t="s">
        <v>1765</v>
      </c>
      <c r="D6170" t="s">
        <v>9722</v>
      </c>
      <c r="E6170" s="4">
        <v>42278</v>
      </c>
      <c r="F6170" t="s">
        <v>9798</v>
      </c>
    </row>
    <row r="6171" spans="1:6">
      <c r="A6171" s="1" t="s">
        <v>7933</v>
      </c>
      <c r="B6171" t="s">
        <v>7933</v>
      </c>
      <c r="C6171" t="s">
        <v>1765</v>
      </c>
      <c r="D6171" t="s">
        <v>9722</v>
      </c>
      <c r="E6171" s="4">
        <v>42278</v>
      </c>
      <c r="F6171" t="s">
        <v>9798</v>
      </c>
    </row>
    <row r="6172" spans="1:6">
      <c r="A6172" s="1" t="s">
        <v>7934</v>
      </c>
      <c r="B6172" t="s">
        <v>7934</v>
      </c>
      <c r="C6172" t="s">
        <v>1765</v>
      </c>
      <c r="E6172" s="4">
        <v>42278</v>
      </c>
      <c r="F6172" t="s">
        <v>9798</v>
      </c>
    </row>
    <row r="6173" spans="1:6">
      <c r="A6173" s="1" t="s">
        <v>7935</v>
      </c>
      <c r="B6173" t="s">
        <v>7935</v>
      </c>
      <c r="C6173" t="s">
        <v>1765</v>
      </c>
      <c r="D6173" t="s">
        <v>9735</v>
      </c>
      <c r="E6173" s="4">
        <v>42345</v>
      </c>
      <c r="F6173" t="s">
        <v>9798</v>
      </c>
    </row>
    <row r="6174" spans="1:6">
      <c r="A6174" s="1" t="s">
        <v>7936</v>
      </c>
      <c r="B6174" t="s">
        <v>7936</v>
      </c>
      <c r="C6174" t="s">
        <v>1765</v>
      </c>
      <c r="E6174" s="4">
        <v>42278</v>
      </c>
      <c r="F6174" t="s">
        <v>9798</v>
      </c>
    </row>
    <row r="6175" spans="1:6">
      <c r="A6175" s="1" t="s">
        <v>7937</v>
      </c>
      <c r="B6175" t="s">
        <v>7937</v>
      </c>
      <c r="C6175" t="s">
        <v>1765</v>
      </c>
      <c r="E6175" s="4">
        <v>42278</v>
      </c>
      <c r="F6175" t="s">
        <v>9798</v>
      </c>
    </row>
    <row r="6176" spans="1:6">
      <c r="A6176" s="1" t="s">
        <v>7938</v>
      </c>
      <c r="B6176" t="s">
        <v>7938</v>
      </c>
      <c r="C6176" t="s">
        <v>1765</v>
      </c>
      <c r="D6176" t="s">
        <v>9785</v>
      </c>
      <c r="E6176" s="4">
        <v>42278</v>
      </c>
      <c r="F6176" t="s">
        <v>9798</v>
      </c>
    </row>
    <row r="6177" spans="1:6">
      <c r="A6177" s="1" t="s">
        <v>7939</v>
      </c>
      <c r="B6177" t="s">
        <v>7939</v>
      </c>
      <c r="C6177" t="s">
        <v>1765</v>
      </c>
      <c r="E6177" s="4">
        <v>42278</v>
      </c>
      <c r="F6177" t="s">
        <v>9798</v>
      </c>
    </row>
    <row r="6178" spans="1:6">
      <c r="A6178" s="1" t="s">
        <v>7940</v>
      </c>
      <c r="B6178" t="s">
        <v>7940</v>
      </c>
      <c r="C6178" t="s">
        <v>1765</v>
      </c>
      <c r="E6178" s="4">
        <v>42278</v>
      </c>
      <c r="F6178" t="s">
        <v>9798</v>
      </c>
    </row>
    <row r="6179" spans="1:6">
      <c r="A6179" s="1" t="s">
        <v>7941</v>
      </c>
      <c r="B6179" t="s">
        <v>7941</v>
      </c>
      <c r="C6179" t="s">
        <v>1765</v>
      </c>
      <c r="D6179" t="s">
        <v>9722</v>
      </c>
      <c r="E6179" s="4">
        <v>42278</v>
      </c>
      <c r="F6179" t="s">
        <v>9798</v>
      </c>
    </row>
    <row r="6180" spans="1:6">
      <c r="A6180" s="1" t="s">
        <v>7942</v>
      </c>
      <c r="B6180" t="s">
        <v>7942</v>
      </c>
      <c r="C6180" t="s">
        <v>1765</v>
      </c>
      <c r="E6180" s="4">
        <v>42278</v>
      </c>
      <c r="F6180" t="s">
        <v>9798</v>
      </c>
    </row>
    <row r="6181" spans="1:6">
      <c r="A6181" s="1" t="s">
        <v>7943</v>
      </c>
      <c r="B6181" t="s">
        <v>7943</v>
      </c>
      <c r="C6181" t="s">
        <v>1765</v>
      </c>
      <c r="D6181" t="s">
        <v>9725</v>
      </c>
      <c r="E6181" s="4">
        <v>43178</v>
      </c>
      <c r="F6181" t="s">
        <v>9798</v>
      </c>
    </row>
    <row r="6182" spans="1:6">
      <c r="A6182" s="1" t="s">
        <v>7944</v>
      </c>
      <c r="B6182" t="s">
        <v>7944</v>
      </c>
      <c r="C6182" t="s">
        <v>9716</v>
      </c>
      <c r="E6182" s="4">
        <v>42278</v>
      </c>
      <c r="F6182" t="s">
        <v>9798</v>
      </c>
    </row>
    <row r="6183" spans="1:6">
      <c r="A6183" s="1" t="s">
        <v>7945</v>
      </c>
      <c r="B6183" t="s">
        <v>7945</v>
      </c>
      <c r="C6183" t="s">
        <v>1765</v>
      </c>
      <c r="E6183" s="4">
        <v>42278</v>
      </c>
      <c r="F6183" t="s">
        <v>9798</v>
      </c>
    </row>
    <row r="6184" spans="1:6">
      <c r="A6184" s="1" t="s">
        <v>7946</v>
      </c>
      <c r="B6184" t="s">
        <v>7946</v>
      </c>
      <c r="C6184" t="s">
        <v>1765</v>
      </c>
      <c r="E6184" s="4">
        <v>42278</v>
      </c>
      <c r="F6184" t="s">
        <v>9798</v>
      </c>
    </row>
    <row r="6185" spans="1:6">
      <c r="A6185" s="1" t="s">
        <v>7947</v>
      </c>
      <c r="B6185" t="s">
        <v>7947</v>
      </c>
      <c r="C6185" t="s">
        <v>1765</v>
      </c>
      <c r="E6185" s="4">
        <v>42278</v>
      </c>
      <c r="F6185" t="s">
        <v>9798</v>
      </c>
    </row>
    <row r="6186" spans="1:6">
      <c r="A6186" s="1" t="s">
        <v>7948</v>
      </c>
      <c r="B6186" t="s">
        <v>7948</v>
      </c>
      <c r="C6186" t="s">
        <v>1765</v>
      </c>
      <c r="E6186" s="4">
        <v>42278</v>
      </c>
      <c r="F6186" t="s">
        <v>9798</v>
      </c>
    </row>
    <row r="6187" spans="1:6">
      <c r="A6187" s="1" t="s">
        <v>7949</v>
      </c>
      <c r="B6187" t="s">
        <v>7949</v>
      </c>
      <c r="C6187" t="s">
        <v>1765</v>
      </c>
      <c r="E6187" s="4">
        <v>42278</v>
      </c>
      <c r="F6187" t="s">
        <v>9798</v>
      </c>
    </row>
    <row r="6188" spans="1:6">
      <c r="A6188" s="1" t="s">
        <v>7950</v>
      </c>
      <c r="B6188" t="s">
        <v>7950</v>
      </c>
      <c r="C6188" t="s">
        <v>1765</v>
      </c>
      <c r="E6188" s="4">
        <v>42278</v>
      </c>
      <c r="F6188" t="s">
        <v>9798</v>
      </c>
    </row>
    <row r="6189" spans="1:6">
      <c r="A6189" s="1" t="s">
        <v>7951</v>
      </c>
      <c r="B6189" t="s">
        <v>7951</v>
      </c>
      <c r="C6189" t="s">
        <v>1765</v>
      </c>
      <c r="E6189" s="4">
        <v>42278</v>
      </c>
      <c r="F6189" t="s">
        <v>9798</v>
      </c>
    </row>
    <row r="6190" spans="1:6">
      <c r="A6190" s="1" t="s">
        <v>7952</v>
      </c>
      <c r="B6190" t="s">
        <v>7952</v>
      </c>
      <c r="C6190" t="s">
        <v>1765</v>
      </c>
      <c r="E6190" s="4">
        <v>42278</v>
      </c>
      <c r="F6190" t="s">
        <v>9798</v>
      </c>
    </row>
    <row r="6191" spans="1:6">
      <c r="A6191" s="1" t="s">
        <v>7953</v>
      </c>
      <c r="B6191" t="s">
        <v>7953</v>
      </c>
      <c r="C6191" t="s">
        <v>1765</v>
      </c>
      <c r="E6191" s="4">
        <v>42278</v>
      </c>
      <c r="F6191" t="s">
        <v>9798</v>
      </c>
    </row>
    <row r="6192" spans="1:6">
      <c r="A6192" s="1" t="s">
        <v>7954</v>
      </c>
      <c r="B6192" t="s">
        <v>7954</v>
      </c>
      <c r="C6192" t="s">
        <v>1765</v>
      </c>
      <c r="E6192" s="4">
        <v>42278</v>
      </c>
      <c r="F6192" t="s">
        <v>9798</v>
      </c>
    </row>
    <row r="6193" spans="1:6">
      <c r="A6193" s="1" t="s">
        <v>7955</v>
      </c>
      <c r="B6193" t="s">
        <v>7955</v>
      </c>
      <c r="C6193" t="s">
        <v>1765</v>
      </c>
      <c r="D6193" t="s">
        <v>9722</v>
      </c>
      <c r="E6193" s="4">
        <v>42310</v>
      </c>
      <c r="F6193" t="s">
        <v>9798</v>
      </c>
    </row>
    <row r="6194" spans="1:6">
      <c r="A6194" s="1" t="s">
        <v>7956</v>
      </c>
      <c r="B6194" t="s">
        <v>7956</v>
      </c>
      <c r="C6194" t="s">
        <v>1765</v>
      </c>
      <c r="E6194" s="4">
        <v>42278</v>
      </c>
      <c r="F6194" t="s">
        <v>9798</v>
      </c>
    </row>
    <row r="6195" spans="1:6">
      <c r="A6195" s="1" t="s">
        <v>7957</v>
      </c>
      <c r="B6195" t="s">
        <v>7957</v>
      </c>
      <c r="C6195" t="s">
        <v>1765</v>
      </c>
      <c r="E6195" s="4">
        <v>42278</v>
      </c>
      <c r="F6195" t="s">
        <v>9798</v>
      </c>
    </row>
    <row r="6196" spans="1:6">
      <c r="A6196" s="1" t="s">
        <v>7958</v>
      </c>
      <c r="B6196" t="s">
        <v>7958</v>
      </c>
      <c r="C6196" t="s">
        <v>1765</v>
      </c>
      <c r="E6196" s="4">
        <v>42278</v>
      </c>
      <c r="F6196" t="s">
        <v>9798</v>
      </c>
    </row>
    <row r="6197" spans="1:6">
      <c r="A6197" s="1" t="s">
        <v>7959</v>
      </c>
      <c r="B6197" t="s">
        <v>7959</v>
      </c>
      <c r="C6197" t="s">
        <v>9715</v>
      </c>
      <c r="D6197" t="s">
        <v>9732</v>
      </c>
      <c r="E6197" s="4">
        <v>42278</v>
      </c>
      <c r="F6197" t="s">
        <v>9798</v>
      </c>
    </row>
    <row r="6198" spans="1:6">
      <c r="A6198" s="1" t="s">
        <v>7960</v>
      </c>
      <c r="B6198" t="s">
        <v>7960</v>
      </c>
      <c r="C6198" t="s">
        <v>9715</v>
      </c>
      <c r="E6198" s="4">
        <v>42278</v>
      </c>
      <c r="F6198" t="s">
        <v>9798</v>
      </c>
    </row>
    <row r="6199" spans="1:6">
      <c r="A6199" s="1" t="s">
        <v>7961</v>
      </c>
      <c r="B6199" t="s">
        <v>7961</v>
      </c>
      <c r="C6199" t="s">
        <v>1765</v>
      </c>
      <c r="E6199" s="4">
        <v>42278</v>
      </c>
      <c r="F6199" t="s">
        <v>9798</v>
      </c>
    </row>
    <row r="6200" spans="1:6">
      <c r="A6200" s="1" t="s">
        <v>7962</v>
      </c>
      <c r="B6200" t="s">
        <v>7962</v>
      </c>
      <c r="C6200" t="s">
        <v>1765</v>
      </c>
      <c r="E6200" s="4">
        <v>42278</v>
      </c>
      <c r="F6200" t="s">
        <v>9798</v>
      </c>
    </row>
    <row r="6201" spans="1:6">
      <c r="A6201" s="1" t="s">
        <v>7963</v>
      </c>
      <c r="B6201" t="s">
        <v>7963</v>
      </c>
      <c r="C6201" t="s">
        <v>1765</v>
      </c>
      <c r="D6201" t="s">
        <v>9722</v>
      </c>
      <c r="E6201" s="4">
        <v>42278</v>
      </c>
      <c r="F6201" t="s">
        <v>9798</v>
      </c>
    </row>
    <row r="6202" spans="1:6">
      <c r="A6202" s="1" t="s">
        <v>7964</v>
      </c>
      <c r="B6202" t="s">
        <v>7964</v>
      </c>
      <c r="C6202" t="s">
        <v>9716</v>
      </c>
      <c r="E6202" s="4">
        <v>42278</v>
      </c>
      <c r="F6202" t="s">
        <v>9798</v>
      </c>
    </row>
    <row r="6203" spans="1:6">
      <c r="A6203" s="1" t="s">
        <v>7965</v>
      </c>
      <c r="B6203" t="s">
        <v>7965</v>
      </c>
      <c r="C6203" t="s">
        <v>9716</v>
      </c>
      <c r="E6203" s="4">
        <v>42278</v>
      </c>
      <c r="F6203" t="s">
        <v>9798</v>
      </c>
    </row>
    <row r="6204" spans="1:6">
      <c r="A6204" s="1" t="s">
        <v>7966</v>
      </c>
      <c r="B6204" t="s">
        <v>7966</v>
      </c>
      <c r="C6204" t="s">
        <v>9716</v>
      </c>
      <c r="E6204" s="4">
        <v>42278</v>
      </c>
      <c r="F6204" t="s">
        <v>9798</v>
      </c>
    </row>
    <row r="6205" spans="1:6">
      <c r="A6205" s="1" t="s">
        <v>7967</v>
      </c>
      <c r="B6205" t="s">
        <v>7967</v>
      </c>
      <c r="C6205" t="s">
        <v>1765</v>
      </c>
      <c r="E6205" s="4">
        <v>42278</v>
      </c>
      <c r="F6205" t="s">
        <v>9798</v>
      </c>
    </row>
    <row r="6206" spans="1:6">
      <c r="A6206" s="1" t="s">
        <v>7968</v>
      </c>
      <c r="B6206" t="s">
        <v>7968</v>
      </c>
      <c r="C6206" t="s">
        <v>9715</v>
      </c>
      <c r="D6206" t="s">
        <v>9725</v>
      </c>
      <c r="E6206" s="4">
        <v>42369</v>
      </c>
      <c r="F6206" t="s">
        <v>9798</v>
      </c>
    </row>
    <row r="6207" spans="1:6">
      <c r="A6207" s="1" t="s">
        <v>7969</v>
      </c>
      <c r="B6207" t="s">
        <v>7969</v>
      </c>
      <c r="C6207" t="s">
        <v>1765</v>
      </c>
      <c r="E6207" s="4">
        <v>42278</v>
      </c>
      <c r="F6207" t="s">
        <v>9798</v>
      </c>
    </row>
    <row r="6208" spans="1:6">
      <c r="A6208" s="1" t="s">
        <v>7970</v>
      </c>
      <c r="B6208" t="s">
        <v>7970</v>
      </c>
      <c r="C6208" t="s">
        <v>9715</v>
      </c>
      <c r="E6208" s="4">
        <v>42278</v>
      </c>
      <c r="F6208" t="s">
        <v>9798</v>
      </c>
    </row>
    <row r="6209" spans="1:6">
      <c r="A6209" s="1" t="s">
        <v>7971</v>
      </c>
      <c r="B6209" t="s">
        <v>7971</v>
      </c>
      <c r="C6209" t="s">
        <v>9715</v>
      </c>
      <c r="E6209" s="4">
        <v>42278</v>
      </c>
      <c r="F6209" t="s">
        <v>9798</v>
      </c>
    </row>
    <row r="6210" spans="1:6">
      <c r="A6210" s="1" t="s">
        <v>7972</v>
      </c>
      <c r="B6210" t="s">
        <v>7972</v>
      </c>
      <c r="C6210" t="s">
        <v>1765</v>
      </c>
      <c r="D6210" t="s">
        <v>9722</v>
      </c>
      <c r="E6210" s="4">
        <v>42278</v>
      </c>
      <c r="F6210" t="s">
        <v>9798</v>
      </c>
    </row>
    <row r="6211" spans="1:6">
      <c r="A6211" s="1" t="s">
        <v>7973</v>
      </c>
      <c r="B6211" t="s">
        <v>7973</v>
      </c>
      <c r="C6211" t="s">
        <v>9716</v>
      </c>
      <c r="D6211" t="s">
        <v>9744</v>
      </c>
      <c r="E6211" s="4">
        <v>42278</v>
      </c>
      <c r="F6211" t="s">
        <v>9798</v>
      </c>
    </row>
    <row r="6212" spans="1:6">
      <c r="A6212" s="1" t="s">
        <v>7974</v>
      </c>
      <c r="B6212" t="s">
        <v>7974</v>
      </c>
      <c r="C6212" t="s">
        <v>9715</v>
      </c>
      <c r="E6212" s="4">
        <v>42278</v>
      </c>
      <c r="F6212" t="s">
        <v>9798</v>
      </c>
    </row>
    <row r="6213" spans="1:6">
      <c r="A6213" s="1" t="s">
        <v>7975</v>
      </c>
      <c r="B6213" t="s">
        <v>7975</v>
      </c>
      <c r="C6213" t="s">
        <v>9716</v>
      </c>
      <c r="E6213" s="4">
        <v>42278</v>
      </c>
      <c r="F6213" t="s">
        <v>9798</v>
      </c>
    </row>
    <row r="6214" spans="1:6">
      <c r="A6214" s="1" t="s">
        <v>7976</v>
      </c>
      <c r="B6214" t="s">
        <v>7976</v>
      </c>
      <c r="C6214" t="s">
        <v>1765</v>
      </c>
      <c r="E6214" s="4">
        <v>42278</v>
      </c>
      <c r="F6214" t="s">
        <v>9798</v>
      </c>
    </row>
    <row r="6215" spans="1:6">
      <c r="A6215" s="1" t="s">
        <v>7977</v>
      </c>
      <c r="B6215" t="s">
        <v>7977</v>
      </c>
      <c r="C6215" t="s">
        <v>9716</v>
      </c>
      <c r="E6215" s="4">
        <v>42278</v>
      </c>
      <c r="F6215" t="s">
        <v>9798</v>
      </c>
    </row>
    <row r="6216" spans="1:6">
      <c r="A6216" s="1" t="s">
        <v>7978</v>
      </c>
      <c r="B6216" t="s">
        <v>7978</v>
      </c>
      <c r="C6216" t="s">
        <v>1765</v>
      </c>
      <c r="E6216" s="4">
        <v>42278</v>
      </c>
      <c r="F6216" t="s">
        <v>9798</v>
      </c>
    </row>
    <row r="6217" spans="1:6">
      <c r="A6217" s="1" t="s">
        <v>7979</v>
      </c>
      <c r="B6217" t="s">
        <v>7979</v>
      </c>
      <c r="C6217" t="s">
        <v>9716</v>
      </c>
      <c r="E6217" s="4">
        <v>42278</v>
      </c>
      <c r="F6217" t="s">
        <v>9798</v>
      </c>
    </row>
    <row r="6218" spans="1:6">
      <c r="A6218" s="1" t="s">
        <v>7980</v>
      </c>
      <c r="B6218" t="s">
        <v>7980</v>
      </c>
      <c r="C6218" t="s">
        <v>9716</v>
      </c>
      <c r="E6218" s="4">
        <v>42278</v>
      </c>
      <c r="F6218" t="s">
        <v>9798</v>
      </c>
    </row>
    <row r="6219" spans="1:6">
      <c r="A6219" s="1" t="s">
        <v>7981</v>
      </c>
      <c r="B6219" t="s">
        <v>7981</v>
      </c>
      <c r="C6219" t="s">
        <v>9716</v>
      </c>
      <c r="E6219" s="4">
        <v>42278</v>
      </c>
      <c r="F6219" t="s">
        <v>9798</v>
      </c>
    </row>
    <row r="6220" spans="1:6">
      <c r="A6220" s="1" t="s">
        <v>7982</v>
      </c>
      <c r="B6220" t="s">
        <v>7982</v>
      </c>
      <c r="C6220" t="s">
        <v>1765</v>
      </c>
      <c r="E6220" s="4">
        <v>42278</v>
      </c>
      <c r="F6220" t="s">
        <v>9798</v>
      </c>
    </row>
    <row r="6221" spans="1:6">
      <c r="A6221" s="1" t="s">
        <v>7983</v>
      </c>
      <c r="B6221" t="s">
        <v>7983</v>
      </c>
      <c r="C6221" t="s">
        <v>9716</v>
      </c>
      <c r="E6221" s="4">
        <v>42278</v>
      </c>
      <c r="F6221" t="s">
        <v>9798</v>
      </c>
    </row>
    <row r="6222" spans="1:6">
      <c r="A6222" s="1" t="s">
        <v>7984</v>
      </c>
      <c r="B6222" t="s">
        <v>7984</v>
      </c>
      <c r="C6222" t="s">
        <v>1765</v>
      </c>
      <c r="E6222" s="4">
        <v>42278</v>
      </c>
      <c r="F6222" t="s">
        <v>9798</v>
      </c>
    </row>
    <row r="6223" spans="1:6">
      <c r="A6223" s="1" t="s">
        <v>7985</v>
      </c>
      <c r="B6223" t="s">
        <v>7985</v>
      </c>
      <c r="C6223" t="s">
        <v>1765</v>
      </c>
      <c r="E6223" s="4">
        <v>42278</v>
      </c>
      <c r="F6223" t="s">
        <v>9798</v>
      </c>
    </row>
    <row r="6224" spans="1:6">
      <c r="A6224" s="1" t="s">
        <v>7986</v>
      </c>
      <c r="B6224" t="s">
        <v>7986</v>
      </c>
      <c r="C6224" t="s">
        <v>1765</v>
      </c>
      <c r="E6224" s="4">
        <v>42278</v>
      </c>
      <c r="F6224" t="s">
        <v>9798</v>
      </c>
    </row>
    <row r="6225" spans="1:6">
      <c r="A6225" s="1" t="s">
        <v>7987</v>
      </c>
      <c r="B6225" t="s">
        <v>7987</v>
      </c>
      <c r="C6225" t="s">
        <v>1765</v>
      </c>
      <c r="E6225" s="4">
        <v>42278</v>
      </c>
      <c r="F6225" t="s">
        <v>9798</v>
      </c>
    </row>
    <row r="6226" spans="1:6">
      <c r="A6226" s="1" t="s">
        <v>7988</v>
      </c>
      <c r="B6226" t="s">
        <v>7988</v>
      </c>
      <c r="C6226" t="s">
        <v>1765</v>
      </c>
      <c r="E6226" s="4">
        <v>42278</v>
      </c>
      <c r="F6226" t="s">
        <v>9798</v>
      </c>
    </row>
    <row r="6227" spans="1:6">
      <c r="A6227" s="1" t="s">
        <v>7989</v>
      </c>
      <c r="B6227" t="s">
        <v>7989</v>
      </c>
      <c r="C6227" t="s">
        <v>1765</v>
      </c>
      <c r="E6227" s="4">
        <v>42278</v>
      </c>
      <c r="F6227" t="s">
        <v>9798</v>
      </c>
    </row>
    <row r="6228" spans="1:6">
      <c r="A6228" s="1" t="s">
        <v>7990</v>
      </c>
      <c r="B6228" t="s">
        <v>7990</v>
      </c>
      <c r="C6228" t="s">
        <v>1765</v>
      </c>
      <c r="E6228" s="4">
        <v>42278</v>
      </c>
      <c r="F6228" t="s">
        <v>9798</v>
      </c>
    </row>
    <row r="6229" spans="1:6">
      <c r="A6229" s="1" t="s">
        <v>7991</v>
      </c>
      <c r="B6229" t="s">
        <v>7991</v>
      </c>
      <c r="C6229" t="s">
        <v>9716</v>
      </c>
      <c r="E6229" s="4">
        <v>42278</v>
      </c>
      <c r="F6229" t="s">
        <v>9798</v>
      </c>
    </row>
    <row r="6230" spans="1:6">
      <c r="A6230" s="1" t="s">
        <v>7992</v>
      </c>
      <c r="B6230" t="s">
        <v>7992</v>
      </c>
      <c r="C6230" t="s">
        <v>1765</v>
      </c>
      <c r="E6230" s="4">
        <v>42278</v>
      </c>
      <c r="F6230" t="s">
        <v>9798</v>
      </c>
    </row>
    <row r="6231" spans="1:6">
      <c r="A6231" s="1" t="s">
        <v>7993</v>
      </c>
      <c r="B6231" t="s">
        <v>7993</v>
      </c>
      <c r="C6231" t="s">
        <v>1765</v>
      </c>
      <c r="E6231" s="4">
        <v>42278</v>
      </c>
      <c r="F6231" t="s">
        <v>9798</v>
      </c>
    </row>
    <row r="6232" spans="1:6">
      <c r="A6232" s="1" t="s">
        <v>7994</v>
      </c>
      <c r="B6232" t="s">
        <v>7994</v>
      </c>
      <c r="C6232" t="s">
        <v>1765</v>
      </c>
      <c r="E6232" s="4">
        <v>42278</v>
      </c>
      <c r="F6232" t="s">
        <v>9798</v>
      </c>
    </row>
    <row r="6233" spans="1:6">
      <c r="A6233" s="1" t="s">
        <v>7995</v>
      </c>
      <c r="B6233" t="s">
        <v>7995</v>
      </c>
      <c r="C6233" t="s">
        <v>9716</v>
      </c>
      <c r="E6233" s="4">
        <v>42278</v>
      </c>
      <c r="F6233" t="s">
        <v>9798</v>
      </c>
    </row>
    <row r="6234" spans="1:6">
      <c r="A6234" s="1" t="s">
        <v>7996</v>
      </c>
      <c r="B6234" t="s">
        <v>7996</v>
      </c>
      <c r="C6234" t="s">
        <v>1765</v>
      </c>
      <c r="E6234" s="4">
        <v>42278</v>
      </c>
      <c r="F6234" t="s">
        <v>9798</v>
      </c>
    </row>
    <row r="6235" spans="1:6">
      <c r="A6235" s="1" t="s">
        <v>7997</v>
      </c>
      <c r="B6235" t="s">
        <v>7997</v>
      </c>
      <c r="C6235" t="s">
        <v>1765</v>
      </c>
      <c r="E6235" s="4">
        <v>42278</v>
      </c>
      <c r="F6235" t="s">
        <v>9798</v>
      </c>
    </row>
    <row r="6236" spans="1:6">
      <c r="A6236" s="1" t="s">
        <v>7998</v>
      </c>
      <c r="B6236" t="s">
        <v>7998</v>
      </c>
      <c r="C6236" t="s">
        <v>9716</v>
      </c>
      <c r="E6236" s="4">
        <v>42278</v>
      </c>
      <c r="F6236" t="s">
        <v>9798</v>
      </c>
    </row>
    <row r="6237" spans="1:6">
      <c r="A6237" s="1" t="s">
        <v>7999</v>
      </c>
      <c r="B6237" t="s">
        <v>7999</v>
      </c>
      <c r="C6237" t="s">
        <v>9716</v>
      </c>
      <c r="E6237" s="4">
        <v>42278</v>
      </c>
      <c r="F6237" t="s">
        <v>9798</v>
      </c>
    </row>
    <row r="6238" spans="1:6">
      <c r="A6238" s="1" t="s">
        <v>8000</v>
      </c>
      <c r="B6238" t="s">
        <v>8000</v>
      </c>
      <c r="C6238" t="s">
        <v>1765</v>
      </c>
      <c r="E6238" s="4">
        <v>42278</v>
      </c>
      <c r="F6238" t="s">
        <v>9798</v>
      </c>
    </row>
    <row r="6239" spans="1:6">
      <c r="A6239" s="1" t="s">
        <v>8001</v>
      </c>
      <c r="B6239" t="s">
        <v>8001</v>
      </c>
      <c r="C6239" t="s">
        <v>1765</v>
      </c>
      <c r="E6239" s="4">
        <v>42278</v>
      </c>
      <c r="F6239" t="s">
        <v>9798</v>
      </c>
    </row>
    <row r="6240" spans="1:6">
      <c r="A6240" s="1" t="s">
        <v>8002</v>
      </c>
      <c r="B6240" t="s">
        <v>8002</v>
      </c>
      <c r="C6240" t="s">
        <v>9716</v>
      </c>
      <c r="E6240" s="4">
        <v>42278</v>
      </c>
      <c r="F6240" t="s">
        <v>9798</v>
      </c>
    </row>
    <row r="6241" spans="1:6">
      <c r="A6241" s="1" t="s">
        <v>8003</v>
      </c>
      <c r="B6241" t="s">
        <v>8003</v>
      </c>
      <c r="C6241" t="s">
        <v>1765</v>
      </c>
      <c r="E6241" s="4">
        <v>42278</v>
      </c>
      <c r="F6241" t="s">
        <v>9798</v>
      </c>
    </row>
    <row r="6242" spans="1:6">
      <c r="A6242" s="1" t="s">
        <v>8004</v>
      </c>
      <c r="B6242" t="s">
        <v>8004</v>
      </c>
      <c r="C6242" t="s">
        <v>1765</v>
      </c>
      <c r="E6242" s="4">
        <v>42278</v>
      </c>
      <c r="F6242" t="s">
        <v>9798</v>
      </c>
    </row>
    <row r="6243" spans="1:6">
      <c r="A6243" s="1" t="s">
        <v>8005</v>
      </c>
      <c r="B6243" t="s">
        <v>8005</v>
      </c>
      <c r="C6243" t="s">
        <v>1765</v>
      </c>
      <c r="E6243" s="4">
        <v>42278</v>
      </c>
      <c r="F6243" t="s">
        <v>9798</v>
      </c>
    </row>
    <row r="6244" spans="1:6">
      <c r="A6244" s="1" t="s">
        <v>8006</v>
      </c>
      <c r="B6244" t="s">
        <v>8006</v>
      </c>
      <c r="C6244" t="s">
        <v>1765</v>
      </c>
      <c r="D6244" t="s">
        <v>9722</v>
      </c>
      <c r="E6244" s="4">
        <v>42360</v>
      </c>
      <c r="F6244" t="s">
        <v>9798</v>
      </c>
    </row>
    <row r="6245" spans="1:6">
      <c r="A6245" s="1" t="s">
        <v>8007</v>
      </c>
      <c r="B6245" t="s">
        <v>8007</v>
      </c>
      <c r="C6245" t="s">
        <v>9715</v>
      </c>
      <c r="E6245" s="4">
        <v>42278</v>
      </c>
      <c r="F6245" t="s">
        <v>9798</v>
      </c>
    </row>
    <row r="6246" spans="1:6">
      <c r="A6246" s="1" t="s">
        <v>8008</v>
      </c>
      <c r="B6246" t="s">
        <v>8008</v>
      </c>
      <c r="C6246" t="s">
        <v>9715</v>
      </c>
      <c r="D6246" t="s">
        <v>9722</v>
      </c>
      <c r="E6246" s="4">
        <v>42278</v>
      </c>
      <c r="F6246" t="s">
        <v>9798</v>
      </c>
    </row>
    <row r="6247" spans="1:6">
      <c r="A6247" s="1" t="s">
        <v>8009</v>
      </c>
      <c r="B6247" t="s">
        <v>8009</v>
      </c>
      <c r="C6247" t="s">
        <v>1765</v>
      </c>
      <c r="E6247" s="4">
        <v>42278</v>
      </c>
      <c r="F6247" t="s">
        <v>9798</v>
      </c>
    </row>
    <row r="6248" spans="1:6">
      <c r="A6248" s="1" t="s">
        <v>8010</v>
      </c>
      <c r="B6248" t="s">
        <v>8010</v>
      </c>
      <c r="C6248" t="s">
        <v>9715</v>
      </c>
      <c r="D6248" t="s">
        <v>9722</v>
      </c>
      <c r="E6248" s="4">
        <v>42964</v>
      </c>
      <c r="F6248" t="s">
        <v>9798</v>
      </c>
    </row>
    <row r="6249" spans="1:6">
      <c r="A6249" s="1" t="s">
        <v>8011</v>
      </c>
      <c r="B6249" t="s">
        <v>8011</v>
      </c>
      <c r="C6249" t="s">
        <v>9715</v>
      </c>
      <c r="E6249" s="4">
        <v>42278</v>
      </c>
      <c r="F6249" t="s">
        <v>9798</v>
      </c>
    </row>
    <row r="6250" spans="1:6">
      <c r="A6250" s="1" t="s">
        <v>8012</v>
      </c>
      <c r="B6250" t="s">
        <v>8012</v>
      </c>
      <c r="C6250" t="s">
        <v>1765</v>
      </c>
      <c r="E6250" s="4">
        <v>42278</v>
      </c>
      <c r="F6250" t="s">
        <v>9798</v>
      </c>
    </row>
    <row r="6251" spans="1:6">
      <c r="A6251" s="1" t="s">
        <v>8013</v>
      </c>
      <c r="B6251" t="s">
        <v>8013</v>
      </c>
      <c r="C6251" t="s">
        <v>1765</v>
      </c>
      <c r="E6251" s="4">
        <v>42278</v>
      </c>
      <c r="F6251" t="s">
        <v>9798</v>
      </c>
    </row>
    <row r="6252" spans="1:6">
      <c r="A6252" s="1" t="s">
        <v>8014</v>
      </c>
      <c r="B6252" t="s">
        <v>8014</v>
      </c>
      <c r="C6252" t="s">
        <v>1765</v>
      </c>
      <c r="E6252" s="4">
        <v>42278</v>
      </c>
      <c r="F6252" t="s">
        <v>9798</v>
      </c>
    </row>
    <row r="6253" spans="1:6">
      <c r="A6253" s="1" t="s">
        <v>8015</v>
      </c>
      <c r="B6253" t="s">
        <v>8015</v>
      </c>
      <c r="C6253" t="s">
        <v>1765</v>
      </c>
      <c r="E6253" s="4">
        <v>42278</v>
      </c>
      <c r="F6253" t="s">
        <v>9798</v>
      </c>
    </row>
    <row r="6254" spans="1:6">
      <c r="A6254" s="1" t="s">
        <v>8016</v>
      </c>
      <c r="B6254" t="s">
        <v>8016</v>
      </c>
      <c r="C6254" t="s">
        <v>1765</v>
      </c>
      <c r="E6254" s="4">
        <v>42278</v>
      </c>
      <c r="F6254" t="s">
        <v>9798</v>
      </c>
    </row>
    <row r="6255" spans="1:6">
      <c r="A6255" s="1" t="s">
        <v>8017</v>
      </c>
      <c r="B6255" t="s">
        <v>8017</v>
      </c>
      <c r="C6255" t="s">
        <v>1765</v>
      </c>
      <c r="E6255" s="4">
        <v>42278</v>
      </c>
      <c r="F6255" t="s">
        <v>9798</v>
      </c>
    </row>
    <row r="6256" spans="1:6">
      <c r="A6256" s="1" t="s">
        <v>8018</v>
      </c>
      <c r="B6256" t="s">
        <v>8018</v>
      </c>
      <c r="C6256" t="s">
        <v>1765</v>
      </c>
      <c r="E6256" s="4">
        <v>42278</v>
      </c>
      <c r="F6256" t="s">
        <v>9798</v>
      </c>
    </row>
    <row r="6257" spans="1:6">
      <c r="A6257" s="1" t="s">
        <v>8019</v>
      </c>
      <c r="B6257" t="s">
        <v>8019</v>
      </c>
      <c r="C6257" t="s">
        <v>9715</v>
      </c>
      <c r="E6257" s="4">
        <v>42278</v>
      </c>
      <c r="F6257" t="s">
        <v>9798</v>
      </c>
    </row>
    <row r="6258" spans="1:6">
      <c r="A6258" s="1" t="s">
        <v>8020</v>
      </c>
      <c r="B6258" t="s">
        <v>8020</v>
      </c>
      <c r="C6258" t="s">
        <v>1765</v>
      </c>
      <c r="E6258" s="4">
        <v>42278</v>
      </c>
      <c r="F6258" t="s">
        <v>9798</v>
      </c>
    </row>
    <row r="6259" spans="1:6">
      <c r="A6259" s="1" t="s">
        <v>8021</v>
      </c>
      <c r="B6259" t="s">
        <v>8021</v>
      </c>
      <c r="C6259" t="s">
        <v>9716</v>
      </c>
      <c r="E6259" s="4">
        <v>42278</v>
      </c>
      <c r="F6259" t="s">
        <v>9798</v>
      </c>
    </row>
    <row r="6260" spans="1:6">
      <c r="A6260" s="1" t="s">
        <v>8022</v>
      </c>
      <c r="B6260" t="s">
        <v>8022</v>
      </c>
      <c r="C6260" t="s">
        <v>1765</v>
      </c>
      <c r="D6260" t="s">
        <v>9722</v>
      </c>
      <c r="E6260" s="4">
        <v>42278</v>
      </c>
      <c r="F6260" t="s">
        <v>9798</v>
      </c>
    </row>
    <row r="6261" spans="1:6">
      <c r="A6261" s="1" t="s">
        <v>8023</v>
      </c>
      <c r="B6261" t="s">
        <v>8023</v>
      </c>
      <c r="C6261" t="s">
        <v>1765</v>
      </c>
      <c r="E6261" s="4">
        <v>42278</v>
      </c>
      <c r="F6261" t="s">
        <v>9798</v>
      </c>
    </row>
    <row r="6262" spans="1:6">
      <c r="A6262" s="1" t="s">
        <v>8024</v>
      </c>
      <c r="B6262" t="s">
        <v>8024</v>
      </c>
      <c r="C6262" t="s">
        <v>1765</v>
      </c>
      <c r="E6262" s="4">
        <v>42278</v>
      </c>
      <c r="F6262" t="s">
        <v>9798</v>
      </c>
    </row>
    <row r="6263" spans="1:6">
      <c r="A6263" s="1" t="s">
        <v>8025</v>
      </c>
      <c r="B6263" t="s">
        <v>8025</v>
      </c>
      <c r="C6263" t="s">
        <v>1765</v>
      </c>
      <c r="E6263" s="4">
        <v>42278</v>
      </c>
      <c r="F6263" t="s">
        <v>9798</v>
      </c>
    </row>
    <row r="6264" spans="1:6">
      <c r="A6264" s="1" t="s">
        <v>8026</v>
      </c>
      <c r="B6264" t="s">
        <v>8026</v>
      </c>
      <c r="C6264" t="s">
        <v>1765</v>
      </c>
      <c r="E6264" s="4">
        <v>42278</v>
      </c>
      <c r="F6264" t="s">
        <v>9798</v>
      </c>
    </row>
    <row r="6265" spans="1:6">
      <c r="A6265" s="1" t="s">
        <v>8027</v>
      </c>
      <c r="B6265" t="s">
        <v>8027</v>
      </c>
      <c r="C6265" t="s">
        <v>1765</v>
      </c>
      <c r="E6265" s="4">
        <v>42278</v>
      </c>
      <c r="F6265" t="s">
        <v>9798</v>
      </c>
    </row>
    <row r="6266" spans="1:6">
      <c r="A6266" s="1" t="s">
        <v>8028</v>
      </c>
      <c r="B6266" t="s">
        <v>8028</v>
      </c>
      <c r="C6266" t="s">
        <v>1765</v>
      </c>
      <c r="E6266" s="4">
        <v>42278</v>
      </c>
      <c r="F6266" t="s">
        <v>9798</v>
      </c>
    </row>
    <row r="6267" spans="1:6">
      <c r="A6267" s="1" t="s">
        <v>8029</v>
      </c>
      <c r="B6267" t="s">
        <v>8029</v>
      </c>
      <c r="C6267" t="s">
        <v>9715</v>
      </c>
      <c r="E6267" s="4">
        <v>42278</v>
      </c>
      <c r="F6267" t="s">
        <v>9798</v>
      </c>
    </row>
    <row r="6268" spans="1:6">
      <c r="A6268" s="1" t="s">
        <v>8030</v>
      </c>
      <c r="B6268" t="s">
        <v>8030</v>
      </c>
      <c r="C6268" t="s">
        <v>1765</v>
      </c>
      <c r="E6268" s="4">
        <v>42278</v>
      </c>
      <c r="F6268" t="s">
        <v>9798</v>
      </c>
    </row>
    <row r="6269" spans="1:6">
      <c r="A6269" s="1" t="s">
        <v>8031</v>
      </c>
      <c r="B6269" t="s">
        <v>8031</v>
      </c>
      <c r="C6269" t="s">
        <v>1765</v>
      </c>
      <c r="E6269" s="4">
        <v>42278</v>
      </c>
      <c r="F6269" t="s">
        <v>9798</v>
      </c>
    </row>
    <row r="6270" spans="1:6">
      <c r="A6270" s="1" t="s">
        <v>8032</v>
      </c>
      <c r="B6270" t="s">
        <v>8032</v>
      </c>
      <c r="C6270" t="s">
        <v>1765</v>
      </c>
      <c r="E6270" s="4">
        <v>42278</v>
      </c>
      <c r="F6270" t="s">
        <v>9798</v>
      </c>
    </row>
    <row r="6271" spans="1:6">
      <c r="A6271" s="1" t="s">
        <v>8033</v>
      </c>
      <c r="B6271" t="s">
        <v>8033</v>
      </c>
      <c r="C6271" t="s">
        <v>1765</v>
      </c>
      <c r="E6271" s="4">
        <v>42278</v>
      </c>
      <c r="F6271" t="s">
        <v>9798</v>
      </c>
    </row>
    <row r="6272" spans="1:6">
      <c r="A6272" s="1" t="s">
        <v>8034</v>
      </c>
      <c r="B6272" t="s">
        <v>8034</v>
      </c>
      <c r="C6272" t="s">
        <v>1765</v>
      </c>
      <c r="E6272" s="4">
        <v>42278</v>
      </c>
      <c r="F6272" t="s">
        <v>9798</v>
      </c>
    </row>
    <row r="6273" spans="1:6">
      <c r="A6273" s="1" t="s">
        <v>8035</v>
      </c>
      <c r="B6273" t="s">
        <v>8035</v>
      </c>
      <c r="C6273" t="s">
        <v>1765</v>
      </c>
      <c r="E6273" s="4">
        <v>42278</v>
      </c>
      <c r="F6273" t="s">
        <v>9798</v>
      </c>
    </row>
    <row r="6274" spans="1:6">
      <c r="A6274" s="1" t="s">
        <v>8036</v>
      </c>
      <c r="B6274" t="s">
        <v>8036</v>
      </c>
      <c r="C6274" t="s">
        <v>1765</v>
      </c>
      <c r="D6274" t="s">
        <v>9722</v>
      </c>
      <c r="E6274" s="4">
        <v>42360</v>
      </c>
      <c r="F6274" t="s">
        <v>9798</v>
      </c>
    </row>
    <row r="6275" spans="1:6">
      <c r="A6275" s="1" t="s">
        <v>8037</v>
      </c>
      <c r="B6275" t="s">
        <v>8037</v>
      </c>
      <c r="C6275" t="s">
        <v>1765</v>
      </c>
      <c r="E6275" s="4">
        <v>42278</v>
      </c>
      <c r="F6275" t="s">
        <v>9798</v>
      </c>
    </row>
    <row r="6276" spans="1:6">
      <c r="A6276" s="1" t="s">
        <v>8038</v>
      </c>
      <c r="B6276" t="s">
        <v>8038</v>
      </c>
      <c r="C6276" t="s">
        <v>1765</v>
      </c>
      <c r="E6276" s="4">
        <v>42278</v>
      </c>
      <c r="F6276" t="s">
        <v>9798</v>
      </c>
    </row>
    <row r="6277" spans="1:6">
      <c r="A6277" s="1" t="s">
        <v>8039</v>
      </c>
      <c r="B6277" t="s">
        <v>8039</v>
      </c>
      <c r="C6277" t="s">
        <v>1765</v>
      </c>
      <c r="E6277" s="4">
        <v>42278</v>
      </c>
      <c r="F6277" t="s">
        <v>9798</v>
      </c>
    </row>
    <row r="6278" spans="1:6">
      <c r="A6278" s="1" t="s">
        <v>8040</v>
      </c>
      <c r="B6278" t="s">
        <v>8040</v>
      </c>
      <c r="C6278" t="s">
        <v>1765</v>
      </c>
      <c r="E6278" s="4">
        <v>42278</v>
      </c>
      <c r="F6278" t="s">
        <v>9798</v>
      </c>
    </row>
    <row r="6279" spans="1:6">
      <c r="A6279" s="1" t="s">
        <v>8041</v>
      </c>
      <c r="B6279" t="s">
        <v>8041</v>
      </c>
      <c r="C6279" t="s">
        <v>1765</v>
      </c>
      <c r="E6279" s="4">
        <v>42278</v>
      </c>
      <c r="F6279" t="s">
        <v>9798</v>
      </c>
    </row>
    <row r="6280" spans="1:6">
      <c r="A6280" s="1" t="s">
        <v>8042</v>
      </c>
      <c r="B6280" t="s">
        <v>8042</v>
      </c>
      <c r="C6280" t="s">
        <v>1765</v>
      </c>
      <c r="E6280" s="4">
        <v>42278</v>
      </c>
      <c r="F6280" t="s">
        <v>9798</v>
      </c>
    </row>
    <row r="6281" spans="1:6">
      <c r="A6281" s="1" t="s">
        <v>8043</v>
      </c>
      <c r="B6281" t="s">
        <v>8043</v>
      </c>
      <c r="C6281" t="s">
        <v>1765</v>
      </c>
      <c r="E6281" s="4">
        <v>42278</v>
      </c>
      <c r="F6281" t="s">
        <v>9798</v>
      </c>
    </row>
    <row r="6282" spans="1:6">
      <c r="A6282" s="1" t="s">
        <v>8044</v>
      </c>
      <c r="B6282" t="s">
        <v>8044</v>
      </c>
      <c r="C6282" t="s">
        <v>1765</v>
      </c>
      <c r="E6282" s="4">
        <v>42278</v>
      </c>
      <c r="F6282" t="s">
        <v>9798</v>
      </c>
    </row>
    <row r="6283" spans="1:6">
      <c r="A6283" s="1" t="s">
        <v>8045</v>
      </c>
      <c r="B6283" t="s">
        <v>8045</v>
      </c>
      <c r="C6283" t="s">
        <v>1765</v>
      </c>
      <c r="E6283" s="4">
        <v>42278</v>
      </c>
      <c r="F6283" t="s">
        <v>9798</v>
      </c>
    </row>
    <row r="6284" spans="1:6">
      <c r="A6284" s="1" t="s">
        <v>8046</v>
      </c>
      <c r="B6284" t="s">
        <v>8046</v>
      </c>
      <c r="C6284" t="s">
        <v>1765</v>
      </c>
      <c r="E6284" s="4">
        <v>42278</v>
      </c>
      <c r="F6284" t="s">
        <v>9798</v>
      </c>
    </row>
    <row r="6285" spans="1:6">
      <c r="A6285" s="1" t="s">
        <v>8047</v>
      </c>
      <c r="B6285" t="s">
        <v>8047</v>
      </c>
      <c r="C6285" t="s">
        <v>1765</v>
      </c>
      <c r="E6285" s="4">
        <v>42278</v>
      </c>
      <c r="F6285" t="s">
        <v>9798</v>
      </c>
    </row>
    <row r="6286" spans="1:6">
      <c r="A6286" s="1" t="s">
        <v>8048</v>
      </c>
      <c r="B6286" t="s">
        <v>8048</v>
      </c>
      <c r="C6286" t="s">
        <v>1765</v>
      </c>
      <c r="E6286" s="4">
        <v>42278</v>
      </c>
      <c r="F6286" t="s">
        <v>9798</v>
      </c>
    </row>
    <row r="6287" spans="1:6">
      <c r="A6287" s="1" t="s">
        <v>8049</v>
      </c>
      <c r="B6287" t="s">
        <v>8049</v>
      </c>
      <c r="C6287" t="s">
        <v>1765</v>
      </c>
      <c r="E6287" s="4">
        <v>42278</v>
      </c>
      <c r="F6287" t="s">
        <v>9798</v>
      </c>
    </row>
    <row r="6288" spans="1:6">
      <c r="A6288" s="1" t="s">
        <v>8050</v>
      </c>
      <c r="B6288" t="s">
        <v>8050</v>
      </c>
      <c r="C6288" t="s">
        <v>1765</v>
      </c>
      <c r="E6288" s="4">
        <v>42278</v>
      </c>
      <c r="F6288" t="s">
        <v>9798</v>
      </c>
    </row>
    <row r="6289" spans="1:6">
      <c r="A6289" s="1" t="s">
        <v>8051</v>
      </c>
      <c r="B6289" t="s">
        <v>8051</v>
      </c>
      <c r="C6289" t="s">
        <v>1765</v>
      </c>
      <c r="E6289" s="4">
        <v>42278</v>
      </c>
      <c r="F6289" t="s">
        <v>9798</v>
      </c>
    </row>
    <row r="6290" spans="1:6">
      <c r="A6290" s="1" t="s">
        <v>8052</v>
      </c>
      <c r="B6290" t="s">
        <v>8052</v>
      </c>
      <c r="C6290" t="s">
        <v>1765</v>
      </c>
      <c r="E6290" s="4">
        <v>42278</v>
      </c>
      <c r="F6290" t="s">
        <v>9798</v>
      </c>
    </row>
    <row r="6291" spans="1:6">
      <c r="A6291" s="1" t="s">
        <v>8053</v>
      </c>
      <c r="B6291" t="s">
        <v>8053</v>
      </c>
      <c r="C6291" t="s">
        <v>9716</v>
      </c>
      <c r="E6291" s="4">
        <v>42278</v>
      </c>
      <c r="F6291" t="s">
        <v>9798</v>
      </c>
    </row>
    <row r="6292" spans="1:6">
      <c r="A6292" s="1" t="s">
        <v>8054</v>
      </c>
      <c r="B6292" t="s">
        <v>8054</v>
      </c>
      <c r="C6292" t="s">
        <v>1765</v>
      </c>
      <c r="E6292" s="4">
        <v>42278</v>
      </c>
      <c r="F6292" t="s">
        <v>9798</v>
      </c>
    </row>
    <row r="6293" spans="1:6">
      <c r="A6293" s="1" t="s">
        <v>8055</v>
      </c>
      <c r="B6293" t="s">
        <v>8055</v>
      </c>
      <c r="C6293" t="s">
        <v>1765</v>
      </c>
      <c r="E6293" s="4">
        <v>42278</v>
      </c>
      <c r="F6293" t="s">
        <v>9798</v>
      </c>
    </row>
    <row r="6294" spans="1:6">
      <c r="A6294" s="1" t="s">
        <v>8056</v>
      </c>
      <c r="B6294" t="s">
        <v>8056</v>
      </c>
      <c r="C6294" t="s">
        <v>1765</v>
      </c>
      <c r="E6294" s="4">
        <v>42278</v>
      </c>
      <c r="F6294" t="s">
        <v>9798</v>
      </c>
    </row>
    <row r="6295" spans="1:6">
      <c r="A6295" s="1" t="s">
        <v>8057</v>
      </c>
      <c r="B6295" t="s">
        <v>8057</v>
      </c>
      <c r="C6295" t="s">
        <v>9715</v>
      </c>
      <c r="E6295" s="4">
        <v>42278</v>
      </c>
      <c r="F6295" t="s">
        <v>9798</v>
      </c>
    </row>
    <row r="6296" spans="1:6">
      <c r="A6296" s="1" t="s">
        <v>8058</v>
      </c>
      <c r="B6296" t="s">
        <v>8058</v>
      </c>
      <c r="C6296" t="s">
        <v>1765</v>
      </c>
      <c r="E6296" s="4">
        <v>42278</v>
      </c>
      <c r="F6296" t="s">
        <v>9798</v>
      </c>
    </row>
    <row r="6297" spans="1:6">
      <c r="A6297" s="1" t="s">
        <v>8059</v>
      </c>
      <c r="B6297" t="s">
        <v>8059</v>
      </c>
      <c r="C6297" t="s">
        <v>9716</v>
      </c>
      <c r="E6297" s="4">
        <v>42278</v>
      </c>
      <c r="F6297" t="s">
        <v>9798</v>
      </c>
    </row>
    <row r="6298" spans="1:6">
      <c r="A6298" s="1" t="s">
        <v>8060</v>
      </c>
      <c r="B6298" t="s">
        <v>8060</v>
      </c>
      <c r="C6298" t="s">
        <v>9715</v>
      </c>
      <c r="E6298" s="4">
        <v>42278</v>
      </c>
      <c r="F6298" t="s">
        <v>9798</v>
      </c>
    </row>
    <row r="6299" spans="1:6">
      <c r="A6299" s="1" t="s">
        <v>8061</v>
      </c>
      <c r="B6299" t="s">
        <v>8061</v>
      </c>
      <c r="C6299" t="s">
        <v>1765</v>
      </c>
      <c r="E6299" s="4">
        <v>42278</v>
      </c>
      <c r="F6299" t="s">
        <v>9798</v>
      </c>
    </row>
    <row r="6300" spans="1:6">
      <c r="A6300" s="1" t="s">
        <v>8062</v>
      </c>
      <c r="B6300" t="s">
        <v>8062</v>
      </c>
      <c r="C6300" t="s">
        <v>9716</v>
      </c>
      <c r="D6300" t="s">
        <v>9733</v>
      </c>
      <c r="E6300" s="4">
        <v>42278</v>
      </c>
      <c r="F6300" t="s">
        <v>9798</v>
      </c>
    </row>
    <row r="6301" spans="1:6">
      <c r="A6301" s="1" t="s">
        <v>8063</v>
      </c>
      <c r="B6301" t="s">
        <v>8063</v>
      </c>
      <c r="C6301" t="s">
        <v>1765</v>
      </c>
      <c r="E6301" s="4">
        <v>42278</v>
      </c>
      <c r="F6301" t="s">
        <v>9798</v>
      </c>
    </row>
    <row r="6302" spans="1:6">
      <c r="A6302" s="1" t="s">
        <v>8064</v>
      </c>
      <c r="B6302" t="s">
        <v>8064</v>
      </c>
      <c r="C6302" t="s">
        <v>1765</v>
      </c>
      <c r="E6302" s="4">
        <v>42278</v>
      </c>
      <c r="F6302" t="s">
        <v>9798</v>
      </c>
    </row>
    <row r="6303" spans="1:6">
      <c r="A6303" s="1" t="s">
        <v>8065</v>
      </c>
      <c r="B6303" t="s">
        <v>8065</v>
      </c>
      <c r="C6303" t="s">
        <v>1765</v>
      </c>
      <c r="E6303" s="4">
        <v>42278</v>
      </c>
      <c r="F6303" t="s">
        <v>9798</v>
      </c>
    </row>
    <row r="6304" spans="1:6">
      <c r="A6304" s="1" t="s">
        <v>8066</v>
      </c>
      <c r="B6304" t="s">
        <v>8066</v>
      </c>
      <c r="C6304" t="s">
        <v>1765</v>
      </c>
      <c r="E6304" s="4">
        <v>42278</v>
      </c>
      <c r="F6304" t="s">
        <v>9798</v>
      </c>
    </row>
    <row r="6305" spans="1:6">
      <c r="A6305" s="1" t="s">
        <v>8067</v>
      </c>
      <c r="B6305" t="s">
        <v>8067</v>
      </c>
      <c r="C6305" t="s">
        <v>1765</v>
      </c>
      <c r="E6305" s="4">
        <v>42278</v>
      </c>
      <c r="F6305" t="s">
        <v>9798</v>
      </c>
    </row>
    <row r="6306" spans="1:6">
      <c r="A6306" s="1" t="s">
        <v>8068</v>
      </c>
      <c r="B6306" t="s">
        <v>8068</v>
      </c>
      <c r="C6306" t="s">
        <v>1765</v>
      </c>
      <c r="E6306" s="4">
        <v>42278</v>
      </c>
      <c r="F6306" t="s">
        <v>9798</v>
      </c>
    </row>
    <row r="6307" spans="1:6">
      <c r="A6307" s="1" t="s">
        <v>8069</v>
      </c>
      <c r="B6307" t="s">
        <v>8069</v>
      </c>
      <c r="C6307" t="s">
        <v>9716</v>
      </c>
      <c r="D6307" t="s">
        <v>9722</v>
      </c>
      <c r="E6307" s="4">
        <v>42278</v>
      </c>
      <c r="F6307" t="s">
        <v>9798</v>
      </c>
    </row>
    <row r="6308" spans="1:6">
      <c r="A6308" s="1" t="s">
        <v>8070</v>
      </c>
      <c r="B6308" t="s">
        <v>8070</v>
      </c>
      <c r="C6308" t="s">
        <v>9718</v>
      </c>
      <c r="E6308" s="4">
        <v>42278</v>
      </c>
      <c r="F6308" t="s">
        <v>9798</v>
      </c>
    </row>
    <row r="6309" spans="1:6">
      <c r="A6309" s="1" t="s">
        <v>8071</v>
      </c>
      <c r="B6309" t="s">
        <v>8071</v>
      </c>
      <c r="C6309" t="s">
        <v>1765</v>
      </c>
      <c r="E6309" s="4">
        <v>42278</v>
      </c>
      <c r="F6309" t="s">
        <v>9798</v>
      </c>
    </row>
    <row r="6310" spans="1:6">
      <c r="A6310" s="1" t="s">
        <v>8072</v>
      </c>
      <c r="B6310" t="s">
        <v>8072</v>
      </c>
      <c r="C6310" t="s">
        <v>9718</v>
      </c>
      <c r="E6310" s="4">
        <v>42278</v>
      </c>
      <c r="F6310" t="s">
        <v>9798</v>
      </c>
    </row>
    <row r="6311" spans="1:6">
      <c r="A6311" s="1" t="s">
        <v>8073</v>
      </c>
      <c r="B6311" t="s">
        <v>8073</v>
      </c>
      <c r="C6311" t="s">
        <v>1765</v>
      </c>
      <c r="E6311" s="4">
        <v>42278</v>
      </c>
      <c r="F6311" t="s">
        <v>9798</v>
      </c>
    </row>
    <row r="6312" spans="1:6">
      <c r="A6312" s="1" t="s">
        <v>8074</v>
      </c>
      <c r="B6312" t="s">
        <v>8074</v>
      </c>
      <c r="C6312" t="s">
        <v>9716</v>
      </c>
      <c r="E6312" s="4">
        <v>42278</v>
      </c>
      <c r="F6312" t="s">
        <v>9798</v>
      </c>
    </row>
    <row r="6313" spans="1:6">
      <c r="A6313" s="1" t="s">
        <v>8075</v>
      </c>
      <c r="B6313" t="s">
        <v>8075</v>
      </c>
      <c r="C6313" t="s">
        <v>1765</v>
      </c>
      <c r="E6313" s="4">
        <v>42278</v>
      </c>
      <c r="F6313" t="s">
        <v>9798</v>
      </c>
    </row>
    <row r="6314" spans="1:6">
      <c r="A6314" s="1" t="s">
        <v>8076</v>
      </c>
      <c r="B6314" t="s">
        <v>8076</v>
      </c>
      <c r="C6314" t="s">
        <v>1765</v>
      </c>
      <c r="E6314" s="4">
        <v>42278</v>
      </c>
      <c r="F6314" t="s">
        <v>9798</v>
      </c>
    </row>
    <row r="6315" spans="1:6">
      <c r="A6315" s="1" t="s">
        <v>8077</v>
      </c>
      <c r="B6315" t="s">
        <v>8077</v>
      </c>
      <c r="C6315" t="s">
        <v>1765</v>
      </c>
      <c r="E6315" s="4">
        <v>42278</v>
      </c>
      <c r="F6315" t="s">
        <v>9798</v>
      </c>
    </row>
    <row r="6316" spans="1:6">
      <c r="A6316" s="1" t="s">
        <v>8078</v>
      </c>
      <c r="B6316" t="s">
        <v>8078</v>
      </c>
      <c r="C6316" t="s">
        <v>9715</v>
      </c>
      <c r="E6316" s="4">
        <v>42278</v>
      </c>
      <c r="F6316" t="s">
        <v>9798</v>
      </c>
    </row>
    <row r="6317" spans="1:6">
      <c r="A6317" s="1" t="s">
        <v>8079</v>
      </c>
      <c r="B6317" t="s">
        <v>8079</v>
      </c>
      <c r="C6317" t="s">
        <v>9718</v>
      </c>
      <c r="E6317" s="4">
        <v>42278</v>
      </c>
      <c r="F6317" t="s">
        <v>9798</v>
      </c>
    </row>
    <row r="6318" spans="1:6">
      <c r="A6318" s="1" t="s">
        <v>8080</v>
      </c>
      <c r="B6318" t="s">
        <v>8080</v>
      </c>
      <c r="C6318" t="s">
        <v>9716</v>
      </c>
      <c r="E6318" s="4">
        <v>42278</v>
      </c>
      <c r="F6318" t="s">
        <v>9798</v>
      </c>
    </row>
    <row r="6319" spans="1:6">
      <c r="A6319" s="1" t="s">
        <v>8081</v>
      </c>
      <c r="B6319" t="s">
        <v>8081</v>
      </c>
      <c r="C6319" t="s">
        <v>9716</v>
      </c>
      <c r="E6319" s="4">
        <v>42278</v>
      </c>
      <c r="F6319" t="s">
        <v>9798</v>
      </c>
    </row>
    <row r="6320" spans="1:6">
      <c r="A6320" s="1" t="s">
        <v>8082</v>
      </c>
      <c r="B6320" t="s">
        <v>8082</v>
      </c>
      <c r="C6320" t="s">
        <v>9716</v>
      </c>
      <c r="E6320" s="4">
        <v>42278</v>
      </c>
      <c r="F6320" t="s">
        <v>9798</v>
      </c>
    </row>
    <row r="6321" spans="1:6">
      <c r="A6321" s="1" t="s">
        <v>8083</v>
      </c>
      <c r="B6321" t="s">
        <v>8083</v>
      </c>
      <c r="C6321" t="s">
        <v>1765</v>
      </c>
      <c r="E6321" s="4">
        <v>42278</v>
      </c>
      <c r="F6321" t="s">
        <v>9798</v>
      </c>
    </row>
    <row r="6322" spans="1:6">
      <c r="A6322" s="1" t="s">
        <v>8084</v>
      </c>
      <c r="B6322" t="s">
        <v>8084</v>
      </c>
      <c r="C6322" t="s">
        <v>1765</v>
      </c>
      <c r="D6322" t="s">
        <v>9725</v>
      </c>
      <c r="E6322" s="4">
        <v>42909</v>
      </c>
      <c r="F6322" t="s">
        <v>9798</v>
      </c>
    </row>
    <row r="6323" spans="1:6">
      <c r="A6323" s="1" t="s">
        <v>8085</v>
      </c>
      <c r="B6323" t="s">
        <v>8085</v>
      </c>
      <c r="C6323" t="s">
        <v>1765</v>
      </c>
      <c r="E6323" s="4">
        <v>42278</v>
      </c>
      <c r="F6323" t="s">
        <v>9798</v>
      </c>
    </row>
    <row r="6324" spans="1:6">
      <c r="A6324" s="1" t="s">
        <v>8086</v>
      </c>
      <c r="B6324" t="s">
        <v>8086</v>
      </c>
      <c r="C6324" t="s">
        <v>9716</v>
      </c>
      <c r="E6324" s="4">
        <v>42278</v>
      </c>
      <c r="F6324" t="s">
        <v>9798</v>
      </c>
    </row>
    <row r="6325" spans="1:6">
      <c r="A6325" s="1" t="s">
        <v>8087</v>
      </c>
      <c r="B6325" t="s">
        <v>8087</v>
      </c>
      <c r="C6325" t="s">
        <v>1765</v>
      </c>
      <c r="E6325" s="4">
        <v>42278</v>
      </c>
      <c r="F6325" t="s">
        <v>9798</v>
      </c>
    </row>
    <row r="6326" spans="1:6">
      <c r="A6326" s="1" t="s">
        <v>8088</v>
      </c>
      <c r="B6326" t="s">
        <v>8088</v>
      </c>
      <c r="C6326" t="s">
        <v>1765</v>
      </c>
      <c r="E6326" s="4">
        <v>42278</v>
      </c>
      <c r="F6326" t="s">
        <v>9798</v>
      </c>
    </row>
    <row r="6327" spans="1:6">
      <c r="A6327" s="1" t="s">
        <v>8089</v>
      </c>
      <c r="B6327" t="s">
        <v>8089</v>
      </c>
      <c r="C6327" t="s">
        <v>1765</v>
      </c>
      <c r="E6327" s="4">
        <v>42278</v>
      </c>
      <c r="F6327" t="s">
        <v>9798</v>
      </c>
    </row>
    <row r="6328" spans="1:6">
      <c r="A6328" s="1" t="s">
        <v>8090</v>
      </c>
      <c r="B6328" t="s">
        <v>8090</v>
      </c>
      <c r="C6328" t="s">
        <v>9716</v>
      </c>
      <c r="E6328" s="4">
        <v>42278</v>
      </c>
      <c r="F6328" t="s">
        <v>9798</v>
      </c>
    </row>
    <row r="6329" spans="1:6">
      <c r="A6329" s="1" t="s">
        <v>8091</v>
      </c>
      <c r="B6329" t="s">
        <v>8091</v>
      </c>
      <c r="C6329" t="s">
        <v>1765</v>
      </c>
      <c r="E6329" s="4">
        <v>42278</v>
      </c>
      <c r="F6329" t="s">
        <v>9798</v>
      </c>
    </row>
    <row r="6330" spans="1:6">
      <c r="A6330" s="1" t="s">
        <v>8092</v>
      </c>
      <c r="B6330" t="s">
        <v>8092</v>
      </c>
      <c r="C6330" t="s">
        <v>1765</v>
      </c>
      <c r="E6330" s="4">
        <v>42278</v>
      </c>
      <c r="F6330" t="s">
        <v>9798</v>
      </c>
    </row>
    <row r="6331" spans="1:6">
      <c r="A6331" s="1" t="s">
        <v>8093</v>
      </c>
      <c r="B6331" t="s">
        <v>8093</v>
      </c>
      <c r="C6331" t="s">
        <v>1765</v>
      </c>
      <c r="E6331" s="4">
        <v>42278</v>
      </c>
      <c r="F6331" t="s">
        <v>9798</v>
      </c>
    </row>
    <row r="6332" spans="1:6">
      <c r="A6332" s="1" t="s">
        <v>8094</v>
      </c>
      <c r="B6332" t="s">
        <v>8094</v>
      </c>
      <c r="C6332" t="s">
        <v>1765</v>
      </c>
      <c r="E6332" s="4">
        <v>42278</v>
      </c>
      <c r="F6332" t="s">
        <v>9798</v>
      </c>
    </row>
    <row r="6333" spans="1:6">
      <c r="A6333" s="1" t="s">
        <v>8095</v>
      </c>
      <c r="B6333" t="s">
        <v>8095</v>
      </c>
      <c r="C6333" t="s">
        <v>9716</v>
      </c>
      <c r="E6333" s="4">
        <v>42278</v>
      </c>
      <c r="F6333" t="s">
        <v>9798</v>
      </c>
    </row>
    <row r="6334" spans="1:6">
      <c r="A6334" s="1" t="s">
        <v>8096</v>
      </c>
      <c r="B6334" t="s">
        <v>8096</v>
      </c>
      <c r="C6334" t="s">
        <v>1765</v>
      </c>
      <c r="E6334" s="4">
        <v>42278</v>
      </c>
      <c r="F6334" t="s">
        <v>9798</v>
      </c>
    </row>
    <row r="6335" spans="1:6">
      <c r="A6335" s="1" t="s">
        <v>8097</v>
      </c>
      <c r="B6335" t="s">
        <v>8097</v>
      </c>
      <c r="C6335" t="s">
        <v>9716</v>
      </c>
      <c r="E6335" s="4">
        <v>42278</v>
      </c>
      <c r="F6335" t="s">
        <v>9798</v>
      </c>
    </row>
    <row r="6336" spans="1:6">
      <c r="A6336" s="1" t="s">
        <v>8098</v>
      </c>
      <c r="B6336" t="s">
        <v>8098</v>
      </c>
      <c r="C6336" t="s">
        <v>1765</v>
      </c>
      <c r="E6336" s="4">
        <v>42278</v>
      </c>
      <c r="F6336" t="s">
        <v>9798</v>
      </c>
    </row>
    <row r="6337" spans="1:6">
      <c r="A6337" s="1" t="s">
        <v>8099</v>
      </c>
      <c r="B6337" t="s">
        <v>8099</v>
      </c>
      <c r="C6337" t="s">
        <v>1765</v>
      </c>
      <c r="E6337" s="4">
        <v>42278</v>
      </c>
      <c r="F6337" t="s">
        <v>9798</v>
      </c>
    </row>
    <row r="6338" spans="1:6">
      <c r="A6338" s="1" t="s">
        <v>8100</v>
      </c>
      <c r="B6338" t="s">
        <v>8100</v>
      </c>
      <c r="C6338" t="s">
        <v>1765</v>
      </c>
      <c r="E6338" s="4">
        <v>42278</v>
      </c>
      <c r="F6338" t="s">
        <v>9798</v>
      </c>
    </row>
    <row r="6339" spans="1:6">
      <c r="A6339" s="1" t="s">
        <v>8101</v>
      </c>
      <c r="B6339" t="s">
        <v>8101</v>
      </c>
      <c r="C6339" t="s">
        <v>1765</v>
      </c>
      <c r="D6339" t="s">
        <v>9722</v>
      </c>
      <c r="E6339" s="4">
        <v>42278</v>
      </c>
      <c r="F6339" t="s">
        <v>9798</v>
      </c>
    </row>
    <row r="6340" spans="1:6">
      <c r="A6340" s="1" t="s">
        <v>8102</v>
      </c>
      <c r="B6340" t="s">
        <v>8102</v>
      </c>
      <c r="C6340" t="s">
        <v>1765</v>
      </c>
      <c r="D6340" t="s">
        <v>9722</v>
      </c>
      <c r="E6340" s="4">
        <v>42341</v>
      </c>
      <c r="F6340" t="s">
        <v>9798</v>
      </c>
    </row>
    <row r="6341" spans="1:6">
      <c r="A6341" s="1" t="s">
        <v>8103</v>
      </c>
      <c r="B6341" t="s">
        <v>8103</v>
      </c>
      <c r="C6341" t="s">
        <v>1765</v>
      </c>
      <c r="E6341" s="4">
        <v>42278</v>
      </c>
      <c r="F6341" t="s">
        <v>9798</v>
      </c>
    </row>
    <row r="6342" spans="1:6">
      <c r="A6342" s="1" t="s">
        <v>8104</v>
      </c>
      <c r="B6342" t="s">
        <v>8104</v>
      </c>
      <c r="C6342" t="s">
        <v>1765</v>
      </c>
      <c r="E6342" s="4">
        <v>42278</v>
      </c>
      <c r="F6342" t="s">
        <v>9798</v>
      </c>
    </row>
    <row r="6343" spans="1:6">
      <c r="A6343" s="1" t="s">
        <v>8105</v>
      </c>
      <c r="B6343" t="s">
        <v>8105</v>
      </c>
      <c r="C6343" t="s">
        <v>1765</v>
      </c>
      <c r="D6343" t="s">
        <v>9725</v>
      </c>
      <c r="E6343" s="4">
        <v>42279</v>
      </c>
      <c r="F6343" t="s">
        <v>9798</v>
      </c>
    </row>
    <row r="6344" spans="1:6">
      <c r="A6344" s="1" t="s">
        <v>8106</v>
      </c>
      <c r="B6344" t="s">
        <v>8106</v>
      </c>
      <c r="C6344" t="s">
        <v>1765</v>
      </c>
      <c r="E6344" s="4">
        <v>42278</v>
      </c>
      <c r="F6344" t="s">
        <v>9798</v>
      </c>
    </row>
    <row r="6345" spans="1:6">
      <c r="A6345" s="1" t="s">
        <v>8107</v>
      </c>
      <c r="B6345" t="s">
        <v>8107</v>
      </c>
      <c r="C6345" t="s">
        <v>9716</v>
      </c>
      <c r="E6345" s="4">
        <v>42278</v>
      </c>
      <c r="F6345" t="s">
        <v>9798</v>
      </c>
    </row>
    <row r="6346" spans="1:6">
      <c r="A6346" s="1" t="s">
        <v>8108</v>
      </c>
      <c r="B6346" t="s">
        <v>8108</v>
      </c>
      <c r="C6346" t="s">
        <v>1765</v>
      </c>
      <c r="E6346" s="4">
        <v>42278</v>
      </c>
      <c r="F6346" t="s">
        <v>9798</v>
      </c>
    </row>
    <row r="6347" spans="1:6">
      <c r="A6347" s="1" t="s">
        <v>8109</v>
      </c>
      <c r="B6347" t="s">
        <v>8109</v>
      </c>
      <c r="C6347" t="s">
        <v>9716</v>
      </c>
      <c r="E6347" s="4">
        <v>42278</v>
      </c>
      <c r="F6347" t="s">
        <v>9798</v>
      </c>
    </row>
    <row r="6348" spans="1:6">
      <c r="A6348" s="1" t="s">
        <v>8110</v>
      </c>
      <c r="B6348" t="s">
        <v>8110</v>
      </c>
      <c r="C6348" t="s">
        <v>9716</v>
      </c>
      <c r="E6348" s="4">
        <v>42278</v>
      </c>
      <c r="F6348" t="s">
        <v>9798</v>
      </c>
    </row>
    <row r="6349" spans="1:6">
      <c r="A6349" s="1" t="s">
        <v>8111</v>
      </c>
      <c r="B6349" t="s">
        <v>8111</v>
      </c>
      <c r="C6349" t="s">
        <v>1765</v>
      </c>
      <c r="E6349" s="4">
        <v>42278</v>
      </c>
      <c r="F6349" t="s">
        <v>9798</v>
      </c>
    </row>
    <row r="6350" spans="1:6">
      <c r="A6350" s="1" t="s">
        <v>8112</v>
      </c>
      <c r="B6350" t="s">
        <v>8112</v>
      </c>
      <c r="C6350" t="s">
        <v>1765</v>
      </c>
      <c r="E6350" s="4">
        <v>42278</v>
      </c>
      <c r="F6350" t="s">
        <v>9798</v>
      </c>
    </row>
    <row r="6351" spans="1:6">
      <c r="A6351" s="1" t="s">
        <v>8113</v>
      </c>
      <c r="B6351" t="s">
        <v>8113</v>
      </c>
      <c r="C6351" t="s">
        <v>1765</v>
      </c>
      <c r="E6351" s="4">
        <v>42278</v>
      </c>
      <c r="F6351" t="s">
        <v>9798</v>
      </c>
    </row>
    <row r="6352" spans="1:6">
      <c r="A6352" s="1" t="s">
        <v>8114</v>
      </c>
      <c r="B6352" t="s">
        <v>8114</v>
      </c>
      <c r="C6352" t="s">
        <v>1765</v>
      </c>
      <c r="E6352" s="4">
        <v>42278</v>
      </c>
      <c r="F6352" t="s">
        <v>9798</v>
      </c>
    </row>
    <row r="6353" spans="1:6">
      <c r="A6353" s="1" t="s">
        <v>8115</v>
      </c>
      <c r="B6353" t="s">
        <v>8115</v>
      </c>
      <c r="C6353" t="s">
        <v>9716</v>
      </c>
      <c r="E6353" s="4">
        <v>42278</v>
      </c>
      <c r="F6353" t="s">
        <v>9798</v>
      </c>
    </row>
    <row r="6354" spans="1:6">
      <c r="A6354" s="1" t="s">
        <v>8116</v>
      </c>
      <c r="B6354" t="s">
        <v>8116</v>
      </c>
      <c r="C6354" t="s">
        <v>1765</v>
      </c>
      <c r="E6354" s="4">
        <v>42278</v>
      </c>
      <c r="F6354" t="s">
        <v>9798</v>
      </c>
    </row>
    <row r="6355" spans="1:6">
      <c r="A6355" s="1" t="s">
        <v>8117</v>
      </c>
      <c r="B6355" t="s">
        <v>8117</v>
      </c>
      <c r="C6355" t="s">
        <v>9716</v>
      </c>
      <c r="E6355" s="4">
        <v>42278</v>
      </c>
      <c r="F6355" t="s">
        <v>9798</v>
      </c>
    </row>
    <row r="6356" spans="1:6">
      <c r="A6356" s="1" t="s">
        <v>8118</v>
      </c>
      <c r="B6356" t="s">
        <v>8118</v>
      </c>
      <c r="C6356" t="s">
        <v>9716</v>
      </c>
      <c r="E6356" s="4">
        <v>42278</v>
      </c>
      <c r="F6356" t="s">
        <v>9798</v>
      </c>
    </row>
    <row r="6357" spans="1:6">
      <c r="A6357" s="1" t="s">
        <v>8119</v>
      </c>
      <c r="B6357" t="s">
        <v>8119</v>
      </c>
      <c r="C6357" t="s">
        <v>1765</v>
      </c>
      <c r="D6357" t="s">
        <v>9722</v>
      </c>
      <c r="E6357" s="4">
        <v>42749</v>
      </c>
      <c r="F6357" t="s">
        <v>9798</v>
      </c>
    </row>
    <row r="6358" spans="1:6">
      <c r="A6358" s="1" t="s">
        <v>8120</v>
      </c>
      <c r="B6358" t="s">
        <v>8120</v>
      </c>
      <c r="C6358" t="s">
        <v>1765</v>
      </c>
      <c r="E6358" s="4">
        <v>42278</v>
      </c>
      <c r="F6358" t="s">
        <v>9798</v>
      </c>
    </row>
    <row r="6359" spans="1:6">
      <c r="A6359" s="1" t="s">
        <v>8121</v>
      </c>
      <c r="B6359" t="s">
        <v>8121</v>
      </c>
      <c r="C6359" t="s">
        <v>1765</v>
      </c>
      <c r="E6359" s="4">
        <v>42278</v>
      </c>
      <c r="F6359" t="s">
        <v>9798</v>
      </c>
    </row>
    <row r="6360" spans="1:6">
      <c r="A6360" s="1" t="s">
        <v>8122</v>
      </c>
      <c r="B6360" t="s">
        <v>8122</v>
      </c>
      <c r="C6360" t="s">
        <v>9716</v>
      </c>
      <c r="E6360" s="4">
        <v>42278</v>
      </c>
      <c r="F6360" t="s">
        <v>9798</v>
      </c>
    </row>
    <row r="6361" spans="1:6">
      <c r="A6361" s="1" t="s">
        <v>8123</v>
      </c>
      <c r="B6361" t="s">
        <v>8123</v>
      </c>
      <c r="C6361" t="s">
        <v>9716</v>
      </c>
      <c r="E6361" s="4">
        <v>42278</v>
      </c>
      <c r="F6361" t="s">
        <v>9798</v>
      </c>
    </row>
    <row r="6362" spans="1:6">
      <c r="A6362" s="1" t="s">
        <v>8124</v>
      </c>
      <c r="B6362" t="s">
        <v>8124</v>
      </c>
      <c r="C6362" t="s">
        <v>1765</v>
      </c>
      <c r="E6362" s="4">
        <v>42278</v>
      </c>
      <c r="F6362" t="s">
        <v>9798</v>
      </c>
    </row>
    <row r="6363" spans="1:6">
      <c r="A6363" s="1" t="s">
        <v>8125</v>
      </c>
      <c r="B6363" t="s">
        <v>8125</v>
      </c>
      <c r="C6363" t="s">
        <v>9716</v>
      </c>
      <c r="E6363" s="4">
        <v>42278</v>
      </c>
      <c r="F6363" t="s">
        <v>9798</v>
      </c>
    </row>
    <row r="6364" spans="1:6">
      <c r="A6364" s="1" t="s">
        <v>8126</v>
      </c>
      <c r="B6364" t="s">
        <v>8126</v>
      </c>
      <c r="C6364" t="s">
        <v>9716</v>
      </c>
      <c r="E6364" s="4">
        <v>42278</v>
      </c>
      <c r="F6364" t="s">
        <v>9798</v>
      </c>
    </row>
    <row r="6365" spans="1:6">
      <c r="A6365" s="1" t="s">
        <v>8127</v>
      </c>
      <c r="B6365" t="s">
        <v>8127</v>
      </c>
      <c r="C6365" t="s">
        <v>1765</v>
      </c>
      <c r="D6365" t="s">
        <v>9722</v>
      </c>
      <c r="E6365" s="4">
        <v>42278</v>
      </c>
      <c r="F6365" t="s">
        <v>9798</v>
      </c>
    </row>
    <row r="6366" spans="1:6">
      <c r="A6366" s="1" t="s">
        <v>8128</v>
      </c>
      <c r="B6366" t="s">
        <v>8128</v>
      </c>
      <c r="C6366" t="s">
        <v>1765</v>
      </c>
      <c r="E6366" s="4">
        <v>42278</v>
      </c>
      <c r="F6366" t="s">
        <v>9798</v>
      </c>
    </row>
    <row r="6367" spans="1:6">
      <c r="A6367" s="1" t="s">
        <v>8129</v>
      </c>
      <c r="B6367" t="s">
        <v>8129</v>
      </c>
      <c r="C6367" t="s">
        <v>1765</v>
      </c>
      <c r="E6367" s="4">
        <v>42278</v>
      </c>
      <c r="F6367" t="s">
        <v>9798</v>
      </c>
    </row>
    <row r="6368" spans="1:6">
      <c r="A6368" s="1" t="s">
        <v>8130</v>
      </c>
      <c r="B6368" t="s">
        <v>8130</v>
      </c>
      <c r="C6368" t="s">
        <v>1765</v>
      </c>
      <c r="E6368" s="4">
        <v>42278</v>
      </c>
      <c r="F6368" t="s">
        <v>9798</v>
      </c>
    </row>
    <row r="6369" spans="1:6">
      <c r="A6369" s="1" t="s">
        <v>8131</v>
      </c>
      <c r="B6369" t="s">
        <v>8131</v>
      </c>
      <c r="C6369" t="s">
        <v>1765</v>
      </c>
      <c r="D6369" t="s">
        <v>9785</v>
      </c>
      <c r="E6369" s="4">
        <v>42278</v>
      </c>
      <c r="F6369" t="s">
        <v>9798</v>
      </c>
    </row>
    <row r="6370" spans="1:6">
      <c r="A6370" s="1" t="s">
        <v>8132</v>
      </c>
      <c r="B6370" t="s">
        <v>8132</v>
      </c>
      <c r="C6370" t="s">
        <v>1765</v>
      </c>
      <c r="E6370" s="4">
        <v>42278</v>
      </c>
      <c r="F6370" t="s">
        <v>9798</v>
      </c>
    </row>
    <row r="6371" spans="1:6">
      <c r="A6371" s="1" t="s">
        <v>8133</v>
      </c>
      <c r="B6371" t="s">
        <v>8133</v>
      </c>
      <c r="C6371" t="s">
        <v>1765</v>
      </c>
      <c r="E6371" s="4">
        <v>42278</v>
      </c>
      <c r="F6371" t="s">
        <v>9798</v>
      </c>
    </row>
    <row r="6372" spans="1:6">
      <c r="A6372" s="1" t="s">
        <v>8134</v>
      </c>
      <c r="B6372" t="s">
        <v>8134</v>
      </c>
      <c r="C6372" t="s">
        <v>9716</v>
      </c>
      <c r="E6372" s="4">
        <v>42278</v>
      </c>
      <c r="F6372" t="s">
        <v>9798</v>
      </c>
    </row>
    <row r="6373" spans="1:6">
      <c r="A6373" s="1" t="s">
        <v>8135</v>
      </c>
      <c r="B6373" t="s">
        <v>8135</v>
      </c>
      <c r="C6373" t="s">
        <v>9716</v>
      </c>
      <c r="E6373" s="4">
        <v>42278</v>
      </c>
      <c r="F6373" t="s">
        <v>9798</v>
      </c>
    </row>
    <row r="6374" spans="1:6">
      <c r="A6374" s="1" t="s">
        <v>8136</v>
      </c>
      <c r="B6374" t="s">
        <v>8136</v>
      </c>
      <c r="C6374" t="s">
        <v>1765</v>
      </c>
      <c r="E6374" s="4">
        <v>42278</v>
      </c>
      <c r="F6374" t="s">
        <v>9798</v>
      </c>
    </row>
    <row r="6375" spans="1:6">
      <c r="A6375" s="1" t="s">
        <v>8137</v>
      </c>
      <c r="B6375" t="s">
        <v>8137</v>
      </c>
      <c r="C6375" t="s">
        <v>9716</v>
      </c>
      <c r="E6375" s="4">
        <v>42278</v>
      </c>
      <c r="F6375" t="s">
        <v>9798</v>
      </c>
    </row>
    <row r="6376" spans="1:6">
      <c r="A6376" s="1" t="s">
        <v>8138</v>
      </c>
      <c r="B6376" t="s">
        <v>8138</v>
      </c>
      <c r="C6376" t="s">
        <v>1765</v>
      </c>
      <c r="E6376" s="4">
        <v>42278</v>
      </c>
      <c r="F6376" t="s">
        <v>9798</v>
      </c>
    </row>
    <row r="6377" spans="1:6">
      <c r="A6377" s="1" t="s">
        <v>8139</v>
      </c>
      <c r="B6377" t="s">
        <v>8139</v>
      </c>
      <c r="C6377" t="s">
        <v>1765</v>
      </c>
      <c r="E6377" s="4">
        <v>42278</v>
      </c>
      <c r="F6377" t="s">
        <v>9798</v>
      </c>
    </row>
    <row r="6378" spans="1:6">
      <c r="A6378" s="1" t="s">
        <v>8140</v>
      </c>
      <c r="B6378" t="s">
        <v>8140</v>
      </c>
      <c r="C6378" t="s">
        <v>1765</v>
      </c>
      <c r="E6378" s="4">
        <v>42278</v>
      </c>
      <c r="F6378" t="s">
        <v>9798</v>
      </c>
    </row>
    <row r="6379" spans="1:6">
      <c r="A6379" s="1" t="s">
        <v>8141</v>
      </c>
      <c r="B6379" t="s">
        <v>8141</v>
      </c>
      <c r="C6379" t="s">
        <v>1765</v>
      </c>
      <c r="E6379" s="4">
        <v>42278</v>
      </c>
      <c r="F6379" t="s">
        <v>9798</v>
      </c>
    </row>
    <row r="6380" spans="1:6">
      <c r="A6380" s="1" t="s">
        <v>8142</v>
      </c>
      <c r="B6380" t="s">
        <v>8142</v>
      </c>
      <c r="C6380" t="s">
        <v>1765</v>
      </c>
      <c r="E6380" s="4">
        <v>42278</v>
      </c>
      <c r="F6380" t="s">
        <v>9798</v>
      </c>
    </row>
    <row r="6381" spans="1:6">
      <c r="A6381" s="1" t="s">
        <v>8143</v>
      </c>
      <c r="B6381" t="s">
        <v>8143</v>
      </c>
      <c r="C6381" t="s">
        <v>1765</v>
      </c>
      <c r="E6381" s="4">
        <v>42278</v>
      </c>
      <c r="F6381" t="s">
        <v>9798</v>
      </c>
    </row>
    <row r="6382" spans="1:6">
      <c r="A6382" s="1" t="s">
        <v>8144</v>
      </c>
      <c r="B6382" t="s">
        <v>8144</v>
      </c>
      <c r="C6382" t="s">
        <v>1765</v>
      </c>
      <c r="E6382" s="4">
        <v>42278</v>
      </c>
      <c r="F6382" t="s">
        <v>9798</v>
      </c>
    </row>
    <row r="6383" spans="1:6">
      <c r="A6383" s="1" t="s">
        <v>8145</v>
      </c>
      <c r="B6383" t="s">
        <v>8145</v>
      </c>
      <c r="C6383" t="s">
        <v>1765</v>
      </c>
      <c r="E6383" s="4">
        <v>42278</v>
      </c>
      <c r="F6383" t="s">
        <v>9798</v>
      </c>
    </row>
    <row r="6384" spans="1:6">
      <c r="A6384" s="1" t="s">
        <v>8146</v>
      </c>
      <c r="B6384" t="s">
        <v>8146</v>
      </c>
      <c r="C6384" t="s">
        <v>1765</v>
      </c>
      <c r="E6384" s="4">
        <v>42278</v>
      </c>
      <c r="F6384" t="s">
        <v>9798</v>
      </c>
    </row>
    <row r="6385" spans="1:6">
      <c r="A6385" s="1" t="s">
        <v>8147</v>
      </c>
      <c r="B6385" t="s">
        <v>8147</v>
      </c>
      <c r="C6385" t="s">
        <v>1765</v>
      </c>
      <c r="E6385" s="4">
        <v>42278</v>
      </c>
      <c r="F6385" t="s">
        <v>9798</v>
      </c>
    </row>
    <row r="6386" spans="1:6">
      <c r="A6386" s="1" t="s">
        <v>8148</v>
      </c>
      <c r="B6386" t="s">
        <v>8148</v>
      </c>
      <c r="C6386" t="s">
        <v>1765</v>
      </c>
      <c r="E6386" s="4">
        <v>42278</v>
      </c>
      <c r="F6386" t="s">
        <v>9798</v>
      </c>
    </row>
    <row r="6387" spans="1:6">
      <c r="A6387" s="1" t="s">
        <v>8149</v>
      </c>
      <c r="B6387" t="s">
        <v>8149</v>
      </c>
      <c r="C6387" t="s">
        <v>9716</v>
      </c>
      <c r="E6387" s="4">
        <v>42278</v>
      </c>
      <c r="F6387" t="s">
        <v>9798</v>
      </c>
    </row>
    <row r="6388" spans="1:6">
      <c r="A6388" s="1" t="s">
        <v>8150</v>
      </c>
      <c r="B6388" t="s">
        <v>8150</v>
      </c>
      <c r="C6388" t="s">
        <v>9716</v>
      </c>
      <c r="E6388" s="4">
        <v>42278</v>
      </c>
      <c r="F6388" t="s">
        <v>9798</v>
      </c>
    </row>
    <row r="6389" spans="1:6">
      <c r="A6389" s="1" t="s">
        <v>8151</v>
      </c>
      <c r="B6389" t="s">
        <v>8151</v>
      </c>
      <c r="C6389" t="s">
        <v>9715</v>
      </c>
      <c r="D6389" t="s">
        <v>9729</v>
      </c>
      <c r="E6389" s="4">
        <v>43007</v>
      </c>
      <c r="F6389" t="s">
        <v>9798</v>
      </c>
    </row>
    <row r="6390" spans="1:6">
      <c r="A6390" s="1" t="s">
        <v>8152</v>
      </c>
      <c r="B6390" t="s">
        <v>8152</v>
      </c>
      <c r="C6390" t="s">
        <v>9716</v>
      </c>
      <c r="E6390" s="4">
        <v>42278</v>
      </c>
      <c r="F6390" t="s">
        <v>9798</v>
      </c>
    </row>
    <row r="6391" spans="1:6">
      <c r="A6391" s="1" t="s">
        <v>8153</v>
      </c>
      <c r="B6391" t="s">
        <v>8153</v>
      </c>
      <c r="C6391" t="s">
        <v>1765</v>
      </c>
      <c r="E6391" s="4">
        <v>42278</v>
      </c>
      <c r="F6391" t="s">
        <v>9798</v>
      </c>
    </row>
    <row r="6392" spans="1:6">
      <c r="A6392" s="1" t="s">
        <v>8154</v>
      </c>
      <c r="B6392" t="s">
        <v>8154</v>
      </c>
      <c r="C6392" t="s">
        <v>1765</v>
      </c>
      <c r="E6392" s="4">
        <v>42278</v>
      </c>
      <c r="F6392" t="s">
        <v>9798</v>
      </c>
    </row>
    <row r="6393" spans="1:6">
      <c r="A6393" s="1" t="s">
        <v>8155</v>
      </c>
      <c r="B6393" t="s">
        <v>8155</v>
      </c>
      <c r="C6393" t="s">
        <v>1765</v>
      </c>
      <c r="E6393" s="4">
        <v>42278</v>
      </c>
      <c r="F6393" t="s">
        <v>9798</v>
      </c>
    </row>
    <row r="6394" spans="1:6">
      <c r="A6394" s="1" t="s">
        <v>8156</v>
      </c>
      <c r="B6394" t="s">
        <v>8156</v>
      </c>
      <c r="C6394" t="s">
        <v>1765</v>
      </c>
      <c r="E6394" s="4">
        <v>42278</v>
      </c>
      <c r="F6394" t="s">
        <v>9798</v>
      </c>
    </row>
    <row r="6395" spans="1:6">
      <c r="A6395" s="1" t="s">
        <v>8157</v>
      </c>
      <c r="B6395" t="s">
        <v>8157</v>
      </c>
      <c r="C6395" t="s">
        <v>9716</v>
      </c>
      <c r="E6395" s="4">
        <v>42278</v>
      </c>
      <c r="F6395" t="s">
        <v>9798</v>
      </c>
    </row>
    <row r="6396" spans="1:6">
      <c r="A6396" s="1" t="s">
        <v>8158</v>
      </c>
      <c r="B6396" t="s">
        <v>8158</v>
      </c>
      <c r="C6396" t="s">
        <v>1765</v>
      </c>
      <c r="E6396" s="4">
        <v>42278</v>
      </c>
      <c r="F6396" t="s">
        <v>9798</v>
      </c>
    </row>
    <row r="6397" spans="1:6">
      <c r="A6397" s="1" t="s">
        <v>8159</v>
      </c>
      <c r="B6397" t="s">
        <v>8159</v>
      </c>
      <c r="C6397" t="s">
        <v>1765</v>
      </c>
      <c r="E6397" s="4">
        <v>42278</v>
      </c>
      <c r="F6397" t="s">
        <v>9798</v>
      </c>
    </row>
    <row r="6398" spans="1:6">
      <c r="A6398" s="1" t="s">
        <v>8160</v>
      </c>
      <c r="B6398" t="s">
        <v>8160</v>
      </c>
      <c r="C6398" t="s">
        <v>1765</v>
      </c>
      <c r="E6398" s="4">
        <v>42278</v>
      </c>
      <c r="F6398" t="s">
        <v>9798</v>
      </c>
    </row>
    <row r="6399" spans="1:6">
      <c r="A6399" s="1" t="s">
        <v>8161</v>
      </c>
      <c r="B6399" t="s">
        <v>8161</v>
      </c>
      <c r="C6399" t="s">
        <v>9716</v>
      </c>
      <c r="E6399" s="4">
        <v>42278</v>
      </c>
      <c r="F6399" t="s">
        <v>9798</v>
      </c>
    </row>
    <row r="6400" spans="1:6">
      <c r="A6400" s="1" t="s">
        <v>8162</v>
      </c>
      <c r="B6400" t="s">
        <v>8162</v>
      </c>
      <c r="C6400" t="s">
        <v>9715</v>
      </c>
      <c r="E6400" s="4">
        <v>42278</v>
      </c>
      <c r="F6400" t="s">
        <v>9798</v>
      </c>
    </row>
    <row r="6401" spans="1:6">
      <c r="A6401" s="1" t="s">
        <v>8163</v>
      </c>
      <c r="B6401" t="s">
        <v>8163</v>
      </c>
      <c r="C6401" t="s">
        <v>9716</v>
      </c>
      <c r="E6401" s="4">
        <v>42278</v>
      </c>
      <c r="F6401" t="s">
        <v>9798</v>
      </c>
    </row>
    <row r="6402" spans="1:6">
      <c r="A6402" s="1" t="s">
        <v>8164</v>
      </c>
      <c r="B6402" t="s">
        <v>8164</v>
      </c>
      <c r="C6402" t="s">
        <v>9715</v>
      </c>
      <c r="D6402" t="s">
        <v>9722</v>
      </c>
      <c r="E6402" s="4">
        <v>42900</v>
      </c>
      <c r="F6402" t="s">
        <v>9798</v>
      </c>
    </row>
    <row r="6403" spans="1:6">
      <c r="A6403" s="1" t="s">
        <v>8165</v>
      </c>
      <c r="B6403" t="s">
        <v>8165</v>
      </c>
      <c r="C6403" t="s">
        <v>9715</v>
      </c>
      <c r="D6403" t="s">
        <v>9724</v>
      </c>
      <c r="E6403" s="4">
        <v>42369</v>
      </c>
      <c r="F6403" t="s">
        <v>9798</v>
      </c>
    </row>
    <row r="6404" spans="1:6">
      <c r="A6404" s="1" t="s">
        <v>8166</v>
      </c>
      <c r="B6404" t="s">
        <v>8166</v>
      </c>
      <c r="C6404" t="s">
        <v>9715</v>
      </c>
      <c r="D6404" t="s">
        <v>9754</v>
      </c>
      <c r="E6404" s="4">
        <v>42964</v>
      </c>
      <c r="F6404" t="s">
        <v>9798</v>
      </c>
    </row>
    <row r="6405" spans="1:6">
      <c r="A6405" s="1" t="s">
        <v>8167</v>
      </c>
      <c r="B6405" t="s">
        <v>8167</v>
      </c>
      <c r="C6405" t="s">
        <v>9715</v>
      </c>
      <c r="E6405" s="4">
        <v>42278</v>
      </c>
      <c r="F6405" t="s">
        <v>9798</v>
      </c>
    </row>
    <row r="6406" spans="1:6">
      <c r="A6406" s="1" t="s">
        <v>8168</v>
      </c>
      <c r="B6406" t="s">
        <v>8168</v>
      </c>
      <c r="C6406" t="s">
        <v>9715</v>
      </c>
      <c r="E6406" s="4">
        <v>42278</v>
      </c>
      <c r="F6406" t="s">
        <v>9798</v>
      </c>
    </row>
    <row r="6407" spans="1:6">
      <c r="A6407" s="1" t="s">
        <v>8169</v>
      </c>
      <c r="B6407" t="s">
        <v>8169</v>
      </c>
      <c r="C6407" t="s">
        <v>9715</v>
      </c>
      <c r="E6407" s="4">
        <v>42278</v>
      </c>
      <c r="F6407" t="s">
        <v>9798</v>
      </c>
    </row>
    <row r="6408" spans="1:6">
      <c r="A6408" s="1" t="s">
        <v>8170</v>
      </c>
      <c r="B6408" t="s">
        <v>8170</v>
      </c>
      <c r="C6408" t="s">
        <v>9715</v>
      </c>
      <c r="E6408" s="4">
        <v>42278</v>
      </c>
      <c r="F6408" t="s">
        <v>9798</v>
      </c>
    </row>
    <row r="6409" spans="1:6">
      <c r="A6409" s="1" t="s">
        <v>8171</v>
      </c>
      <c r="B6409" t="s">
        <v>8171</v>
      </c>
      <c r="C6409" t="s">
        <v>9715</v>
      </c>
      <c r="D6409" t="s">
        <v>9725</v>
      </c>
      <c r="E6409" s="4">
        <v>42278</v>
      </c>
      <c r="F6409" t="s">
        <v>9798</v>
      </c>
    </row>
    <row r="6410" spans="1:6">
      <c r="A6410" s="1" t="s">
        <v>8172</v>
      </c>
      <c r="B6410" t="s">
        <v>8172</v>
      </c>
      <c r="C6410" t="s">
        <v>9715</v>
      </c>
      <c r="D6410" t="s">
        <v>9763</v>
      </c>
      <c r="E6410" s="4">
        <v>42278</v>
      </c>
      <c r="F6410" t="s">
        <v>9798</v>
      </c>
    </row>
    <row r="6411" spans="1:6">
      <c r="A6411" s="1" t="s">
        <v>8173</v>
      </c>
      <c r="B6411" t="s">
        <v>8173</v>
      </c>
      <c r="C6411" t="s">
        <v>9715</v>
      </c>
      <c r="E6411" s="4">
        <v>42278</v>
      </c>
      <c r="F6411" t="s">
        <v>9798</v>
      </c>
    </row>
    <row r="6412" spans="1:6">
      <c r="A6412" s="1" t="s">
        <v>8174</v>
      </c>
      <c r="B6412" t="s">
        <v>8174</v>
      </c>
      <c r="C6412" t="s">
        <v>9715</v>
      </c>
      <c r="E6412" s="4">
        <v>42278</v>
      </c>
      <c r="F6412" t="s">
        <v>9798</v>
      </c>
    </row>
    <row r="6413" spans="1:6">
      <c r="A6413" s="1" t="s">
        <v>8175</v>
      </c>
      <c r="B6413" t="s">
        <v>8175</v>
      </c>
      <c r="C6413" t="s">
        <v>9715</v>
      </c>
      <c r="E6413" s="4">
        <v>42278</v>
      </c>
      <c r="F6413" t="s">
        <v>9798</v>
      </c>
    </row>
    <row r="6414" spans="1:6">
      <c r="A6414" s="1" t="s">
        <v>8176</v>
      </c>
      <c r="B6414" t="s">
        <v>8176</v>
      </c>
      <c r="C6414" t="s">
        <v>9715</v>
      </c>
      <c r="E6414" s="4">
        <v>42278</v>
      </c>
      <c r="F6414" t="s">
        <v>9798</v>
      </c>
    </row>
    <row r="6415" spans="1:6">
      <c r="A6415" s="1" t="s">
        <v>8177</v>
      </c>
      <c r="B6415" t="s">
        <v>8177</v>
      </c>
      <c r="C6415" t="s">
        <v>9715</v>
      </c>
      <c r="D6415" t="s">
        <v>178</v>
      </c>
      <c r="E6415" s="4">
        <v>42810</v>
      </c>
      <c r="F6415" t="s">
        <v>9798</v>
      </c>
    </row>
    <row r="6416" spans="1:6">
      <c r="A6416" s="1" t="s">
        <v>8178</v>
      </c>
      <c r="B6416" t="s">
        <v>8178</v>
      </c>
      <c r="C6416" t="s">
        <v>9715</v>
      </c>
      <c r="E6416" s="4">
        <v>42278</v>
      </c>
      <c r="F6416" t="s">
        <v>9798</v>
      </c>
    </row>
    <row r="6417" spans="1:6">
      <c r="A6417" s="1" t="s">
        <v>8179</v>
      </c>
      <c r="B6417" t="s">
        <v>8179</v>
      </c>
      <c r="C6417" t="s">
        <v>9715</v>
      </c>
      <c r="E6417" s="4">
        <v>42278</v>
      </c>
      <c r="F6417" t="s">
        <v>9798</v>
      </c>
    </row>
    <row r="6418" spans="1:6">
      <c r="A6418" s="1" t="s">
        <v>8180</v>
      </c>
      <c r="B6418" t="s">
        <v>8180</v>
      </c>
      <c r="C6418" t="s">
        <v>1765</v>
      </c>
      <c r="E6418" s="4">
        <v>42278</v>
      </c>
      <c r="F6418" t="s">
        <v>9798</v>
      </c>
    </row>
    <row r="6419" spans="1:6">
      <c r="A6419" s="1" t="s">
        <v>8181</v>
      </c>
      <c r="B6419" t="s">
        <v>8181</v>
      </c>
      <c r="C6419" t="s">
        <v>9715</v>
      </c>
      <c r="E6419" s="4">
        <v>42278</v>
      </c>
      <c r="F6419" t="s">
        <v>9798</v>
      </c>
    </row>
    <row r="6420" spans="1:6">
      <c r="A6420" s="1" t="s">
        <v>8182</v>
      </c>
      <c r="B6420" t="s">
        <v>8182</v>
      </c>
      <c r="C6420" t="s">
        <v>9715</v>
      </c>
      <c r="E6420" s="4">
        <v>42278</v>
      </c>
      <c r="F6420" t="s">
        <v>9798</v>
      </c>
    </row>
    <row r="6421" spans="1:6">
      <c r="A6421" s="1" t="s">
        <v>8183</v>
      </c>
      <c r="B6421" t="s">
        <v>8183</v>
      </c>
      <c r="C6421" t="s">
        <v>9715</v>
      </c>
      <c r="E6421" s="4">
        <v>42278</v>
      </c>
      <c r="F6421" t="s">
        <v>9798</v>
      </c>
    </row>
    <row r="6422" spans="1:6">
      <c r="A6422" s="1" t="s">
        <v>8184</v>
      </c>
      <c r="B6422" t="s">
        <v>8184</v>
      </c>
      <c r="C6422" t="s">
        <v>9715</v>
      </c>
      <c r="E6422" s="4">
        <v>42278</v>
      </c>
      <c r="F6422" t="s">
        <v>9798</v>
      </c>
    </row>
    <row r="6423" spans="1:6">
      <c r="A6423" s="1" t="s">
        <v>8185</v>
      </c>
      <c r="B6423" t="s">
        <v>8185</v>
      </c>
      <c r="C6423" t="s">
        <v>9715</v>
      </c>
      <c r="E6423" s="4">
        <v>42278</v>
      </c>
      <c r="F6423" t="s">
        <v>9798</v>
      </c>
    </row>
    <row r="6424" spans="1:6">
      <c r="A6424" s="1" t="s">
        <v>8186</v>
      </c>
      <c r="B6424" t="s">
        <v>8186</v>
      </c>
      <c r="C6424" t="s">
        <v>9715</v>
      </c>
      <c r="E6424" s="4">
        <v>42278</v>
      </c>
      <c r="F6424" t="s">
        <v>9798</v>
      </c>
    </row>
    <row r="6425" spans="1:6">
      <c r="A6425" s="1" t="s">
        <v>8187</v>
      </c>
      <c r="B6425" t="s">
        <v>8187</v>
      </c>
      <c r="C6425" t="s">
        <v>1765</v>
      </c>
      <c r="E6425" s="4">
        <v>42278</v>
      </c>
      <c r="F6425" t="s">
        <v>9798</v>
      </c>
    </row>
    <row r="6426" spans="1:6">
      <c r="A6426" s="1" t="s">
        <v>8188</v>
      </c>
      <c r="B6426" t="s">
        <v>8188</v>
      </c>
      <c r="C6426" t="s">
        <v>9715</v>
      </c>
      <c r="E6426" s="4">
        <v>42278</v>
      </c>
      <c r="F6426" t="s">
        <v>9798</v>
      </c>
    </row>
    <row r="6427" spans="1:6">
      <c r="A6427" s="1" t="s">
        <v>8189</v>
      </c>
      <c r="B6427" t="s">
        <v>8189</v>
      </c>
      <c r="C6427" t="s">
        <v>9715</v>
      </c>
      <c r="E6427" s="4">
        <v>42278</v>
      </c>
      <c r="F6427" t="s">
        <v>9798</v>
      </c>
    </row>
    <row r="6428" spans="1:6">
      <c r="A6428" s="1" t="s">
        <v>8190</v>
      </c>
      <c r="B6428" t="s">
        <v>8190</v>
      </c>
      <c r="C6428" t="s">
        <v>9715</v>
      </c>
      <c r="E6428" s="4">
        <v>42278</v>
      </c>
      <c r="F6428" t="s">
        <v>9798</v>
      </c>
    </row>
    <row r="6429" spans="1:6">
      <c r="A6429" s="1" t="s">
        <v>8191</v>
      </c>
      <c r="B6429" t="s">
        <v>8191</v>
      </c>
      <c r="C6429" t="s">
        <v>1765</v>
      </c>
      <c r="E6429" s="4">
        <v>42278</v>
      </c>
      <c r="F6429" t="s">
        <v>9798</v>
      </c>
    </row>
    <row r="6430" spans="1:6">
      <c r="A6430" s="1" t="s">
        <v>8192</v>
      </c>
      <c r="B6430" t="s">
        <v>8192</v>
      </c>
      <c r="C6430" t="s">
        <v>1765</v>
      </c>
      <c r="D6430" t="s">
        <v>9787</v>
      </c>
      <c r="E6430" s="4">
        <v>42711</v>
      </c>
      <c r="F6430" t="s">
        <v>9798</v>
      </c>
    </row>
    <row r="6431" spans="1:6">
      <c r="A6431" s="1" t="s">
        <v>8193</v>
      </c>
      <c r="B6431" t="s">
        <v>8193</v>
      </c>
      <c r="C6431" t="s">
        <v>9715</v>
      </c>
      <c r="E6431" s="4">
        <v>42278</v>
      </c>
      <c r="F6431" t="s">
        <v>9798</v>
      </c>
    </row>
    <row r="6432" spans="1:6">
      <c r="A6432" s="1" t="s">
        <v>8194</v>
      </c>
      <c r="B6432" t="s">
        <v>8194</v>
      </c>
      <c r="C6432" t="s">
        <v>1765</v>
      </c>
      <c r="E6432" s="4">
        <v>42278</v>
      </c>
      <c r="F6432" t="s">
        <v>9798</v>
      </c>
    </row>
    <row r="6433" spans="1:6">
      <c r="A6433" s="1" t="s">
        <v>8195</v>
      </c>
      <c r="B6433" t="s">
        <v>8195</v>
      </c>
      <c r="C6433" t="s">
        <v>1765</v>
      </c>
      <c r="D6433" t="s">
        <v>9740</v>
      </c>
      <c r="E6433" s="4">
        <v>42279</v>
      </c>
      <c r="F6433" t="s">
        <v>9798</v>
      </c>
    </row>
    <row r="6434" spans="1:6">
      <c r="A6434" s="1" t="s">
        <v>8196</v>
      </c>
      <c r="B6434" t="s">
        <v>8196</v>
      </c>
      <c r="C6434" t="s">
        <v>9715</v>
      </c>
      <c r="E6434" s="4">
        <v>42278</v>
      </c>
      <c r="F6434" t="s">
        <v>9798</v>
      </c>
    </row>
    <row r="6435" spans="1:6">
      <c r="A6435" s="1" t="s">
        <v>8197</v>
      </c>
      <c r="B6435" t="s">
        <v>8197</v>
      </c>
      <c r="C6435" t="s">
        <v>1765</v>
      </c>
      <c r="E6435" s="4">
        <v>42278</v>
      </c>
      <c r="F6435" t="s">
        <v>9798</v>
      </c>
    </row>
    <row r="6436" spans="1:6">
      <c r="A6436" s="1" t="s">
        <v>8198</v>
      </c>
      <c r="B6436" t="s">
        <v>8198</v>
      </c>
      <c r="C6436" t="s">
        <v>1765</v>
      </c>
      <c r="E6436" s="4">
        <v>42278</v>
      </c>
      <c r="F6436" t="s">
        <v>9798</v>
      </c>
    </row>
    <row r="6437" spans="1:6">
      <c r="A6437" s="1" t="s">
        <v>8199</v>
      </c>
      <c r="B6437" t="s">
        <v>8199</v>
      </c>
      <c r="C6437" t="s">
        <v>9715</v>
      </c>
      <c r="E6437" s="4">
        <v>42278</v>
      </c>
      <c r="F6437" t="s">
        <v>9798</v>
      </c>
    </row>
    <row r="6438" spans="1:6">
      <c r="A6438" s="1" t="s">
        <v>8200</v>
      </c>
      <c r="B6438" t="s">
        <v>8200</v>
      </c>
      <c r="C6438" t="s">
        <v>1765</v>
      </c>
      <c r="D6438" t="s">
        <v>9738</v>
      </c>
      <c r="E6438" s="4">
        <v>42906</v>
      </c>
      <c r="F6438" t="s">
        <v>9798</v>
      </c>
    </row>
    <row r="6439" spans="1:6">
      <c r="A6439" s="1" t="s">
        <v>8201</v>
      </c>
      <c r="B6439" t="s">
        <v>8201</v>
      </c>
      <c r="C6439" t="s">
        <v>1765</v>
      </c>
      <c r="D6439" t="s">
        <v>9725</v>
      </c>
      <c r="E6439" s="4">
        <v>42927</v>
      </c>
      <c r="F6439" t="s">
        <v>9798</v>
      </c>
    </row>
    <row r="6440" spans="1:6">
      <c r="A6440" s="1" t="s">
        <v>8202</v>
      </c>
      <c r="B6440" t="s">
        <v>8202</v>
      </c>
      <c r="C6440" t="s">
        <v>1765</v>
      </c>
      <c r="E6440" s="4">
        <v>42278</v>
      </c>
      <c r="F6440" t="s">
        <v>9798</v>
      </c>
    </row>
    <row r="6441" spans="1:6">
      <c r="A6441" s="1" t="s">
        <v>8203</v>
      </c>
      <c r="B6441" t="s">
        <v>8203</v>
      </c>
      <c r="C6441" t="s">
        <v>1765</v>
      </c>
      <c r="E6441" s="4">
        <v>42278</v>
      </c>
      <c r="F6441" t="s">
        <v>9798</v>
      </c>
    </row>
    <row r="6442" spans="1:6">
      <c r="A6442" s="1" t="s">
        <v>8204</v>
      </c>
      <c r="B6442" t="s">
        <v>8204</v>
      </c>
      <c r="C6442" t="s">
        <v>1765</v>
      </c>
      <c r="E6442" s="4">
        <v>42278</v>
      </c>
      <c r="F6442" t="s">
        <v>9798</v>
      </c>
    </row>
    <row r="6443" spans="1:6">
      <c r="A6443" s="1" t="s">
        <v>8205</v>
      </c>
      <c r="B6443" t="s">
        <v>8205</v>
      </c>
      <c r="C6443" t="s">
        <v>9715</v>
      </c>
      <c r="E6443" s="4">
        <v>42278</v>
      </c>
      <c r="F6443" t="s">
        <v>9798</v>
      </c>
    </row>
    <row r="6444" spans="1:6">
      <c r="A6444" s="1" t="s">
        <v>8206</v>
      </c>
      <c r="B6444" t="s">
        <v>8206</v>
      </c>
      <c r="C6444" t="s">
        <v>1765</v>
      </c>
      <c r="D6444" t="s">
        <v>9722</v>
      </c>
      <c r="E6444" s="4">
        <v>43494</v>
      </c>
      <c r="F6444" t="s">
        <v>9798</v>
      </c>
    </row>
    <row r="6445" spans="1:6">
      <c r="A6445" s="1" t="s">
        <v>8207</v>
      </c>
      <c r="B6445" t="s">
        <v>8207</v>
      </c>
      <c r="C6445" t="s">
        <v>9715</v>
      </c>
      <c r="E6445" s="4">
        <v>42278</v>
      </c>
      <c r="F6445" t="s">
        <v>9798</v>
      </c>
    </row>
    <row r="6446" spans="1:6">
      <c r="A6446" s="1" t="s">
        <v>8208</v>
      </c>
      <c r="B6446" t="s">
        <v>8208</v>
      </c>
      <c r="C6446" t="s">
        <v>1765</v>
      </c>
      <c r="E6446" s="4">
        <v>42278</v>
      </c>
      <c r="F6446" t="s">
        <v>9798</v>
      </c>
    </row>
    <row r="6447" spans="1:6">
      <c r="A6447" s="1" t="s">
        <v>8209</v>
      </c>
      <c r="B6447" t="s">
        <v>8209</v>
      </c>
      <c r="C6447" t="s">
        <v>1765</v>
      </c>
      <c r="E6447" s="4">
        <v>42278</v>
      </c>
      <c r="F6447" t="s">
        <v>9798</v>
      </c>
    </row>
    <row r="6448" spans="1:6">
      <c r="A6448" s="1" t="s">
        <v>8210</v>
      </c>
      <c r="B6448" t="s">
        <v>8210</v>
      </c>
      <c r="C6448" t="s">
        <v>1765</v>
      </c>
      <c r="D6448" t="s">
        <v>9725</v>
      </c>
      <c r="E6448" s="4">
        <v>42278</v>
      </c>
      <c r="F6448" t="s">
        <v>9798</v>
      </c>
    </row>
    <row r="6449" spans="1:6">
      <c r="A6449" s="1" t="s">
        <v>8211</v>
      </c>
      <c r="B6449" t="s">
        <v>8211</v>
      </c>
      <c r="C6449" t="s">
        <v>1765</v>
      </c>
      <c r="E6449" s="4">
        <v>42278</v>
      </c>
      <c r="F6449" t="s">
        <v>9798</v>
      </c>
    </row>
    <row r="6450" spans="1:6">
      <c r="A6450" s="1" t="s">
        <v>8212</v>
      </c>
      <c r="B6450" t="s">
        <v>8212</v>
      </c>
      <c r="C6450" t="s">
        <v>1765</v>
      </c>
      <c r="D6450" t="s">
        <v>9724</v>
      </c>
      <c r="E6450" s="4">
        <v>42369</v>
      </c>
      <c r="F6450" t="s">
        <v>9798</v>
      </c>
    </row>
    <row r="6451" spans="1:6">
      <c r="A6451" s="1" t="s">
        <v>8213</v>
      </c>
      <c r="B6451" t="s">
        <v>8213</v>
      </c>
      <c r="C6451" t="s">
        <v>1765</v>
      </c>
      <c r="E6451" s="4">
        <v>42278</v>
      </c>
      <c r="F6451" t="s">
        <v>9798</v>
      </c>
    </row>
    <row r="6452" spans="1:6">
      <c r="A6452" s="1" t="s">
        <v>8214</v>
      </c>
      <c r="B6452" t="s">
        <v>8214</v>
      </c>
      <c r="C6452" t="s">
        <v>1765</v>
      </c>
      <c r="E6452" s="4">
        <v>42278</v>
      </c>
      <c r="F6452" t="s">
        <v>9798</v>
      </c>
    </row>
    <row r="6453" spans="1:6">
      <c r="A6453" s="1" t="s">
        <v>8215</v>
      </c>
      <c r="B6453" t="s">
        <v>8215</v>
      </c>
      <c r="C6453" t="s">
        <v>1765</v>
      </c>
      <c r="E6453" s="4">
        <v>42278</v>
      </c>
      <c r="F6453" t="s">
        <v>9798</v>
      </c>
    </row>
    <row r="6454" spans="1:6">
      <c r="A6454" s="1" t="s">
        <v>8216</v>
      </c>
      <c r="B6454" t="s">
        <v>8216</v>
      </c>
      <c r="C6454" t="s">
        <v>1765</v>
      </c>
      <c r="E6454" s="4">
        <v>42278</v>
      </c>
      <c r="F6454" t="s">
        <v>9798</v>
      </c>
    </row>
    <row r="6455" spans="1:6">
      <c r="A6455" s="1" t="s">
        <v>8217</v>
      </c>
      <c r="B6455" t="s">
        <v>8217</v>
      </c>
      <c r="C6455" t="s">
        <v>1765</v>
      </c>
      <c r="E6455" s="4">
        <v>42278</v>
      </c>
      <c r="F6455" t="s">
        <v>9798</v>
      </c>
    </row>
    <row r="6456" spans="1:6">
      <c r="A6456" s="1" t="s">
        <v>8218</v>
      </c>
      <c r="B6456" t="s">
        <v>8218</v>
      </c>
      <c r="C6456" t="s">
        <v>1765</v>
      </c>
      <c r="D6456" t="s">
        <v>9740</v>
      </c>
      <c r="E6456" s="4">
        <v>42369</v>
      </c>
      <c r="F6456" t="s">
        <v>9798</v>
      </c>
    </row>
    <row r="6457" spans="1:6">
      <c r="A6457" s="1" t="s">
        <v>8219</v>
      </c>
      <c r="B6457" t="s">
        <v>8219</v>
      </c>
      <c r="C6457" t="s">
        <v>1765</v>
      </c>
      <c r="E6457" s="4">
        <v>42278</v>
      </c>
      <c r="F6457" t="s">
        <v>9798</v>
      </c>
    </row>
    <row r="6458" spans="1:6">
      <c r="A6458" s="1" t="s">
        <v>8220</v>
      </c>
      <c r="B6458" t="s">
        <v>8220</v>
      </c>
      <c r="C6458" t="s">
        <v>1765</v>
      </c>
      <c r="E6458" s="4">
        <v>42278</v>
      </c>
      <c r="F6458" t="s">
        <v>9798</v>
      </c>
    </row>
    <row r="6459" spans="1:6">
      <c r="A6459" s="1" t="s">
        <v>8221</v>
      </c>
      <c r="B6459" t="s">
        <v>8221</v>
      </c>
      <c r="C6459" t="s">
        <v>1765</v>
      </c>
      <c r="E6459" s="4">
        <v>42278</v>
      </c>
      <c r="F6459" t="s">
        <v>9798</v>
      </c>
    </row>
    <row r="6460" spans="1:6">
      <c r="A6460" s="1" t="s">
        <v>8222</v>
      </c>
      <c r="B6460" t="s">
        <v>8222</v>
      </c>
      <c r="C6460" t="s">
        <v>1765</v>
      </c>
      <c r="E6460" s="4">
        <v>42278</v>
      </c>
      <c r="F6460" t="s">
        <v>9798</v>
      </c>
    </row>
    <row r="6461" spans="1:6">
      <c r="A6461" s="1" t="s">
        <v>8223</v>
      </c>
      <c r="B6461" t="s">
        <v>8223</v>
      </c>
      <c r="C6461" t="s">
        <v>1765</v>
      </c>
      <c r="E6461" s="4">
        <v>42278</v>
      </c>
      <c r="F6461" t="s">
        <v>9798</v>
      </c>
    </row>
    <row r="6462" spans="1:6">
      <c r="A6462" s="1" t="s">
        <v>8224</v>
      </c>
      <c r="B6462" t="s">
        <v>8224</v>
      </c>
      <c r="C6462" t="s">
        <v>1765</v>
      </c>
      <c r="E6462" s="4">
        <v>42278</v>
      </c>
      <c r="F6462" t="s">
        <v>9798</v>
      </c>
    </row>
    <row r="6463" spans="1:6">
      <c r="A6463" s="1" t="s">
        <v>8225</v>
      </c>
      <c r="B6463" t="s">
        <v>8225</v>
      </c>
      <c r="C6463" t="s">
        <v>1765</v>
      </c>
      <c r="E6463" s="4">
        <v>42278</v>
      </c>
      <c r="F6463" t="s">
        <v>9798</v>
      </c>
    </row>
    <row r="6464" spans="1:6">
      <c r="A6464" s="1" t="s">
        <v>8226</v>
      </c>
      <c r="B6464" t="s">
        <v>8226</v>
      </c>
      <c r="C6464" t="s">
        <v>1765</v>
      </c>
      <c r="E6464" s="4">
        <v>42278</v>
      </c>
      <c r="F6464" t="s">
        <v>9798</v>
      </c>
    </row>
    <row r="6465" spans="1:6">
      <c r="A6465" s="1" t="s">
        <v>8227</v>
      </c>
      <c r="B6465" t="s">
        <v>8227</v>
      </c>
      <c r="C6465" t="s">
        <v>1765</v>
      </c>
      <c r="D6465" t="s">
        <v>9722</v>
      </c>
      <c r="E6465" s="4">
        <v>42310</v>
      </c>
      <c r="F6465" t="s">
        <v>9798</v>
      </c>
    </row>
    <row r="6466" spans="1:6">
      <c r="A6466" s="1" t="s">
        <v>8228</v>
      </c>
      <c r="B6466" t="s">
        <v>8228</v>
      </c>
      <c r="C6466" t="s">
        <v>9715</v>
      </c>
      <c r="E6466" s="4">
        <v>42278</v>
      </c>
      <c r="F6466" t="s">
        <v>9798</v>
      </c>
    </row>
    <row r="6467" spans="1:6">
      <c r="A6467" s="1" t="s">
        <v>8229</v>
      </c>
      <c r="B6467" t="s">
        <v>8229</v>
      </c>
      <c r="C6467" t="s">
        <v>1765</v>
      </c>
      <c r="E6467" s="4">
        <v>42278</v>
      </c>
      <c r="F6467" t="s">
        <v>9798</v>
      </c>
    </row>
    <row r="6468" spans="1:6">
      <c r="A6468" s="1" t="s">
        <v>8230</v>
      </c>
      <c r="B6468" t="s">
        <v>8230</v>
      </c>
      <c r="C6468" t="s">
        <v>1765</v>
      </c>
      <c r="E6468" s="4">
        <v>42278</v>
      </c>
      <c r="F6468" t="s">
        <v>9798</v>
      </c>
    </row>
    <row r="6469" spans="1:6">
      <c r="A6469" s="1" t="s">
        <v>8231</v>
      </c>
      <c r="B6469" t="s">
        <v>8231</v>
      </c>
      <c r="C6469" t="s">
        <v>1765</v>
      </c>
      <c r="E6469" s="4">
        <v>42278</v>
      </c>
      <c r="F6469" t="s">
        <v>9798</v>
      </c>
    </row>
    <row r="6470" spans="1:6">
      <c r="A6470" s="1" t="s">
        <v>8232</v>
      </c>
      <c r="B6470" t="s">
        <v>8232</v>
      </c>
      <c r="C6470" t="s">
        <v>1765</v>
      </c>
      <c r="D6470" t="s">
        <v>9724</v>
      </c>
      <c r="E6470" s="4">
        <v>42278</v>
      </c>
      <c r="F6470" t="s">
        <v>9798</v>
      </c>
    </row>
    <row r="6471" spans="1:6">
      <c r="A6471" s="1" t="s">
        <v>8233</v>
      </c>
      <c r="B6471" t="s">
        <v>8233</v>
      </c>
      <c r="C6471" t="s">
        <v>1765</v>
      </c>
      <c r="E6471" s="4">
        <v>42278</v>
      </c>
      <c r="F6471" t="s">
        <v>9798</v>
      </c>
    </row>
    <row r="6472" spans="1:6">
      <c r="A6472" s="1" t="s">
        <v>8234</v>
      </c>
      <c r="B6472" t="s">
        <v>8234</v>
      </c>
      <c r="C6472" t="s">
        <v>1765</v>
      </c>
      <c r="E6472" s="4">
        <v>42278</v>
      </c>
      <c r="F6472" t="s">
        <v>9798</v>
      </c>
    </row>
    <row r="6473" spans="1:6">
      <c r="A6473" s="1" t="s">
        <v>8235</v>
      </c>
      <c r="B6473" t="s">
        <v>8235</v>
      </c>
      <c r="C6473" t="s">
        <v>1765</v>
      </c>
      <c r="E6473" s="4">
        <v>42278</v>
      </c>
      <c r="F6473" t="s">
        <v>9798</v>
      </c>
    </row>
    <row r="6474" spans="1:6">
      <c r="A6474" s="1" t="s">
        <v>8236</v>
      </c>
      <c r="B6474" t="s">
        <v>8236</v>
      </c>
      <c r="C6474" t="s">
        <v>1765</v>
      </c>
      <c r="E6474" s="4">
        <v>42278</v>
      </c>
      <c r="F6474" t="s">
        <v>9798</v>
      </c>
    </row>
    <row r="6475" spans="1:6">
      <c r="A6475" s="1" t="s">
        <v>8237</v>
      </c>
      <c r="B6475" t="s">
        <v>8237</v>
      </c>
      <c r="C6475" t="s">
        <v>1765</v>
      </c>
      <c r="E6475" s="4">
        <v>42278</v>
      </c>
      <c r="F6475" t="s">
        <v>9798</v>
      </c>
    </row>
    <row r="6476" spans="1:6">
      <c r="A6476" s="1" t="s">
        <v>8238</v>
      </c>
      <c r="B6476" t="s">
        <v>8238</v>
      </c>
      <c r="C6476" t="s">
        <v>1765</v>
      </c>
      <c r="E6476" s="4">
        <v>42278</v>
      </c>
      <c r="F6476" t="s">
        <v>9798</v>
      </c>
    </row>
    <row r="6477" spans="1:6">
      <c r="A6477" s="1" t="s">
        <v>8239</v>
      </c>
      <c r="B6477" t="s">
        <v>8239</v>
      </c>
      <c r="C6477" t="s">
        <v>1765</v>
      </c>
      <c r="E6477" s="4">
        <v>42278</v>
      </c>
      <c r="F6477" t="s">
        <v>9798</v>
      </c>
    </row>
    <row r="6478" spans="1:6">
      <c r="A6478" s="1" t="s">
        <v>8240</v>
      </c>
      <c r="B6478" t="s">
        <v>8240</v>
      </c>
      <c r="C6478" t="s">
        <v>1765</v>
      </c>
      <c r="E6478" s="4">
        <v>42278</v>
      </c>
      <c r="F6478" t="s">
        <v>9798</v>
      </c>
    </row>
    <row r="6479" spans="1:6">
      <c r="A6479" s="1" t="s">
        <v>8241</v>
      </c>
      <c r="B6479" t="s">
        <v>8241</v>
      </c>
      <c r="C6479" t="s">
        <v>1765</v>
      </c>
      <c r="D6479" t="s">
        <v>178</v>
      </c>
      <c r="E6479" s="4">
        <v>42278</v>
      </c>
      <c r="F6479" t="s">
        <v>9798</v>
      </c>
    </row>
    <row r="6480" spans="1:6">
      <c r="A6480" s="1" t="s">
        <v>8242</v>
      </c>
      <c r="B6480" t="s">
        <v>8242</v>
      </c>
      <c r="C6480" t="s">
        <v>1765</v>
      </c>
      <c r="E6480" s="4">
        <v>42278</v>
      </c>
      <c r="F6480" t="s">
        <v>9798</v>
      </c>
    </row>
    <row r="6481" spans="1:6">
      <c r="A6481" s="1" t="s">
        <v>8243</v>
      </c>
      <c r="B6481" t="s">
        <v>8243</v>
      </c>
      <c r="C6481" t="s">
        <v>1765</v>
      </c>
      <c r="E6481" s="4">
        <v>42278</v>
      </c>
      <c r="F6481" t="s">
        <v>9798</v>
      </c>
    </row>
    <row r="6482" spans="1:6">
      <c r="A6482" s="1" t="s">
        <v>8244</v>
      </c>
      <c r="B6482" t="s">
        <v>8244</v>
      </c>
      <c r="C6482" t="s">
        <v>1765</v>
      </c>
      <c r="E6482" s="4">
        <v>42278</v>
      </c>
      <c r="F6482" t="s">
        <v>9798</v>
      </c>
    </row>
    <row r="6483" spans="1:6">
      <c r="A6483" s="1" t="s">
        <v>8245</v>
      </c>
      <c r="B6483" t="s">
        <v>8245</v>
      </c>
      <c r="C6483" t="s">
        <v>9716</v>
      </c>
      <c r="D6483" t="s">
        <v>9729</v>
      </c>
      <c r="E6483" s="4">
        <v>42278</v>
      </c>
      <c r="F6483" t="s">
        <v>9798</v>
      </c>
    </row>
    <row r="6484" spans="1:6">
      <c r="A6484" s="1" t="s">
        <v>8246</v>
      </c>
      <c r="B6484" t="s">
        <v>8246</v>
      </c>
      <c r="C6484" t="s">
        <v>1765</v>
      </c>
      <c r="D6484" t="s">
        <v>9722</v>
      </c>
      <c r="E6484" s="4">
        <v>42278</v>
      </c>
      <c r="F6484" t="s">
        <v>9798</v>
      </c>
    </row>
    <row r="6485" spans="1:6">
      <c r="A6485" s="1" t="s">
        <v>8247</v>
      </c>
      <c r="B6485" t="s">
        <v>8247</v>
      </c>
      <c r="C6485" t="s">
        <v>9717</v>
      </c>
      <c r="E6485" s="4">
        <v>42278</v>
      </c>
      <c r="F6485" t="s">
        <v>9798</v>
      </c>
    </row>
    <row r="6486" spans="1:6">
      <c r="A6486" s="1" t="s">
        <v>8248</v>
      </c>
      <c r="B6486" t="s">
        <v>8248</v>
      </c>
      <c r="C6486" t="s">
        <v>9717</v>
      </c>
      <c r="D6486" t="s">
        <v>9721</v>
      </c>
      <c r="E6486" s="4">
        <v>42278</v>
      </c>
      <c r="F6486" t="s">
        <v>9798</v>
      </c>
    </row>
    <row r="6487" spans="1:6">
      <c r="A6487" s="1" t="s">
        <v>8249</v>
      </c>
      <c r="B6487" t="s">
        <v>8249</v>
      </c>
      <c r="C6487" t="s">
        <v>1765</v>
      </c>
      <c r="E6487" s="4">
        <v>42278</v>
      </c>
      <c r="F6487" t="s">
        <v>9798</v>
      </c>
    </row>
    <row r="6488" spans="1:6">
      <c r="A6488" s="1" t="s">
        <v>8250</v>
      </c>
      <c r="B6488" t="s">
        <v>8250</v>
      </c>
      <c r="C6488" t="s">
        <v>9717</v>
      </c>
      <c r="E6488" s="4">
        <v>42278</v>
      </c>
      <c r="F6488" t="s">
        <v>9798</v>
      </c>
    </row>
    <row r="6489" spans="1:6">
      <c r="A6489" s="1" t="s">
        <v>8251</v>
      </c>
      <c r="B6489" t="s">
        <v>8251</v>
      </c>
      <c r="C6489" t="s">
        <v>9717</v>
      </c>
      <c r="D6489" t="s">
        <v>9729</v>
      </c>
      <c r="E6489" s="4">
        <v>42278</v>
      </c>
      <c r="F6489" t="s">
        <v>9798</v>
      </c>
    </row>
    <row r="6490" spans="1:6">
      <c r="A6490" s="1" t="s">
        <v>8252</v>
      </c>
      <c r="B6490" t="s">
        <v>8252</v>
      </c>
      <c r="C6490" t="s">
        <v>9716</v>
      </c>
      <c r="E6490" s="4">
        <v>42278</v>
      </c>
      <c r="F6490" t="s">
        <v>9798</v>
      </c>
    </row>
    <row r="6491" spans="1:6">
      <c r="A6491" s="1" t="s">
        <v>8253</v>
      </c>
      <c r="B6491" t="s">
        <v>8253</v>
      </c>
      <c r="C6491" t="s">
        <v>9717</v>
      </c>
      <c r="D6491" t="s">
        <v>9721</v>
      </c>
      <c r="E6491" s="4">
        <v>42278</v>
      </c>
      <c r="F6491" t="s">
        <v>9798</v>
      </c>
    </row>
    <row r="6492" spans="1:6">
      <c r="A6492" s="1" t="s">
        <v>8254</v>
      </c>
      <c r="B6492" t="s">
        <v>8254</v>
      </c>
      <c r="C6492" t="s">
        <v>9717</v>
      </c>
      <c r="E6492" s="4">
        <v>42278</v>
      </c>
      <c r="F6492" t="s">
        <v>9798</v>
      </c>
    </row>
    <row r="6493" spans="1:6">
      <c r="A6493" s="1" t="s">
        <v>8255</v>
      </c>
      <c r="B6493" t="s">
        <v>8255</v>
      </c>
      <c r="C6493" t="s">
        <v>1765</v>
      </c>
      <c r="E6493" s="4">
        <v>42278</v>
      </c>
      <c r="F6493" t="s">
        <v>9798</v>
      </c>
    </row>
    <row r="6494" spans="1:6">
      <c r="A6494" s="1" t="s">
        <v>8256</v>
      </c>
      <c r="B6494" t="s">
        <v>8256</v>
      </c>
      <c r="C6494" t="s">
        <v>9717</v>
      </c>
      <c r="D6494" t="s">
        <v>9721</v>
      </c>
      <c r="E6494" s="4">
        <v>42278</v>
      </c>
      <c r="F6494" t="s">
        <v>9798</v>
      </c>
    </row>
    <row r="6495" spans="1:6">
      <c r="A6495" s="1" t="s">
        <v>8257</v>
      </c>
      <c r="B6495" t="s">
        <v>8257</v>
      </c>
      <c r="C6495" t="s">
        <v>9717</v>
      </c>
      <c r="D6495" t="s">
        <v>9729</v>
      </c>
      <c r="E6495" s="4">
        <v>42278</v>
      </c>
      <c r="F6495" t="s">
        <v>9798</v>
      </c>
    </row>
    <row r="6496" spans="1:6">
      <c r="A6496" s="1" t="s">
        <v>8258</v>
      </c>
      <c r="B6496" t="s">
        <v>8258</v>
      </c>
      <c r="C6496" t="s">
        <v>9717</v>
      </c>
      <c r="D6496" t="s">
        <v>9721</v>
      </c>
      <c r="E6496" s="4">
        <v>42278</v>
      </c>
      <c r="F6496" t="s">
        <v>9798</v>
      </c>
    </row>
    <row r="6497" spans="1:6">
      <c r="A6497" s="1" t="s">
        <v>8259</v>
      </c>
      <c r="B6497" t="s">
        <v>8259</v>
      </c>
      <c r="C6497" t="s">
        <v>9717</v>
      </c>
      <c r="E6497" s="4">
        <v>42278</v>
      </c>
      <c r="F6497" t="s">
        <v>9798</v>
      </c>
    </row>
    <row r="6498" spans="1:6">
      <c r="A6498" s="1" t="s">
        <v>8260</v>
      </c>
      <c r="B6498" t="s">
        <v>8260</v>
      </c>
      <c r="C6498" t="s">
        <v>9717</v>
      </c>
      <c r="D6498" t="s">
        <v>9729</v>
      </c>
      <c r="E6498" s="4">
        <v>42278</v>
      </c>
      <c r="F6498" t="s">
        <v>9798</v>
      </c>
    </row>
    <row r="6499" spans="1:6">
      <c r="A6499" s="1" t="s">
        <v>8261</v>
      </c>
      <c r="B6499" t="s">
        <v>8261</v>
      </c>
      <c r="C6499" t="s">
        <v>9717</v>
      </c>
      <c r="D6499" t="s">
        <v>9729</v>
      </c>
      <c r="E6499" s="4">
        <v>42278</v>
      </c>
      <c r="F6499" t="s">
        <v>9798</v>
      </c>
    </row>
    <row r="6500" spans="1:6">
      <c r="A6500" s="1" t="s">
        <v>8262</v>
      </c>
      <c r="B6500" t="s">
        <v>8262</v>
      </c>
      <c r="C6500" t="s">
        <v>9717</v>
      </c>
      <c r="E6500" s="4">
        <v>42278</v>
      </c>
      <c r="F6500" t="s">
        <v>9798</v>
      </c>
    </row>
    <row r="6501" spans="1:6">
      <c r="A6501" s="1" t="s">
        <v>8263</v>
      </c>
      <c r="B6501" t="s">
        <v>8263</v>
      </c>
      <c r="C6501" t="s">
        <v>9716</v>
      </c>
      <c r="E6501" s="4">
        <v>42278</v>
      </c>
      <c r="F6501" t="s">
        <v>9798</v>
      </c>
    </row>
    <row r="6502" spans="1:6">
      <c r="A6502" s="1" t="s">
        <v>8264</v>
      </c>
      <c r="B6502" t="s">
        <v>8264</v>
      </c>
      <c r="C6502" t="s">
        <v>9717</v>
      </c>
      <c r="E6502" s="4">
        <v>42278</v>
      </c>
      <c r="F6502" t="s">
        <v>9798</v>
      </c>
    </row>
    <row r="6503" spans="1:6">
      <c r="A6503" s="1" t="s">
        <v>8265</v>
      </c>
      <c r="B6503" t="s">
        <v>8265</v>
      </c>
      <c r="C6503" t="s">
        <v>1765</v>
      </c>
      <c r="E6503" s="4">
        <v>42278</v>
      </c>
      <c r="F6503" t="s">
        <v>9798</v>
      </c>
    </row>
    <row r="6504" spans="1:6">
      <c r="A6504" s="1" t="s">
        <v>8266</v>
      </c>
      <c r="B6504" t="s">
        <v>8266</v>
      </c>
      <c r="C6504" t="s">
        <v>9718</v>
      </c>
      <c r="E6504" s="4">
        <v>42278</v>
      </c>
      <c r="F6504" t="s">
        <v>9798</v>
      </c>
    </row>
    <row r="6505" spans="1:6">
      <c r="A6505" s="1" t="s">
        <v>8267</v>
      </c>
      <c r="B6505" t="s">
        <v>8267</v>
      </c>
      <c r="C6505" t="s">
        <v>1765</v>
      </c>
      <c r="E6505" s="4">
        <v>42278</v>
      </c>
      <c r="F6505" t="s">
        <v>9798</v>
      </c>
    </row>
    <row r="6506" spans="1:6">
      <c r="A6506" s="1" t="s">
        <v>8268</v>
      </c>
      <c r="B6506" t="s">
        <v>8268</v>
      </c>
      <c r="C6506" t="s">
        <v>1765</v>
      </c>
      <c r="D6506" t="s">
        <v>9722</v>
      </c>
      <c r="E6506" s="4">
        <v>42278</v>
      </c>
      <c r="F6506" t="s">
        <v>9798</v>
      </c>
    </row>
    <row r="6507" spans="1:6">
      <c r="A6507" s="1" t="s">
        <v>8269</v>
      </c>
      <c r="B6507" t="s">
        <v>8269</v>
      </c>
      <c r="C6507" t="s">
        <v>9717</v>
      </c>
      <c r="E6507" s="4">
        <v>42278</v>
      </c>
      <c r="F6507" t="s">
        <v>9798</v>
      </c>
    </row>
    <row r="6508" spans="1:6">
      <c r="A6508" s="1" t="s">
        <v>8270</v>
      </c>
      <c r="B6508" t="s">
        <v>8270</v>
      </c>
      <c r="C6508" t="s">
        <v>9717</v>
      </c>
      <c r="E6508" s="4">
        <v>42278</v>
      </c>
      <c r="F6508" t="s">
        <v>9798</v>
      </c>
    </row>
    <row r="6509" spans="1:6">
      <c r="A6509" s="1" t="s">
        <v>8271</v>
      </c>
      <c r="B6509" t="s">
        <v>8271</v>
      </c>
      <c r="C6509" t="s">
        <v>1765</v>
      </c>
      <c r="E6509" s="4">
        <v>42278</v>
      </c>
      <c r="F6509" t="s">
        <v>9798</v>
      </c>
    </row>
    <row r="6510" spans="1:6">
      <c r="A6510" s="1" t="s">
        <v>8272</v>
      </c>
      <c r="B6510" t="s">
        <v>8272</v>
      </c>
      <c r="C6510" t="s">
        <v>9717</v>
      </c>
      <c r="E6510" s="4">
        <v>42278</v>
      </c>
      <c r="F6510" t="s">
        <v>9798</v>
      </c>
    </row>
    <row r="6511" spans="1:6">
      <c r="A6511" s="1" t="s">
        <v>8273</v>
      </c>
      <c r="B6511" t="s">
        <v>8273</v>
      </c>
      <c r="C6511" t="s">
        <v>1765</v>
      </c>
      <c r="E6511" s="4">
        <v>42278</v>
      </c>
      <c r="F6511" t="s">
        <v>9798</v>
      </c>
    </row>
    <row r="6512" spans="1:6">
      <c r="A6512" s="1" t="s">
        <v>8274</v>
      </c>
      <c r="B6512" t="s">
        <v>8274</v>
      </c>
      <c r="C6512" t="s">
        <v>9717</v>
      </c>
      <c r="E6512" s="4">
        <v>42278</v>
      </c>
      <c r="F6512" t="s">
        <v>9798</v>
      </c>
    </row>
    <row r="6513" spans="1:6">
      <c r="A6513" s="1" t="s">
        <v>8275</v>
      </c>
      <c r="B6513" t="s">
        <v>8275</v>
      </c>
      <c r="C6513" t="s">
        <v>9717</v>
      </c>
      <c r="E6513" s="4">
        <v>42278</v>
      </c>
      <c r="F6513" t="s">
        <v>9798</v>
      </c>
    </row>
    <row r="6514" spans="1:6">
      <c r="A6514" s="1" t="s">
        <v>8276</v>
      </c>
      <c r="B6514" t="s">
        <v>8276</v>
      </c>
      <c r="C6514" t="s">
        <v>9717</v>
      </c>
      <c r="D6514" t="s">
        <v>9726</v>
      </c>
      <c r="E6514" s="4">
        <v>42278</v>
      </c>
      <c r="F6514" t="s">
        <v>9798</v>
      </c>
    </row>
    <row r="6515" spans="1:6">
      <c r="A6515" s="1" t="s">
        <v>8277</v>
      </c>
      <c r="B6515" t="s">
        <v>8277</v>
      </c>
      <c r="C6515" t="s">
        <v>1765</v>
      </c>
      <c r="E6515" s="4">
        <v>42278</v>
      </c>
      <c r="F6515" t="s">
        <v>9798</v>
      </c>
    </row>
    <row r="6516" spans="1:6">
      <c r="A6516" s="1" t="s">
        <v>8278</v>
      </c>
      <c r="B6516" t="s">
        <v>8278</v>
      </c>
      <c r="C6516" t="s">
        <v>1765</v>
      </c>
      <c r="D6516" t="s">
        <v>9732</v>
      </c>
      <c r="E6516" s="4">
        <v>42278</v>
      </c>
      <c r="F6516" t="s">
        <v>9798</v>
      </c>
    </row>
    <row r="6517" spans="1:6">
      <c r="A6517" s="1" t="s">
        <v>8279</v>
      </c>
      <c r="B6517" t="s">
        <v>8279</v>
      </c>
      <c r="C6517" t="s">
        <v>9717</v>
      </c>
      <c r="E6517" s="4">
        <v>42278</v>
      </c>
      <c r="F6517" t="s">
        <v>9798</v>
      </c>
    </row>
    <row r="6518" spans="1:6">
      <c r="A6518" s="1" t="s">
        <v>8280</v>
      </c>
      <c r="B6518" t="s">
        <v>8280</v>
      </c>
      <c r="C6518" t="s">
        <v>1765</v>
      </c>
      <c r="E6518" s="4">
        <v>42278</v>
      </c>
      <c r="F6518" t="s">
        <v>9798</v>
      </c>
    </row>
    <row r="6519" spans="1:6">
      <c r="A6519" s="1" t="s">
        <v>8281</v>
      </c>
      <c r="B6519" t="s">
        <v>8281</v>
      </c>
      <c r="C6519" t="s">
        <v>9717</v>
      </c>
      <c r="E6519" s="4">
        <v>42278</v>
      </c>
      <c r="F6519" t="s">
        <v>9798</v>
      </c>
    </row>
    <row r="6520" spans="1:6">
      <c r="A6520" s="1" t="s">
        <v>8282</v>
      </c>
      <c r="B6520" t="s">
        <v>8282</v>
      </c>
      <c r="C6520" t="s">
        <v>9717</v>
      </c>
      <c r="E6520" s="4">
        <v>42278</v>
      </c>
      <c r="F6520" t="s">
        <v>9798</v>
      </c>
    </row>
    <row r="6521" spans="1:6">
      <c r="A6521" s="1" t="s">
        <v>8283</v>
      </c>
      <c r="B6521" t="s">
        <v>8283</v>
      </c>
      <c r="C6521" t="s">
        <v>9717</v>
      </c>
      <c r="D6521" t="s">
        <v>9721</v>
      </c>
      <c r="E6521" s="4">
        <v>42278</v>
      </c>
      <c r="F6521" t="s">
        <v>9798</v>
      </c>
    </row>
    <row r="6522" spans="1:6">
      <c r="A6522" s="1" t="s">
        <v>8284</v>
      </c>
      <c r="B6522" t="s">
        <v>8284</v>
      </c>
      <c r="C6522" t="s">
        <v>9717</v>
      </c>
      <c r="E6522" s="4">
        <v>42278</v>
      </c>
      <c r="F6522" t="s">
        <v>9798</v>
      </c>
    </row>
    <row r="6523" spans="1:6">
      <c r="A6523" s="1" t="s">
        <v>8285</v>
      </c>
      <c r="B6523" t="s">
        <v>8285</v>
      </c>
      <c r="C6523" t="s">
        <v>9717</v>
      </c>
      <c r="E6523" s="4">
        <v>42278</v>
      </c>
      <c r="F6523" t="s">
        <v>9798</v>
      </c>
    </row>
    <row r="6524" spans="1:6">
      <c r="A6524" s="1" t="s">
        <v>8286</v>
      </c>
      <c r="B6524" t="s">
        <v>8286</v>
      </c>
      <c r="C6524" t="s">
        <v>9717</v>
      </c>
      <c r="D6524" t="s">
        <v>9726</v>
      </c>
      <c r="E6524" s="4">
        <v>42278</v>
      </c>
      <c r="F6524" t="s">
        <v>9798</v>
      </c>
    </row>
    <row r="6525" spans="1:6">
      <c r="A6525" s="1" t="s">
        <v>8287</v>
      </c>
      <c r="B6525" t="s">
        <v>8287</v>
      </c>
      <c r="C6525" t="s">
        <v>9716</v>
      </c>
      <c r="E6525" s="4">
        <v>42278</v>
      </c>
      <c r="F6525" t="s">
        <v>9798</v>
      </c>
    </row>
    <row r="6526" spans="1:6">
      <c r="A6526" s="1" t="s">
        <v>8288</v>
      </c>
      <c r="B6526" t="s">
        <v>8288</v>
      </c>
      <c r="C6526" t="s">
        <v>9717</v>
      </c>
      <c r="E6526" s="4">
        <v>42278</v>
      </c>
      <c r="F6526" t="s">
        <v>9798</v>
      </c>
    </row>
    <row r="6527" spans="1:6">
      <c r="A6527" s="1" t="s">
        <v>8289</v>
      </c>
      <c r="B6527" t="s">
        <v>8289</v>
      </c>
      <c r="C6527" t="s">
        <v>9717</v>
      </c>
      <c r="D6527" t="s">
        <v>9726</v>
      </c>
      <c r="E6527" s="4">
        <v>42278</v>
      </c>
      <c r="F6527" t="s">
        <v>9798</v>
      </c>
    </row>
    <row r="6528" spans="1:6">
      <c r="A6528" s="1" t="s">
        <v>8290</v>
      </c>
      <c r="B6528" t="s">
        <v>8290</v>
      </c>
      <c r="C6528" t="s">
        <v>1765</v>
      </c>
      <c r="E6528" s="4">
        <v>42278</v>
      </c>
      <c r="F6528" t="s">
        <v>9798</v>
      </c>
    </row>
    <row r="6529" spans="1:6">
      <c r="A6529" s="1" t="s">
        <v>8291</v>
      </c>
      <c r="B6529" t="s">
        <v>8291</v>
      </c>
      <c r="C6529" t="s">
        <v>9717</v>
      </c>
      <c r="E6529" s="4">
        <v>42278</v>
      </c>
      <c r="F6529" t="s">
        <v>9798</v>
      </c>
    </row>
    <row r="6530" spans="1:6">
      <c r="A6530" s="1" t="s">
        <v>8292</v>
      </c>
      <c r="B6530" t="s">
        <v>8292</v>
      </c>
      <c r="C6530" t="s">
        <v>1765</v>
      </c>
      <c r="E6530" s="4">
        <v>42278</v>
      </c>
      <c r="F6530" t="s">
        <v>9798</v>
      </c>
    </row>
    <row r="6531" spans="1:6">
      <c r="A6531" s="1" t="s">
        <v>8293</v>
      </c>
      <c r="B6531" t="s">
        <v>8293</v>
      </c>
      <c r="C6531" t="s">
        <v>9717</v>
      </c>
      <c r="E6531" s="4">
        <v>42278</v>
      </c>
      <c r="F6531" t="s">
        <v>9798</v>
      </c>
    </row>
    <row r="6532" spans="1:6">
      <c r="A6532" s="1" t="s">
        <v>8294</v>
      </c>
      <c r="B6532" t="s">
        <v>8294</v>
      </c>
      <c r="C6532" t="s">
        <v>1765</v>
      </c>
      <c r="D6532" t="s">
        <v>9725</v>
      </c>
      <c r="E6532" s="4">
        <v>43178</v>
      </c>
      <c r="F6532" t="s">
        <v>9798</v>
      </c>
    </row>
    <row r="6533" spans="1:6">
      <c r="A6533" s="1" t="s">
        <v>8295</v>
      </c>
      <c r="B6533" t="s">
        <v>8295</v>
      </c>
      <c r="C6533" t="s">
        <v>9717</v>
      </c>
      <c r="E6533" s="4">
        <v>42278</v>
      </c>
      <c r="F6533" t="s">
        <v>9798</v>
      </c>
    </row>
    <row r="6534" spans="1:6">
      <c r="A6534" s="1" t="s">
        <v>8296</v>
      </c>
      <c r="B6534" t="s">
        <v>8296</v>
      </c>
      <c r="C6534" t="s">
        <v>9717</v>
      </c>
      <c r="E6534" s="4">
        <v>42278</v>
      </c>
      <c r="F6534" t="s">
        <v>9798</v>
      </c>
    </row>
    <row r="6535" spans="1:6">
      <c r="A6535" s="1" t="s">
        <v>8297</v>
      </c>
      <c r="B6535" t="s">
        <v>8297</v>
      </c>
      <c r="C6535" t="s">
        <v>9717</v>
      </c>
      <c r="E6535" s="4">
        <v>42278</v>
      </c>
      <c r="F6535" t="s">
        <v>9798</v>
      </c>
    </row>
    <row r="6536" spans="1:6">
      <c r="A6536" s="1" t="s">
        <v>8298</v>
      </c>
      <c r="B6536" t="s">
        <v>8298</v>
      </c>
      <c r="C6536" t="s">
        <v>9717</v>
      </c>
      <c r="E6536" s="4">
        <v>42278</v>
      </c>
      <c r="F6536" t="s">
        <v>9798</v>
      </c>
    </row>
    <row r="6537" spans="1:6">
      <c r="A6537" s="1" t="s">
        <v>8299</v>
      </c>
      <c r="B6537" t="s">
        <v>8299</v>
      </c>
      <c r="C6537" t="s">
        <v>9717</v>
      </c>
      <c r="E6537" s="4">
        <v>42278</v>
      </c>
      <c r="F6537" t="s">
        <v>9798</v>
      </c>
    </row>
    <row r="6538" spans="1:6">
      <c r="A6538" s="1" t="s">
        <v>8300</v>
      </c>
      <c r="B6538" t="s">
        <v>8300</v>
      </c>
      <c r="C6538" t="s">
        <v>9717</v>
      </c>
      <c r="E6538" s="4">
        <v>42278</v>
      </c>
      <c r="F6538" t="s">
        <v>9798</v>
      </c>
    </row>
    <row r="6539" spans="1:6">
      <c r="A6539" s="1" t="s">
        <v>8301</v>
      </c>
      <c r="B6539" t="s">
        <v>8301</v>
      </c>
      <c r="C6539" t="s">
        <v>1765</v>
      </c>
      <c r="E6539" s="4">
        <v>42278</v>
      </c>
      <c r="F6539" t="s">
        <v>9798</v>
      </c>
    </row>
    <row r="6540" spans="1:6">
      <c r="A6540" s="1" t="s">
        <v>8302</v>
      </c>
      <c r="B6540" t="s">
        <v>8302</v>
      </c>
      <c r="C6540" t="s">
        <v>9717</v>
      </c>
      <c r="E6540" s="4">
        <v>42278</v>
      </c>
      <c r="F6540" t="s">
        <v>9798</v>
      </c>
    </row>
    <row r="6541" spans="1:6">
      <c r="A6541" s="1" t="s">
        <v>8303</v>
      </c>
      <c r="B6541" t="s">
        <v>8303</v>
      </c>
      <c r="C6541" t="s">
        <v>9716</v>
      </c>
      <c r="D6541" t="s">
        <v>9721</v>
      </c>
      <c r="E6541" s="4">
        <v>42278</v>
      </c>
      <c r="F6541" t="s">
        <v>9798</v>
      </c>
    </row>
    <row r="6542" spans="1:6">
      <c r="A6542" s="1" t="s">
        <v>8304</v>
      </c>
      <c r="B6542" t="s">
        <v>8304</v>
      </c>
      <c r="C6542" t="s">
        <v>9717</v>
      </c>
      <c r="E6542" s="4">
        <v>42278</v>
      </c>
      <c r="F6542" t="s">
        <v>9798</v>
      </c>
    </row>
    <row r="6543" spans="1:6">
      <c r="A6543" s="1" t="s">
        <v>8305</v>
      </c>
      <c r="B6543" t="s">
        <v>8305</v>
      </c>
      <c r="C6543" t="s">
        <v>9717</v>
      </c>
      <c r="D6543" t="s">
        <v>9729</v>
      </c>
      <c r="E6543" s="4">
        <v>42278</v>
      </c>
      <c r="F6543" t="s">
        <v>9798</v>
      </c>
    </row>
    <row r="6544" spans="1:6">
      <c r="A6544" s="1" t="s">
        <v>8306</v>
      </c>
      <c r="B6544" t="s">
        <v>8306</v>
      </c>
      <c r="C6544" t="s">
        <v>1765</v>
      </c>
      <c r="E6544" s="4">
        <v>42278</v>
      </c>
      <c r="F6544" t="s">
        <v>9798</v>
      </c>
    </row>
    <row r="6545" spans="1:6">
      <c r="A6545" s="1" t="s">
        <v>8307</v>
      </c>
      <c r="B6545" t="s">
        <v>8307</v>
      </c>
      <c r="C6545" t="s">
        <v>9717</v>
      </c>
      <c r="D6545" t="s">
        <v>9729</v>
      </c>
      <c r="E6545" s="4">
        <v>42278</v>
      </c>
      <c r="F6545" t="s">
        <v>9798</v>
      </c>
    </row>
    <row r="6546" spans="1:6">
      <c r="A6546" s="1" t="s">
        <v>8308</v>
      </c>
      <c r="B6546" t="s">
        <v>8308</v>
      </c>
      <c r="C6546" t="s">
        <v>9717</v>
      </c>
      <c r="E6546" s="4">
        <v>42278</v>
      </c>
      <c r="F6546" t="s">
        <v>9798</v>
      </c>
    </row>
    <row r="6547" spans="1:6">
      <c r="A6547" s="1" t="s">
        <v>8309</v>
      </c>
      <c r="B6547" t="s">
        <v>8309</v>
      </c>
      <c r="C6547" t="s">
        <v>1765</v>
      </c>
      <c r="E6547" s="4">
        <v>42278</v>
      </c>
      <c r="F6547" t="s">
        <v>9798</v>
      </c>
    </row>
    <row r="6548" spans="1:6">
      <c r="A6548" s="1" t="s">
        <v>8310</v>
      </c>
      <c r="B6548" t="s">
        <v>8310</v>
      </c>
      <c r="C6548" t="s">
        <v>1765</v>
      </c>
      <c r="D6548" t="s">
        <v>9722</v>
      </c>
      <c r="E6548" s="4">
        <v>42278</v>
      </c>
      <c r="F6548" t="s">
        <v>9798</v>
      </c>
    </row>
    <row r="6549" spans="1:6">
      <c r="A6549" s="1" t="s">
        <v>8311</v>
      </c>
      <c r="B6549" t="s">
        <v>8311</v>
      </c>
      <c r="C6549" t="s">
        <v>1765</v>
      </c>
      <c r="D6549" t="s">
        <v>9725</v>
      </c>
      <c r="E6549" s="4">
        <v>42711</v>
      </c>
      <c r="F6549" t="s">
        <v>9798</v>
      </c>
    </row>
    <row r="6550" spans="1:6">
      <c r="A6550" s="1" t="s">
        <v>8312</v>
      </c>
      <c r="B6550" t="s">
        <v>8312</v>
      </c>
      <c r="C6550" t="s">
        <v>1765</v>
      </c>
      <c r="E6550" s="4">
        <v>42278</v>
      </c>
      <c r="F6550" t="s">
        <v>9798</v>
      </c>
    </row>
    <row r="6551" spans="1:6">
      <c r="A6551" s="1" t="s">
        <v>8313</v>
      </c>
      <c r="B6551" t="s">
        <v>8313</v>
      </c>
      <c r="C6551" t="s">
        <v>1765</v>
      </c>
      <c r="E6551" s="4">
        <v>42278</v>
      </c>
      <c r="F6551" t="s">
        <v>9798</v>
      </c>
    </row>
    <row r="6552" spans="1:6">
      <c r="A6552" s="1" t="s">
        <v>8314</v>
      </c>
      <c r="B6552" t="s">
        <v>8314</v>
      </c>
      <c r="C6552" t="s">
        <v>9718</v>
      </c>
      <c r="E6552" s="4">
        <v>42278</v>
      </c>
      <c r="F6552" t="s">
        <v>9798</v>
      </c>
    </row>
    <row r="6553" spans="1:6">
      <c r="A6553" s="1" t="s">
        <v>8315</v>
      </c>
      <c r="B6553" t="s">
        <v>8315</v>
      </c>
      <c r="C6553" t="s">
        <v>1765</v>
      </c>
      <c r="D6553" t="s">
        <v>9722</v>
      </c>
      <c r="E6553" s="4">
        <v>42278</v>
      </c>
      <c r="F6553" t="s">
        <v>9798</v>
      </c>
    </row>
    <row r="6554" spans="1:6">
      <c r="A6554" s="1" t="s">
        <v>8316</v>
      </c>
      <c r="B6554" t="s">
        <v>8316</v>
      </c>
      <c r="C6554" t="s">
        <v>1765</v>
      </c>
      <c r="E6554" s="4">
        <v>42278</v>
      </c>
      <c r="F6554" t="s">
        <v>9798</v>
      </c>
    </row>
    <row r="6555" spans="1:6">
      <c r="A6555" s="1" t="s">
        <v>8317</v>
      </c>
      <c r="B6555" t="s">
        <v>8317</v>
      </c>
      <c r="C6555" t="s">
        <v>1765</v>
      </c>
      <c r="D6555" t="s">
        <v>9725</v>
      </c>
      <c r="E6555" s="4">
        <v>42278</v>
      </c>
      <c r="F6555" t="s">
        <v>9798</v>
      </c>
    </row>
    <row r="6556" spans="1:6">
      <c r="A6556" s="1" t="s">
        <v>8318</v>
      </c>
      <c r="B6556" t="s">
        <v>8318</v>
      </c>
      <c r="C6556" t="s">
        <v>1765</v>
      </c>
      <c r="E6556" s="4">
        <v>42278</v>
      </c>
      <c r="F6556" t="s">
        <v>9798</v>
      </c>
    </row>
    <row r="6557" spans="1:6">
      <c r="A6557" s="1" t="s">
        <v>8319</v>
      </c>
      <c r="B6557" t="s">
        <v>8319</v>
      </c>
      <c r="C6557" t="s">
        <v>1765</v>
      </c>
      <c r="D6557" t="s">
        <v>9722</v>
      </c>
      <c r="E6557" s="4">
        <v>42278</v>
      </c>
      <c r="F6557" t="s">
        <v>9798</v>
      </c>
    </row>
    <row r="6558" spans="1:6">
      <c r="A6558" s="1" t="s">
        <v>8320</v>
      </c>
      <c r="B6558" t="s">
        <v>8320</v>
      </c>
      <c r="C6558" t="s">
        <v>9715</v>
      </c>
      <c r="D6558" t="s">
        <v>9725</v>
      </c>
      <c r="E6558" s="4">
        <v>42278</v>
      </c>
      <c r="F6558" t="s">
        <v>9798</v>
      </c>
    </row>
    <row r="6559" spans="1:6">
      <c r="A6559" s="1" t="s">
        <v>8321</v>
      </c>
      <c r="B6559" t="s">
        <v>8321</v>
      </c>
      <c r="C6559" t="s">
        <v>1765</v>
      </c>
      <c r="D6559" t="s">
        <v>9722</v>
      </c>
      <c r="E6559" s="4">
        <v>42278</v>
      </c>
      <c r="F6559" t="s">
        <v>9798</v>
      </c>
    </row>
    <row r="6560" spans="1:6">
      <c r="A6560" s="1" t="s">
        <v>8322</v>
      </c>
      <c r="B6560" t="s">
        <v>8322</v>
      </c>
      <c r="C6560" t="s">
        <v>1765</v>
      </c>
      <c r="D6560" t="s">
        <v>9724</v>
      </c>
      <c r="E6560" s="4">
        <v>42278</v>
      </c>
      <c r="F6560" t="s">
        <v>9798</v>
      </c>
    </row>
    <row r="6561" spans="1:6">
      <c r="A6561" s="1" t="s">
        <v>8323</v>
      </c>
      <c r="B6561" t="s">
        <v>8323</v>
      </c>
      <c r="C6561" t="s">
        <v>1765</v>
      </c>
      <c r="E6561" s="4">
        <v>42278</v>
      </c>
      <c r="F6561" t="s">
        <v>9798</v>
      </c>
    </row>
    <row r="6562" spans="1:6">
      <c r="A6562" s="1" t="s">
        <v>8324</v>
      </c>
      <c r="B6562" t="s">
        <v>8324</v>
      </c>
      <c r="C6562" t="s">
        <v>1765</v>
      </c>
      <c r="E6562" s="4">
        <v>42278</v>
      </c>
      <c r="F6562" t="s">
        <v>9798</v>
      </c>
    </row>
    <row r="6563" spans="1:6">
      <c r="A6563" s="1" t="s">
        <v>8325</v>
      </c>
      <c r="B6563" t="s">
        <v>8325</v>
      </c>
      <c r="C6563" t="s">
        <v>1765</v>
      </c>
      <c r="E6563" s="4">
        <v>42278</v>
      </c>
      <c r="F6563" t="s">
        <v>9798</v>
      </c>
    </row>
    <row r="6564" spans="1:6">
      <c r="A6564" s="1" t="s">
        <v>8326</v>
      </c>
      <c r="B6564" t="s">
        <v>8326</v>
      </c>
      <c r="C6564" t="s">
        <v>1765</v>
      </c>
      <c r="E6564" s="4">
        <v>42278</v>
      </c>
      <c r="F6564" t="s">
        <v>9798</v>
      </c>
    </row>
    <row r="6565" spans="1:6">
      <c r="A6565" s="1" t="s">
        <v>8327</v>
      </c>
      <c r="B6565" t="s">
        <v>8327</v>
      </c>
      <c r="C6565" t="s">
        <v>1765</v>
      </c>
      <c r="E6565" s="4">
        <v>42278</v>
      </c>
      <c r="F6565" t="s">
        <v>9798</v>
      </c>
    </row>
    <row r="6566" spans="1:6">
      <c r="A6566" s="1" t="s">
        <v>8328</v>
      </c>
      <c r="B6566" t="s">
        <v>8328</v>
      </c>
      <c r="C6566" t="s">
        <v>1765</v>
      </c>
      <c r="D6566" t="s">
        <v>9725</v>
      </c>
      <c r="E6566" s="4">
        <v>42369</v>
      </c>
      <c r="F6566" t="s">
        <v>9798</v>
      </c>
    </row>
    <row r="6567" spans="1:6">
      <c r="A6567" s="1" t="s">
        <v>8329</v>
      </c>
      <c r="B6567" t="s">
        <v>8329</v>
      </c>
      <c r="C6567" t="s">
        <v>9718</v>
      </c>
      <c r="E6567" s="4">
        <v>42278</v>
      </c>
      <c r="F6567" t="s">
        <v>9798</v>
      </c>
    </row>
    <row r="6568" spans="1:6">
      <c r="A6568" s="1" t="s">
        <v>8330</v>
      </c>
      <c r="B6568" t="s">
        <v>8330</v>
      </c>
      <c r="C6568" t="s">
        <v>9718</v>
      </c>
      <c r="E6568" s="4">
        <v>42278</v>
      </c>
      <c r="F6568" t="s">
        <v>9798</v>
      </c>
    </row>
    <row r="6569" spans="1:6">
      <c r="A6569" s="1" t="s">
        <v>8331</v>
      </c>
      <c r="B6569" t="s">
        <v>8331</v>
      </c>
      <c r="C6569" t="s">
        <v>1765</v>
      </c>
      <c r="E6569" s="4">
        <v>42278</v>
      </c>
      <c r="F6569" t="s">
        <v>9798</v>
      </c>
    </row>
    <row r="6570" spans="1:6">
      <c r="A6570" s="1" t="s">
        <v>8332</v>
      </c>
      <c r="B6570" t="s">
        <v>8332</v>
      </c>
      <c r="C6570" t="s">
        <v>1765</v>
      </c>
      <c r="E6570" s="4">
        <v>42278</v>
      </c>
      <c r="F6570" t="s">
        <v>9798</v>
      </c>
    </row>
    <row r="6571" spans="1:6">
      <c r="A6571" s="1" t="s">
        <v>8333</v>
      </c>
      <c r="B6571" t="s">
        <v>8333</v>
      </c>
      <c r="C6571" t="s">
        <v>9718</v>
      </c>
      <c r="E6571" s="4">
        <v>42278</v>
      </c>
      <c r="F6571" t="s">
        <v>9798</v>
      </c>
    </row>
    <row r="6572" spans="1:6">
      <c r="A6572" s="1" t="s">
        <v>8334</v>
      </c>
      <c r="B6572" t="s">
        <v>8334</v>
      </c>
      <c r="C6572" t="s">
        <v>9716</v>
      </c>
      <c r="E6572" s="4">
        <v>42278</v>
      </c>
      <c r="F6572" t="s">
        <v>9798</v>
      </c>
    </row>
    <row r="6573" spans="1:6">
      <c r="A6573" s="1" t="s">
        <v>8335</v>
      </c>
      <c r="B6573" t="s">
        <v>8335</v>
      </c>
      <c r="C6573" t="s">
        <v>9718</v>
      </c>
      <c r="E6573" s="4">
        <v>42278</v>
      </c>
      <c r="F6573" t="s">
        <v>9798</v>
      </c>
    </row>
    <row r="6574" spans="1:6">
      <c r="A6574" s="1" t="s">
        <v>8336</v>
      </c>
      <c r="B6574" t="s">
        <v>8336</v>
      </c>
      <c r="C6574" t="s">
        <v>1765</v>
      </c>
      <c r="E6574" s="4">
        <v>42278</v>
      </c>
      <c r="F6574" t="s">
        <v>9798</v>
      </c>
    </row>
    <row r="6575" spans="1:6">
      <c r="A6575" s="1" t="s">
        <v>8337</v>
      </c>
      <c r="B6575" t="s">
        <v>8337</v>
      </c>
      <c r="C6575" t="s">
        <v>1765</v>
      </c>
      <c r="E6575" s="4">
        <v>42278</v>
      </c>
      <c r="F6575" t="s">
        <v>9798</v>
      </c>
    </row>
    <row r="6576" spans="1:6">
      <c r="A6576" s="1" t="s">
        <v>8338</v>
      </c>
      <c r="B6576" t="s">
        <v>8338</v>
      </c>
      <c r="C6576" t="s">
        <v>1765</v>
      </c>
      <c r="D6576" t="s">
        <v>9722</v>
      </c>
      <c r="E6576" s="4">
        <v>42360</v>
      </c>
      <c r="F6576" t="s">
        <v>9798</v>
      </c>
    </row>
    <row r="6577" spans="1:6">
      <c r="A6577" s="1" t="s">
        <v>8339</v>
      </c>
      <c r="B6577" t="s">
        <v>8339</v>
      </c>
      <c r="C6577" t="s">
        <v>1765</v>
      </c>
      <c r="E6577" s="4">
        <v>42278</v>
      </c>
      <c r="F6577" t="s">
        <v>9798</v>
      </c>
    </row>
    <row r="6578" spans="1:6">
      <c r="A6578" s="1" t="s">
        <v>8340</v>
      </c>
      <c r="B6578" t="s">
        <v>8340</v>
      </c>
      <c r="C6578" t="s">
        <v>1765</v>
      </c>
      <c r="E6578" s="4">
        <v>42278</v>
      </c>
      <c r="F6578" t="s">
        <v>9798</v>
      </c>
    </row>
    <row r="6579" spans="1:6">
      <c r="A6579" s="1" t="s">
        <v>8341</v>
      </c>
      <c r="B6579" t="s">
        <v>8341</v>
      </c>
      <c r="C6579" t="s">
        <v>1765</v>
      </c>
      <c r="D6579" t="s">
        <v>9762</v>
      </c>
      <c r="E6579" s="4">
        <v>42278</v>
      </c>
      <c r="F6579" t="s">
        <v>9798</v>
      </c>
    </row>
    <row r="6580" spans="1:6">
      <c r="A6580" s="1" t="s">
        <v>8342</v>
      </c>
      <c r="B6580" t="s">
        <v>8342</v>
      </c>
      <c r="C6580" t="s">
        <v>1765</v>
      </c>
      <c r="D6580" t="s">
        <v>9722</v>
      </c>
      <c r="E6580" s="4">
        <v>42278</v>
      </c>
      <c r="F6580" t="s">
        <v>9798</v>
      </c>
    </row>
    <row r="6581" spans="1:6">
      <c r="A6581" s="1" t="s">
        <v>8343</v>
      </c>
      <c r="B6581" t="s">
        <v>8343</v>
      </c>
      <c r="C6581" t="s">
        <v>9716</v>
      </c>
      <c r="E6581" s="4">
        <v>42278</v>
      </c>
      <c r="F6581" t="s">
        <v>9798</v>
      </c>
    </row>
    <row r="6582" spans="1:6">
      <c r="A6582" s="1" t="s">
        <v>8344</v>
      </c>
      <c r="B6582" t="s">
        <v>8344</v>
      </c>
      <c r="C6582" t="s">
        <v>1765</v>
      </c>
      <c r="E6582" s="4">
        <v>42278</v>
      </c>
      <c r="F6582" t="s">
        <v>9798</v>
      </c>
    </row>
    <row r="6583" spans="1:6">
      <c r="A6583" s="1" t="s">
        <v>8345</v>
      </c>
      <c r="B6583" t="s">
        <v>8345</v>
      </c>
      <c r="C6583" t="s">
        <v>9716</v>
      </c>
      <c r="E6583" s="4">
        <v>42278</v>
      </c>
      <c r="F6583" t="s">
        <v>9798</v>
      </c>
    </row>
    <row r="6584" spans="1:6">
      <c r="A6584" s="1" t="s">
        <v>8346</v>
      </c>
      <c r="B6584" t="s">
        <v>8346</v>
      </c>
      <c r="C6584" t="s">
        <v>1765</v>
      </c>
      <c r="E6584" s="4">
        <v>42278</v>
      </c>
      <c r="F6584" t="s">
        <v>9798</v>
      </c>
    </row>
    <row r="6585" spans="1:6">
      <c r="A6585" s="1" t="s">
        <v>8347</v>
      </c>
      <c r="B6585" t="s">
        <v>8347</v>
      </c>
      <c r="C6585" t="s">
        <v>1765</v>
      </c>
      <c r="E6585" s="4">
        <v>42278</v>
      </c>
      <c r="F6585" t="s">
        <v>9798</v>
      </c>
    </row>
    <row r="6586" spans="1:6">
      <c r="A6586" s="1" t="s">
        <v>8348</v>
      </c>
      <c r="B6586" t="s">
        <v>8348</v>
      </c>
      <c r="C6586" t="s">
        <v>1765</v>
      </c>
      <c r="E6586" s="4">
        <v>42278</v>
      </c>
      <c r="F6586" t="s">
        <v>9798</v>
      </c>
    </row>
    <row r="6587" spans="1:6">
      <c r="A6587" s="1" t="s">
        <v>8349</v>
      </c>
      <c r="B6587" t="s">
        <v>8349</v>
      </c>
      <c r="C6587" t="s">
        <v>1765</v>
      </c>
      <c r="E6587" s="4">
        <v>42278</v>
      </c>
      <c r="F6587" t="s">
        <v>9798</v>
      </c>
    </row>
    <row r="6588" spans="1:6">
      <c r="A6588" s="1" t="s">
        <v>8350</v>
      </c>
      <c r="B6588" t="s">
        <v>8350</v>
      </c>
      <c r="C6588" t="s">
        <v>1765</v>
      </c>
      <c r="D6588" t="s">
        <v>9768</v>
      </c>
      <c r="E6588" s="4">
        <v>42278</v>
      </c>
      <c r="F6588" t="s">
        <v>9798</v>
      </c>
    </row>
    <row r="6589" spans="1:6">
      <c r="A6589" s="1" t="s">
        <v>8351</v>
      </c>
      <c r="B6589" t="s">
        <v>8351</v>
      </c>
      <c r="C6589" t="s">
        <v>1765</v>
      </c>
      <c r="D6589" t="s">
        <v>9722</v>
      </c>
      <c r="E6589" s="4">
        <v>42278</v>
      </c>
      <c r="F6589" t="s">
        <v>9798</v>
      </c>
    </row>
    <row r="6590" spans="1:6">
      <c r="A6590" s="1" t="s">
        <v>8352</v>
      </c>
      <c r="B6590" t="s">
        <v>8352</v>
      </c>
      <c r="C6590" t="s">
        <v>1765</v>
      </c>
      <c r="E6590" s="4">
        <v>42278</v>
      </c>
      <c r="F6590" t="s">
        <v>9798</v>
      </c>
    </row>
    <row r="6591" spans="1:6">
      <c r="A6591" s="1" t="s">
        <v>8353</v>
      </c>
      <c r="B6591" t="s">
        <v>8353</v>
      </c>
      <c r="C6591" t="s">
        <v>1765</v>
      </c>
      <c r="E6591" s="4">
        <v>42278</v>
      </c>
      <c r="F6591" t="s">
        <v>9798</v>
      </c>
    </row>
    <row r="6592" spans="1:6">
      <c r="A6592" s="1" t="s">
        <v>8354</v>
      </c>
      <c r="B6592" t="s">
        <v>8354</v>
      </c>
      <c r="C6592" t="s">
        <v>1765</v>
      </c>
      <c r="E6592" s="4">
        <v>42278</v>
      </c>
      <c r="F6592" t="s">
        <v>9798</v>
      </c>
    </row>
    <row r="6593" spans="1:6">
      <c r="A6593" s="1" t="s">
        <v>8355</v>
      </c>
      <c r="B6593" t="s">
        <v>8355</v>
      </c>
      <c r="C6593" t="s">
        <v>1765</v>
      </c>
      <c r="E6593" s="4">
        <v>42278</v>
      </c>
      <c r="F6593" t="s">
        <v>9798</v>
      </c>
    </row>
    <row r="6594" spans="1:6">
      <c r="A6594" s="1" t="s">
        <v>8356</v>
      </c>
      <c r="B6594" t="s">
        <v>8356</v>
      </c>
      <c r="C6594" t="s">
        <v>1765</v>
      </c>
      <c r="E6594" s="4">
        <v>42278</v>
      </c>
      <c r="F6594" t="s">
        <v>9798</v>
      </c>
    </row>
    <row r="6595" spans="1:6">
      <c r="A6595" s="1" t="s">
        <v>8357</v>
      </c>
      <c r="B6595" t="s">
        <v>8357</v>
      </c>
      <c r="C6595" t="s">
        <v>1765</v>
      </c>
      <c r="E6595" s="4">
        <v>42278</v>
      </c>
      <c r="F6595" t="s">
        <v>9798</v>
      </c>
    </row>
    <row r="6596" spans="1:6">
      <c r="A6596" s="1" t="s">
        <v>8358</v>
      </c>
      <c r="B6596" t="s">
        <v>8358</v>
      </c>
      <c r="C6596" t="s">
        <v>1765</v>
      </c>
      <c r="E6596" s="4">
        <v>42278</v>
      </c>
      <c r="F6596" t="s">
        <v>9798</v>
      </c>
    </row>
    <row r="6597" spans="1:6">
      <c r="A6597" s="1" t="s">
        <v>8359</v>
      </c>
      <c r="B6597" t="s">
        <v>8359</v>
      </c>
      <c r="C6597" t="s">
        <v>1765</v>
      </c>
      <c r="E6597" s="4">
        <v>42278</v>
      </c>
      <c r="F6597" t="s">
        <v>9798</v>
      </c>
    </row>
    <row r="6598" spans="1:6">
      <c r="A6598" s="1" t="s">
        <v>8360</v>
      </c>
      <c r="B6598" t="s">
        <v>8360</v>
      </c>
      <c r="C6598" t="s">
        <v>1765</v>
      </c>
      <c r="E6598" s="4">
        <v>42278</v>
      </c>
      <c r="F6598" t="s">
        <v>9798</v>
      </c>
    </row>
    <row r="6599" spans="1:6">
      <c r="A6599" s="1" t="s">
        <v>8361</v>
      </c>
      <c r="B6599" t="s">
        <v>8361</v>
      </c>
      <c r="C6599" t="s">
        <v>1765</v>
      </c>
      <c r="E6599" s="4">
        <v>42278</v>
      </c>
      <c r="F6599" t="s">
        <v>9798</v>
      </c>
    </row>
    <row r="6600" spans="1:6">
      <c r="A6600" s="1" t="s">
        <v>8362</v>
      </c>
      <c r="B6600" t="s">
        <v>8362</v>
      </c>
      <c r="C6600" t="s">
        <v>1765</v>
      </c>
      <c r="D6600" t="s">
        <v>9725</v>
      </c>
      <c r="E6600" s="4">
        <v>42278</v>
      </c>
      <c r="F6600" t="s">
        <v>9798</v>
      </c>
    </row>
    <row r="6601" spans="1:6">
      <c r="A6601" s="1" t="s">
        <v>8363</v>
      </c>
      <c r="B6601" t="s">
        <v>8363</v>
      </c>
      <c r="C6601" t="s">
        <v>1765</v>
      </c>
      <c r="D6601" t="s">
        <v>9725</v>
      </c>
      <c r="E6601" s="4">
        <v>43144</v>
      </c>
      <c r="F6601" t="s">
        <v>9798</v>
      </c>
    </row>
    <row r="6602" spans="1:6">
      <c r="A6602" s="1" t="s">
        <v>8364</v>
      </c>
      <c r="B6602" t="s">
        <v>8364</v>
      </c>
      <c r="C6602" t="s">
        <v>9716</v>
      </c>
      <c r="E6602" s="4">
        <v>42278</v>
      </c>
      <c r="F6602" t="s">
        <v>9798</v>
      </c>
    </row>
    <row r="6603" spans="1:6">
      <c r="A6603" s="1" t="s">
        <v>8365</v>
      </c>
      <c r="B6603" t="s">
        <v>8365</v>
      </c>
      <c r="C6603" t="s">
        <v>1765</v>
      </c>
      <c r="E6603" s="4">
        <v>42278</v>
      </c>
      <c r="F6603" t="s">
        <v>9798</v>
      </c>
    </row>
    <row r="6604" spans="1:6">
      <c r="A6604" s="1" t="s">
        <v>8366</v>
      </c>
      <c r="B6604" t="s">
        <v>8366</v>
      </c>
      <c r="C6604" t="s">
        <v>1765</v>
      </c>
      <c r="E6604" s="4">
        <v>42278</v>
      </c>
      <c r="F6604" t="s">
        <v>9798</v>
      </c>
    </row>
    <row r="6605" spans="1:6">
      <c r="A6605" s="1" t="s">
        <v>8367</v>
      </c>
      <c r="B6605" t="s">
        <v>8367</v>
      </c>
      <c r="C6605" t="s">
        <v>1765</v>
      </c>
      <c r="D6605" t="s">
        <v>9725</v>
      </c>
      <c r="E6605" s="4">
        <v>42278</v>
      </c>
      <c r="F6605" t="s">
        <v>9798</v>
      </c>
    </row>
    <row r="6606" spans="1:6">
      <c r="A6606" s="1" t="s">
        <v>8368</v>
      </c>
      <c r="B6606" t="s">
        <v>8368</v>
      </c>
      <c r="C6606" t="s">
        <v>1765</v>
      </c>
      <c r="E6606" s="4">
        <v>42278</v>
      </c>
      <c r="F6606" t="s">
        <v>9798</v>
      </c>
    </row>
    <row r="6607" spans="1:6">
      <c r="A6607" s="1" t="s">
        <v>8369</v>
      </c>
      <c r="B6607" t="s">
        <v>8369</v>
      </c>
      <c r="C6607" t="s">
        <v>1765</v>
      </c>
      <c r="D6607" t="s">
        <v>9725</v>
      </c>
      <c r="E6607" s="4">
        <v>42278</v>
      </c>
      <c r="F6607" t="s">
        <v>9798</v>
      </c>
    </row>
    <row r="6608" spans="1:6">
      <c r="A6608" s="1" t="s">
        <v>8370</v>
      </c>
      <c r="B6608" t="s">
        <v>8370</v>
      </c>
      <c r="C6608" t="s">
        <v>9716</v>
      </c>
      <c r="E6608" s="4">
        <v>42278</v>
      </c>
      <c r="F6608" t="s">
        <v>9798</v>
      </c>
    </row>
    <row r="6609" spans="1:6">
      <c r="A6609" s="1" t="s">
        <v>8371</v>
      </c>
      <c r="B6609" t="s">
        <v>8371</v>
      </c>
      <c r="C6609" t="s">
        <v>9717</v>
      </c>
      <c r="E6609" s="4">
        <v>42278</v>
      </c>
      <c r="F6609" t="s">
        <v>9798</v>
      </c>
    </row>
    <row r="6610" spans="1:6">
      <c r="A6610" s="1" t="s">
        <v>8372</v>
      </c>
      <c r="B6610" t="s">
        <v>8372</v>
      </c>
      <c r="C6610" t="s">
        <v>9716</v>
      </c>
      <c r="E6610" s="4">
        <v>42278</v>
      </c>
      <c r="F6610" t="s">
        <v>9798</v>
      </c>
    </row>
    <row r="6611" spans="1:6">
      <c r="A6611" s="1" t="s">
        <v>8373</v>
      </c>
      <c r="B6611" t="s">
        <v>8373</v>
      </c>
      <c r="C6611" t="s">
        <v>9716</v>
      </c>
      <c r="D6611" t="s">
        <v>9733</v>
      </c>
      <c r="E6611" s="4">
        <v>42278</v>
      </c>
      <c r="F6611" t="s">
        <v>9798</v>
      </c>
    </row>
    <row r="6612" spans="1:6">
      <c r="A6612" s="1" t="s">
        <v>8374</v>
      </c>
      <c r="B6612" t="s">
        <v>8374</v>
      </c>
      <c r="C6612" t="s">
        <v>1765</v>
      </c>
      <c r="D6612" t="s">
        <v>9766</v>
      </c>
      <c r="E6612" s="4">
        <v>42278</v>
      </c>
      <c r="F6612" t="s">
        <v>9798</v>
      </c>
    </row>
    <row r="6613" spans="1:6">
      <c r="A6613" s="1" t="s">
        <v>8375</v>
      </c>
      <c r="B6613" t="s">
        <v>8375</v>
      </c>
      <c r="C6613" t="s">
        <v>1765</v>
      </c>
      <c r="E6613" s="4">
        <v>42278</v>
      </c>
      <c r="F6613" t="s">
        <v>9798</v>
      </c>
    </row>
    <row r="6614" spans="1:6">
      <c r="A6614" s="1" t="s">
        <v>8376</v>
      </c>
      <c r="B6614" t="s">
        <v>8376</v>
      </c>
      <c r="C6614" t="s">
        <v>1765</v>
      </c>
      <c r="E6614" s="4">
        <v>42278</v>
      </c>
      <c r="F6614" t="s">
        <v>9798</v>
      </c>
    </row>
    <row r="6615" spans="1:6">
      <c r="A6615" s="1" t="s">
        <v>8377</v>
      </c>
      <c r="B6615" t="s">
        <v>8377</v>
      </c>
      <c r="C6615" t="s">
        <v>1765</v>
      </c>
      <c r="E6615" s="4">
        <v>42278</v>
      </c>
      <c r="F6615" t="s">
        <v>9798</v>
      </c>
    </row>
    <row r="6616" spans="1:6">
      <c r="A6616" s="1" t="s">
        <v>8378</v>
      </c>
      <c r="B6616" t="s">
        <v>8378</v>
      </c>
      <c r="C6616" t="s">
        <v>1765</v>
      </c>
      <c r="E6616" s="4">
        <v>42278</v>
      </c>
      <c r="F6616" t="s">
        <v>9798</v>
      </c>
    </row>
    <row r="6617" spans="1:6">
      <c r="A6617" s="1" t="s">
        <v>8379</v>
      </c>
      <c r="B6617" t="s">
        <v>8379</v>
      </c>
      <c r="C6617" t="s">
        <v>9715</v>
      </c>
      <c r="E6617" s="4">
        <v>42278</v>
      </c>
      <c r="F6617" t="s">
        <v>9798</v>
      </c>
    </row>
    <row r="6618" spans="1:6">
      <c r="A6618" s="1" t="s">
        <v>8380</v>
      </c>
      <c r="B6618" t="s">
        <v>8380</v>
      </c>
      <c r="C6618" t="s">
        <v>9716</v>
      </c>
      <c r="E6618" s="4">
        <v>42278</v>
      </c>
      <c r="F6618" t="s">
        <v>9798</v>
      </c>
    </row>
    <row r="6619" spans="1:6">
      <c r="A6619" s="1" t="s">
        <v>8381</v>
      </c>
      <c r="B6619" t="s">
        <v>8381</v>
      </c>
      <c r="C6619" t="s">
        <v>1765</v>
      </c>
      <c r="D6619" t="s">
        <v>9742</v>
      </c>
      <c r="E6619" s="4">
        <v>42278</v>
      </c>
      <c r="F6619" t="s">
        <v>9798</v>
      </c>
    </row>
    <row r="6620" spans="1:6">
      <c r="A6620" s="1" t="s">
        <v>8382</v>
      </c>
      <c r="B6620" t="s">
        <v>8382</v>
      </c>
      <c r="C6620" t="s">
        <v>1765</v>
      </c>
      <c r="E6620" s="4">
        <v>42278</v>
      </c>
      <c r="F6620" t="s">
        <v>9798</v>
      </c>
    </row>
    <row r="6621" spans="1:6">
      <c r="A6621" s="1" t="s">
        <v>8383</v>
      </c>
      <c r="B6621" t="s">
        <v>8383</v>
      </c>
      <c r="C6621" t="s">
        <v>1765</v>
      </c>
      <c r="E6621" s="4">
        <v>42278</v>
      </c>
      <c r="F6621" t="s">
        <v>9798</v>
      </c>
    </row>
    <row r="6622" spans="1:6">
      <c r="A6622" s="1" t="s">
        <v>8384</v>
      </c>
      <c r="B6622" t="s">
        <v>8384</v>
      </c>
      <c r="C6622" t="s">
        <v>9716</v>
      </c>
      <c r="E6622" s="4">
        <v>42278</v>
      </c>
      <c r="F6622" t="s">
        <v>9798</v>
      </c>
    </row>
    <row r="6623" spans="1:6">
      <c r="A6623" s="1" t="s">
        <v>8385</v>
      </c>
      <c r="B6623" t="s">
        <v>8385</v>
      </c>
      <c r="C6623" t="s">
        <v>1765</v>
      </c>
      <c r="E6623" s="4">
        <v>42278</v>
      </c>
      <c r="F6623" t="s">
        <v>9798</v>
      </c>
    </row>
    <row r="6624" spans="1:6">
      <c r="A6624" s="1" t="s">
        <v>8386</v>
      </c>
      <c r="B6624" t="s">
        <v>8386</v>
      </c>
      <c r="C6624" t="s">
        <v>9716</v>
      </c>
      <c r="E6624" s="4">
        <v>42278</v>
      </c>
      <c r="F6624" t="s">
        <v>9798</v>
      </c>
    </row>
    <row r="6625" spans="1:6">
      <c r="A6625" s="1" t="s">
        <v>8387</v>
      </c>
      <c r="B6625" t="s">
        <v>8387</v>
      </c>
      <c r="C6625" t="s">
        <v>1765</v>
      </c>
      <c r="E6625" s="4">
        <v>42278</v>
      </c>
      <c r="F6625" t="s">
        <v>9798</v>
      </c>
    </row>
    <row r="6626" spans="1:6">
      <c r="A6626" s="1" t="s">
        <v>8388</v>
      </c>
      <c r="B6626" t="s">
        <v>8388</v>
      </c>
      <c r="C6626" t="s">
        <v>1765</v>
      </c>
      <c r="D6626" t="s">
        <v>9732</v>
      </c>
      <c r="E6626" s="4">
        <v>42711</v>
      </c>
      <c r="F6626" t="s">
        <v>9798</v>
      </c>
    </row>
    <row r="6627" spans="1:6">
      <c r="A6627" s="1" t="s">
        <v>8389</v>
      </c>
      <c r="B6627" t="s">
        <v>8389</v>
      </c>
      <c r="C6627" t="s">
        <v>9715</v>
      </c>
      <c r="D6627" t="s">
        <v>9741</v>
      </c>
      <c r="E6627" s="4">
        <v>42278</v>
      </c>
      <c r="F6627" t="s">
        <v>9798</v>
      </c>
    </row>
    <row r="6628" spans="1:6">
      <c r="A6628" s="1" t="s">
        <v>8390</v>
      </c>
      <c r="B6628" t="s">
        <v>8390</v>
      </c>
      <c r="C6628" t="s">
        <v>1765</v>
      </c>
      <c r="E6628" s="4">
        <v>42278</v>
      </c>
      <c r="F6628" t="s">
        <v>9798</v>
      </c>
    </row>
    <row r="6629" spans="1:6">
      <c r="A6629" s="1" t="s">
        <v>8391</v>
      </c>
      <c r="B6629" t="s">
        <v>8391</v>
      </c>
      <c r="C6629" t="s">
        <v>9718</v>
      </c>
      <c r="E6629" s="4">
        <v>42278</v>
      </c>
      <c r="F6629" t="s">
        <v>9798</v>
      </c>
    </row>
    <row r="6630" spans="1:6">
      <c r="A6630" s="1" t="s">
        <v>8392</v>
      </c>
      <c r="B6630" t="s">
        <v>8392</v>
      </c>
      <c r="C6630" t="s">
        <v>9716</v>
      </c>
      <c r="E6630" s="4">
        <v>42278</v>
      </c>
      <c r="F6630" t="s">
        <v>9798</v>
      </c>
    </row>
    <row r="6631" spans="1:6">
      <c r="A6631" s="1" t="s">
        <v>8393</v>
      </c>
      <c r="B6631" t="s">
        <v>8393</v>
      </c>
      <c r="C6631" t="s">
        <v>9718</v>
      </c>
      <c r="E6631" s="4">
        <v>42278</v>
      </c>
      <c r="F6631" t="s">
        <v>9798</v>
      </c>
    </row>
    <row r="6632" spans="1:6">
      <c r="A6632" s="1" t="s">
        <v>8394</v>
      </c>
      <c r="B6632" t="s">
        <v>8394</v>
      </c>
      <c r="C6632" t="s">
        <v>1765</v>
      </c>
      <c r="E6632" s="4">
        <v>42278</v>
      </c>
      <c r="F6632" t="s">
        <v>9798</v>
      </c>
    </row>
    <row r="6633" spans="1:6">
      <c r="A6633" s="1" t="s">
        <v>8395</v>
      </c>
      <c r="B6633" t="s">
        <v>8395</v>
      </c>
      <c r="C6633" t="s">
        <v>1765</v>
      </c>
      <c r="E6633" s="4">
        <v>42278</v>
      </c>
      <c r="F6633" t="s">
        <v>9798</v>
      </c>
    </row>
    <row r="6634" spans="1:6">
      <c r="A6634" s="1" t="s">
        <v>8396</v>
      </c>
      <c r="B6634" t="s">
        <v>8396</v>
      </c>
      <c r="C6634" t="s">
        <v>1765</v>
      </c>
      <c r="E6634" s="4">
        <v>42278</v>
      </c>
      <c r="F6634" t="s">
        <v>9798</v>
      </c>
    </row>
    <row r="6635" spans="1:6">
      <c r="A6635" s="1" t="s">
        <v>8397</v>
      </c>
      <c r="B6635" t="s">
        <v>8397</v>
      </c>
      <c r="C6635" t="s">
        <v>1765</v>
      </c>
      <c r="D6635" t="s">
        <v>9724</v>
      </c>
      <c r="E6635" s="4">
        <v>42278</v>
      </c>
      <c r="F6635" t="s">
        <v>9798</v>
      </c>
    </row>
    <row r="6636" spans="1:6">
      <c r="A6636" s="1" t="s">
        <v>8398</v>
      </c>
      <c r="B6636" t="s">
        <v>8398</v>
      </c>
      <c r="C6636" t="s">
        <v>9718</v>
      </c>
      <c r="E6636" s="4">
        <v>42278</v>
      </c>
      <c r="F6636" t="s">
        <v>9798</v>
      </c>
    </row>
    <row r="6637" spans="1:6">
      <c r="A6637" s="1" t="s">
        <v>8399</v>
      </c>
      <c r="B6637" t="s">
        <v>8399</v>
      </c>
      <c r="C6637" t="s">
        <v>9718</v>
      </c>
      <c r="E6637" s="4">
        <v>42278</v>
      </c>
      <c r="F6637" t="s">
        <v>9798</v>
      </c>
    </row>
    <row r="6638" spans="1:6">
      <c r="A6638" s="1" t="s">
        <v>8400</v>
      </c>
      <c r="B6638" t="s">
        <v>8400</v>
      </c>
      <c r="C6638" t="s">
        <v>9718</v>
      </c>
      <c r="E6638" s="4">
        <v>42278</v>
      </c>
      <c r="F6638" t="s">
        <v>9798</v>
      </c>
    </row>
    <row r="6639" spans="1:6">
      <c r="A6639" s="1" t="s">
        <v>8401</v>
      </c>
      <c r="B6639" t="s">
        <v>8401</v>
      </c>
      <c r="C6639" t="s">
        <v>9718</v>
      </c>
      <c r="E6639" s="4">
        <v>42278</v>
      </c>
      <c r="F6639" t="s">
        <v>9798</v>
      </c>
    </row>
    <row r="6640" spans="1:6">
      <c r="A6640" s="1" t="s">
        <v>8402</v>
      </c>
      <c r="B6640" t="s">
        <v>8402</v>
      </c>
      <c r="C6640" t="s">
        <v>1765</v>
      </c>
      <c r="E6640" s="4">
        <v>42278</v>
      </c>
      <c r="F6640" t="s">
        <v>9798</v>
      </c>
    </row>
    <row r="6641" spans="1:6">
      <c r="A6641" s="1" t="s">
        <v>8403</v>
      </c>
      <c r="B6641" t="s">
        <v>8403</v>
      </c>
      <c r="C6641" t="s">
        <v>9715</v>
      </c>
      <c r="D6641" t="s">
        <v>9722</v>
      </c>
      <c r="E6641" s="4">
        <v>42594</v>
      </c>
      <c r="F6641" t="s">
        <v>9798</v>
      </c>
    </row>
    <row r="6642" spans="1:6">
      <c r="A6642" s="1" t="s">
        <v>8404</v>
      </c>
      <c r="B6642" t="s">
        <v>8404</v>
      </c>
      <c r="C6642" t="s">
        <v>1765</v>
      </c>
      <c r="E6642" s="4">
        <v>42278</v>
      </c>
      <c r="F6642" t="s">
        <v>9798</v>
      </c>
    </row>
    <row r="6643" spans="1:6">
      <c r="A6643" s="1" t="s">
        <v>8405</v>
      </c>
      <c r="B6643" t="s">
        <v>8405</v>
      </c>
      <c r="C6643" t="s">
        <v>1765</v>
      </c>
      <c r="E6643" s="4">
        <v>42278</v>
      </c>
      <c r="F6643" t="s">
        <v>9798</v>
      </c>
    </row>
    <row r="6644" spans="1:6">
      <c r="A6644" s="1" t="s">
        <v>8406</v>
      </c>
      <c r="B6644" t="s">
        <v>8406</v>
      </c>
      <c r="C6644" t="s">
        <v>1765</v>
      </c>
      <c r="E6644" s="4">
        <v>42278</v>
      </c>
      <c r="F6644" t="s">
        <v>9798</v>
      </c>
    </row>
    <row r="6645" spans="1:6">
      <c r="A6645" s="1" t="s">
        <v>8407</v>
      </c>
      <c r="B6645" t="s">
        <v>8407</v>
      </c>
      <c r="C6645" t="s">
        <v>1765</v>
      </c>
      <c r="E6645" s="4">
        <v>42278</v>
      </c>
      <c r="F6645" t="s">
        <v>9798</v>
      </c>
    </row>
    <row r="6646" spans="1:6">
      <c r="A6646" s="1" t="s">
        <v>8408</v>
      </c>
      <c r="B6646" t="s">
        <v>8408</v>
      </c>
      <c r="C6646" t="s">
        <v>1765</v>
      </c>
      <c r="E6646" s="4">
        <v>42278</v>
      </c>
      <c r="F6646" t="s">
        <v>9798</v>
      </c>
    </row>
    <row r="6647" spans="1:6">
      <c r="A6647" s="1" t="s">
        <v>8409</v>
      </c>
      <c r="B6647" t="s">
        <v>8409</v>
      </c>
      <c r="C6647" t="s">
        <v>9715</v>
      </c>
      <c r="D6647" t="s">
        <v>9722</v>
      </c>
      <c r="E6647" s="4">
        <v>42369</v>
      </c>
      <c r="F6647" t="s">
        <v>9798</v>
      </c>
    </row>
    <row r="6648" spans="1:6">
      <c r="A6648" s="1" t="s">
        <v>8410</v>
      </c>
      <c r="B6648" t="s">
        <v>8410</v>
      </c>
      <c r="C6648" t="s">
        <v>9718</v>
      </c>
      <c r="E6648" s="4">
        <v>42278</v>
      </c>
      <c r="F6648" t="s">
        <v>9798</v>
      </c>
    </row>
    <row r="6649" spans="1:6">
      <c r="A6649" s="1" t="s">
        <v>8411</v>
      </c>
      <c r="B6649" t="s">
        <v>8411</v>
      </c>
      <c r="C6649" t="s">
        <v>1765</v>
      </c>
      <c r="E6649" s="4">
        <v>42278</v>
      </c>
      <c r="F6649" t="s">
        <v>9798</v>
      </c>
    </row>
    <row r="6650" spans="1:6">
      <c r="A6650" s="1" t="s">
        <v>8412</v>
      </c>
      <c r="B6650" t="s">
        <v>8412</v>
      </c>
      <c r="C6650" t="s">
        <v>1765</v>
      </c>
      <c r="E6650" s="4">
        <v>42278</v>
      </c>
      <c r="F6650" t="s">
        <v>9798</v>
      </c>
    </row>
    <row r="6651" spans="1:6">
      <c r="A6651" s="1" t="s">
        <v>8413</v>
      </c>
      <c r="B6651" t="s">
        <v>8413</v>
      </c>
      <c r="C6651" t="s">
        <v>1765</v>
      </c>
      <c r="E6651" s="4">
        <v>42278</v>
      </c>
      <c r="F6651" t="s">
        <v>9798</v>
      </c>
    </row>
    <row r="6652" spans="1:6">
      <c r="A6652" s="1" t="s">
        <v>8414</v>
      </c>
      <c r="B6652" t="s">
        <v>8414</v>
      </c>
      <c r="C6652" t="s">
        <v>9715</v>
      </c>
      <c r="D6652" t="s">
        <v>178</v>
      </c>
      <c r="E6652" s="4">
        <v>42278</v>
      </c>
      <c r="F6652" t="s">
        <v>9798</v>
      </c>
    </row>
    <row r="6653" spans="1:6">
      <c r="A6653" s="1" t="s">
        <v>8415</v>
      </c>
      <c r="B6653" t="s">
        <v>8415</v>
      </c>
      <c r="C6653" t="s">
        <v>9715</v>
      </c>
      <c r="D6653" t="s">
        <v>9722</v>
      </c>
      <c r="E6653" s="4">
        <v>42538</v>
      </c>
      <c r="F6653" t="s">
        <v>9798</v>
      </c>
    </row>
    <row r="6654" spans="1:6">
      <c r="A6654" s="1" t="s">
        <v>8416</v>
      </c>
      <c r="B6654" t="s">
        <v>8416</v>
      </c>
      <c r="C6654" t="s">
        <v>1765</v>
      </c>
      <c r="E6654" s="4">
        <v>42278</v>
      </c>
      <c r="F6654" t="s">
        <v>9798</v>
      </c>
    </row>
    <row r="6655" spans="1:6">
      <c r="A6655" s="1" t="s">
        <v>8417</v>
      </c>
      <c r="B6655" t="s">
        <v>8417</v>
      </c>
      <c r="C6655" t="s">
        <v>1765</v>
      </c>
      <c r="E6655" s="4">
        <v>42278</v>
      </c>
      <c r="F6655" t="s">
        <v>9798</v>
      </c>
    </row>
    <row r="6656" spans="1:6">
      <c r="A6656" s="1" t="s">
        <v>8418</v>
      </c>
      <c r="B6656" t="s">
        <v>8418</v>
      </c>
      <c r="C6656" t="s">
        <v>1765</v>
      </c>
      <c r="E6656" s="4">
        <v>42278</v>
      </c>
      <c r="F6656" t="s">
        <v>9798</v>
      </c>
    </row>
    <row r="6657" spans="1:6">
      <c r="A6657" s="1" t="s">
        <v>8419</v>
      </c>
      <c r="B6657" t="s">
        <v>8419</v>
      </c>
      <c r="C6657" t="s">
        <v>1765</v>
      </c>
      <c r="E6657" s="4">
        <v>42278</v>
      </c>
      <c r="F6657" t="s">
        <v>9798</v>
      </c>
    </row>
    <row r="6658" spans="1:6">
      <c r="A6658" s="1" t="s">
        <v>8420</v>
      </c>
      <c r="B6658" t="s">
        <v>8420</v>
      </c>
      <c r="C6658" t="s">
        <v>1765</v>
      </c>
      <c r="E6658" s="4">
        <v>42278</v>
      </c>
      <c r="F6658" t="s">
        <v>9798</v>
      </c>
    </row>
    <row r="6659" spans="1:6">
      <c r="A6659" s="1" t="s">
        <v>8421</v>
      </c>
      <c r="B6659" t="s">
        <v>8421</v>
      </c>
      <c r="C6659" t="s">
        <v>1765</v>
      </c>
      <c r="E6659" s="4">
        <v>42278</v>
      </c>
      <c r="F6659" t="s">
        <v>9798</v>
      </c>
    </row>
    <row r="6660" spans="1:6">
      <c r="A6660" s="1" t="s">
        <v>8422</v>
      </c>
      <c r="B6660" t="s">
        <v>8422</v>
      </c>
      <c r="C6660" t="s">
        <v>9715</v>
      </c>
      <c r="D6660" t="s">
        <v>9732</v>
      </c>
      <c r="E6660" s="4">
        <v>42646</v>
      </c>
      <c r="F6660" t="s">
        <v>9798</v>
      </c>
    </row>
    <row r="6661" spans="1:6">
      <c r="A6661" s="1" t="s">
        <v>8423</v>
      </c>
      <c r="B6661" t="s">
        <v>8423</v>
      </c>
      <c r="C6661" t="s">
        <v>1765</v>
      </c>
      <c r="E6661" s="4">
        <v>42278</v>
      </c>
      <c r="F6661" t="s">
        <v>9798</v>
      </c>
    </row>
    <row r="6662" spans="1:6">
      <c r="A6662" s="1" t="s">
        <v>8424</v>
      </c>
      <c r="B6662" t="s">
        <v>8424</v>
      </c>
      <c r="C6662" t="s">
        <v>1765</v>
      </c>
      <c r="E6662" s="4">
        <v>42278</v>
      </c>
      <c r="F6662" t="s">
        <v>9798</v>
      </c>
    </row>
    <row r="6663" spans="1:6">
      <c r="A6663" s="1" t="s">
        <v>8425</v>
      </c>
      <c r="B6663" t="s">
        <v>8425</v>
      </c>
      <c r="C6663" t="s">
        <v>9716</v>
      </c>
      <c r="E6663" s="4">
        <v>42278</v>
      </c>
      <c r="F6663" t="s">
        <v>9798</v>
      </c>
    </row>
    <row r="6664" spans="1:6">
      <c r="A6664" s="1" t="s">
        <v>8426</v>
      </c>
      <c r="B6664" t="s">
        <v>8426</v>
      </c>
      <c r="C6664" t="s">
        <v>1765</v>
      </c>
      <c r="E6664" s="4">
        <v>42278</v>
      </c>
      <c r="F6664" t="s">
        <v>9798</v>
      </c>
    </row>
    <row r="6665" spans="1:6">
      <c r="A6665" s="1" t="s">
        <v>8427</v>
      </c>
      <c r="B6665" t="s">
        <v>8427</v>
      </c>
      <c r="C6665" t="s">
        <v>1765</v>
      </c>
      <c r="D6665" t="s">
        <v>9741</v>
      </c>
      <c r="E6665" s="4">
        <v>42278</v>
      </c>
      <c r="F6665" t="s">
        <v>9798</v>
      </c>
    </row>
    <row r="6666" spans="1:6">
      <c r="A6666" s="1" t="s">
        <v>8428</v>
      </c>
      <c r="B6666" t="s">
        <v>8428</v>
      </c>
      <c r="C6666" t="s">
        <v>1765</v>
      </c>
      <c r="E6666" s="4">
        <v>42278</v>
      </c>
      <c r="F6666" t="s">
        <v>9798</v>
      </c>
    </row>
    <row r="6667" spans="1:6">
      <c r="A6667" s="1" t="s">
        <v>8429</v>
      </c>
      <c r="B6667" t="s">
        <v>8429</v>
      </c>
      <c r="C6667" t="s">
        <v>1765</v>
      </c>
      <c r="E6667" s="4">
        <v>42278</v>
      </c>
      <c r="F6667" t="s">
        <v>9798</v>
      </c>
    </row>
    <row r="6668" spans="1:6">
      <c r="A6668" s="1" t="s">
        <v>8430</v>
      </c>
      <c r="B6668" t="s">
        <v>8430</v>
      </c>
      <c r="C6668" t="s">
        <v>9716</v>
      </c>
      <c r="E6668" s="4">
        <v>42278</v>
      </c>
      <c r="F6668" t="s">
        <v>9798</v>
      </c>
    </row>
    <row r="6669" spans="1:6">
      <c r="A6669" s="1" t="s">
        <v>8431</v>
      </c>
      <c r="B6669" t="s">
        <v>8431</v>
      </c>
      <c r="C6669" t="s">
        <v>1765</v>
      </c>
      <c r="D6669" t="s">
        <v>9732</v>
      </c>
      <c r="E6669" s="4">
        <v>42278</v>
      </c>
      <c r="F6669" t="s">
        <v>9798</v>
      </c>
    </row>
    <row r="6670" spans="1:6">
      <c r="A6670" s="1" t="s">
        <v>8432</v>
      </c>
      <c r="B6670" t="s">
        <v>8432</v>
      </c>
      <c r="C6670" t="s">
        <v>9716</v>
      </c>
      <c r="E6670" s="4">
        <v>42278</v>
      </c>
      <c r="F6670" t="s">
        <v>9798</v>
      </c>
    </row>
    <row r="6671" spans="1:6">
      <c r="A6671" s="1" t="s">
        <v>8433</v>
      </c>
      <c r="B6671" t="s">
        <v>8433</v>
      </c>
      <c r="C6671" t="s">
        <v>9716</v>
      </c>
      <c r="D6671" t="s">
        <v>9733</v>
      </c>
      <c r="E6671" s="4">
        <v>42278</v>
      </c>
      <c r="F6671" t="s">
        <v>9798</v>
      </c>
    </row>
    <row r="6672" spans="1:6">
      <c r="A6672" s="1" t="s">
        <v>8434</v>
      </c>
      <c r="B6672" t="s">
        <v>8434</v>
      </c>
      <c r="C6672" t="s">
        <v>1765</v>
      </c>
      <c r="E6672" s="4">
        <v>42278</v>
      </c>
      <c r="F6672" t="s">
        <v>9798</v>
      </c>
    </row>
    <row r="6673" spans="1:6">
      <c r="A6673" s="1" t="s">
        <v>8435</v>
      </c>
      <c r="B6673" t="s">
        <v>8435</v>
      </c>
      <c r="C6673" t="s">
        <v>1765</v>
      </c>
      <c r="E6673" s="4">
        <v>42278</v>
      </c>
      <c r="F6673" t="s">
        <v>9798</v>
      </c>
    </row>
    <row r="6674" spans="1:6">
      <c r="A6674" s="1" t="s">
        <v>8436</v>
      </c>
      <c r="B6674" t="s">
        <v>8436</v>
      </c>
      <c r="C6674" t="s">
        <v>1765</v>
      </c>
      <c r="E6674" s="4">
        <v>42278</v>
      </c>
      <c r="F6674" t="s">
        <v>9798</v>
      </c>
    </row>
    <row r="6675" spans="1:6">
      <c r="A6675" s="1" t="s">
        <v>8437</v>
      </c>
      <c r="B6675" t="s">
        <v>8437</v>
      </c>
      <c r="C6675" t="s">
        <v>1765</v>
      </c>
      <c r="E6675" s="4">
        <v>42278</v>
      </c>
      <c r="F6675" t="s">
        <v>9798</v>
      </c>
    </row>
    <row r="6676" spans="1:6">
      <c r="A6676" s="1" t="s">
        <v>8438</v>
      </c>
      <c r="B6676" t="s">
        <v>8438</v>
      </c>
      <c r="C6676" t="s">
        <v>9716</v>
      </c>
      <c r="E6676" s="4">
        <v>42278</v>
      </c>
      <c r="F6676" t="s">
        <v>9798</v>
      </c>
    </row>
    <row r="6677" spans="1:6">
      <c r="A6677" s="1" t="s">
        <v>8439</v>
      </c>
      <c r="B6677" t="s">
        <v>8439</v>
      </c>
      <c r="C6677" t="s">
        <v>9715</v>
      </c>
      <c r="D6677" t="s">
        <v>9725</v>
      </c>
      <c r="E6677" s="4">
        <v>42278</v>
      </c>
      <c r="F6677" t="s">
        <v>9798</v>
      </c>
    </row>
    <row r="6678" spans="1:6">
      <c r="A6678" s="1" t="s">
        <v>8440</v>
      </c>
      <c r="B6678" t="s">
        <v>8440</v>
      </c>
      <c r="C6678" t="s">
        <v>9718</v>
      </c>
      <c r="E6678" s="4">
        <v>42278</v>
      </c>
      <c r="F6678" t="s">
        <v>9798</v>
      </c>
    </row>
    <row r="6679" spans="1:6">
      <c r="A6679" s="1" t="s">
        <v>8441</v>
      </c>
      <c r="B6679" t="s">
        <v>8441</v>
      </c>
      <c r="C6679" t="s">
        <v>9718</v>
      </c>
      <c r="E6679" s="4">
        <v>42278</v>
      </c>
      <c r="F6679" t="s">
        <v>9798</v>
      </c>
    </row>
    <row r="6680" spans="1:6">
      <c r="A6680" s="1" t="s">
        <v>8442</v>
      </c>
      <c r="B6680" t="s">
        <v>8442</v>
      </c>
      <c r="C6680" t="s">
        <v>1765</v>
      </c>
      <c r="E6680" s="4">
        <v>42278</v>
      </c>
      <c r="F6680" t="s">
        <v>9798</v>
      </c>
    </row>
    <row r="6681" spans="1:6">
      <c r="A6681" s="1" t="s">
        <v>8443</v>
      </c>
      <c r="B6681" t="s">
        <v>8443</v>
      </c>
      <c r="C6681" t="s">
        <v>9718</v>
      </c>
      <c r="E6681" s="4">
        <v>42278</v>
      </c>
      <c r="F6681" t="s">
        <v>9798</v>
      </c>
    </row>
    <row r="6682" spans="1:6">
      <c r="A6682" s="1" t="s">
        <v>8444</v>
      </c>
      <c r="B6682" t="s">
        <v>8444</v>
      </c>
      <c r="C6682" t="s">
        <v>1765</v>
      </c>
      <c r="E6682" s="4">
        <v>42278</v>
      </c>
      <c r="F6682" t="s">
        <v>9798</v>
      </c>
    </row>
    <row r="6683" spans="1:6">
      <c r="A6683" s="1" t="s">
        <v>8445</v>
      </c>
      <c r="B6683" t="s">
        <v>8445</v>
      </c>
      <c r="C6683" t="s">
        <v>9716</v>
      </c>
      <c r="E6683" s="4">
        <v>42278</v>
      </c>
      <c r="F6683" t="s">
        <v>9798</v>
      </c>
    </row>
    <row r="6684" spans="1:6">
      <c r="A6684" s="1" t="s">
        <v>8446</v>
      </c>
      <c r="B6684" t="s">
        <v>8446</v>
      </c>
      <c r="C6684" t="s">
        <v>9715</v>
      </c>
      <c r="E6684" s="4">
        <v>42278</v>
      </c>
      <c r="F6684" t="s">
        <v>9798</v>
      </c>
    </row>
    <row r="6685" spans="1:6">
      <c r="A6685" s="1" t="s">
        <v>8447</v>
      </c>
      <c r="B6685" t="s">
        <v>8447</v>
      </c>
      <c r="C6685" t="s">
        <v>9718</v>
      </c>
      <c r="E6685" s="4">
        <v>42278</v>
      </c>
      <c r="F6685" t="s">
        <v>9798</v>
      </c>
    </row>
    <row r="6686" spans="1:6">
      <c r="A6686" s="1" t="s">
        <v>8448</v>
      </c>
      <c r="B6686" t="s">
        <v>8448</v>
      </c>
      <c r="C6686" t="s">
        <v>1765</v>
      </c>
      <c r="E6686" s="4">
        <v>42278</v>
      </c>
      <c r="F6686" t="s">
        <v>9798</v>
      </c>
    </row>
    <row r="6687" spans="1:6">
      <c r="A6687" s="1" t="s">
        <v>8449</v>
      </c>
      <c r="B6687" t="s">
        <v>8449</v>
      </c>
      <c r="C6687" t="s">
        <v>1765</v>
      </c>
      <c r="E6687" s="4">
        <v>42278</v>
      </c>
      <c r="F6687" t="s">
        <v>9798</v>
      </c>
    </row>
    <row r="6688" spans="1:6">
      <c r="A6688" s="1" t="s">
        <v>8450</v>
      </c>
      <c r="B6688" t="s">
        <v>8450</v>
      </c>
      <c r="C6688" t="s">
        <v>1765</v>
      </c>
      <c r="E6688" s="4">
        <v>42278</v>
      </c>
      <c r="F6688" t="s">
        <v>9798</v>
      </c>
    </row>
    <row r="6689" spans="1:6">
      <c r="A6689" s="1" t="s">
        <v>8451</v>
      </c>
      <c r="B6689" t="s">
        <v>8451</v>
      </c>
      <c r="C6689" t="s">
        <v>1765</v>
      </c>
      <c r="E6689" s="4">
        <v>42278</v>
      </c>
      <c r="F6689" t="s">
        <v>9798</v>
      </c>
    </row>
    <row r="6690" spans="1:6">
      <c r="A6690" s="1" t="s">
        <v>8452</v>
      </c>
      <c r="B6690" t="s">
        <v>8452</v>
      </c>
      <c r="C6690" t="s">
        <v>1765</v>
      </c>
      <c r="E6690" s="4">
        <v>42278</v>
      </c>
      <c r="F6690" t="s">
        <v>9798</v>
      </c>
    </row>
    <row r="6691" spans="1:6">
      <c r="A6691" s="1" t="s">
        <v>8453</v>
      </c>
      <c r="B6691" t="s">
        <v>8453</v>
      </c>
      <c r="C6691" t="s">
        <v>9715</v>
      </c>
      <c r="D6691" t="s">
        <v>9772</v>
      </c>
      <c r="E6691" s="4">
        <v>42964</v>
      </c>
      <c r="F6691" t="s">
        <v>9798</v>
      </c>
    </row>
    <row r="6692" spans="1:6">
      <c r="A6692" s="1" t="s">
        <v>8454</v>
      </c>
      <c r="B6692" t="s">
        <v>8454</v>
      </c>
      <c r="C6692" t="s">
        <v>9716</v>
      </c>
      <c r="E6692" s="4">
        <v>42278</v>
      </c>
      <c r="F6692" t="s">
        <v>9798</v>
      </c>
    </row>
    <row r="6693" spans="1:6">
      <c r="A6693" s="1" t="s">
        <v>8455</v>
      </c>
      <c r="B6693" t="s">
        <v>8455</v>
      </c>
      <c r="C6693" t="s">
        <v>1765</v>
      </c>
      <c r="E6693" s="4">
        <v>42278</v>
      </c>
      <c r="F6693" t="s">
        <v>9798</v>
      </c>
    </row>
    <row r="6694" spans="1:6">
      <c r="A6694" s="1" t="s">
        <v>8456</v>
      </c>
      <c r="B6694" t="s">
        <v>8456</v>
      </c>
      <c r="C6694" t="s">
        <v>1765</v>
      </c>
      <c r="E6694" s="4">
        <v>42278</v>
      </c>
      <c r="F6694" t="s">
        <v>9798</v>
      </c>
    </row>
    <row r="6695" spans="1:6">
      <c r="A6695" s="1" t="s">
        <v>8457</v>
      </c>
      <c r="B6695" t="s">
        <v>8457</v>
      </c>
      <c r="C6695" t="s">
        <v>9716</v>
      </c>
      <c r="E6695" s="4">
        <v>42278</v>
      </c>
      <c r="F6695" t="s">
        <v>9798</v>
      </c>
    </row>
    <row r="6696" spans="1:6">
      <c r="A6696" s="1" t="s">
        <v>8458</v>
      </c>
      <c r="B6696" t="s">
        <v>8458</v>
      </c>
      <c r="C6696" t="s">
        <v>1765</v>
      </c>
      <c r="E6696" s="4">
        <v>42278</v>
      </c>
      <c r="F6696" t="s">
        <v>9798</v>
      </c>
    </row>
    <row r="6697" spans="1:6">
      <c r="A6697" s="1" t="s">
        <v>8459</v>
      </c>
      <c r="B6697" t="s">
        <v>8459</v>
      </c>
      <c r="C6697" t="s">
        <v>9716</v>
      </c>
      <c r="E6697" s="4">
        <v>42278</v>
      </c>
      <c r="F6697" t="s">
        <v>9798</v>
      </c>
    </row>
    <row r="6698" spans="1:6">
      <c r="A6698" s="1" t="s">
        <v>8460</v>
      </c>
      <c r="B6698" t="s">
        <v>8460</v>
      </c>
      <c r="C6698" t="s">
        <v>9716</v>
      </c>
      <c r="E6698" s="4">
        <v>42278</v>
      </c>
      <c r="F6698" t="s">
        <v>9798</v>
      </c>
    </row>
    <row r="6699" spans="1:6">
      <c r="A6699" s="1" t="s">
        <v>8461</v>
      </c>
      <c r="B6699" t="s">
        <v>8461</v>
      </c>
      <c r="C6699" t="s">
        <v>1765</v>
      </c>
      <c r="E6699" s="4">
        <v>42278</v>
      </c>
      <c r="F6699" t="s">
        <v>9798</v>
      </c>
    </row>
    <row r="6700" spans="1:6">
      <c r="A6700" s="1" t="s">
        <v>8462</v>
      </c>
      <c r="B6700" t="s">
        <v>8462</v>
      </c>
      <c r="C6700" t="s">
        <v>1765</v>
      </c>
      <c r="D6700" t="s">
        <v>9741</v>
      </c>
      <c r="E6700" s="4">
        <v>42278</v>
      </c>
      <c r="F6700" t="s">
        <v>9798</v>
      </c>
    </row>
    <row r="6701" spans="1:6">
      <c r="A6701" s="1" t="s">
        <v>8463</v>
      </c>
      <c r="B6701" t="s">
        <v>8463</v>
      </c>
      <c r="C6701" t="s">
        <v>1765</v>
      </c>
      <c r="E6701" s="4">
        <v>42278</v>
      </c>
      <c r="F6701" t="s">
        <v>9798</v>
      </c>
    </row>
    <row r="6702" spans="1:6">
      <c r="A6702" s="1" t="s">
        <v>8464</v>
      </c>
      <c r="B6702" t="s">
        <v>8464</v>
      </c>
      <c r="C6702" t="s">
        <v>9716</v>
      </c>
      <c r="E6702" s="4">
        <v>42278</v>
      </c>
      <c r="F6702" t="s">
        <v>9798</v>
      </c>
    </row>
    <row r="6703" spans="1:6">
      <c r="A6703" s="1" t="s">
        <v>8465</v>
      </c>
      <c r="B6703" t="s">
        <v>8465</v>
      </c>
      <c r="C6703" t="s">
        <v>9716</v>
      </c>
      <c r="E6703" s="4">
        <v>42278</v>
      </c>
      <c r="F6703" t="s">
        <v>9798</v>
      </c>
    </row>
    <row r="6704" spans="1:6">
      <c r="A6704" s="1" t="s">
        <v>8466</v>
      </c>
      <c r="B6704" t="s">
        <v>8466</v>
      </c>
      <c r="C6704" t="s">
        <v>1765</v>
      </c>
      <c r="E6704" s="4">
        <v>42278</v>
      </c>
      <c r="F6704" t="s">
        <v>9798</v>
      </c>
    </row>
    <row r="6705" spans="1:6">
      <c r="A6705" s="1" t="s">
        <v>8467</v>
      </c>
      <c r="B6705" t="s">
        <v>8467</v>
      </c>
      <c r="C6705" t="s">
        <v>9716</v>
      </c>
      <c r="E6705" s="4">
        <v>42278</v>
      </c>
      <c r="F6705" t="s">
        <v>9798</v>
      </c>
    </row>
    <row r="6706" spans="1:6">
      <c r="A6706" s="1" t="s">
        <v>8468</v>
      </c>
      <c r="B6706" t="s">
        <v>8468</v>
      </c>
      <c r="C6706" t="s">
        <v>1765</v>
      </c>
      <c r="E6706" s="4">
        <v>42278</v>
      </c>
      <c r="F6706" t="s">
        <v>9798</v>
      </c>
    </row>
    <row r="6707" spans="1:6">
      <c r="A6707" s="1" t="s">
        <v>8469</v>
      </c>
      <c r="B6707" t="s">
        <v>8469</v>
      </c>
      <c r="C6707" t="s">
        <v>1765</v>
      </c>
      <c r="E6707" s="4">
        <v>42278</v>
      </c>
      <c r="F6707" t="s">
        <v>9798</v>
      </c>
    </row>
    <row r="6708" spans="1:6">
      <c r="A6708" s="1" t="s">
        <v>8470</v>
      </c>
      <c r="B6708" t="s">
        <v>8470</v>
      </c>
      <c r="C6708" t="s">
        <v>1765</v>
      </c>
      <c r="E6708" s="4">
        <v>42278</v>
      </c>
      <c r="F6708" t="s">
        <v>9798</v>
      </c>
    </row>
    <row r="6709" spans="1:6">
      <c r="A6709" s="1" t="s">
        <v>8471</v>
      </c>
      <c r="B6709" t="s">
        <v>8471</v>
      </c>
      <c r="C6709" t="s">
        <v>1765</v>
      </c>
      <c r="E6709" s="4">
        <v>42278</v>
      </c>
      <c r="F6709" t="s">
        <v>9798</v>
      </c>
    </row>
    <row r="6710" spans="1:6">
      <c r="A6710" s="1" t="s">
        <v>8472</v>
      </c>
      <c r="B6710" t="s">
        <v>8472</v>
      </c>
      <c r="C6710" t="s">
        <v>9716</v>
      </c>
      <c r="E6710" s="4">
        <v>42278</v>
      </c>
      <c r="F6710" t="s">
        <v>9798</v>
      </c>
    </row>
    <row r="6711" spans="1:6">
      <c r="A6711" s="1" t="s">
        <v>8473</v>
      </c>
      <c r="B6711" t="s">
        <v>8473</v>
      </c>
      <c r="C6711" t="s">
        <v>1765</v>
      </c>
      <c r="E6711" s="4">
        <v>42278</v>
      </c>
      <c r="F6711" t="s">
        <v>9798</v>
      </c>
    </row>
    <row r="6712" spans="1:6">
      <c r="A6712" s="1" t="s">
        <v>8474</v>
      </c>
      <c r="B6712" t="s">
        <v>8474</v>
      </c>
      <c r="C6712" t="s">
        <v>1765</v>
      </c>
      <c r="D6712" t="s">
        <v>9725</v>
      </c>
      <c r="E6712" s="4">
        <v>42278</v>
      </c>
      <c r="F6712" t="s">
        <v>9798</v>
      </c>
    </row>
    <row r="6713" spans="1:6">
      <c r="A6713" s="1" t="s">
        <v>8475</v>
      </c>
      <c r="B6713" t="s">
        <v>8475</v>
      </c>
      <c r="C6713" t="s">
        <v>9716</v>
      </c>
      <c r="E6713" s="4">
        <v>42278</v>
      </c>
      <c r="F6713" t="s">
        <v>9798</v>
      </c>
    </row>
    <row r="6714" spans="1:6">
      <c r="A6714" s="1" t="s">
        <v>8476</v>
      </c>
      <c r="B6714" t="s">
        <v>8476</v>
      </c>
      <c r="C6714" t="s">
        <v>9716</v>
      </c>
      <c r="E6714" s="4">
        <v>42278</v>
      </c>
      <c r="F6714" t="s">
        <v>9798</v>
      </c>
    </row>
    <row r="6715" spans="1:6">
      <c r="A6715" s="1" t="s">
        <v>8477</v>
      </c>
      <c r="B6715" t="s">
        <v>8477</v>
      </c>
      <c r="C6715" t="s">
        <v>9716</v>
      </c>
      <c r="E6715" s="4">
        <v>42278</v>
      </c>
      <c r="F6715" t="s">
        <v>9798</v>
      </c>
    </row>
    <row r="6716" spans="1:6">
      <c r="A6716" s="1" t="s">
        <v>8478</v>
      </c>
      <c r="B6716" t="s">
        <v>8478</v>
      </c>
      <c r="C6716" t="s">
        <v>1765</v>
      </c>
      <c r="D6716" t="s">
        <v>9722</v>
      </c>
      <c r="E6716" s="4">
        <v>42278</v>
      </c>
      <c r="F6716" t="s">
        <v>9798</v>
      </c>
    </row>
    <row r="6717" spans="1:6">
      <c r="A6717" s="1" t="s">
        <v>8479</v>
      </c>
      <c r="B6717" t="s">
        <v>8479</v>
      </c>
      <c r="C6717" t="s">
        <v>9716</v>
      </c>
      <c r="E6717" s="4">
        <v>42278</v>
      </c>
      <c r="F6717" t="s">
        <v>9798</v>
      </c>
    </row>
    <row r="6718" spans="1:6">
      <c r="A6718" s="1" t="s">
        <v>8480</v>
      </c>
      <c r="B6718" t="s">
        <v>8480</v>
      </c>
      <c r="C6718" t="s">
        <v>9716</v>
      </c>
      <c r="D6718" t="s">
        <v>9721</v>
      </c>
      <c r="E6718" s="4">
        <v>42278</v>
      </c>
      <c r="F6718" t="s">
        <v>9798</v>
      </c>
    </row>
    <row r="6719" spans="1:6">
      <c r="A6719" s="1" t="s">
        <v>8481</v>
      </c>
      <c r="B6719" t="s">
        <v>8481</v>
      </c>
      <c r="C6719" t="s">
        <v>9716</v>
      </c>
      <c r="E6719" s="4">
        <v>42278</v>
      </c>
      <c r="F6719" t="s">
        <v>9798</v>
      </c>
    </row>
    <row r="6720" spans="1:6">
      <c r="A6720" s="1" t="s">
        <v>8482</v>
      </c>
      <c r="B6720" t="s">
        <v>8482</v>
      </c>
      <c r="C6720" t="s">
        <v>1765</v>
      </c>
      <c r="E6720" s="4">
        <v>42278</v>
      </c>
      <c r="F6720" t="s">
        <v>9798</v>
      </c>
    </row>
    <row r="6721" spans="1:6">
      <c r="A6721" s="1" t="s">
        <v>8483</v>
      </c>
      <c r="B6721" t="s">
        <v>8483</v>
      </c>
      <c r="C6721" t="s">
        <v>1765</v>
      </c>
      <c r="E6721" s="4">
        <v>42278</v>
      </c>
      <c r="F6721" t="s">
        <v>9798</v>
      </c>
    </row>
    <row r="6722" spans="1:6">
      <c r="A6722" s="1" t="s">
        <v>8484</v>
      </c>
      <c r="B6722" t="s">
        <v>8484</v>
      </c>
      <c r="C6722" t="s">
        <v>9716</v>
      </c>
      <c r="E6722" s="4">
        <v>42278</v>
      </c>
      <c r="F6722" t="s">
        <v>9798</v>
      </c>
    </row>
    <row r="6723" spans="1:6">
      <c r="A6723" s="1" t="s">
        <v>8485</v>
      </c>
      <c r="B6723" t="s">
        <v>8485</v>
      </c>
      <c r="C6723" t="s">
        <v>1765</v>
      </c>
      <c r="E6723" s="4">
        <v>42278</v>
      </c>
      <c r="F6723" t="s">
        <v>9798</v>
      </c>
    </row>
    <row r="6724" spans="1:6">
      <c r="A6724" s="1" t="s">
        <v>8486</v>
      </c>
      <c r="B6724" t="s">
        <v>8486</v>
      </c>
      <c r="C6724" t="s">
        <v>9715</v>
      </c>
      <c r="E6724" s="4">
        <v>42278</v>
      </c>
      <c r="F6724" t="s">
        <v>9798</v>
      </c>
    </row>
    <row r="6725" spans="1:6">
      <c r="A6725" s="1" t="s">
        <v>8487</v>
      </c>
      <c r="B6725" t="s">
        <v>8487</v>
      </c>
      <c r="C6725" t="s">
        <v>9715</v>
      </c>
      <c r="D6725" t="s">
        <v>9722</v>
      </c>
      <c r="E6725" s="4">
        <v>42278</v>
      </c>
      <c r="F6725" t="s">
        <v>9798</v>
      </c>
    </row>
    <row r="6726" spans="1:6">
      <c r="A6726" s="1" t="s">
        <v>8488</v>
      </c>
      <c r="B6726" t="s">
        <v>8488</v>
      </c>
      <c r="C6726" t="s">
        <v>9715</v>
      </c>
      <c r="E6726" s="4">
        <v>42278</v>
      </c>
      <c r="F6726" t="s">
        <v>9798</v>
      </c>
    </row>
    <row r="6727" spans="1:6">
      <c r="A6727" s="1" t="s">
        <v>8489</v>
      </c>
      <c r="B6727" t="s">
        <v>8489</v>
      </c>
      <c r="C6727" t="s">
        <v>1765</v>
      </c>
      <c r="E6727" s="4">
        <v>42278</v>
      </c>
      <c r="F6727" t="s">
        <v>9798</v>
      </c>
    </row>
    <row r="6728" spans="1:6">
      <c r="A6728" s="1" t="s">
        <v>8490</v>
      </c>
      <c r="B6728" t="s">
        <v>8490</v>
      </c>
      <c r="C6728" t="s">
        <v>9715</v>
      </c>
      <c r="E6728" s="4">
        <v>42278</v>
      </c>
      <c r="F6728" t="s">
        <v>9798</v>
      </c>
    </row>
    <row r="6729" spans="1:6">
      <c r="A6729" s="1" t="s">
        <v>8491</v>
      </c>
      <c r="B6729" t="s">
        <v>8491</v>
      </c>
      <c r="C6729" t="s">
        <v>9715</v>
      </c>
      <c r="D6729" t="s">
        <v>189</v>
      </c>
      <c r="E6729" s="4">
        <v>42391</v>
      </c>
      <c r="F6729" t="s">
        <v>9798</v>
      </c>
    </row>
    <row r="6730" spans="1:6">
      <c r="A6730" s="1" t="s">
        <v>8492</v>
      </c>
      <c r="B6730" t="s">
        <v>8492</v>
      </c>
      <c r="C6730" t="s">
        <v>1765</v>
      </c>
      <c r="E6730" s="4">
        <v>42278</v>
      </c>
      <c r="F6730" t="s">
        <v>9798</v>
      </c>
    </row>
    <row r="6731" spans="1:6">
      <c r="A6731" s="1" t="s">
        <v>8493</v>
      </c>
      <c r="B6731" t="s">
        <v>8493</v>
      </c>
      <c r="C6731" t="s">
        <v>1765</v>
      </c>
      <c r="E6731" s="4">
        <v>42278</v>
      </c>
      <c r="F6731" t="s">
        <v>9798</v>
      </c>
    </row>
    <row r="6732" spans="1:6">
      <c r="A6732" s="1" t="s">
        <v>8494</v>
      </c>
      <c r="B6732" t="s">
        <v>8494</v>
      </c>
      <c r="C6732" t="s">
        <v>1765</v>
      </c>
      <c r="D6732" t="s">
        <v>9722</v>
      </c>
      <c r="E6732" s="4">
        <v>42538</v>
      </c>
      <c r="F6732" t="s">
        <v>9798</v>
      </c>
    </row>
    <row r="6733" spans="1:6">
      <c r="A6733" s="1" t="s">
        <v>8495</v>
      </c>
      <c r="B6733" t="s">
        <v>8495</v>
      </c>
      <c r="C6733" t="s">
        <v>1765</v>
      </c>
      <c r="E6733" s="4">
        <v>42278</v>
      </c>
      <c r="F6733" t="s">
        <v>9798</v>
      </c>
    </row>
    <row r="6734" spans="1:6">
      <c r="A6734" s="1" t="s">
        <v>8496</v>
      </c>
      <c r="B6734" t="s">
        <v>8496</v>
      </c>
      <c r="C6734" t="s">
        <v>9715</v>
      </c>
      <c r="E6734" s="4">
        <v>42278</v>
      </c>
      <c r="F6734" t="s">
        <v>9798</v>
      </c>
    </row>
    <row r="6735" spans="1:6">
      <c r="A6735" s="1" t="s">
        <v>8497</v>
      </c>
      <c r="B6735" t="s">
        <v>8497</v>
      </c>
      <c r="C6735" t="s">
        <v>1765</v>
      </c>
      <c r="E6735" s="4">
        <v>42278</v>
      </c>
      <c r="F6735" t="s">
        <v>9798</v>
      </c>
    </row>
    <row r="6736" spans="1:6">
      <c r="A6736" s="1" t="s">
        <v>8498</v>
      </c>
      <c r="B6736" t="s">
        <v>8498</v>
      </c>
      <c r="C6736" t="s">
        <v>1765</v>
      </c>
      <c r="E6736" s="4">
        <v>42278</v>
      </c>
      <c r="F6736" t="s">
        <v>9798</v>
      </c>
    </row>
    <row r="6737" spans="1:6">
      <c r="A6737" s="1" t="s">
        <v>8499</v>
      </c>
      <c r="B6737" t="s">
        <v>8499</v>
      </c>
      <c r="C6737" t="s">
        <v>1765</v>
      </c>
      <c r="E6737" s="4">
        <v>42278</v>
      </c>
      <c r="F6737" t="s">
        <v>9798</v>
      </c>
    </row>
    <row r="6738" spans="1:6">
      <c r="A6738" s="1" t="s">
        <v>8500</v>
      </c>
      <c r="B6738" t="s">
        <v>8500</v>
      </c>
      <c r="C6738" t="s">
        <v>1765</v>
      </c>
      <c r="E6738" s="4">
        <v>42278</v>
      </c>
      <c r="F6738" t="s">
        <v>9798</v>
      </c>
    </row>
    <row r="6739" spans="1:6">
      <c r="A6739" s="1" t="s">
        <v>8501</v>
      </c>
      <c r="B6739" t="s">
        <v>8501</v>
      </c>
      <c r="C6739" t="s">
        <v>1765</v>
      </c>
      <c r="E6739" s="4">
        <v>42278</v>
      </c>
      <c r="F6739" t="s">
        <v>9798</v>
      </c>
    </row>
    <row r="6740" spans="1:6">
      <c r="A6740" s="1" t="s">
        <v>8502</v>
      </c>
      <c r="B6740" t="s">
        <v>8502</v>
      </c>
      <c r="C6740" t="s">
        <v>1765</v>
      </c>
      <c r="E6740" s="4">
        <v>42278</v>
      </c>
      <c r="F6740" t="s">
        <v>9798</v>
      </c>
    </row>
    <row r="6741" spans="1:6">
      <c r="A6741" s="1" t="s">
        <v>8503</v>
      </c>
      <c r="B6741" t="s">
        <v>8503</v>
      </c>
      <c r="C6741" t="s">
        <v>1765</v>
      </c>
      <c r="E6741" s="4">
        <v>42278</v>
      </c>
      <c r="F6741" t="s">
        <v>9798</v>
      </c>
    </row>
    <row r="6742" spans="1:6">
      <c r="A6742" s="1" t="s">
        <v>8504</v>
      </c>
      <c r="B6742" t="s">
        <v>8504</v>
      </c>
      <c r="C6742" t="s">
        <v>1765</v>
      </c>
      <c r="D6742" t="s">
        <v>9722</v>
      </c>
      <c r="E6742" s="4">
        <v>42563</v>
      </c>
      <c r="F6742" t="s">
        <v>9798</v>
      </c>
    </row>
    <row r="6743" spans="1:6">
      <c r="A6743" s="1" t="s">
        <v>8505</v>
      </c>
      <c r="B6743" t="s">
        <v>8505</v>
      </c>
      <c r="C6743" t="s">
        <v>1765</v>
      </c>
      <c r="E6743" s="4">
        <v>42278</v>
      </c>
      <c r="F6743" t="s">
        <v>9798</v>
      </c>
    </row>
    <row r="6744" spans="1:6">
      <c r="A6744" s="1" t="s">
        <v>8506</v>
      </c>
      <c r="B6744" t="s">
        <v>8506</v>
      </c>
      <c r="C6744" t="s">
        <v>1765</v>
      </c>
      <c r="E6744" s="4">
        <v>42278</v>
      </c>
      <c r="F6744" t="s">
        <v>9798</v>
      </c>
    </row>
    <row r="6745" spans="1:6">
      <c r="A6745" s="1" t="s">
        <v>8507</v>
      </c>
      <c r="B6745" t="s">
        <v>8507</v>
      </c>
      <c r="C6745" t="s">
        <v>1765</v>
      </c>
      <c r="E6745" s="4">
        <v>42278</v>
      </c>
      <c r="F6745" t="s">
        <v>9798</v>
      </c>
    </row>
    <row r="6746" spans="1:6">
      <c r="A6746" s="1" t="s">
        <v>8508</v>
      </c>
      <c r="B6746" t="s">
        <v>8508</v>
      </c>
      <c r="C6746" t="s">
        <v>1765</v>
      </c>
      <c r="E6746" s="4">
        <v>42278</v>
      </c>
      <c r="F6746" t="s">
        <v>9798</v>
      </c>
    </row>
    <row r="6747" spans="1:6">
      <c r="A6747" s="1" t="s">
        <v>8509</v>
      </c>
      <c r="B6747" t="s">
        <v>8509</v>
      </c>
      <c r="C6747" t="s">
        <v>1765</v>
      </c>
      <c r="E6747" s="4">
        <v>42278</v>
      </c>
      <c r="F6747" t="s">
        <v>9798</v>
      </c>
    </row>
    <row r="6748" spans="1:6">
      <c r="A6748" s="1" t="s">
        <v>8510</v>
      </c>
      <c r="B6748" t="s">
        <v>8510</v>
      </c>
      <c r="C6748" t="s">
        <v>9715</v>
      </c>
      <c r="E6748" s="4">
        <v>42278</v>
      </c>
      <c r="F6748" t="s">
        <v>9798</v>
      </c>
    </row>
    <row r="6749" spans="1:6">
      <c r="A6749" s="1" t="s">
        <v>8511</v>
      </c>
      <c r="B6749" t="s">
        <v>8511</v>
      </c>
      <c r="C6749" t="s">
        <v>1765</v>
      </c>
      <c r="E6749" s="4">
        <v>42278</v>
      </c>
      <c r="F6749" t="s">
        <v>9798</v>
      </c>
    </row>
    <row r="6750" spans="1:6">
      <c r="A6750" s="1" t="s">
        <v>8512</v>
      </c>
      <c r="B6750" t="s">
        <v>8512</v>
      </c>
      <c r="C6750" t="s">
        <v>1765</v>
      </c>
      <c r="E6750" s="4">
        <v>42278</v>
      </c>
      <c r="F6750" t="s">
        <v>9798</v>
      </c>
    </row>
    <row r="6751" spans="1:6">
      <c r="A6751" s="1" t="s">
        <v>8513</v>
      </c>
      <c r="B6751" t="s">
        <v>8513</v>
      </c>
      <c r="C6751" t="s">
        <v>9715</v>
      </c>
      <c r="E6751" s="4">
        <v>42369</v>
      </c>
      <c r="F6751" t="s">
        <v>9798</v>
      </c>
    </row>
    <row r="6752" spans="1:6">
      <c r="A6752" s="1" t="s">
        <v>8514</v>
      </c>
      <c r="B6752" t="s">
        <v>8514</v>
      </c>
      <c r="C6752" t="s">
        <v>1765</v>
      </c>
      <c r="E6752" s="4">
        <v>42278</v>
      </c>
      <c r="F6752" t="s">
        <v>9798</v>
      </c>
    </row>
    <row r="6753" spans="1:6">
      <c r="A6753" s="1" t="s">
        <v>8515</v>
      </c>
      <c r="B6753" t="s">
        <v>8515</v>
      </c>
      <c r="C6753" t="s">
        <v>1765</v>
      </c>
      <c r="E6753" s="4">
        <v>42278</v>
      </c>
      <c r="F6753" t="s">
        <v>9798</v>
      </c>
    </row>
    <row r="6754" spans="1:6">
      <c r="A6754" s="1" t="s">
        <v>8516</v>
      </c>
      <c r="B6754" t="s">
        <v>8516</v>
      </c>
      <c r="C6754" t="s">
        <v>9715</v>
      </c>
      <c r="E6754" s="4">
        <v>42278</v>
      </c>
      <c r="F6754" t="s">
        <v>9798</v>
      </c>
    </row>
    <row r="6755" spans="1:6">
      <c r="A6755" s="1" t="s">
        <v>8517</v>
      </c>
      <c r="B6755" t="s">
        <v>8517</v>
      </c>
      <c r="C6755" t="s">
        <v>1765</v>
      </c>
      <c r="E6755" s="4">
        <v>42278</v>
      </c>
      <c r="F6755" t="s">
        <v>9798</v>
      </c>
    </row>
    <row r="6756" spans="1:6">
      <c r="A6756" s="1" t="s">
        <v>8518</v>
      </c>
      <c r="B6756" t="s">
        <v>8518</v>
      </c>
      <c r="C6756" t="s">
        <v>1765</v>
      </c>
      <c r="E6756" s="4">
        <v>42278</v>
      </c>
      <c r="F6756" t="s">
        <v>9798</v>
      </c>
    </row>
    <row r="6757" spans="1:6">
      <c r="A6757" s="1" t="s">
        <v>8519</v>
      </c>
      <c r="B6757" t="s">
        <v>8519</v>
      </c>
      <c r="C6757" t="s">
        <v>1765</v>
      </c>
      <c r="E6757" s="4">
        <v>42278</v>
      </c>
      <c r="F6757" t="s">
        <v>9798</v>
      </c>
    </row>
    <row r="6758" spans="1:6">
      <c r="A6758" s="1" t="s">
        <v>8520</v>
      </c>
      <c r="B6758" t="s">
        <v>8520</v>
      </c>
      <c r="C6758" t="s">
        <v>1765</v>
      </c>
      <c r="E6758" s="4">
        <v>42278</v>
      </c>
      <c r="F6758" t="s">
        <v>9798</v>
      </c>
    </row>
    <row r="6759" spans="1:6">
      <c r="A6759" s="1" t="s">
        <v>8521</v>
      </c>
      <c r="B6759" t="s">
        <v>8521</v>
      </c>
      <c r="C6759" t="s">
        <v>1765</v>
      </c>
      <c r="E6759" s="4">
        <v>42278</v>
      </c>
      <c r="F6759" t="s">
        <v>9798</v>
      </c>
    </row>
    <row r="6760" spans="1:6">
      <c r="A6760" s="1" t="s">
        <v>8522</v>
      </c>
      <c r="B6760" t="s">
        <v>8522</v>
      </c>
      <c r="C6760" t="s">
        <v>9715</v>
      </c>
      <c r="E6760" s="4">
        <v>42278</v>
      </c>
      <c r="F6760" t="s">
        <v>9798</v>
      </c>
    </row>
    <row r="6761" spans="1:6">
      <c r="A6761" s="1" t="s">
        <v>8523</v>
      </c>
      <c r="B6761" t="s">
        <v>8523</v>
      </c>
      <c r="C6761" t="s">
        <v>9715</v>
      </c>
      <c r="E6761" s="4">
        <v>42278</v>
      </c>
      <c r="F6761" t="s">
        <v>9798</v>
      </c>
    </row>
    <row r="6762" spans="1:6">
      <c r="A6762" s="1" t="s">
        <v>8524</v>
      </c>
      <c r="B6762" t="s">
        <v>8524</v>
      </c>
      <c r="C6762" t="s">
        <v>9715</v>
      </c>
      <c r="E6762" s="4">
        <v>42278</v>
      </c>
      <c r="F6762" t="s">
        <v>9798</v>
      </c>
    </row>
    <row r="6763" spans="1:6">
      <c r="A6763" s="1" t="s">
        <v>8525</v>
      </c>
      <c r="B6763" t="s">
        <v>8525</v>
      </c>
      <c r="C6763" t="s">
        <v>9715</v>
      </c>
      <c r="E6763" s="4">
        <v>42278</v>
      </c>
      <c r="F6763" t="s">
        <v>9798</v>
      </c>
    </row>
    <row r="6764" spans="1:6">
      <c r="A6764" s="1" t="s">
        <v>8526</v>
      </c>
      <c r="B6764" t="s">
        <v>8526</v>
      </c>
      <c r="C6764" t="s">
        <v>1765</v>
      </c>
      <c r="E6764" s="4">
        <v>42278</v>
      </c>
      <c r="F6764" t="s">
        <v>9798</v>
      </c>
    </row>
    <row r="6765" spans="1:6">
      <c r="A6765" s="1" t="s">
        <v>8527</v>
      </c>
      <c r="B6765" t="s">
        <v>8527</v>
      </c>
      <c r="C6765" t="s">
        <v>1765</v>
      </c>
      <c r="E6765" s="4">
        <v>42278</v>
      </c>
      <c r="F6765" t="s">
        <v>9798</v>
      </c>
    </row>
    <row r="6766" spans="1:6">
      <c r="A6766" s="1" t="s">
        <v>8528</v>
      </c>
      <c r="B6766" t="s">
        <v>8528</v>
      </c>
      <c r="C6766" t="s">
        <v>1765</v>
      </c>
      <c r="E6766" s="4">
        <v>42278</v>
      </c>
      <c r="F6766" t="s">
        <v>9798</v>
      </c>
    </row>
    <row r="6767" spans="1:6">
      <c r="A6767" s="1" t="s">
        <v>8529</v>
      </c>
      <c r="B6767" t="s">
        <v>8529</v>
      </c>
      <c r="C6767" t="s">
        <v>9715</v>
      </c>
      <c r="E6767" s="4">
        <v>42278</v>
      </c>
      <c r="F6767" t="s">
        <v>9798</v>
      </c>
    </row>
    <row r="6768" spans="1:6">
      <c r="A6768" s="1" t="s">
        <v>8530</v>
      </c>
      <c r="B6768" t="s">
        <v>8530</v>
      </c>
      <c r="C6768" t="s">
        <v>1765</v>
      </c>
      <c r="E6768" s="4">
        <v>42278</v>
      </c>
      <c r="F6768" t="s">
        <v>9798</v>
      </c>
    </row>
    <row r="6769" spans="1:6">
      <c r="A6769" s="1" t="s">
        <v>8531</v>
      </c>
      <c r="B6769" t="s">
        <v>8531</v>
      </c>
      <c r="C6769" t="s">
        <v>1765</v>
      </c>
      <c r="E6769" s="4">
        <v>42278</v>
      </c>
      <c r="F6769" t="s">
        <v>9798</v>
      </c>
    </row>
    <row r="6770" spans="1:6">
      <c r="A6770" s="1" t="s">
        <v>8532</v>
      </c>
      <c r="B6770" t="s">
        <v>8532</v>
      </c>
      <c r="C6770" t="s">
        <v>1765</v>
      </c>
      <c r="E6770" s="4">
        <v>42278</v>
      </c>
      <c r="F6770" t="s">
        <v>9798</v>
      </c>
    </row>
    <row r="6771" spans="1:6">
      <c r="A6771" s="1" t="s">
        <v>8533</v>
      </c>
      <c r="B6771" t="s">
        <v>8533</v>
      </c>
      <c r="C6771" t="s">
        <v>9715</v>
      </c>
      <c r="E6771" s="4">
        <v>42278</v>
      </c>
      <c r="F6771" t="s">
        <v>9798</v>
      </c>
    </row>
    <row r="6772" spans="1:6">
      <c r="A6772" s="1" t="s">
        <v>8534</v>
      </c>
      <c r="B6772" t="s">
        <v>8534</v>
      </c>
      <c r="C6772" t="s">
        <v>9715</v>
      </c>
      <c r="E6772" s="4">
        <v>42278</v>
      </c>
      <c r="F6772" t="s">
        <v>9798</v>
      </c>
    </row>
    <row r="6773" spans="1:6">
      <c r="A6773" s="1" t="s">
        <v>8535</v>
      </c>
      <c r="B6773" t="s">
        <v>8535</v>
      </c>
      <c r="C6773" t="s">
        <v>9715</v>
      </c>
      <c r="E6773" s="4">
        <v>42278</v>
      </c>
      <c r="F6773" t="s">
        <v>9798</v>
      </c>
    </row>
    <row r="6774" spans="1:6">
      <c r="A6774" s="1" t="s">
        <v>8536</v>
      </c>
      <c r="B6774" t="s">
        <v>8536</v>
      </c>
      <c r="C6774" t="s">
        <v>9715</v>
      </c>
      <c r="E6774" s="4">
        <v>42278</v>
      </c>
      <c r="F6774" t="s">
        <v>9798</v>
      </c>
    </row>
    <row r="6775" spans="1:6">
      <c r="A6775" s="1" t="s">
        <v>8537</v>
      </c>
      <c r="B6775" t="s">
        <v>8537</v>
      </c>
      <c r="C6775" t="s">
        <v>9715</v>
      </c>
      <c r="E6775" s="4">
        <v>42278</v>
      </c>
      <c r="F6775" t="s">
        <v>9798</v>
      </c>
    </row>
    <row r="6776" spans="1:6">
      <c r="A6776" s="1" t="s">
        <v>8538</v>
      </c>
      <c r="B6776" t="s">
        <v>8538</v>
      </c>
      <c r="C6776" t="s">
        <v>9715</v>
      </c>
      <c r="E6776" s="4">
        <v>42278</v>
      </c>
      <c r="F6776" t="s">
        <v>9798</v>
      </c>
    </row>
    <row r="6777" spans="1:6">
      <c r="A6777" s="1" t="s">
        <v>8539</v>
      </c>
      <c r="B6777" t="s">
        <v>8539</v>
      </c>
      <c r="C6777" t="s">
        <v>9715</v>
      </c>
      <c r="D6777" t="s">
        <v>9725</v>
      </c>
      <c r="E6777" s="4">
        <v>42278</v>
      </c>
      <c r="F6777" t="s">
        <v>9798</v>
      </c>
    </row>
    <row r="6778" spans="1:6">
      <c r="A6778" s="1" t="s">
        <v>8540</v>
      </c>
      <c r="B6778" t="s">
        <v>8540</v>
      </c>
      <c r="C6778" t="s">
        <v>1765</v>
      </c>
      <c r="E6778" s="4">
        <v>42278</v>
      </c>
      <c r="F6778" t="s">
        <v>9798</v>
      </c>
    </row>
    <row r="6779" spans="1:6">
      <c r="A6779" s="1" t="s">
        <v>8541</v>
      </c>
      <c r="B6779" t="s">
        <v>8541</v>
      </c>
      <c r="C6779" t="s">
        <v>9715</v>
      </c>
      <c r="E6779" s="4">
        <v>43644</v>
      </c>
      <c r="F6779" t="s">
        <v>9798</v>
      </c>
    </row>
    <row r="6780" spans="1:6">
      <c r="A6780" s="1" t="s">
        <v>8542</v>
      </c>
      <c r="B6780" t="s">
        <v>8542</v>
      </c>
      <c r="C6780" t="s">
        <v>1765</v>
      </c>
      <c r="E6780" s="4">
        <v>43570</v>
      </c>
      <c r="F6780" t="s">
        <v>9798</v>
      </c>
    </row>
    <row r="6781" spans="1:6">
      <c r="A6781" s="1" t="s">
        <v>8543</v>
      </c>
      <c r="B6781" t="s">
        <v>8543</v>
      </c>
      <c r="C6781" t="s">
        <v>9715</v>
      </c>
      <c r="D6781" t="s">
        <v>9731</v>
      </c>
      <c r="E6781" s="4">
        <v>42278</v>
      </c>
      <c r="F6781" t="s">
        <v>9798</v>
      </c>
    </row>
    <row r="6782" spans="1:6">
      <c r="A6782" s="1" t="s">
        <v>8544</v>
      </c>
      <c r="B6782" t="s">
        <v>8544</v>
      </c>
      <c r="C6782" t="s">
        <v>9715</v>
      </c>
      <c r="E6782" s="4">
        <v>42278</v>
      </c>
      <c r="F6782" t="s">
        <v>9798</v>
      </c>
    </row>
    <row r="6783" spans="1:6">
      <c r="A6783" s="1" t="s">
        <v>8545</v>
      </c>
      <c r="B6783" t="s">
        <v>8545</v>
      </c>
      <c r="C6783" t="s">
        <v>9715</v>
      </c>
      <c r="E6783" s="4">
        <v>42278</v>
      </c>
      <c r="F6783" t="s">
        <v>9798</v>
      </c>
    </row>
    <row r="6784" spans="1:6">
      <c r="A6784" s="1" t="s">
        <v>8546</v>
      </c>
      <c r="B6784" t="s">
        <v>8546</v>
      </c>
      <c r="C6784" t="s">
        <v>9717</v>
      </c>
      <c r="E6784" s="4">
        <v>42278</v>
      </c>
      <c r="F6784" t="s">
        <v>9798</v>
      </c>
    </row>
    <row r="6785" spans="1:6">
      <c r="A6785" s="1" t="s">
        <v>8547</v>
      </c>
      <c r="B6785" t="s">
        <v>8547</v>
      </c>
      <c r="C6785" t="s">
        <v>9716</v>
      </c>
      <c r="E6785" s="4">
        <v>42278</v>
      </c>
      <c r="F6785" t="s">
        <v>9798</v>
      </c>
    </row>
    <row r="6786" spans="1:6">
      <c r="A6786" s="1" t="s">
        <v>8548</v>
      </c>
      <c r="B6786" t="s">
        <v>8548</v>
      </c>
      <c r="C6786" t="s">
        <v>1765</v>
      </c>
      <c r="E6786" s="4">
        <v>42278</v>
      </c>
      <c r="F6786" t="s">
        <v>9798</v>
      </c>
    </row>
    <row r="6787" spans="1:6">
      <c r="A6787" s="1" t="s">
        <v>8549</v>
      </c>
      <c r="B6787" t="s">
        <v>8549</v>
      </c>
      <c r="C6787" t="s">
        <v>9717</v>
      </c>
      <c r="E6787" s="4">
        <v>42278</v>
      </c>
      <c r="F6787" t="s">
        <v>9798</v>
      </c>
    </row>
    <row r="6788" spans="1:6">
      <c r="A6788" s="1" t="s">
        <v>8550</v>
      </c>
      <c r="B6788" t="s">
        <v>8550</v>
      </c>
      <c r="C6788" t="s">
        <v>1765</v>
      </c>
      <c r="E6788" s="4">
        <v>42278</v>
      </c>
      <c r="F6788" t="s">
        <v>9798</v>
      </c>
    </row>
    <row r="6789" spans="1:6">
      <c r="A6789" s="1" t="s">
        <v>8551</v>
      </c>
      <c r="B6789" t="s">
        <v>8551</v>
      </c>
      <c r="C6789" t="s">
        <v>9716</v>
      </c>
      <c r="E6789" s="4">
        <v>42278</v>
      </c>
      <c r="F6789" t="s">
        <v>9798</v>
      </c>
    </row>
    <row r="6790" spans="1:6">
      <c r="A6790" s="1" t="s">
        <v>8552</v>
      </c>
      <c r="B6790" t="s">
        <v>8552</v>
      </c>
      <c r="C6790" t="s">
        <v>9717</v>
      </c>
      <c r="E6790" s="4">
        <v>42278</v>
      </c>
      <c r="F6790" t="s">
        <v>9798</v>
      </c>
    </row>
    <row r="6791" spans="1:6">
      <c r="A6791" s="1" t="s">
        <v>8553</v>
      </c>
      <c r="B6791" t="s">
        <v>8553</v>
      </c>
      <c r="C6791" t="s">
        <v>9716</v>
      </c>
      <c r="E6791" s="4">
        <v>42278</v>
      </c>
      <c r="F6791" t="s">
        <v>9798</v>
      </c>
    </row>
    <row r="6792" spans="1:6">
      <c r="A6792" s="1" t="s">
        <v>8554</v>
      </c>
      <c r="B6792" t="s">
        <v>8554</v>
      </c>
      <c r="C6792" t="s">
        <v>9716</v>
      </c>
      <c r="E6792" s="4">
        <v>42278</v>
      </c>
      <c r="F6792" t="s">
        <v>9798</v>
      </c>
    </row>
    <row r="6793" spans="1:6">
      <c r="A6793" s="1" t="s">
        <v>8555</v>
      </c>
      <c r="B6793" t="s">
        <v>8555</v>
      </c>
      <c r="C6793" t="s">
        <v>9717</v>
      </c>
      <c r="E6793" s="4">
        <v>42278</v>
      </c>
      <c r="F6793" t="s">
        <v>9798</v>
      </c>
    </row>
    <row r="6794" spans="1:6">
      <c r="A6794" s="1" t="s">
        <v>8556</v>
      </c>
      <c r="B6794" t="s">
        <v>8556</v>
      </c>
      <c r="C6794" t="s">
        <v>9717</v>
      </c>
      <c r="E6794" s="4">
        <v>42278</v>
      </c>
      <c r="F6794" t="s">
        <v>9798</v>
      </c>
    </row>
    <row r="6795" spans="1:6">
      <c r="A6795" s="1" t="s">
        <v>8557</v>
      </c>
      <c r="B6795" t="s">
        <v>8557</v>
      </c>
      <c r="C6795" t="s">
        <v>9717</v>
      </c>
      <c r="E6795" s="4">
        <v>42278</v>
      </c>
      <c r="F6795" t="s">
        <v>9798</v>
      </c>
    </row>
    <row r="6796" spans="1:6">
      <c r="A6796" s="1" t="s">
        <v>8558</v>
      </c>
      <c r="B6796" t="s">
        <v>8558</v>
      </c>
      <c r="C6796" t="s">
        <v>1765</v>
      </c>
      <c r="E6796" s="4">
        <v>42278</v>
      </c>
      <c r="F6796" t="s">
        <v>9798</v>
      </c>
    </row>
    <row r="6797" spans="1:6">
      <c r="A6797" s="1" t="s">
        <v>8559</v>
      </c>
      <c r="B6797" t="s">
        <v>8559</v>
      </c>
      <c r="C6797" t="s">
        <v>9717</v>
      </c>
      <c r="E6797" s="4">
        <v>42278</v>
      </c>
      <c r="F6797" t="s">
        <v>9798</v>
      </c>
    </row>
    <row r="6798" spans="1:6">
      <c r="A6798" s="1" t="s">
        <v>8560</v>
      </c>
      <c r="B6798" t="s">
        <v>8560</v>
      </c>
      <c r="C6798" t="s">
        <v>9717</v>
      </c>
      <c r="E6798" s="4">
        <v>42278</v>
      </c>
      <c r="F6798" t="s">
        <v>9798</v>
      </c>
    </row>
    <row r="6799" spans="1:6">
      <c r="A6799" s="1" t="s">
        <v>8561</v>
      </c>
      <c r="B6799" t="s">
        <v>8561</v>
      </c>
      <c r="C6799" t="s">
        <v>9717</v>
      </c>
      <c r="D6799" t="s">
        <v>9729</v>
      </c>
      <c r="E6799" s="4">
        <v>42278</v>
      </c>
      <c r="F6799" t="s">
        <v>9798</v>
      </c>
    </row>
    <row r="6800" spans="1:6">
      <c r="A6800" s="1" t="s">
        <v>8562</v>
      </c>
      <c r="B6800" t="s">
        <v>8562</v>
      </c>
      <c r="C6800" t="s">
        <v>1765</v>
      </c>
      <c r="E6800" s="4">
        <v>42278</v>
      </c>
      <c r="F6800" t="s">
        <v>9798</v>
      </c>
    </row>
    <row r="6801" spans="1:6">
      <c r="A6801" s="1" t="s">
        <v>8563</v>
      </c>
      <c r="B6801" t="s">
        <v>8563</v>
      </c>
      <c r="C6801" t="s">
        <v>1765</v>
      </c>
      <c r="E6801" s="4">
        <v>42278</v>
      </c>
      <c r="F6801" t="s">
        <v>9798</v>
      </c>
    </row>
    <row r="6802" spans="1:6">
      <c r="A6802" s="1" t="s">
        <v>8564</v>
      </c>
      <c r="B6802" t="s">
        <v>8564</v>
      </c>
      <c r="C6802" t="s">
        <v>1765</v>
      </c>
      <c r="E6802" s="4">
        <v>42278</v>
      </c>
      <c r="F6802" t="s">
        <v>9798</v>
      </c>
    </row>
    <row r="6803" spans="1:6">
      <c r="A6803" s="1" t="s">
        <v>8565</v>
      </c>
      <c r="B6803" t="s">
        <v>8565</v>
      </c>
      <c r="C6803" t="s">
        <v>9717</v>
      </c>
      <c r="D6803" t="s">
        <v>9721</v>
      </c>
      <c r="E6803" s="4">
        <v>42278</v>
      </c>
      <c r="F6803" t="s">
        <v>9798</v>
      </c>
    </row>
    <row r="6804" spans="1:6">
      <c r="A6804" s="1" t="s">
        <v>8566</v>
      </c>
      <c r="B6804" t="s">
        <v>8566</v>
      </c>
      <c r="C6804" t="s">
        <v>1765</v>
      </c>
      <c r="E6804" s="4">
        <v>42278</v>
      </c>
      <c r="F6804" t="s">
        <v>9798</v>
      </c>
    </row>
    <row r="6805" spans="1:6">
      <c r="A6805" s="1" t="s">
        <v>8567</v>
      </c>
      <c r="B6805" t="s">
        <v>8567</v>
      </c>
      <c r="C6805" t="s">
        <v>9716</v>
      </c>
      <c r="D6805" t="s">
        <v>9721</v>
      </c>
      <c r="E6805" s="4">
        <v>42278</v>
      </c>
      <c r="F6805" t="s">
        <v>9798</v>
      </c>
    </row>
    <row r="6806" spans="1:6">
      <c r="A6806" s="1" t="s">
        <v>8568</v>
      </c>
      <c r="B6806" t="s">
        <v>8568</v>
      </c>
      <c r="C6806" t="s">
        <v>9717</v>
      </c>
      <c r="E6806" s="4">
        <v>42278</v>
      </c>
      <c r="F6806" t="s">
        <v>9798</v>
      </c>
    </row>
    <row r="6807" spans="1:6">
      <c r="A6807" s="1" t="s">
        <v>8569</v>
      </c>
      <c r="B6807" t="s">
        <v>8569</v>
      </c>
      <c r="C6807" t="s">
        <v>1765</v>
      </c>
      <c r="E6807" s="4">
        <v>42278</v>
      </c>
      <c r="F6807" t="s">
        <v>9798</v>
      </c>
    </row>
    <row r="6808" spans="1:6">
      <c r="A6808" s="1" t="s">
        <v>8570</v>
      </c>
      <c r="B6808" t="s">
        <v>8570</v>
      </c>
      <c r="C6808" t="s">
        <v>1765</v>
      </c>
      <c r="E6808" s="4">
        <v>42278</v>
      </c>
      <c r="F6808" t="s">
        <v>9798</v>
      </c>
    </row>
    <row r="6809" spans="1:6">
      <c r="A6809" s="1" t="s">
        <v>8571</v>
      </c>
      <c r="B6809" t="s">
        <v>8571</v>
      </c>
      <c r="C6809" t="s">
        <v>9717</v>
      </c>
      <c r="D6809" t="s">
        <v>9721</v>
      </c>
      <c r="E6809" s="4">
        <v>42278</v>
      </c>
      <c r="F6809" t="s">
        <v>9798</v>
      </c>
    </row>
    <row r="6810" spans="1:6">
      <c r="A6810" s="1" t="s">
        <v>8572</v>
      </c>
      <c r="B6810" t="s">
        <v>8572</v>
      </c>
      <c r="C6810" t="s">
        <v>1765</v>
      </c>
      <c r="E6810" s="4">
        <v>42278</v>
      </c>
      <c r="F6810" t="s">
        <v>9798</v>
      </c>
    </row>
    <row r="6811" spans="1:6">
      <c r="A6811" s="1" t="s">
        <v>8573</v>
      </c>
      <c r="B6811" t="s">
        <v>8573</v>
      </c>
      <c r="C6811" t="s">
        <v>1765</v>
      </c>
      <c r="E6811" s="4">
        <v>42278</v>
      </c>
      <c r="F6811" t="s">
        <v>9798</v>
      </c>
    </row>
    <row r="6812" spans="1:6">
      <c r="A6812" s="1" t="s">
        <v>8574</v>
      </c>
      <c r="B6812" t="s">
        <v>8574</v>
      </c>
      <c r="C6812" t="s">
        <v>1765</v>
      </c>
      <c r="E6812" s="4">
        <v>42278</v>
      </c>
      <c r="F6812" t="s">
        <v>9798</v>
      </c>
    </row>
    <row r="6813" spans="1:6">
      <c r="A6813" s="1" t="s">
        <v>8575</v>
      </c>
      <c r="B6813" t="s">
        <v>8575</v>
      </c>
      <c r="C6813" t="s">
        <v>1765</v>
      </c>
      <c r="E6813" s="4">
        <v>42278</v>
      </c>
      <c r="F6813" t="s">
        <v>9798</v>
      </c>
    </row>
    <row r="6814" spans="1:6">
      <c r="A6814" s="1" t="s">
        <v>8576</v>
      </c>
      <c r="B6814" t="s">
        <v>8576</v>
      </c>
      <c r="C6814" t="s">
        <v>9717</v>
      </c>
      <c r="D6814" t="s">
        <v>9729</v>
      </c>
      <c r="E6814" s="4">
        <v>42278</v>
      </c>
      <c r="F6814" t="s">
        <v>9798</v>
      </c>
    </row>
    <row r="6815" spans="1:6">
      <c r="A6815" s="1" t="s">
        <v>8577</v>
      </c>
      <c r="B6815" t="s">
        <v>8577</v>
      </c>
      <c r="C6815" t="s">
        <v>9716</v>
      </c>
      <c r="E6815" s="4">
        <v>42278</v>
      </c>
      <c r="F6815" t="s">
        <v>9798</v>
      </c>
    </row>
    <row r="6816" spans="1:6">
      <c r="A6816" s="1" t="s">
        <v>8578</v>
      </c>
      <c r="B6816" t="s">
        <v>8578</v>
      </c>
      <c r="C6816" t="s">
        <v>1765</v>
      </c>
      <c r="E6816" s="4">
        <v>42278</v>
      </c>
      <c r="F6816" t="s">
        <v>9798</v>
      </c>
    </row>
    <row r="6817" spans="1:6">
      <c r="A6817" s="1" t="s">
        <v>8579</v>
      </c>
      <c r="B6817" t="s">
        <v>8579</v>
      </c>
      <c r="C6817" t="s">
        <v>9717</v>
      </c>
      <c r="E6817" s="4">
        <v>42278</v>
      </c>
      <c r="F6817" t="s">
        <v>9798</v>
      </c>
    </row>
    <row r="6818" spans="1:6">
      <c r="A6818" s="1" t="s">
        <v>8580</v>
      </c>
      <c r="B6818" t="s">
        <v>8580</v>
      </c>
      <c r="C6818" t="s">
        <v>9717</v>
      </c>
      <c r="E6818" s="4">
        <v>42278</v>
      </c>
      <c r="F6818" t="s">
        <v>9798</v>
      </c>
    </row>
    <row r="6819" spans="1:6">
      <c r="A6819" s="1" t="s">
        <v>8581</v>
      </c>
      <c r="B6819" t="s">
        <v>8581</v>
      </c>
      <c r="C6819" t="s">
        <v>1765</v>
      </c>
      <c r="E6819" s="4">
        <v>42278</v>
      </c>
      <c r="F6819" t="s">
        <v>9798</v>
      </c>
    </row>
    <row r="6820" spans="1:6">
      <c r="A6820" s="1" t="s">
        <v>8582</v>
      </c>
      <c r="B6820" t="s">
        <v>8582</v>
      </c>
      <c r="C6820" t="s">
        <v>9716</v>
      </c>
      <c r="E6820" s="4">
        <v>42278</v>
      </c>
      <c r="F6820" t="s">
        <v>9798</v>
      </c>
    </row>
    <row r="6821" spans="1:6">
      <c r="A6821" s="1" t="s">
        <v>8583</v>
      </c>
      <c r="B6821" t="s">
        <v>8583</v>
      </c>
      <c r="C6821" t="s">
        <v>1765</v>
      </c>
      <c r="E6821" s="4">
        <v>42278</v>
      </c>
      <c r="F6821" t="s">
        <v>9798</v>
      </c>
    </row>
    <row r="6822" spans="1:6">
      <c r="A6822" s="1" t="s">
        <v>8584</v>
      </c>
      <c r="B6822" t="s">
        <v>8584</v>
      </c>
      <c r="C6822" t="s">
        <v>1765</v>
      </c>
      <c r="E6822" s="4">
        <v>42278</v>
      </c>
      <c r="F6822" t="s">
        <v>9798</v>
      </c>
    </row>
    <row r="6823" spans="1:6">
      <c r="A6823" s="1" t="s">
        <v>8585</v>
      </c>
      <c r="B6823" t="s">
        <v>8585</v>
      </c>
      <c r="C6823" t="s">
        <v>1765</v>
      </c>
      <c r="E6823" s="4">
        <v>42278</v>
      </c>
      <c r="F6823" t="s">
        <v>9798</v>
      </c>
    </row>
    <row r="6824" spans="1:6">
      <c r="A6824" s="1" t="s">
        <v>8586</v>
      </c>
      <c r="B6824" t="s">
        <v>8586</v>
      </c>
      <c r="C6824" t="s">
        <v>1765</v>
      </c>
      <c r="E6824" s="4">
        <v>42278</v>
      </c>
      <c r="F6824" t="s">
        <v>9798</v>
      </c>
    </row>
    <row r="6825" spans="1:6">
      <c r="A6825" s="1" t="s">
        <v>8587</v>
      </c>
      <c r="B6825" t="s">
        <v>8587</v>
      </c>
      <c r="C6825" t="s">
        <v>1765</v>
      </c>
      <c r="E6825" s="4">
        <v>42278</v>
      </c>
      <c r="F6825" t="s">
        <v>9798</v>
      </c>
    </row>
    <row r="6826" spans="1:6">
      <c r="A6826" s="1" t="s">
        <v>8588</v>
      </c>
      <c r="B6826" t="s">
        <v>8588</v>
      </c>
      <c r="C6826" t="s">
        <v>1765</v>
      </c>
      <c r="E6826" s="4">
        <v>42278</v>
      </c>
      <c r="F6826" t="s">
        <v>9798</v>
      </c>
    </row>
    <row r="6827" spans="1:6">
      <c r="A6827" s="1" t="s">
        <v>8589</v>
      </c>
      <c r="B6827" t="s">
        <v>8589</v>
      </c>
      <c r="C6827" t="s">
        <v>1765</v>
      </c>
      <c r="E6827" s="4">
        <v>42278</v>
      </c>
      <c r="F6827" t="s">
        <v>9798</v>
      </c>
    </row>
    <row r="6828" spans="1:6">
      <c r="A6828" s="1" t="s">
        <v>8590</v>
      </c>
      <c r="B6828" t="s">
        <v>8590</v>
      </c>
      <c r="C6828" t="s">
        <v>1765</v>
      </c>
      <c r="E6828" s="4">
        <v>42278</v>
      </c>
      <c r="F6828" t="s">
        <v>9798</v>
      </c>
    </row>
    <row r="6829" spans="1:6">
      <c r="A6829" s="1" t="s">
        <v>8591</v>
      </c>
      <c r="B6829" t="s">
        <v>8591</v>
      </c>
      <c r="C6829" t="s">
        <v>1765</v>
      </c>
      <c r="E6829" s="4">
        <v>42278</v>
      </c>
      <c r="F6829" t="s">
        <v>9798</v>
      </c>
    </row>
    <row r="6830" spans="1:6">
      <c r="A6830" s="1" t="s">
        <v>8592</v>
      </c>
      <c r="B6830" t="s">
        <v>8592</v>
      </c>
      <c r="C6830" t="s">
        <v>1765</v>
      </c>
      <c r="E6830" s="4">
        <v>42278</v>
      </c>
      <c r="F6830" t="s">
        <v>9798</v>
      </c>
    </row>
    <row r="6831" spans="1:6">
      <c r="A6831" s="1" t="s">
        <v>8593</v>
      </c>
      <c r="B6831" t="s">
        <v>8593</v>
      </c>
      <c r="C6831" t="s">
        <v>1765</v>
      </c>
      <c r="E6831" s="4">
        <v>42278</v>
      </c>
      <c r="F6831" t="s">
        <v>9798</v>
      </c>
    </row>
    <row r="6832" spans="1:6">
      <c r="A6832" s="1" t="s">
        <v>8594</v>
      </c>
      <c r="B6832" t="s">
        <v>8594</v>
      </c>
      <c r="C6832" t="s">
        <v>1765</v>
      </c>
      <c r="E6832" s="4">
        <v>42278</v>
      </c>
      <c r="F6832" t="s">
        <v>9798</v>
      </c>
    </row>
    <row r="6833" spans="1:6">
      <c r="A6833" s="1" t="s">
        <v>8595</v>
      </c>
      <c r="B6833" t="s">
        <v>8595</v>
      </c>
      <c r="C6833" t="s">
        <v>1765</v>
      </c>
      <c r="E6833" s="4">
        <v>42278</v>
      </c>
      <c r="F6833" t="s">
        <v>9798</v>
      </c>
    </row>
    <row r="6834" spans="1:6">
      <c r="A6834" s="1" t="s">
        <v>8596</v>
      </c>
      <c r="B6834" t="s">
        <v>8596</v>
      </c>
      <c r="C6834" t="s">
        <v>1765</v>
      </c>
      <c r="E6834" s="4">
        <v>42278</v>
      </c>
      <c r="F6834" t="s">
        <v>9798</v>
      </c>
    </row>
    <row r="6835" spans="1:6">
      <c r="A6835" s="1" t="s">
        <v>8597</v>
      </c>
      <c r="B6835" t="s">
        <v>8597</v>
      </c>
      <c r="C6835" t="s">
        <v>1765</v>
      </c>
      <c r="E6835" s="4">
        <v>42278</v>
      </c>
      <c r="F6835" t="s">
        <v>9798</v>
      </c>
    </row>
    <row r="6836" spans="1:6">
      <c r="A6836" s="1" t="s">
        <v>8598</v>
      </c>
      <c r="B6836" t="s">
        <v>8598</v>
      </c>
      <c r="C6836" t="s">
        <v>1765</v>
      </c>
      <c r="E6836" s="4">
        <v>42278</v>
      </c>
      <c r="F6836" t="s">
        <v>9798</v>
      </c>
    </row>
    <row r="6837" spans="1:6">
      <c r="A6837" s="1" t="s">
        <v>8599</v>
      </c>
      <c r="B6837" t="s">
        <v>8599</v>
      </c>
      <c r="C6837" t="s">
        <v>1765</v>
      </c>
      <c r="E6837" s="4">
        <v>42278</v>
      </c>
      <c r="F6837" t="s">
        <v>9798</v>
      </c>
    </row>
    <row r="6838" spans="1:6">
      <c r="A6838" s="1" t="s">
        <v>8600</v>
      </c>
      <c r="B6838" t="s">
        <v>8600</v>
      </c>
      <c r="C6838" t="s">
        <v>1765</v>
      </c>
      <c r="E6838" s="4">
        <v>42278</v>
      </c>
      <c r="F6838" t="s">
        <v>9798</v>
      </c>
    </row>
    <row r="6839" spans="1:6">
      <c r="A6839" s="1" t="s">
        <v>8601</v>
      </c>
      <c r="B6839" t="s">
        <v>8601</v>
      </c>
      <c r="C6839" t="s">
        <v>1765</v>
      </c>
      <c r="E6839" s="4">
        <v>42278</v>
      </c>
      <c r="F6839" t="s">
        <v>9798</v>
      </c>
    </row>
    <row r="6840" spans="1:6">
      <c r="A6840" s="1" t="s">
        <v>8602</v>
      </c>
      <c r="B6840" t="s">
        <v>8602</v>
      </c>
      <c r="C6840" t="s">
        <v>1765</v>
      </c>
      <c r="E6840" s="4">
        <v>42278</v>
      </c>
      <c r="F6840" t="s">
        <v>9798</v>
      </c>
    </row>
    <row r="6841" spans="1:6">
      <c r="A6841" s="1" t="s">
        <v>8603</v>
      </c>
      <c r="B6841" t="s">
        <v>8603</v>
      </c>
      <c r="C6841" t="s">
        <v>1765</v>
      </c>
      <c r="E6841" s="4">
        <v>42278</v>
      </c>
      <c r="F6841" t="s">
        <v>9798</v>
      </c>
    </row>
    <row r="6842" spans="1:6">
      <c r="A6842" s="1" t="s">
        <v>8604</v>
      </c>
      <c r="B6842" t="s">
        <v>8604</v>
      </c>
      <c r="C6842" t="s">
        <v>1765</v>
      </c>
      <c r="E6842" s="4">
        <v>42278</v>
      </c>
      <c r="F6842" t="s">
        <v>9798</v>
      </c>
    </row>
    <row r="6843" spans="1:6">
      <c r="A6843" s="1" t="s">
        <v>8605</v>
      </c>
      <c r="B6843" t="s">
        <v>8605</v>
      </c>
      <c r="C6843" t="s">
        <v>1765</v>
      </c>
      <c r="E6843" s="4">
        <v>42278</v>
      </c>
      <c r="F6843" t="s">
        <v>9798</v>
      </c>
    </row>
    <row r="6844" spans="1:6">
      <c r="A6844" s="1" t="s">
        <v>8606</v>
      </c>
      <c r="B6844" t="s">
        <v>8606</v>
      </c>
      <c r="C6844" t="s">
        <v>1765</v>
      </c>
      <c r="E6844" s="4">
        <v>42278</v>
      </c>
      <c r="F6844" t="s">
        <v>9798</v>
      </c>
    </row>
    <row r="6845" spans="1:6">
      <c r="A6845" s="1" t="s">
        <v>8607</v>
      </c>
      <c r="B6845" t="s">
        <v>8607</v>
      </c>
      <c r="C6845" t="s">
        <v>9717</v>
      </c>
      <c r="E6845" s="4">
        <v>42278</v>
      </c>
      <c r="F6845" t="s">
        <v>9798</v>
      </c>
    </row>
    <row r="6846" spans="1:6">
      <c r="A6846" s="1" t="s">
        <v>8608</v>
      </c>
      <c r="B6846" t="s">
        <v>8608</v>
      </c>
      <c r="C6846" t="s">
        <v>9716</v>
      </c>
      <c r="D6846" t="s">
        <v>9729</v>
      </c>
      <c r="E6846" s="4">
        <v>42278</v>
      </c>
      <c r="F6846" t="s">
        <v>9798</v>
      </c>
    </row>
    <row r="6847" spans="1:6">
      <c r="A6847" s="1" t="s">
        <v>8609</v>
      </c>
      <c r="B6847" t="s">
        <v>8609</v>
      </c>
      <c r="C6847" t="s">
        <v>1765</v>
      </c>
      <c r="E6847" s="4">
        <v>42278</v>
      </c>
      <c r="F6847" t="s">
        <v>9798</v>
      </c>
    </row>
    <row r="6848" spans="1:6">
      <c r="A6848" s="1" t="s">
        <v>8610</v>
      </c>
      <c r="B6848" t="s">
        <v>8610</v>
      </c>
      <c r="C6848" t="s">
        <v>1765</v>
      </c>
      <c r="E6848" s="4">
        <v>42278</v>
      </c>
      <c r="F6848" t="s">
        <v>9798</v>
      </c>
    </row>
    <row r="6849" spans="1:6">
      <c r="A6849" s="1" t="s">
        <v>8611</v>
      </c>
      <c r="B6849" t="s">
        <v>8611</v>
      </c>
      <c r="C6849" t="s">
        <v>9717</v>
      </c>
      <c r="E6849" s="4">
        <v>42278</v>
      </c>
      <c r="F6849" t="s">
        <v>9798</v>
      </c>
    </row>
    <row r="6850" spans="1:6">
      <c r="A6850" s="1" t="s">
        <v>8612</v>
      </c>
      <c r="B6850" t="s">
        <v>8612</v>
      </c>
      <c r="C6850" t="s">
        <v>1765</v>
      </c>
      <c r="E6850" s="4">
        <v>42278</v>
      </c>
      <c r="F6850" t="s">
        <v>9798</v>
      </c>
    </row>
    <row r="6851" spans="1:6">
      <c r="A6851" s="1" t="s">
        <v>8613</v>
      </c>
      <c r="B6851" t="s">
        <v>8613</v>
      </c>
      <c r="C6851" t="s">
        <v>1765</v>
      </c>
      <c r="E6851" s="4">
        <v>42278</v>
      </c>
      <c r="F6851" t="s">
        <v>9798</v>
      </c>
    </row>
    <row r="6852" spans="1:6">
      <c r="A6852" s="1" t="s">
        <v>8614</v>
      </c>
      <c r="B6852" t="s">
        <v>8614</v>
      </c>
      <c r="C6852" t="s">
        <v>1765</v>
      </c>
      <c r="E6852" s="4">
        <v>42278</v>
      </c>
      <c r="F6852" t="s">
        <v>9798</v>
      </c>
    </row>
    <row r="6853" spans="1:6">
      <c r="A6853" s="1" t="s">
        <v>8615</v>
      </c>
      <c r="B6853" t="s">
        <v>8615</v>
      </c>
      <c r="C6853" t="s">
        <v>1765</v>
      </c>
      <c r="E6853" s="4">
        <v>42278</v>
      </c>
      <c r="F6853" t="s">
        <v>9798</v>
      </c>
    </row>
    <row r="6854" spans="1:6">
      <c r="A6854" s="1" t="s">
        <v>8616</v>
      </c>
      <c r="B6854" t="s">
        <v>8616</v>
      </c>
      <c r="C6854" t="s">
        <v>1765</v>
      </c>
      <c r="E6854" s="4">
        <v>42278</v>
      </c>
      <c r="F6854" t="s">
        <v>9798</v>
      </c>
    </row>
    <row r="6855" spans="1:6">
      <c r="A6855" s="1" t="s">
        <v>8617</v>
      </c>
      <c r="B6855" t="s">
        <v>8617</v>
      </c>
      <c r="C6855" t="s">
        <v>1765</v>
      </c>
      <c r="E6855" s="4">
        <v>42278</v>
      </c>
      <c r="F6855" t="s">
        <v>9798</v>
      </c>
    </row>
    <row r="6856" spans="1:6">
      <c r="A6856" s="1" t="s">
        <v>8618</v>
      </c>
      <c r="B6856" t="s">
        <v>8618</v>
      </c>
      <c r="C6856" t="s">
        <v>1765</v>
      </c>
      <c r="D6856" t="s">
        <v>9722</v>
      </c>
      <c r="E6856" s="4">
        <v>42278</v>
      </c>
      <c r="F6856" t="s">
        <v>9798</v>
      </c>
    </row>
    <row r="6857" spans="1:6">
      <c r="A6857" s="1" t="s">
        <v>8619</v>
      </c>
      <c r="B6857" t="s">
        <v>8619</v>
      </c>
      <c r="C6857" t="s">
        <v>9716</v>
      </c>
      <c r="E6857" s="4">
        <v>42278</v>
      </c>
      <c r="F6857" t="s">
        <v>9798</v>
      </c>
    </row>
    <row r="6858" spans="1:6">
      <c r="A6858" s="1" t="s">
        <v>8620</v>
      </c>
      <c r="B6858" t="s">
        <v>8620</v>
      </c>
      <c r="C6858" t="s">
        <v>9717</v>
      </c>
      <c r="E6858" s="4">
        <v>42278</v>
      </c>
      <c r="F6858" t="s">
        <v>9798</v>
      </c>
    </row>
    <row r="6859" spans="1:6">
      <c r="A6859" s="1" t="s">
        <v>8621</v>
      </c>
      <c r="B6859" t="s">
        <v>8621</v>
      </c>
      <c r="C6859" t="s">
        <v>9717</v>
      </c>
      <c r="E6859" s="4">
        <v>42278</v>
      </c>
      <c r="F6859" t="s">
        <v>9798</v>
      </c>
    </row>
    <row r="6860" spans="1:6">
      <c r="A6860" s="1" t="s">
        <v>8622</v>
      </c>
      <c r="B6860" t="s">
        <v>8622</v>
      </c>
      <c r="C6860" t="s">
        <v>1765</v>
      </c>
      <c r="E6860" s="4">
        <v>42278</v>
      </c>
      <c r="F6860" t="s">
        <v>9798</v>
      </c>
    </row>
    <row r="6861" spans="1:6">
      <c r="A6861" s="1" t="s">
        <v>8623</v>
      </c>
      <c r="B6861" t="s">
        <v>8623</v>
      </c>
      <c r="C6861" t="s">
        <v>1765</v>
      </c>
      <c r="E6861" s="4">
        <v>42278</v>
      </c>
      <c r="F6861" t="s">
        <v>9798</v>
      </c>
    </row>
    <row r="6862" spans="1:6">
      <c r="A6862" s="1" t="s">
        <v>8624</v>
      </c>
      <c r="B6862" t="s">
        <v>8624</v>
      </c>
      <c r="C6862" t="s">
        <v>9716</v>
      </c>
      <c r="E6862" s="4">
        <v>42278</v>
      </c>
      <c r="F6862" t="s">
        <v>9798</v>
      </c>
    </row>
    <row r="6863" spans="1:6">
      <c r="A6863" s="1" t="s">
        <v>8625</v>
      </c>
      <c r="B6863" t="s">
        <v>8625</v>
      </c>
      <c r="C6863" t="s">
        <v>9716</v>
      </c>
      <c r="E6863" s="4">
        <v>42278</v>
      </c>
      <c r="F6863" t="s">
        <v>9798</v>
      </c>
    </row>
    <row r="6864" spans="1:6">
      <c r="A6864" s="1" t="s">
        <v>8626</v>
      </c>
      <c r="B6864" t="s">
        <v>8626</v>
      </c>
      <c r="C6864" t="s">
        <v>9717</v>
      </c>
      <c r="D6864" t="s">
        <v>9733</v>
      </c>
      <c r="E6864" s="4">
        <v>42278</v>
      </c>
      <c r="F6864" t="s">
        <v>9798</v>
      </c>
    </row>
    <row r="6865" spans="1:6">
      <c r="A6865" s="1" t="s">
        <v>8627</v>
      </c>
      <c r="B6865" t="s">
        <v>8627</v>
      </c>
      <c r="C6865" t="s">
        <v>9716</v>
      </c>
      <c r="E6865" s="4">
        <v>42278</v>
      </c>
      <c r="F6865" t="s">
        <v>9798</v>
      </c>
    </row>
    <row r="6866" spans="1:6">
      <c r="A6866" s="1" t="s">
        <v>8628</v>
      </c>
      <c r="B6866" t="s">
        <v>8628</v>
      </c>
      <c r="C6866" t="s">
        <v>9716</v>
      </c>
      <c r="E6866" s="4">
        <v>42278</v>
      </c>
      <c r="F6866" t="s">
        <v>9798</v>
      </c>
    </row>
    <row r="6867" spans="1:6">
      <c r="A6867" s="1" t="s">
        <v>8629</v>
      </c>
      <c r="B6867" t="s">
        <v>8629</v>
      </c>
      <c r="C6867" t="s">
        <v>9716</v>
      </c>
      <c r="E6867" s="4">
        <v>42278</v>
      </c>
      <c r="F6867" t="s">
        <v>9798</v>
      </c>
    </row>
    <row r="6868" spans="1:6">
      <c r="A6868" s="1" t="s">
        <v>8630</v>
      </c>
      <c r="B6868" t="s">
        <v>8630</v>
      </c>
      <c r="C6868" t="s">
        <v>9716</v>
      </c>
      <c r="E6868" s="4">
        <v>42278</v>
      </c>
      <c r="F6868" t="s">
        <v>9798</v>
      </c>
    </row>
    <row r="6869" spans="1:6">
      <c r="A6869" s="1" t="s">
        <v>8631</v>
      </c>
      <c r="B6869" t="s">
        <v>8631</v>
      </c>
      <c r="C6869" t="s">
        <v>1765</v>
      </c>
      <c r="E6869" s="4">
        <v>43007</v>
      </c>
      <c r="F6869" t="s">
        <v>9798</v>
      </c>
    </row>
    <row r="6870" spans="1:6">
      <c r="A6870" s="1" t="s">
        <v>8632</v>
      </c>
      <c r="B6870" t="s">
        <v>8632</v>
      </c>
      <c r="C6870" t="s">
        <v>9716</v>
      </c>
      <c r="E6870" s="4">
        <v>42278</v>
      </c>
      <c r="F6870" t="s">
        <v>9798</v>
      </c>
    </row>
    <row r="6871" spans="1:6">
      <c r="A6871" s="1" t="s">
        <v>8633</v>
      </c>
      <c r="B6871" t="s">
        <v>8633</v>
      </c>
      <c r="C6871" t="s">
        <v>9716</v>
      </c>
      <c r="D6871" t="s">
        <v>9733</v>
      </c>
      <c r="E6871" s="4">
        <v>42278</v>
      </c>
      <c r="F6871" t="s">
        <v>9798</v>
      </c>
    </row>
    <row r="6872" spans="1:6">
      <c r="A6872" s="1" t="s">
        <v>8634</v>
      </c>
      <c r="B6872" t="s">
        <v>8634</v>
      </c>
      <c r="C6872" t="s">
        <v>1765</v>
      </c>
      <c r="E6872" s="4">
        <v>42278</v>
      </c>
      <c r="F6872" t="s">
        <v>9798</v>
      </c>
    </row>
    <row r="6873" spans="1:6">
      <c r="A6873" s="1" t="s">
        <v>8635</v>
      </c>
      <c r="B6873" t="s">
        <v>8635</v>
      </c>
      <c r="C6873" t="s">
        <v>9716</v>
      </c>
      <c r="E6873" s="4">
        <v>42278</v>
      </c>
      <c r="F6873" t="s">
        <v>9798</v>
      </c>
    </row>
    <row r="6874" spans="1:6">
      <c r="A6874" s="1" t="s">
        <v>8636</v>
      </c>
      <c r="B6874" t="s">
        <v>8636</v>
      </c>
      <c r="C6874" t="s">
        <v>1765</v>
      </c>
      <c r="E6874" s="4">
        <v>42278</v>
      </c>
      <c r="F6874" t="s">
        <v>9798</v>
      </c>
    </row>
    <row r="6875" spans="1:6">
      <c r="A6875" s="1" t="s">
        <v>8637</v>
      </c>
      <c r="B6875" t="s">
        <v>8637</v>
      </c>
      <c r="C6875" t="s">
        <v>1765</v>
      </c>
      <c r="E6875" s="4">
        <v>42278</v>
      </c>
      <c r="F6875" t="s">
        <v>9798</v>
      </c>
    </row>
    <row r="6876" spans="1:6">
      <c r="A6876" s="1" t="s">
        <v>8638</v>
      </c>
      <c r="B6876" t="s">
        <v>8638</v>
      </c>
      <c r="C6876" t="s">
        <v>1765</v>
      </c>
      <c r="E6876" s="4">
        <v>42278</v>
      </c>
      <c r="F6876" t="s">
        <v>9798</v>
      </c>
    </row>
    <row r="6877" spans="1:6">
      <c r="A6877" s="1" t="s">
        <v>8639</v>
      </c>
      <c r="B6877" t="s">
        <v>8639</v>
      </c>
      <c r="C6877" t="s">
        <v>1765</v>
      </c>
      <c r="E6877" s="4">
        <v>42278</v>
      </c>
      <c r="F6877" t="s">
        <v>9798</v>
      </c>
    </row>
    <row r="6878" spans="1:6">
      <c r="A6878" s="1" t="s">
        <v>8640</v>
      </c>
      <c r="B6878" t="s">
        <v>8640</v>
      </c>
      <c r="C6878" t="s">
        <v>9718</v>
      </c>
      <c r="E6878" s="4">
        <v>42278</v>
      </c>
      <c r="F6878" t="s">
        <v>9798</v>
      </c>
    </row>
    <row r="6879" spans="1:6">
      <c r="A6879" s="1" t="s">
        <v>8641</v>
      </c>
      <c r="B6879" t="s">
        <v>8641</v>
      </c>
      <c r="C6879" t="s">
        <v>9716</v>
      </c>
      <c r="E6879" s="4">
        <v>42278</v>
      </c>
      <c r="F6879" t="s">
        <v>9798</v>
      </c>
    </row>
    <row r="6880" spans="1:6">
      <c r="A6880" s="1" t="s">
        <v>8642</v>
      </c>
      <c r="B6880" t="s">
        <v>8642</v>
      </c>
      <c r="C6880" t="s">
        <v>1765</v>
      </c>
      <c r="E6880" s="4">
        <v>42278</v>
      </c>
      <c r="F6880" t="s">
        <v>9798</v>
      </c>
    </row>
    <row r="6881" spans="1:6">
      <c r="A6881" s="1" t="s">
        <v>8643</v>
      </c>
      <c r="B6881" t="s">
        <v>8643</v>
      </c>
      <c r="C6881" t="s">
        <v>1765</v>
      </c>
      <c r="E6881" s="4">
        <v>42278</v>
      </c>
      <c r="F6881" t="s">
        <v>9798</v>
      </c>
    </row>
    <row r="6882" spans="1:6">
      <c r="A6882" s="1" t="s">
        <v>8644</v>
      </c>
      <c r="B6882" t="s">
        <v>8644</v>
      </c>
      <c r="C6882" t="s">
        <v>9716</v>
      </c>
      <c r="E6882" s="4">
        <v>42278</v>
      </c>
      <c r="F6882" t="s">
        <v>9798</v>
      </c>
    </row>
    <row r="6883" spans="1:6">
      <c r="A6883" s="1" t="s">
        <v>8645</v>
      </c>
      <c r="B6883" t="s">
        <v>8645</v>
      </c>
      <c r="C6883" t="s">
        <v>1765</v>
      </c>
      <c r="E6883" s="4">
        <v>42278</v>
      </c>
      <c r="F6883" t="s">
        <v>9798</v>
      </c>
    </row>
    <row r="6884" spans="1:6">
      <c r="A6884" s="1" t="s">
        <v>8646</v>
      </c>
      <c r="B6884" t="s">
        <v>8646</v>
      </c>
      <c r="C6884" t="s">
        <v>1765</v>
      </c>
      <c r="E6884" s="4">
        <v>42278</v>
      </c>
      <c r="F6884" t="s">
        <v>9798</v>
      </c>
    </row>
    <row r="6885" spans="1:6">
      <c r="A6885" s="1" t="s">
        <v>8647</v>
      </c>
      <c r="B6885" t="s">
        <v>8647</v>
      </c>
      <c r="C6885" t="s">
        <v>9715</v>
      </c>
      <c r="D6885" t="s">
        <v>9722</v>
      </c>
      <c r="E6885" s="4">
        <v>42278</v>
      </c>
      <c r="F6885" t="s">
        <v>9798</v>
      </c>
    </row>
    <row r="6886" spans="1:6">
      <c r="A6886" s="1" t="s">
        <v>8648</v>
      </c>
      <c r="B6886" t="s">
        <v>8648</v>
      </c>
      <c r="C6886" t="s">
        <v>1765</v>
      </c>
      <c r="E6886" s="4">
        <v>42278</v>
      </c>
      <c r="F6886" t="s">
        <v>9798</v>
      </c>
    </row>
    <row r="6887" spans="1:6">
      <c r="A6887" s="1" t="s">
        <v>8649</v>
      </c>
      <c r="B6887" t="s">
        <v>8649</v>
      </c>
      <c r="C6887" t="s">
        <v>1765</v>
      </c>
      <c r="E6887" s="4">
        <v>42278</v>
      </c>
      <c r="F6887" t="s">
        <v>9798</v>
      </c>
    </row>
    <row r="6888" spans="1:6">
      <c r="A6888" s="1" t="s">
        <v>8650</v>
      </c>
      <c r="B6888" t="s">
        <v>8650</v>
      </c>
      <c r="C6888" t="s">
        <v>1765</v>
      </c>
      <c r="E6888" s="4">
        <v>42278</v>
      </c>
      <c r="F6888" t="s">
        <v>9798</v>
      </c>
    </row>
    <row r="6889" spans="1:6">
      <c r="A6889" s="1" t="s">
        <v>8651</v>
      </c>
      <c r="B6889" t="s">
        <v>8651</v>
      </c>
      <c r="C6889" t="s">
        <v>1765</v>
      </c>
      <c r="E6889" s="4">
        <v>42278</v>
      </c>
      <c r="F6889" t="s">
        <v>9798</v>
      </c>
    </row>
    <row r="6890" spans="1:6">
      <c r="A6890" s="1" t="s">
        <v>8652</v>
      </c>
      <c r="B6890" t="s">
        <v>8652</v>
      </c>
      <c r="C6890" t="s">
        <v>1765</v>
      </c>
      <c r="E6890" s="4">
        <v>42278</v>
      </c>
      <c r="F6890" t="s">
        <v>9798</v>
      </c>
    </row>
    <row r="6891" spans="1:6">
      <c r="A6891" s="1" t="s">
        <v>8653</v>
      </c>
      <c r="B6891" t="s">
        <v>8653</v>
      </c>
      <c r="C6891" t="s">
        <v>1765</v>
      </c>
      <c r="E6891" s="4">
        <v>42278</v>
      </c>
      <c r="F6891" t="s">
        <v>9798</v>
      </c>
    </row>
    <row r="6892" spans="1:6">
      <c r="A6892" s="1" t="s">
        <v>8654</v>
      </c>
      <c r="B6892" t="s">
        <v>8654</v>
      </c>
      <c r="C6892" t="s">
        <v>1765</v>
      </c>
      <c r="D6892" t="s">
        <v>9722</v>
      </c>
      <c r="E6892" s="4">
        <v>42668</v>
      </c>
      <c r="F6892" t="s">
        <v>9798</v>
      </c>
    </row>
    <row r="6893" spans="1:6">
      <c r="A6893" s="1" t="s">
        <v>8655</v>
      </c>
      <c r="B6893" t="s">
        <v>8655</v>
      </c>
      <c r="C6893" t="s">
        <v>1765</v>
      </c>
      <c r="E6893" s="4">
        <v>42278</v>
      </c>
      <c r="F6893" t="s">
        <v>9798</v>
      </c>
    </row>
    <row r="6894" spans="1:6">
      <c r="A6894" s="1" t="s">
        <v>8656</v>
      </c>
      <c r="B6894" t="s">
        <v>8656</v>
      </c>
      <c r="C6894" t="s">
        <v>1765</v>
      </c>
      <c r="E6894" s="4">
        <v>42278</v>
      </c>
      <c r="F6894" t="s">
        <v>9798</v>
      </c>
    </row>
    <row r="6895" spans="1:6">
      <c r="A6895" s="1" t="s">
        <v>8657</v>
      </c>
      <c r="B6895" t="s">
        <v>8657</v>
      </c>
      <c r="C6895" t="s">
        <v>1765</v>
      </c>
      <c r="D6895" t="s">
        <v>9725</v>
      </c>
      <c r="E6895" s="4">
        <v>42563</v>
      </c>
      <c r="F6895" t="s">
        <v>9798</v>
      </c>
    </row>
    <row r="6896" spans="1:6">
      <c r="A6896" s="1" t="s">
        <v>8658</v>
      </c>
      <c r="B6896" t="s">
        <v>8658</v>
      </c>
      <c r="C6896" t="s">
        <v>1765</v>
      </c>
      <c r="E6896" s="4">
        <v>42278</v>
      </c>
      <c r="F6896" t="s">
        <v>9798</v>
      </c>
    </row>
    <row r="6897" spans="1:6">
      <c r="A6897" s="1" t="s">
        <v>8659</v>
      </c>
      <c r="B6897" t="s">
        <v>8659</v>
      </c>
      <c r="C6897" t="s">
        <v>1765</v>
      </c>
      <c r="E6897" s="4">
        <v>42278</v>
      </c>
      <c r="F6897" t="s">
        <v>9798</v>
      </c>
    </row>
    <row r="6898" spans="1:6">
      <c r="A6898" s="1" t="s">
        <v>8660</v>
      </c>
      <c r="B6898" t="s">
        <v>8660</v>
      </c>
      <c r="C6898" t="s">
        <v>1765</v>
      </c>
      <c r="D6898" t="s">
        <v>178</v>
      </c>
      <c r="E6898" s="4">
        <v>42278</v>
      </c>
      <c r="F6898" t="s">
        <v>9798</v>
      </c>
    </row>
    <row r="6899" spans="1:6">
      <c r="A6899" s="1" t="s">
        <v>8661</v>
      </c>
      <c r="B6899" t="s">
        <v>8661</v>
      </c>
      <c r="C6899" t="s">
        <v>1765</v>
      </c>
      <c r="E6899" s="4">
        <v>42278</v>
      </c>
      <c r="F6899" t="s">
        <v>9798</v>
      </c>
    </row>
    <row r="6900" spans="1:6">
      <c r="A6900" s="1" t="s">
        <v>8662</v>
      </c>
      <c r="B6900" t="s">
        <v>8662</v>
      </c>
      <c r="C6900" t="s">
        <v>1765</v>
      </c>
      <c r="E6900" s="4">
        <v>42278</v>
      </c>
      <c r="F6900" t="s">
        <v>9798</v>
      </c>
    </row>
    <row r="6901" spans="1:6">
      <c r="A6901" s="1" t="s">
        <v>8663</v>
      </c>
      <c r="B6901" t="s">
        <v>8663</v>
      </c>
      <c r="C6901" t="s">
        <v>1765</v>
      </c>
      <c r="E6901" s="4">
        <v>42278</v>
      </c>
      <c r="F6901" t="s">
        <v>9798</v>
      </c>
    </row>
    <row r="6902" spans="1:6">
      <c r="A6902" s="1" t="s">
        <v>8664</v>
      </c>
      <c r="B6902" t="s">
        <v>8664</v>
      </c>
      <c r="C6902" t="s">
        <v>1765</v>
      </c>
      <c r="E6902" s="4">
        <v>42278</v>
      </c>
      <c r="F6902" t="s">
        <v>9798</v>
      </c>
    </row>
    <row r="6903" spans="1:6">
      <c r="A6903" s="1" t="s">
        <v>8665</v>
      </c>
      <c r="B6903" t="s">
        <v>8665</v>
      </c>
      <c r="C6903" t="s">
        <v>1765</v>
      </c>
      <c r="E6903" s="4">
        <v>42278</v>
      </c>
      <c r="F6903" t="s">
        <v>9798</v>
      </c>
    </row>
    <row r="6904" spans="1:6">
      <c r="A6904" s="1" t="s">
        <v>8666</v>
      </c>
      <c r="B6904" t="s">
        <v>8666</v>
      </c>
      <c r="C6904" t="s">
        <v>1765</v>
      </c>
      <c r="D6904" t="s">
        <v>9722</v>
      </c>
      <c r="E6904" s="4">
        <v>42740</v>
      </c>
      <c r="F6904" t="s">
        <v>9798</v>
      </c>
    </row>
    <row r="6905" spans="1:6">
      <c r="A6905" s="1" t="s">
        <v>8667</v>
      </c>
      <c r="B6905" t="s">
        <v>8667</v>
      </c>
      <c r="C6905" t="s">
        <v>1765</v>
      </c>
      <c r="D6905" t="s">
        <v>9722</v>
      </c>
      <c r="E6905" s="4">
        <v>43167</v>
      </c>
      <c r="F6905" t="s">
        <v>9798</v>
      </c>
    </row>
    <row r="6906" spans="1:6">
      <c r="A6906" s="1" t="s">
        <v>8668</v>
      </c>
      <c r="B6906" t="s">
        <v>8668</v>
      </c>
      <c r="C6906" t="s">
        <v>1765</v>
      </c>
      <c r="E6906" s="4">
        <v>42278</v>
      </c>
      <c r="F6906" t="s">
        <v>9798</v>
      </c>
    </row>
    <row r="6907" spans="1:6">
      <c r="A6907" s="1" t="s">
        <v>8669</v>
      </c>
      <c r="B6907" t="s">
        <v>8669</v>
      </c>
      <c r="C6907" t="s">
        <v>1765</v>
      </c>
      <c r="E6907" s="4">
        <v>42278</v>
      </c>
      <c r="F6907" t="s">
        <v>9798</v>
      </c>
    </row>
    <row r="6908" spans="1:6">
      <c r="A6908" s="1" t="s">
        <v>8670</v>
      </c>
      <c r="B6908" t="s">
        <v>8670</v>
      </c>
      <c r="C6908" t="s">
        <v>1765</v>
      </c>
      <c r="E6908" s="4">
        <v>42278</v>
      </c>
      <c r="F6908" t="s">
        <v>9798</v>
      </c>
    </row>
    <row r="6909" spans="1:6">
      <c r="A6909" s="1" t="s">
        <v>8671</v>
      </c>
      <c r="B6909" t="s">
        <v>8671</v>
      </c>
      <c r="C6909" t="s">
        <v>1765</v>
      </c>
      <c r="E6909" s="4">
        <v>42278</v>
      </c>
      <c r="F6909" t="s">
        <v>9798</v>
      </c>
    </row>
    <row r="6910" spans="1:6">
      <c r="A6910" s="1" t="s">
        <v>8672</v>
      </c>
      <c r="B6910" t="s">
        <v>8672</v>
      </c>
      <c r="C6910" t="s">
        <v>1765</v>
      </c>
      <c r="D6910" t="s">
        <v>9721</v>
      </c>
      <c r="E6910" s="4">
        <v>42278</v>
      </c>
      <c r="F6910" t="s">
        <v>9798</v>
      </c>
    </row>
    <row r="6911" spans="1:6">
      <c r="A6911" s="1" t="s">
        <v>8673</v>
      </c>
      <c r="B6911" t="s">
        <v>8673</v>
      </c>
      <c r="C6911" t="s">
        <v>1765</v>
      </c>
      <c r="E6911" s="4">
        <v>42278</v>
      </c>
      <c r="F6911" t="s">
        <v>9798</v>
      </c>
    </row>
    <row r="6912" spans="1:6">
      <c r="A6912" s="1" t="s">
        <v>8674</v>
      </c>
      <c r="B6912" t="s">
        <v>8674</v>
      </c>
      <c r="C6912" t="s">
        <v>1765</v>
      </c>
      <c r="D6912" t="s">
        <v>9722</v>
      </c>
      <c r="E6912" s="4">
        <v>43039</v>
      </c>
      <c r="F6912" t="s">
        <v>9798</v>
      </c>
    </row>
    <row r="6913" spans="1:6">
      <c r="A6913" s="1" t="s">
        <v>8675</v>
      </c>
      <c r="B6913" t="s">
        <v>8675</v>
      </c>
      <c r="C6913" t="s">
        <v>1765</v>
      </c>
      <c r="E6913" s="4">
        <v>42278</v>
      </c>
      <c r="F6913" t="s">
        <v>9798</v>
      </c>
    </row>
    <row r="6914" spans="1:6">
      <c r="A6914" s="1" t="s">
        <v>8676</v>
      </c>
      <c r="B6914" t="s">
        <v>8676</v>
      </c>
      <c r="C6914" t="s">
        <v>1765</v>
      </c>
      <c r="E6914" s="4">
        <v>42278</v>
      </c>
      <c r="F6914" t="s">
        <v>9798</v>
      </c>
    </row>
    <row r="6915" spans="1:6">
      <c r="A6915" s="1" t="s">
        <v>8677</v>
      </c>
      <c r="B6915" t="s">
        <v>8677</v>
      </c>
      <c r="C6915" t="s">
        <v>1765</v>
      </c>
      <c r="D6915" t="s">
        <v>9722</v>
      </c>
      <c r="E6915" s="4">
        <v>42599</v>
      </c>
      <c r="F6915" t="s">
        <v>9798</v>
      </c>
    </row>
    <row r="6916" spans="1:6">
      <c r="A6916" s="1" t="s">
        <v>8678</v>
      </c>
      <c r="B6916" t="s">
        <v>8678</v>
      </c>
      <c r="C6916" t="s">
        <v>1765</v>
      </c>
      <c r="E6916" s="4">
        <v>42278</v>
      </c>
      <c r="F6916" t="s">
        <v>9798</v>
      </c>
    </row>
    <row r="6917" spans="1:6">
      <c r="A6917" s="1" t="s">
        <v>8679</v>
      </c>
      <c r="B6917" t="s">
        <v>8679</v>
      </c>
      <c r="C6917" t="s">
        <v>1765</v>
      </c>
      <c r="E6917" s="4">
        <v>42278</v>
      </c>
      <c r="F6917" t="s">
        <v>9798</v>
      </c>
    </row>
    <row r="6918" spans="1:6">
      <c r="A6918" s="1" t="s">
        <v>8680</v>
      </c>
      <c r="B6918" t="s">
        <v>8680</v>
      </c>
      <c r="C6918" t="s">
        <v>1765</v>
      </c>
      <c r="E6918" s="4">
        <v>42278</v>
      </c>
      <c r="F6918" t="s">
        <v>9798</v>
      </c>
    </row>
    <row r="6919" spans="1:6">
      <c r="A6919" s="1" t="s">
        <v>8681</v>
      </c>
      <c r="B6919" t="s">
        <v>8681</v>
      </c>
      <c r="C6919" t="s">
        <v>1765</v>
      </c>
      <c r="E6919" s="4">
        <v>42278</v>
      </c>
      <c r="F6919" t="s">
        <v>9798</v>
      </c>
    </row>
    <row r="6920" spans="1:6">
      <c r="A6920" s="1" t="s">
        <v>8682</v>
      </c>
      <c r="B6920" t="s">
        <v>8682</v>
      </c>
      <c r="C6920" t="s">
        <v>1765</v>
      </c>
      <c r="E6920" s="4">
        <v>42278</v>
      </c>
      <c r="F6920" t="s">
        <v>9798</v>
      </c>
    </row>
    <row r="6921" spans="1:6">
      <c r="A6921" s="1" t="s">
        <v>8683</v>
      </c>
      <c r="B6921" t="s">
        <v>8683</v>
      </c>
      <c r="C6921" t="s">
        <v>1765</v>
      </c>
      <c r="D6921" t="s">
        <v>9725</v>
      </c>
      <c r="E6921" s="4">
        <v>42523</v>
      </c>
      <c r="F6921" t="s">
        <v>9798</v>
      </c>
    </row>
    <row r="6922" spans="1:6">
      <c r="A6922" s="1" t="s">
        <v>8684</v>
      </c>
      <c r="B6922" t="s">
        <v>8684</v>
      </c>
      <c r="C6922" t="s">
        <v>1765</v>
      </c>
      <c r="E6922" s="4">
        <v>42278</v>
      </c>
      <c r="F6922" t="s">
        <v>9798</v>
      </c>
    </row>
    <row r="6923" spans="1:6">
      <c r="A6923" s="1" t="s">
        <v>8685</v>
      </c>
      <c r="B6923" t="s">
        <v>8685</v>
      </c>
      <c r="C6923" t="s">
        <v>1765</v>
      </c>
      <c r="E6923" s="4">
        <v>42278</v>
      </c>
      <c r="F6923" t="s">
        <v>9798</v>
      </c>
    </row>
    <row r="6924" spans="1:6">
      <c r="A6924" s="1" t="s">
        <v>8686</v>
      </c>
      <c r="B6924" t="s">
        <v>8686</v>
      </c>
      <c r="C6924" t="s">
        <v>1765</v>
      </c>
      <c r="E6924" s="4">
        <v>42278</v>
      </c>
      <c r="F6924" t="s">
        <v>9798</v>
      </c>
    </row>
    <row r="6925" spans="1:6">
      <c r="A6925" s="1" t="s">
        <v>8687</v>
      </c>
      <c r="B6925" t="s">
        <v>8687</v>
      </c>
      <c r="C6925" t="s">
        <v>1765</v>
      </c>
      <c r="D6925" t="s">
        <v>9722</v>
      </c>
      <c r="E6925" s="4">
        <v>43481</v>
      </c>
      <c r="F6925" t="s">
        <v>9798</v>
      </c>
    </row>
    <row r="6926" spans="1:6">
      <c r="A6926" s="1" t="s">
        <v>8688</v>
      </c>
      <c r="B6926" t="s">
        <v>8688</v>
      </c>
      <c r="C6926" t="s">
        <v>1765</v>
      </c>
      <c r="E6926" s="4">
        <v>43644</v>
      </c>
      <c r="F6926" t="s">
        <v>9798</v>
      </c>
    </row>
    <row r="6927" spans="1:6">
      <c r="A6927" s="1" t="s">
        <v>8689</v>
      </c>
      <c r="B6927" t="s">
        <v>8689</v>
      </c>
      <c r="C6927" t="s">
        <v>1765</v>
      </c>
      <c r="E6927" s="4">
        <v>42278</v>
      </c>
      <c r="F6927" t="s">
        <v>9798</v>
      </c>
    </row>
    <row r="6928" spans="1:6">
      <c r="A6928" s="1" t="s">
        <v>8690</v>
      </c>
      <c r="B6928" t="s">
        <v>8690</v>
      </c>
      <c r="C6928" t="s">
        <v>1765</v>
      </c>
      <c r="E6928" s="4">
        <v>42229</v>
      </c>
      <c r="F6928" t="s">
        <v>9798</v>
      </c>
    </row>
    <row r="6929" spans="1:6">
      <c r="A6929" s="1" t="s">
        <v>8691</v>
      </c>
      <c r="B6929" t="s">
        <v>8691</v>
      </c>
      <c r="C6929" t="s">
        <v>1765</v>
      </c>
      <c r="E6929" s="4">
        <v>42277</v>
      </c>
      <c r="F6929" t="s">
        <v>9798</v>
      </c>
    </row>
    <row r="6930" spans="1:6">
      <c r="A6930" s="1" t="s">
        <v>8692</v>
      </c>
      <c r="B6930" t="s">
        <v>8692</v>
      </c>
      <c r="C6930" t="s">
        <v>9715</v>
      </c>
      <c r="D6930" t="s">
        <v>9725</v>
      </c>
      <c r="E6930" s="4">
        <v>42999</v>
      </c>
      <c r="F6930" t="s">
        <v>9798</v>
      </c>
    </row>
    <row r="6931" spans="1:6">
      <c r="A6931" s="1" t="s">
        <v>8693</v>
      </c>
      <c r="B6931" t="s">
        <v>8693</v>
      </c>
      <c r="C6931" t="s">
        <v>9715</v>
      </c>
      <c r="E6931" s="4">
        <v>42233</v>
      </c>
      <c r="F6931" t="s">
        <v>9798</v>
      </c>
    </row>
    <row r="6932" spans="1:6">
      <c r="A6932" s="1" t="s">
        <v>8694</v>
      </c>
      <c r="B6932" t="s">
        <v>8694</v>
      </c>
      <c r="C6932" t="s">
        <v>1765</v>
      </c>
      <c r="E6932" s="4">
        <v>42277</v>
      </c>
      <c r="F6932" t="s">
        <v>9798</v>
      </c>
    </row>
    <row r="6933" spans="1:6">
      <c r="A6933" s="1" t="s">
        <v>8695</v>
      </c>
      <c r="B6933" t="s">
        <v>8695</v>
      </c>
      <c r="C6933" t="s">
        <v>1765</v>
      </c>
      <c r="E6933" s="4">
        <v>42277</v>
      </c>
      <c r="F6933" t="s">
        <v>9798</v>
      </c>
    </row>
    <row r="6934" spans="1:6">
      <c r="A6934" s="1" t="s">
        <v>8696</v>
      </c>
      <c r="B6934" t="s">
        <v>8696</v>
      </c>
      <c r="C6934" t="s">
        <v>1765</v>
      </c>
      <c r="E6934" s="4">
        <v>42233</v>
      </c>
      <c r="F6934" t="s">
        <v>9798</v>
      </c>
    </row>
    <row r="6935" spans="1:6">
      <c r="A6935" s="1" t="s">
        <v>8697</v>
      </c>
      <c r="B6935" t="s">
        <v>8697</v>
      </c>
      <c r="C6935" t="s">
        <v>1765</v>
      </c>
      <c r="E6935" s="4">
        <v>42265</v>
      </c>
      <c r="F6935" t="s">
        <v>9798</v>
      </c>
    </row>
    <row r="6936" spans="1:6">
      <c r="A6936" s="1" t="s">
        <v>8698</v>
      </c>
      <c r="B6936" t="s">
        <v>8698</v>
      </c>
      <c r="C6936" t="s">
        <v>1765</v>
      </c>
      <c r="D6936" t="s">
        <v>9722</v>
      </c>
      <c r="E6936" s="4">
        <v>42452</v>
      </c>
      <c r="F6936" t="s">
        <v>9798</v>
      </c>
    </row>
    <row r="6937" spans="1:6">
      <c r="A6937" s="1" t="s">
        <v>8699</v>
      </c>
      <c r="B6937" t="s">
        <v>8699</v>
      </c>
      <c r="C6937" t="s">
        <v>9715</v>
      </c>
      <c r="D6937" t="s">
        <v>9740</v>
      </c>
      <c r="E6937" s="4">
        <v>42467</v>
      </c>
      <c r="F6937" t="s">
        <v>9798</v>
      </c>
    </row>
    <row r="6938" spans="1:6">
      <c r="A6938" s="1" t="s">
        <v>8700</v>
      </c>
      <c r="B6938" t="s">
        <v>8700</v>
      </c>
      <c r="C6938" t="s">
        <v>9715</v>
      </c>
      <c r="D6938" t="s">
        <v>9747</v>
      </c>
      <c r="E6938" s="4">
        <v>42633</v>
      </c>
      <c r="F6938" t="s">
        <v>9798</v>
      </c>
    </row>
    <row r="6939" spans="1:6">
      <c r="A6939" s="1" t="s">
        <v>8701</v>
      </c>
      <c r="B6939" t="s">
        <v>8701</v>
      </c>
      <c r="C6939" t="s">
        <v>1765</v>
      </c>
      <c r="E6939" s="4">
        <v>42265</v>
      </c>
      <c r="F6939" t="s">
        <v>9798</v>
      </c>
    </row>
    <row r="6940" spans="1:6">
      <c r="A6940" s="1" t="s">
        <v>8702</v>
      </c>
      <c r="B6940" t="s">
        <v>8702</v>
      </c>
      <c r="C6940" t="s">
        <v>9715</v>
      </c>
      <c r="E6940" s="4">
        <v>42787</v>
      </c>
      <c r="F6940" t="s">
        <v>9798</v>
      </c>
    </row>
    <row r="6941" spans="1:6">
      <c r="A6941" s="1" t="s">
        <v>8703</v>
      </c>
      <c r="B6941" t="s">
        <v>8703</v>
      </c>
      <c r="C6941" t="s">
        <v>1765</v>
      </c>
      <c r="D6941" t="s">
        <v>9722</v>
      </c>
      <c r="E6941" s="4">
        <v>43187</v>
      </c>
      <c r="F6941" t="s">
        <v>9798</v>
      </c>
    </row>
    <row r="6942" spans="1:6">
      <c r="A6942" s="1" t="s">
        <v>8704</v>
      </c>
      <c r="B6942" t="s">
        <v>8704</v>
      </c>
      <c r="C6942" t="s">
        <v>9715</v>
      </c>
      <c r="E6942" s="4">
        <v>42815</v>
      </c>
      <c r="F6942" t="s">
        <v>9798</v>
      </c>
    </row>
    <row r="6943" spans="1:6">
      <c r="A6943" s="1" t="s">
        <v>8705</v>
      </c>
      <c r="B6943" t="s">
        <v>8705</v>
      </c>
      <c r="C6943" t="s">
        <v>9715</v>
      </c>
      <c r="E6943" s="4">
        <v>42790</v>
      </c>
      <c r="F6943" t="s">
        <v>9798</v>
      </c>
    </row>
    <row r="6944" spans="1:6">
      <c r="A6944" s="1" t="s">
        <v>8706</v>
      </c>
      <c r="B6944" t="s">
        <v>8706</v>
      </c>
      <c r="C6944" t="s">
        <v>1765</v>
      </c>
      <c r="E6944" s="4">
        <v>43067</v>
      </c>
      <c r="F6944" t="s">
        <v>9798</v>
      </c>
    </row>
    <row r="6945" spans="1:6">
      <c r="A6945" s="1" t="s">
        <v>8707</v>
      </c>
      <c r="B6945" t="s">
        <v>8707</v>
      </c>
      <c r="C6945" t="s">
        <v>9715</v>
      </c>
      <c r="D6945" t="s">
        <v>9776</v>
      </c>
      <c r="E6945" s="4">
        <v>43644</v>
      </c>
      <c r="F6945" t="s">
        <v>9798</v>
      </c>
    </row>
    <row r="6946" spans="1:6">
      <c r="A6946" s="1" t="s">
        <v>8708</v>
      </c>
      <c r="B6946" t="s">
        <v>8708</v>
      </c>
      <c r="C6946" t="s">
        <v>9715</v>
      </c>
      <c r="D6946" t="s">
        <v>9724</v>
      </c>
      <c r="E6946" s="4">
        <v>43126</v>
      </c>
      <c r="F6946" t="s">
        <v>9798</v>
      </c>
    </row>
    <row r="6947" spans="1:6">
      <c r="A6947" s="1" t="s">
        <v>8709</v>
      </c>
      <c r="B6947" t="s">
        <v>8709</v>
      </c>
      <c r="C6947" t="s">
        <v>9715</v>
      </c>
      <c r="E6947" s="4">
        <v>42802</v>
      </c>
      <c r="F6947" t="s">
        <v>9798</v>
      </c>
    </row>
    <row r="6948" spans="1:6">
      <c r="A6948" s="1" t="s">
        <v>8710</v>
      </c>
      <c r="B6948" t="s">
        <v>8710</v>
      </c>
      <c r="C6948" t="s">
        <v>1765</v>
      </c>
      <c r="D6948" t="s">
        <v>9741</v>
      </c>
      <c r="E6948" s="4">
        <v>43644</v>
      </c>
      <c r="F6948" t="s">
        <v>9798</v>
      </c>
    </row>
    <row r="6949" spans="1:6">
      <c r="A6949" s="1" t="s">
        <v>8711</v>
      </c>
      <c r="B6949" t="s">
        <v>8711</v>
      </c>
      <c r="C6949" t="s">
        <v>9715</v>
      </c>
      <c r="E6949" s="4">
        <v>42815</v>
      </c>
      <c r="F6949" t="s">
        <v>9798</v>
      </c>
    </row>
    <row r="6950" spans="1:6">
      <c r="A6950" s="1" t="s">
        <v>8712</v>
      </c>
      <c r="B6950" t="s">
        <v>8712</v>
      </c>
      <c r="C6950" t="s">
        <v>9715</v>
      </c>
      <c r="E6950" s="4">
        <v>42815</v>
      </c>
      <c r="F6950" t="s">
        <v>9798</v>
      </c>
    </row>
    <row r="6951" spans="1:6">
      <c r="A6951" s="1" t="s">
        <v>8713</v>
      </c>
      <c r="B6951" t="s">
        <v>8713</v>
      </c>
      <c r="C6951" t="s">
        <v>9715</v>
      </c>
      <c r="D6951" t="s">
        <v>9741</v>
      </c>
      <c r="E6951" s="4">
        <v>42909</v>
      </c>
      <c r="F6951" t="s">
        <v>9798</v>
      </c>
    </row>
    <row r="6952" spans="1:6">
      <c r="A6952" s="1" t="s">
        <v>8714</v>
      </c>
      <c r="B6952" t="s">
        <v>8714</v>
      </c>
      <c r="C6952" t="s">
        <v>9715</v>
      </c>
      <c r="D6952" t="s">
        <v>9722</v>
      </c>
      <c r="E6952" s="4">
        <v>42964</v>
      </c>
      <c r="F6952" t="s">
        <v>9798</v>
      </c>
    </row>
    <row r="6953" spans="1:6">
      <c r="A6953" s="1" t="s">
        <v>8715</v>
      </c>
      <c r="B6953" t="s">
        <v>8715</v>
      </c>
      <c r="C6953" t="s">
        <v>9715</v>
      </c>
      <c r="D6953" t="s">
        <v>9725</v>
      </c>
      <c r="E6953" s="4">
        <v>43167</v>
      </c>
      <c r="F6953" t="s">
        <v>9798</v>
      </c>
    </row>
    <row r="6954" spans="1:6">
      <c r="A6954" s="1" t="s">
        <v>8716</v>
      </c>
      <c r="B6954" t="s">
        <v>8716</v>
      </c>
      <c r="C6954" t="s">
        <v>9715</v>
      </c>
      <c r="E6954" s="4">
        <v>42369</v>
      </c>
      <c r="F6954" t="s">
        <v>9798</v>
      </c>
    </row>
    <row r="6955" spans="1:6">
      <c r="A6955" s="1" t="s">
        <v>8717</v>
      </c>
      <c r="B6955" t="s">
        <v>8717</v>
      </c>
      <c r="C6955" t="s">
        <v>9715</v>
      </c>
      <c r="E6955" s="4">
        <v>42369</v>
      </c>
      <c r="F6955" t="s">
        <v>9798</v>
      </c>
    </row>
    <row r="6956" spans="1:6">
      <c r="A6956" s="1" t="s">
        <v>8718</v>
      </c>
      <c r="B6956" t="s">
        <v>8718</v>
      </c>
      <c r="C6956" t="s">
        <v>1765</v>
      </c>
      <c r="E6956" s="4">
        <v>42360</v>
      </c>
      <c r="F6956" t="s">
        <v>9798</v>
      </c>
    </row>
    <row r="6957" spans="1:6">
      <c r="A6957" s="1" t="s">
        <v>8719</v>
      </c>
      <c r="B6957" t="s">
        <v>8719</v>
      </c>
      <c r="C6957" t="s">
        <v>1765</v>
      </c>
      <c r="E6957" s="4">
        <v>42369</v>
      </c>
      <c r="F6957" t="s">
        <v>9798</v>
      </c>
    </row>
    <row r="6958" spans="1:6">
      <c r="A6958" s="1" t="s">
        <v>8720</v>
      </c>
      <c r="B6958" t="s">
        <v>8720</v>
      </c>
      <c r="C6958" t="s">
        <v>1765</v>
      </c>
      <c r="E6958" s="4">
        <v>42360</v>
      </c>
      <c r="F6958" t="s">
        <v>9798</v>
      </c>
    </row>
    <row r="6959" spans="1:6">
      <c r="A6959" s="1" t="s">
        <v>8721</v>
      </c>
      <c r="B6959" t="s">
        <v>8721</v>
      </c>
      <c r="C6959" t="s">
        <v>1765</v>
      </c>
      <c r="E6959" s="4">
        <v>42369</v>
      </c>
      <c r="F6959" t="s">
        <v>9798</v>
      </c>
    </row>
    <row r="6960" spans="1:6">
      <c r="A6960" s="1" t="s">
        <v>8722</v>
      </c>
      <c r="B6960" t="s">
        <v>8722</v>
      </c>
      <c r="C6960" t="s">
        <v>1765</v>
      </c>
      <c r="E6960" s="4">
        <v>42369</v>
      </c>
      <c r="F6960" t="s">
        <v>9798</v>
      </c>
    </row>
    <row r="6961" spans="1:6">
      <c r="A6961" s="1" t="s">
        <v>8723</v>
      </c>
      <c r="B6961" t="s">
        <v>8723</v>
      </c>
      <c r="C6961" t="s">
        <v>9715</v>
      </c>
      <c r="D6961" t="s">
        <v>9749</v>
      </c>
      <c r="E6961" s="4">
        <v>43343</v>
      </c>
      <c r="F6961" t="s">
        <v>9798</v>
      </c>
    </row>
    <row r="6962" spans="1:6">
      <c r="A6962" s="1" t="s">
        <v>8724</v>
      </c>
      <c r="B6962" t="s">
        <v>8724</v>
      </c>
      <c r="C6962" t="s">
        <v>1765</v>
      </c>
      <c r="E6962" s="4">
        <v>42369</v>
      </c>
      <c r="F6962" t="s">
        <v>9798</v>
      </c>
    </row>
    <row r="6963" spans="1:6">
      <c r="A6963" s="1" t="s">
        <v>8725</v>
      </c>
      <c r="B6963" t="s">
        <v>8725</v>
      </c>
      <c r="C6963" t="s">
        <v>1765</v>
      </c>
      <c r="E6963" s="4">
        <v>42369</v>
      </c>
      <c r="F6963" t="s">
        <v>9798</v>
      </c>
    </row>
    <row r="6964" spans="1:6">
      <c r="A6964" s="1" t="s">
        <v>8726</v>
      </c>
      <c r="B6964" t="s">
        <v>8726</v>
      </c>
      <c r="C6964" t="s">
        <v>1765</v>
      </c>
      <c r="D6964" t="s">
        <v>178</v>
      </c>
      <c r="E6964" s="4">
        <v>42599</v>
      </c>
      <c r="F6964" t="s">
        <v>9798</v>
      </c>
    </row>
    <row r="6965" spans="1:6">
      <c r="A6965" s="1" t="s">
        <v>8727</v>
      </c>
      <c r="B6965" t="s">
        <v>8727</v>
      </c>
      <c r="C6965" t="s">
        <v>1765</v>
      </c>
      <c r="E6965" s="4">
        <v>42369</v>
      </c>
      <c r="F6965" t="s">
        <v>9798</v>
      </c>
    </row>
    <row r="6966" spans="1:6">
      <c r="A6966" s="1" t="s">
        <v>8728</v>
      </c>
      <c r="B6966" t="s">
        <v>8728</v>
      </c>
      <c r="C6966" t="s">
        <v>1765</v>
      </c>
      <c r="E6966" s="4">
        <v>42369</v>
      </c>
      <c r="F6966" t="s">
        <v>9798</v>
      </c>
    </row>
    <row r="6967" spans="1:6">
      <c r="A6967" s="1" t="s">
        <v>8729</v>
      </c>
      <c r="B6967" t="s">
        <v>8729</v>
      </c>
      <c r="C6967" t="s">
        <v>1765</v>
      </c>
      <c r="E6967" s="4">
        <v>42429</v>
      </c>
      <c r="F6967" t="s">
        <v>9798</v>
      </c>
    </row>
    <row r="6968" spans="1:6">
      <c r="A6968" s="1" t="s">
        <v>8730</v>
      </c>
      <c r="B6968" t="s">
        <v>8730</v>
      </c>
      <c r="C6968" t="s">
        <v>1765</v>
      </c>
      <c r="E6968" s="4">
        <v>42369</v>
      </c>
      <c r="F6968" t="s">
        <v>9798</v>
      </c>
    </row>
    <row r="6969" spans="1:6">
      <c r="A6969" s="1" t="s">
        <v>8731</v>
      </c>
      <c r="B6969" t="s">
        <v>8731</v>
      </c>
      <c r="C6969" t="s">
        <v>1765</v>
      </c>
      <c r="E6969" s="4">
        <v>42369</v>
      </c>
      <c r="F6969" t="s">
        <v>9798</v>
      </c>
    </row>
    <row r="6970" spans="1:6">
      <c r="A6970" s="1" t="s">
        <v>8732</v>
      </c>
      <c r="B6970" t="s">
        <v>8732</v>
      </c>
      <c r="C6970" t="s">
        <v>1765</v>
      </c>
      <c r="D6970" t="s">
        <v>178</v>
      </c>
      <c r="E6970" s="4">
        <v>42908</v>
      </c>
      <c r="F6970" t="s">
        <v>9798</v>
      </c>
    </row>
    <row r="6971" spans="1:6">
      <c r="A6971" s="1" t="s">
        <v>8733</v>
      </c>
      <c r="B6971" t="s">
        <v>8733</v>
      </c>
      <c r="C6971" t="s">
        <v>1765</v>
      </c>
      <c r="E6971" s="4">
        <v>42369</v>
      </c>
      <c r="F6971" t="s">
        <v>9798</v>
      </c>
    </row>
    <row r="6972" spans="1:6">
      <c r="A6972" s="1" t="s">
        <v>8734</v>
      </c>
      <c r="B6972" t="s">
        <v>8734</v>
      </c>
      <c r="C6972" t="s">
        <v>1765</v>
      </c>
      <c r="E6972" s="4">
        <v>42369</v>
      </c>
      <c r="F6972" t="s">
        <v>9798</v>
      </c>
    </row>
    <row r="6973" spans="1:6">
      <c r="A6973" s="1" t="s">
        <v>8735</v>
      </c>
      <c r="B6973" t="s">
        <v>8735</v>
      </c>
      <c r="C6973" t="s">
        <v>1765</v>
      </c>
      <c r="E6973" s="4">
        <v>42369</v>
      </c>
      <c r="F6973" t="s">
        <v>9798</v>
      </c>
    </row>
    <row r="6974" spans="1:6">
      <c r="A6974" s="1" t="s">
        <v>8736</v>
      </c>
      <c r="B6974" t="s">
        <v>8736</v>
      </c>
      <c r="C6974" t="s">
        <v>1765</v>
      </c>
      <c r="E6974" s="4">
        <v>42369</v>
      </c>
      <c r="F6974" t="s">
        <v>9798</v>
      </c>
    </row>
    <row r="6975" spans="1:6">
      <c r="A6975" s="1" t="s">
        <v>8737</v>
      </c>
      <c r="B6975" t="s">
        <v>8737</v>
      </c>
      <c r="C6975" t="s">
        <v>1765</v>
      </c>
      <c r="E6975" s="4">
        <v>42369</v>
      </c>
      <c r="F6975" t="s">
        <v>9798</v>
      </c>
    </row>
    <row r="6976" spans="1:6">
      <c r="A6976" s="1" t="s">
        <v>8738</v>
      </c>
      <c r="B6976" t="s">
        <v>8738</v>
      </c>
      <c r="C6976" t="s">
        <v>1765</v>
      </c>
      <c r="E6976" s="4">
        <v>42369</v>
      </c>
      <c r="F6976" t="s">
        <v>9798</v>
      </c>
    </row>
    <row r="6977" spans="1:6">
      <c r="A6977" s="1" t="s">
        <v>8739</v>
      </c>
      <c r="B6977" t="s">
        <v>8739</v>
      </c>
      <c r="C6977" t="s">
        <v>1765</v>
      </c>
      <c r="E6977" s="4">
        <v>42368</v>
      </c>
      <c r="F6977" t="s">
        <v>9798</v>
      </c>
    </row>
    <row r="6978" spans="1:6">
      <c r="A6978" s="1" t="s">
        <v>8740</v>
      </c>
      <c r="B6978" t="s">
        <v>8740</v>
      </c>
      <c r="C6978" t="s">
        <v>1765</v>
      </c>
      <c r="E6978" s="4">
        <v>42369</v>
      </c>
      <c r="F6978" t="s">
        <v>9798</v>
      </c>
    </row>
    <row r="6979" spans="1:6">
      <c r="A6979" s="1" t="s">
        <v>8741</v>
      </c>
      <c r="B6979" t="s">
        <v>8741</v>
      </c>
      <c r="C6979" t="s">
        <v>9715</v>
      </c>
      <c r="E6979" s="4">
        <v>42369</v>
      </c>
      <c r="F6979" t="s">
        <v>9798</v>
      </c>
    </row>
    <row r="6980" spans="1:6">
      <c r="A6980" s="1" t="s">
        <v>8742</v>
      </c>
      <c r="B6980" t="s">
        <v>8742</v>
      </c>
      <c r="C6980" t="s">
        <v>1765</v>
      </c>
      <c r="D6980" t="s">
        <v>9722</v>
      </c>
      <c r="E6980" s="4">
        <v>42852</v>
      </c>
      <c r="F6980" t="s">
        <v>9798</v>
      </c>
    </row>
    <row r="6981" spans="1:6">
      <c r="A6981" s="1" t="s">
        <v>8743</v>
      </c>
      <c r="B6981" t="s">
        <v>8743</v>
      </c>
      <c r="C6981" t="s">
        <v>1765</v>
      </c>
      <c r="E6981" s="4">
        <v>42369</v>
      </c>
      <c r="F6981" t="s">
        <v>9798</v>
      </c>
    </row>
    <row r="6982" spans="1:6">
      <c r="A6982" s="1" t="s">
        <v>8744</v>
      </c>
      <c r="B6982" t="s">
        <v>8744</v>
      </c>
      <c r="C6982" t="s">
        <v>1765</v>
      </c>
      <c r="E6982" s="4">
        <v>42369</v>
      </c>
      <c r="F6982" t="s">
        <v>9798</v>
      </c>
    </row>
    <row r="6983" spans="1:6">
      <c r="A6983" s="1" t="s">
        <v>8745</v>
      </c>
      <c r="B6983" t="s">
        <v>8745</v>
      </c>
      <c r="C6983" t="s">
        <v>1765</v>
      </c>
      <c r="E6983" s="4">
        <v>42369</v>
      </c>
      <c r="F6983" t="s">
        <v>9798</v>
      </c>
    </row>
    <row r="6984" spans="1:6">
      <c r="A6984" s="1" t="s">
        <v>8746</v>
      </c>
      <c r="B6984" t="s">
        <v>8746</v>
      </c>
      <c r="C6984" t="s">
        <v>1765</v>
      </c>
      <c r="E6984" s="4">
        <v>42369</v>
      </c>
      <c r="F6984" t="s">
        <v>9798</v>
      </c>
    </row>
    <row r="6985" spans="1:6">
      <c r="A6985" s="1" t="s">
        <v>8747</v>
      </c>
      <c r="B6985" t="s">
        <v>8747</v>
      </c>
      <c r="C6985" t="s">
        <v>1765</v>
      </c>
      <c r="E6985" s="4">
        <v>42369</v>
      </c>
      <c r="F6985" t="s">
        <v>9798</v>
      </c>
    </row>
    <row r="6986" spans="1:6">
      <c r="A6986" s="1" t="s">
        <v>8748</v>
      </c>
      <c r="B6986" t="s">
        <v>8748</v>
      </c>
      <c r="C6986" t="s">
        <v>1765</v>
      </c>
      <c r="E6986" s="4">
        <v>42417</v>
      </c>
      <c r="F6986" t="s">
        <v>9798</v>
      </c>
    </row>
    <row r="6987" spans="1:6">
      <c r="A6987" s="1" t="s">
        <v>8749</v>
      </c>
      <c r="B6987" t="s">
        <v>8749</v>
      </c>
      <c r="C6987" t="s">
        <v>1765</v>
      </c>
      <c r="E6987" s="4">
        <v>42278</v>
      </c>
      <c r="F6987" t="s">
        <v>9798</v>
      </c>
    </row>
    <row r="6988" spans="1:6">
      <c r="A6988" s="1" t="s">
        <v>8750</v>
      </c>
      <c r="B6988" t="s">
        <v>8750</v>
      </c>
      <c r="C6988" t="s">
        <v>1765</v>
      </c>
      <c r="E6988" s="4">
        <v>42278</v>
      </c>
      <c r="F6988" t="s">
        <v>9798</v>
      </c>
    </row>
    <row r="6989" spans="1:6">
      <c r="A6989" s="1" t="s">
        <v>8751</v>
      </c>
      <c r="B6989" t="s">
        <v>8751</v>
      </c>
      <c r="C6989" t="s">
        <v>1765</v>
      </c>
      <c r="E6989" s="4">
        <v>42278</v>
      </c>
      <c r="F6989" t="s">
        <v>9798</v>
      </c>
    </row>
    <row r="6990" spans="1:6">
      <c r="A6990" s="1" t="s">
        <v>8752</v>
      </c>
      <c r="B6990" t="s">
        <v>8752</v>
      </c>
      <c r="C6990" t="s">
        <v>1765</v>
      </c>
      <c r="E6990" s="4">
        <v>42278</v>
      </c>
      <c r="F6990" t="s">
        <v>9798</v>
      </c>
    </row>
    <row r="6991" spans="1:6">
      <c r="A6991" s="1" t="s">
        <v>8753</v>
      </c>
      <c r="B6991" t="s">
        <v>8753</v>
      </c>
      <c r="C6991" t="s">
        <v>1765</v>
      </c>
      <c r="D6991" t="s">
        <v>9725</v>
      </c>
      <c r="E6991" s="4">
        <v>43494</v>
      </c>
      <c r="F6991" t="s">
        <v>9798</v>
      </c>
    </row>
    <row r="6992" spans="1:6">
      <c r="A6992" s="1" t="s">
        <v>8754</v>
      </c>
      <c r="B6992" t="s">
        <v>8754</v>
      </c>
      <c r="C6992" t="s">
        <v>1765</v>
      </c>
      <c r="E6992" s="4">
        <v>42278</v>
      </c>
      <c r="F6992" t="s">
        <v>9798</v>
      </c>
    </row>
    <row r="6993" spans="1:6">
      <c r="A6993" s="1" t="s">
        <v>8755</v>
      </c>
      <c r="B6993" t="s">
        <v>8755</v>
      </c>
      <c r="C6993" t="s">
        <v>1765</v>
      </c>
      <c r="E6993" s="4">
        <v>42278</v>
      </c>
      <c r="F6993" t="s">
        <v>9798</v>
      </c>
    </row>
    <row r="6994" spans="1:6">
      <c r="A6994" s="1" t="s">
        <v>8756</v>
      </c>
      <c r="B6994" t="s">
        <v>8756</v>
      </c>
      <c r="C6994" t="s">
        <v>1765</v>
      </c>
      <c r="E6994" s="4">
        <v>42278</v>
      </c>
      <c r="F6994" t="s">
        <v>9798</v>
      </c>
    </row>
    <row r="6995" spans="1:6">
      <c r="A6995" s="1" t="s">
        <v>8757</v>
      </c>
      <c r="B6995" t="s">
        <v>8757</v>
      </c>
      <c r="C6995" t="s">
        <v>9715</v>
      </c>
      <c r="E6995" s="4">
        <v>42369</v>
      </c>
      <c r="F6995" t="s">
        <v>9798</v>
      </c>
    </row>
    <row r="6996" spans="1:6">
      <c r="A6996" s="1" t="s">
        <v>8758</v>
      </c>
      <c r="B6996" t="s">
        <v>8758</v>
      </c>
      <c r="C6996" t="s">
        <v>1765</v>
      </c>
      <c r="E6996" s="4">
        <v>42278</v>
      </c>
      <c r="F6996" t="s">
        <v>9798</v>
      </c>
    </row>
    <row r="6997" spans="1:6">
      <c r="A6997" s="1" t="s">
        <v>8759</v>
      </c>
      <c r="B6997" t="s">
        <v>8759</v>
      </c>
      <c r="C6997" t="s">
        <v>1765</v>
      </c>
      <c r="E6997" s="4">
        <v>42278</v>
      </c>
      <c r="F6997" t="s">
        <v>9798</v>
      </c>
    </row>
    <row r="6998" spans="1:6">
      <c r="A6998" s="1" t="s">
        <v>8760</v>
      </c>
      <c r="B6998" t="s">
        <v>8760</v>
      </c>
      <c r="C6998" t="s">
        <v>1765</v>
      </c>
      <c r="E6998" s="4">
        <v>42278</v>
      </c>
      <c r="F6998" t="s">
        <v>9798</v>
      </c>
    </row>
    <row r="6999" spans="1:6">
      <c r="A6999" s="1" t="s">
        <v>8761</v>
      </c>
      <c r="B6999" t="s">
        <v>8761</v>
      </c>
      <c r="C6999" t="s">
        <v>1765</v>
      </c>
      <c r="E6999" s="4">
        <v>42278</v>
      </c>
      <c r="F6999" t="s">
        <v>9798</v>
      </c>
    </row>
    <row r="7000" spans="1:6">
      <c r="A7000" s="1" t="s">
        <v>8762</v>
      </c>
      <c r="B7000" t="s">
        <v>8762</v>
      </c>
      <c r="C7000" t="s">
        <v>1765</v>
      </c>
      <c r="E7000" s="4">
        <v>42278</v>
      </c>
      <c r="F7000" t="s">
        <v>9798</v>
      </c>
    </row>
    <row r="7001" spans="1:6">
      <c r="A7001" s="1" t="s">
        <v>8763</v>
      </c>
      <c r="B7001" t="s">
        <v>8763</v>
      </c>
      <c r="C7001" t="s">
        <v>1765</v>
      </c>
      <c r="E7001" s="4">
        <v>42278</v>
      </c>
      <c r="F7001" t="s">
        <v>9798</v>
      </c>
    </row>
    <row r="7002" spans="1:6">
      <c r="A7002" s="1" t="s">
        <v>8764</v>
      </c>
      <c r="B7002" t="s">
        <v>8764</v>
      </c>
      <c r="C7002" t="s">
        <v>9716</v>
      </c>
      <c r="E7002" s="4">
        <v>42278</v>
      </c>
      <c r="F7002" t="s">
        <v>9798</v>
      </c>
    </row>
    <row r="7003" spans="1:6">
      <c r="A7003" s="1" t="s">
        <v>8765</v>
      </c>
      <c r="B7003" t="s">
        <v>8765</v>
      </c>
      <c r="C7003" t="s">
        <v>1765</v>
      </c>
      <c r="E7003" s="4">
        <v>42278</v>
      </c>
      <c r="F7003" t="s">
        <v>9798</v>
      </c>
    </row>
    <row r="7004" spans="1:6">
      <c r="A7004" s="1" t="s">
        <v>8766</v>
      </c>
      <c r="B7004" t="s">
        <v>8766</v>
      </c>
      <c r="C7004" t="s">
        <v>1765</v>
      </c>
      <c r="E7004" s="4">
        <v>42278</v>
      </c>
      <c r="F7004" t="s">
        <v>9798</v>
      </c>
    </row>
    <row r="7005" spans="1:6">
      <c r="A7005" s="1" t="s">
        <v>8767</v>
      </c>
      <c r="B7005" t="s">
        <v>8767</v>
      </c>
      <c r="C7005" t="s">
        <v>9716</v>
      </c>
      <c r="E7005" s="4">
        <v>42278</v>
      </c>
      <c r="F7005" t="s">
        <v>9798</v>
      </c>
    </row>
    <row r="7006" spans="1:6">
      <c r="A7006" s="1" t="s">
        <v>8768</v>
      </c>
      <c r="B7006" t="s">
        <v>8768</v>
      </c>
      <c r="C7006" t="s">
        <v>9716</v>
      </c>
      <c r="E7006" s="4">
        <v>42278</v>
      </c>
      <c r="F7006" t="s">
        <v>9798</v>
      </c>
    </row>
    <row r="7007" spans="1:6">
      <c r="A7007" s="1" t="s">
        <v>8769</v>
      </c>
      <c r="B7007" t="s">
        <v>8769</v>
      </c>
      <c r="C7007" t="s">
        <v>9716</v>
      </c>
      <c r="E7007" s="4">
        <v>42278</v>
      </c>
      <c r="F7007" t="s">
        <v>9798</v>
      </c>
    </row>
    <row r="7008" spans="1:6">
      <c r="A7008" s="1" t="s">
        <v>8770</v>
      </c>
      <c r="B7008" t="s">
        <v>8770</v>
      </c>
      <c r="C7008" t="s">
        <v>9715</v>
      </c>
      <c r="D7008" t="s">
        <v>9740</v>
      </c>
      <c r="E7008" s="4">
        <v>42749</v>
      </c>
      <c r="F7008" t="s">
        <v>9798</v>
      </c>
    </row>
    <row r="7009" spans="1:6">
      <c r="A7009" s="1" t="s">
        <v>8771</v>
      </c>
      <c r="B7009" t="s">
        <v>8771</v>
      </c>
      <c r="C7009" t="s">
        <v>1765</v>
      </c>
      <c r="E7009" s="4">
        <v>42278</v>
      </c>
      <c r="F7009" t="s">
        <v>9798</v>
      </c>
    </row>
    <row r="7010" spans="1:6">
      <c r="A7010" s="1" t="s">
        <v>8772</v>
      </c>
      <c r="B7010" t="s">
        <v>8772</v>
      </c>
      <c r="C7010" t="s">
        <v>1765</v>
      </c>
      <c r="D7010" t="s">
        <v>9737</v>
      </c>
      <c r="E7010" s="4">
        <v>42278</v>
      </c>
      <c r="F7010" t="s">
        <v>9798</v>
      </c>
    </row>
    <row r="7011" spans="1:6">
      <c r="A7011" s="1" t="s">
        <v>8773</v>
      </c>
      <c r="B7011" t="s">
        <v>8773</v>
      </c>
      <c r="C7011" t="s">
        <v>1765</v>
      </c>
      <c r="D7011" t="s">
        <v>9721</v>
      </c>
      <c r="E7011" s="4">
        <v>42278</v>
      </c>
      <c r="F7011" t="s">
        <v>9798</v>
      </c>
    </row>
    <row r="7012" spans="1:6">
      <c r="A7012" s="1" t="s">
        <v>8774</v>
      </c>
      <c r="B7012" t="s">
        <v>8774</v>
      </c>
      <c r="C7012" t="s">
        <v>1765</v>
      </c>
      <c r="E7012" s="4">
        <v>42278</v>
      </c>
      <c r="F7012" t="s">
        <v>9798</v>
      </c>
    </row>
    <row r="7013" spans="1:6">
      <c r="A7013" s="1" t="s">
        <v>8775</v>
      </c>
      <c r="B7013" t="s">
        <v>8775</v>
      </c>
      <c r="C7013" t="s">
        <v>1765</v>
      </c>
      <c r="E7013" s="4">
        <v>42278</v>
      </c>
      <c r="F7013" t="s">
        <v>9798</v>
      </c>
    </row>
    <row r="7014" spans="1:6">
      <c r="A7014" s="1" t="s">
        <v>8776</v>
      </c>
      <c r="B7014" t="s">
        <v>8776</v>
      </c>
      <c r="C7014" t="s">
        <v>9716</v>
      </c>
      <c r="E7014" s="4">
        <v>42278</v>
      </c>
      <c r="F7014" t="s">
        <v>9798</v>
      </c>
    </row>
    <row r="7015" spans="1:6">
      <c r="A7015" s="1" t="s">
        <v>8777</v>
      </c>
      <c r="B7015" t="s">
        <v>8777</v>
      </c>
      <c r="C7015" t="s">
        <v>1765</v>
      </c>
      <c r="E7015" s="4">
        <v>42278</v>
      </c>
      <c r="F7015" t="s">
        <v>9798</v>
      </c>
    </row>
    <row r="7016" spans="1:6">
      <c r="A7016" s="1" t="s">
        <v>8778</v>
      </c>
      <c r="B7016" t="s">
        <v>8778</v>
      </c>
      <c r="C7016" t="s">
        <v>1765</v>
      </c>
      <c r="E7016" s="4">
        <v>42278</v>
      </c>
      <c r="F7016" t="s">
        <v>9798</v>
      </c>
    </row>
    <row r="7017" spans="1:6">
      <c r="A7017" s="1" t="s">
        <v>8779</v>
      </c>
      <c r="B7017" t="s">
        <v>8779</v>
      </c>
      <c r="C7017" t="s">
        <v>9715</v>
      </c>
      <c r="D7017" t="s">
        <v>9732</v>
      </c>
      <c r="E7017" s="4">
        <v>42278</v>
      </c>
      <c r="F7017" t="s">
        <v>9798</v>
      </c>
    </row>
    <row r="7018" spans="1:6">
      <c r="A7018" s="1" t="s">
        <v>8780</v>
      </c>
      <c r="B7018" t="s">
        <v>8780</v>
      </c>
      <c r="C7018" t="s">
        <v>9716</v>
      </c>
      <c r="E7018" s="4">
        <v>42278</v>
      </c>
      <c r="F7018" t="s">
        <v>9798</v>
      </c>
    </row>
    <row r="7019" spans="1:6">
      <c r="A7019" s="1" t="s">
        <v>8781</v>
      </c>
      <c r="B7019" t="s">
        <v>8781</v>
      </c>
      <c r="C7019" t="s">
        <v>9716</v>
      </c>
      <c r="E7019" s="4">
        <v>42278</v>
      </c>
      <c r="F7019" t="s">
        <v>9798</v>
      </c>
    </row>
    <row r="7020" spans="1:6">
      <c r="A7020" s="1" t="s">
        <v>8782</v>
      </c>
      <c r="B7020" t="s">
        <v>8782</v>
      </c>
      <c r="C7020" t="s">
        <v>9716</v>
      </c>
      <c r="E7020" s="4">
        <v>42278</v>
      </c>
      <c r="F7020" t="s">
        <v>9798</v>
      </c>
    </row>
    <row r="7021" spans="1:6">
      <c r="A7021" s="1" t="s">
        <v>8783</v>
      </c>
      <c r="B7021" t="s">
        <v>8783</v>
      </c>
      <c r="C7021" t="s">
        <v>1765</v>
      </c>
      <c r="E7021" s="4">
        <v>42278</v>
      </c>
      <c r="F7021" t="s">
        <v>9798</v>
      </c>
    </row>
    <row r="7022" spans="1:6">
      <c r="A7022" s="1" t="s">
        <v>8784</v>
      </c>
      <c r="B7022" t="s">
        <v>8784</v>
      </c>
      <c r="C7022" t="s">
        <v>9716</v>
      </c>
      <c r="E7022" s="4">
        <v>42278</v>
      </c>
      <c r="F7022" t="s">
        <v>9798</v>
      </c>
    </row>
    <row r="7023" spans="1:6">
      <c r="A7023" s="1" t="s">
        <v>8785</v>
      </c>
      <c r="B7023" t="s">
        <v>8785</v>
      </c>
      <c r="C7023" t="s">
        <v>1765</v>
      </c>
      <c r="E7023" s="4">
        <v>42278</v>
      </c>
      <c r="F7023" t="s">
        <v>9798</v>
      </c>
    </row>
    <row r="7024" spans="1:6">
      <c r="A7024" s="1" t="s">
        <v>8786</v>
      </c>
      <c r="B7024" t="s">
        <v>8786</v>
      </c>
      <c r="C7024" t="s">
        <v>1765</v>
      </c>
      <c r="D7024" t="s">
        <v>9725</v>
      </c>
      <c r="E7024" s="4">
        <v>42278</v>
      </c>
      <c r="F7024" t="s">
        <v>9798</v>
      </c>
    </row>
    <row r="7025" spans="1:6">
      <c r="A7025" s="1" t="s">
        <v>8787</v>
      </c>
      <c r="B7025" t="s">
        <v>8787</v>
      </c>
      <c r="C7025" t="s">
        <v>1765</v>
      </c>
      <c r="E7025" s="4">
        <v>42278</v>
      </c>
      <c r="F7025" t="s">
        <v>9798</v>
      </c>
    </row>
    <row r="7026" spans="1:6">
      <c r="A7026" s="1" t="s">
        <v>8788</v>
      </c>
      <c r="B7026" t="s">
        <v>8788</v>
      </c>
      <c r="C7026" t="s">
        <v>9716</v>
      </c>
      <c r="E7026" s="4">
        <v>42278</v>
      </c>
      <c r="F7026" t="s">
        <v>9798</v>
      </c>
    </row>
    <row r="7027" spans="1:6">
      <c r="A7027" s="1" t="s">
        <v>8789</v>
      </c>
      <c r="B7027" t="s">
        <v>8789</v>
      </c>
      <c r="C7027" t="s">
        <v>9716</v>
      </c>
      <c r="E7027" s="4">
        <v>42278</v>
      </c>
      <c r="F7027" t="s">
        <v>9798</v>
      </c>
    </row>
    <row r="7028" spans="1:6">
      <c r="A7028" s="1" t="s">
        <v>8790</v>
      </c>
      <c r="B7028" t="s">
        <v>8790</v>
      </c>
      <c r="C7028" t="s">
        <v>9716</v>
      </c>
      <c r="E7028" s="4">
        <v>42278</v>
      </c>
      <c r="F7028" t="s">
        <v>9798</v>
      </c>
    </row>
    <row r="7029" spans="1:6">
      <c r="A7029" s="1" t="s">
        <v>8791</v>
      </c>
      <c r="B7029" t="s">
        <v>8791</v>
      </c>
      <c r="C7029" t="s">
        <v>1765</v>
      </c>
      <c r="D7029" t="s">
        <v>9722</v>
      </c>
      <c r="E7029" s="4">
        <v>42278</v>
      </c>
      <c r="F7029" t="s">
        <v>9798</v>
      </c>
    </row>
    <row r="7030" spans="1:6">
      <c r="A7030" s="1" t="s">
        <v>8792</v>
      </c>
      <c r="B7030" t="s">
        <v>8792</v>
      </c>
      <c r="C7030" t="s">
        <v>1765</v>
      </c>
      <c r="E7030" s="4">
        <v>42278</v>
      </c>
      <c r="F7030" t="s">
        <v>9798</v>
      </c>
    </row>
    <row r="7031" spans="1:6">
      <c r="A7031" s="1" t="s">
        <v>8793</v>
      </c>
      <c r="B7031" t="s">
        <v>8793</v>
      </c>
      <c r="C7031" t="s">
        <v>9716</v>
      </c>
      <c r="E7031" s="4">
        <v>42278</v>
      </c>
      <c r="F7031" t="s">
        <v>9798</v>
      </c>
    </row>
    <row r="7032" spans="1:6">
      <c r="A7032" s="1" t="s">
        <v>8794</v>
      </c>
      <c r="B7032" t="s">
        <v>8794</v>
      </c>
      <c r="C7032" t="s">
        <v>1765</v>
      </c>
      <c r="E7032" s="4">
        <v>42278</v>
      </c>
      <c r="F7032" t="s">
        <v>9798</v>
      </c>
    </row>
    <row r="7033" spans="1:6">
      <c r="A7033" s="1" t="s">
        <v>8795</v>
      </c>
      <c r="B7033" t="s">
        <v>8795</v>
      </c>
      <c r="C7033" t="s">
        <v>9715</v>
      </c>
      <c r="D7033" t="s">
        <v>9770</v>
      </c>
      <c r="E7033" s="4">
        <v>42278</v>
      </c>
      <c r="F7033" t="s">
        <v>9798</v>
      </c>
    </row>
    <row r="7034" spans="1:6">
      <c r="A7034" s="1" t="s">
        <v>8796</v>
      </c>
      <c r="B7034" t="s">
        <v>8796</v>
      </c>
      <c r="C7034" t="s">
        <v>1765</v>
      </c>
      <c r="E7034" s="4">
        <v>42278</v>
      </c>
      <c r="F7034" t="s">
        <v>9798</v>
      </c>
    </row>
    <row r="7035" spans="1:6">
      <c r="A7035" s="1" t="s">
        <v>8797</v>
      </c>
      <c r="B7035" t="s">
        <v>8797</v>
      </c>
      <c r="C7035" t="s">
        <v>1765</v>
      </c>
      <c r="E7035" s="4">
        <v>42278</v>
      </c>
      <c r="F7035" t="s">
        <v>9798</v>
      </c>
    </row>
    <row r="7036" spans="1:6">
      <c r="A7036" s="1" t="s">
        <v>8798</v>
      </c>
      <c r="B7036" t="s">
        <v>8798</v>
      </c>
      <c r="C7036" t="s">
        <v>1765</v>
      </c>
      <c r="E7036" s="4">
        <v>42278</v>
      </c>
      <c r="F7036" t="s">
        <v>9798</v>
      </c>
    </row>
    <row r="7037" spans="1:6">
      <c r="A7037" s="1" t="s">
        <v>8799</v>
      </c>
      <c r="B7037" t="s">
        <v>8799</v>
      </c>
      <c r="C7037" t="s">
        <v>1765</v>
      </c>
      <c r="E7037" s="4">
        <v>42278</v>
      </c>
      <c r="F7037" t="s">
        <v>9798</v>
      </c>
    </row>
    <row r="7038" spans="1:6">
      <c r="A7038" s="1" t="s">
        <v>8800</v>
      </c>
      <c r="B7038" t="s">
        <v>8800</v>
      </c>
      <c r="C7038" t="s">
        <v>1765</v>
      </c>
      <c r="E7038" s="4">
        <v>43553</v>
      </c>
      <c r="F7038" t="s">
        <v>9798</v>
      </c>
    </row>
    <row r="7039" spans="1:6">
      <c r="A7039" s="1" t="s">
        <v>8801</v>
      </c>
      <c r="B7039" t="s">
        <v>8801</v>
      </c>
      <c r="C7039" t="s">
        <v>1765</v>
      </c>
      <c r="D7039" t="s">
        <v>9722</v>
      </c>
      <c r="E7039" s="4">
        <v>42338</v>
      </c>
      <c r="F7039" t="s">
        <v>9798</v>
      </c>
    </row>
    <row r="7040" spans="1:6">
      <c r="A7040" s="1" t="s">
        <v>8802</v>
      </c>
      <c r="B7040" t="s">
        <v>8802</v>
      </c>
      <c r="C7040" t="s">
        <v>9716</v>
      </c>
      <c r="E7040" s="4">
        <v>42278</v>
      </c>
      <c r="F7040" t="s">
        <v>9798</v>
      </c>
    </row>
    <row r="7041" spans="1:6">
      <c r="A7041" s="1" t="s">
        <v>8803</v>
      </c>
      <c r="B7041" t="s">
        <v>8803</v>
      </c>
      <c r="C7041" t="s">
        <v>1765</v>
      </c>
      <c r="E7041" s="4">
        <v>42278</v>
      </c>
      <c r="F7041" t="s">
        <v>9798</v>
      </c>
    </row>
    <row r="7042" spans="1:6">
      <c r="A7042" s="1" t="s">
        <v>8804</v>
      </c>
      <c r="B7042" t="s">
        <v>8804</v>
      </c>
      <c r="C7042" t="s">
        <v>1765</v>
      </c>
      <c r="E7042" s="4">
        <v>42278</v>
      </c>
      <c r="F7042" t="s">
        <v>9798</v>
      </c>
    </row>
    <row r="7043" spans="1:6">
      <c r="A7043" s="1" t="s">
        <v>8805</v>
      </c>
      <c r="B7043" t="s">
        <v>8805</v>
      </c>
      <c r="C7043" t="s">
        <v>1765</v>
      </c>
      <c r="E7043" s="4">
        <v>42278</v>
      </c>
      <c r="F7043" t="s">
        <v>9798</v>
      </c>
    </row>
    <row r="7044" spans="1:6">
      <c r="A7044" s="1" t="s">
        <v>8806</v>
      </c>
      <c r="B7044" t="s">
        <v>8806</v>
      </c>
      <c r="C7044" t="s">
        <v>1765</v>
      </c>
      <c r="E7044" s="4">
        <v>42278</v>
      </c>
      <c r="F7044" t="s">
        <v>9798</v>
      </c>
    </row>
    <row r="7045" spans="1:6">
      <c r="A7045" s="1" t="s">
        <v>8807</v>
      </c>
      <c r="B7045" t="s">
        <v>8807</v>
      </c>
      <c r="C7045" t="s">
        <v>1765</v>
      </c>
      <c r="E7045" s="4">
        <v>42278</v>
      </c>
      <c r="F7045" t="s">
        <v>9798</v>
      </c>
    </row>
    <row r="7046" spans="1:6">
      <c r="A7046" s="1" t="s">
        <v>8808</v>
      </c>
      <c r="B7046" t="s">
        <v>8808</v>
      </c>
      <c r="C7046" t="s">
        <v>9716</v>
      </c>
      <c r="E7046" s="4">
        <v>42278</v>
      </c>
      <c r="F7046" t="s">
        <v>9798</v>
      </c>
    </row>
    <row r="7047" spans="1:6">
      <c r="A7047" s="1" t="s">
        <v>8809</v>
      </c>
      <c r="B7047" t="s">
        <v>8809</v>
      </c>
      <c r="C7047" t="s">
        <v>9716</v>
      </c>
      <c r="E7047" s="4">
        <v>42278</v>
      </c>
      <c r="F7047" t="s">
        <v>9798</v>
      </c>
    </row>
    <row r="7048" spans="1:6">
      <c r="A7048" s="1" t="s">
        <v>8810</v>
      </c>
      <c r="B7048" t="s">
        <v>8810</v>
      </c>
      <c r="C7048" t="s">
        <v>1765</v>
      </c>
      <c r="E7048" s="4">
        <v>42278</v>
      </c>
      <c r="F7048" t="s">
        <v>9798</v>
      </c>
    </row>
    <row r="7049" spans="1:6">
      <c r="A7049" s="1" t="s">
        <v>8811</v>
      </c>
      <c r="B7049" t="s">
        <v>8811</v>
      </c>
      <c r="C7049" t="s">
        <v>1765</v>
      </c>
      <c r="E7049" s="4">
        <v>42278</v>
      </c>
      <c r="F7049" t="s">
        <v>9798</v>
      </c>
    </row>
    <row r="7050" spans="1:6">
      <c r="A7050" s="1" t="s">
        <v>8812</v>
      </c>
      <c r="B7050" t="s">
        <v>8812</v>
      </c>
      <c r="C7050" t="s">
        <v>1765</v>
      </c>
      <c r="E7050" s="4">
        <v>42278</v>
      </c>
      <c r="F7050" t="s">
        <v>9798</v>
      </c>
    </row>
    <row r="7051" spans="1:6">
      <c r="A7051" s="1" t="s">
        <v>8813</v>
      </c>
      <c r="B7051" t="s">
        <v>8813</v>
      </c>
      <c r="C7051" t="s">
        <v>9716</v>
      </c>
      <c r="E7051" s="4">
        <v>42278</v>
      </c>
      <c r="F7051" t="s">
        <v>9798</v>
      </c>
    </row>
    <row r="7052" spans="1:6">
      <c r="A7052" s="1" t="s">
        <v>8814</v>
      </c>
      <c r="B7052" t="s">
        <v>8814</v>
      </c>
      <c r="C7052" t="s">
        <v>9716</v>
      </c>
      <c r="E7052" s="4">
        <v>42278</v>
      </c>
      <c r="F7052" t="s">
        <v>9798</v>
      </c>
    </row>
    <row r="7053" spans="1:6">
      <c r="A7053" s="1" t="s">
        <v>8815</v>
      </c>
      <c r="B7053" t="s">
        <v>8815</v>
      </c>
      <c r="C7053" t="s">
        <v>9716</v>
      </c>
      <c r="E7053" s="4">
        <v>42278</v>
      </c>
      <c r="F7053" t="s">
        <v>9798</v>
      </c>
    </row>
    <row r="7054" spans="1:6">
      <c r="A7054" s="1" t="s">
        <v>8816</v>
      </c>
      <c r="B7054" t="s">
        <v>8816</v>
      </c>
      <c r="C7054" t="s">
        <v>9716</v>
      </c>
      <c r="E7054" s="4">
        <v>42278</v>
      </c>
      <c r="F7054" t="s">
        <v>9798</v>
      </c>
    </row>
    <row r="7055" spans="1:6">
      <c r="A7055" s="1" t="s">
        <v>8817</v>
      </c>
      <c r="B7055" t="s">
        <v>8817</v>
      </c>
      <c r="C7055" t="s">
        <v>9716</v>
      </c>
      <c r="E7055" s="4">
        <v>42278</v>
      </c>
      <c r="F7055" t="s">
        <v>9798</v>
      </c>
    </row>
    <row r="7056" spans="1:6">
      <c r="A7056" s="1" t="s">
        <v>8818</v>
      </c>
      <c r="B7056" t="s">
        <v>8818</v>
      </c>
      <c r="C7056" t="s">
        <v>9716</v>
      </c>
      <c r="E7056" s="4">
        <v>42278</v>
      </c>
      <c r="F7056" t="s">
        <v>9798</v>
      </c>
    </row>
    <row r="7057" spans="1:6">
      <c r="A7057" s="1" t="s">
        <v>8819</v>
      </c>
      <c r="B7057" t="s">
        <v>8819</v>
      </c>
      <c r="C7057" t="s">
        <v>1765</v>
      </c>
      <c r="E7057" s="4">
        <v>42278</v>
      </c>
      <c r="F7057" t="s">
        <v>9798</v>
      </c>
    </row>
    <row r="7058" spans="1:6">
      <c r="A7058" s="1" t="s">
        <v>8820</v>
      </c>
      <c r="B7058" t="s">
        <v>8820</v>
      </c>
      <c r="C7058" t="s">
        <v>1765</v>
      </c>
      <c r="D7058" t="s">
        <v>9722</v>
      </c>
      <c r="E7058" s="4">
        <v>42452</v>
      </c>
      <c r="F7058" t="s">
        <v>9798</v>
      </c>
    </row>
    <row r="7059" spans="1:6">
      <c r="A7059" s="1" t="s">
        <v>8821</v>
      </c>
      <c r="B7059" t="s">
        <v>8821</v>
      </c>
      <c r="C7059" t="s">
        <v>9716</v>
      </c>
      <c r="E7059" s="4">
        <v>42278</v>
      </c>
      <c r="F7059" t="s">
        <v>9798</v>
      </c>
    </row>
    <row r="7060" spans="1:6">
      <c r="A7060" s="1" t="s">
        <v>8822</v>
      </c>
      <c r="B7060" t="s">
        <v>8822</v>
      </c>
      <c r="C7060" t="s">
        <v>9716</v>
      </c>
      <c r="E7060" s="4">
        <v>42278</v>
      </c>
      <c r="F7060" t="s">
        <v>9798</v>
      </c>
    </row>
    <row r="7061" spans="1:6">
      <c r="A7061" s="1" t="s">
        <v>8823</v>
      </c>
      <c r="B7061" t="s">
        <v>8823</v>
      </c>
      <c r="C7061" t="s">
        <v>9716</v>
      </c>
      <c r="E7061" s="4">
        <v>42278</v>
      </c>
      <c r="F7061" t="s">
        <v>9798</v>
      </c>
    </row>
    <row r="7062" spans="1:6">
      <c r="A7062" s="1" t="s">
        <v>8824</v>
      </c>
      <c r="B7062" t="s">
        <v>8824</v>
      </c>
      <c r="C7062" t="s">
        <v>1765</v>
      </c>
      <c r="E7062" s="4">
        <v>42278</v>
      </c>
      <c r="F7062" t="s">
        <v>9798</v>
      </c>
    </row>
    <row r="7063" spans="1:6">
      <c r="A7063" s="1" t="s">
        <v>8825</v>
      </c>
      <c r="B7063" t="s">
        <v>8825</v>
      </c>
      <c r="C7063" t="s">
        <v>1765</v>
      </c>
      <c r="E7063" s="4">
        <v>42278</v>
      </c>
      <c r="F7063" t="s">
        <v>9798</v>
      </c>
    </row>
    <row r="7064" spans="1:6">
      <c r="A7064" s="1" t="s">
        <v>8826</v>
      </c>
      <c r="B7064" t="s">
        <v>8826</v>
      </c>
      <c r="C7064" t="s">
        <v>1765</v>
      </c>
      <c r="E7064" s="4">
        <v>42278</v>
      </c>
      <c r="F7064" t="s">
        <v>9798</v>
      </c>
    </row>
    <row r="7065" spans="1:6">
      <c r="A7065" s="1" t="s">
        <v>8827</v>
      </c>
      <c r="B7065" t="s">
        <v>8827</v>
      </c>
      <c r="C7065" t="s">
        <v>9715</v>
      </c>
      <c r="D7065" t="s">
        <v>9740</v>
      </c>
      <c r="E7065" s="4">
        <v>43451</v>
      </c>
      <c r="F7065" t="s">
        <v>9798</v>
      </c>
    </row>
    <row r="7066" spans="1:6">
      <c r="A7066" s="1" t="s">
        <v>8828</v>
      </c>
      <c r="B7066" t="s">
        <v>8828</v>
      </c>
      <c r="C7066" t="s">
        <v>1765</v>
      </c>
      <c r="E7066" s="4">
        <v>42983</v>
      </c>
      <c r="F7066" t="s">
        <v>9798</v>
      </c>
    </row>
    <row r="7067" spans="1:6">
      <c r="A7067" s="1" t="s">
        <v>8829</v>
      </c>
      <c r="B7067" t="s">
        <v>8829</v>
      </c>
      <c r="C7067" t="s">
        <v>9715</v>
      </c>
      <c r="E7067" s="4">
        <v>42278</v>
      </c>
      <c r="F7067" t="s">
        <v>9798</v>
      </c>
    </row>
    <row r="7068" spans="1:6">
      <c r="A7068" s="1" t="s">
        <v>8830</v>
      </c>
      <c r="B7068" t="s">
        <v>8830</v>
      </c>
      <c r="C7068" t="s">
        <v>9715</v>
      </c>
      <c r="E7068" s="4">
        <v>42278</v>
      </c>
      <c r="F7068" t="s">
        <v>9798</v>
      </c>
    </row>
    <row r="7069" spans="1:6">
      <c r="A7069" s="1" t="s">
        <v>8831</v>
      </c>
      <c r="B7069" t="s">
        <v>8831</v>
      </c>
      <c r="C7069" t="s">
        <v>1765</v>
      </c>
      <c r="E7069" s="4">
        <v>42278</v>
      </c>
      <c r="F7069" t="s">
        <v>9798</v>
      </c>
    </row>
    <row r="7070" spans="1:6">
      <c r="A7070" s="1" t="s">
        <v>8832</v>
      </c>
      <c r="B7070" t="s">
        <v>8832</v>
      </c>
      <c r="C7070" t="s">
        <v>1765</v>
      </c>
      <c r="D7070" t="s">
        <v>9773</v>
      </c>
      <c r="E7070" s="4">
        <v>42749</v>
      </c>
      <c r="F7070" t="s">
        <v>9798</v>
      </c>
    </row>
    <row r="7071" spans="1:6">
      <c r="A7071" s="1" t="s">
        <v>8833</v>
      </c>
      <c r="B7071" t="s">
        <v>8833</v>
      </c>
      <c r="C7071" t="s">
        <v>9715</v>
      </c>
      <c r="E7071" s="4">
        <v>42278</v>
      </c>
      <c r="F7071" t="s">
        <v>9798</v>
      </c>
    </row>
    <row r="7072" spans="1:6">
      <c r="A7072" s="1" t="s">
        <v>8834</v>
      </c>
      <c r="B7072" t="s">
        <v>8834</v>
      </c>
      <c r="C7072" t="s">
        <v>9715</v>
      </c>
      <c r="E7072" s="4">
        <v>42278</v>
      </c>
      <c r="F7072" t="s">
        <v>9798</v>
      </c>
    </row>
    <row r="7073" spans="1:6">
      <c r="A7073" s="1" t="s">
        <v>8835</v>
      </c>
      <c r="B7073" t="s">
        <v>8835</v>
      </c>
      <c r="C7073" t="s">
        <v>9715</v>
      </c>
      <c r="D7073" t="s">
        <v>9725</v>
      </c>
      <c r="E7073" s="4">
        <v>42345</v>
      </c>
      <c r="F7073" t="s">
        <v>9798</v>
      </c>
    </row>
    <row r="7074" spans="1:6">
      <c r="A7074" s="1" t="s">
        <v>8836</v>
      </c>
      <c r="B7074" t="s">
        <v>8836</v>
      </c>
      <c r="C7074" t="s">
        <v>9715</v>
      </c>
      <c r="E7074" s="4">
        <v>42278</v>
      </c>
      <c r="F7074" t="s">
        <v>9798</v>
      </c>
    </row>
    <row r="7075" spans="1:6">
      <c r="A7075" s="1" t="s">
        <v>8837</v>
      </c>
      <c r="B7075" t="s">
        <v>8837</v>
      </c>
      <c r="C7075" t="s">
        <v>9715</v>
      </c>
      <c r="E7075" s="4">
        <v>42278</v>
      </c>
      <c r="F7075" t="s">
        <v>9798</v>
      </c>
    </row>
    <row r="7076" spans="1:6">
      <c r="A7076" s="1" t="s">
        <v>8838</v>
      </c>
      <c r="B7076" t="s">
        <v>8838</v>
      </c>
      <c r="C7076" t="s">
        <v>9715</v>
      </c>
      <c r="D7076" t="s">
        <v>9722</v>
      </c>
      <c r="E7076" s="4">
        <v>42278</v>
      </c>
      <c r="F7076" t="s">
        <v>9798</v>
      </c>
    </row>
    <row r="7077" spans="1:6">
      <c r="A7077" s="1" t="s">
        <v>8839</v>
      </c>
      <c r="B7077" t="s">
        <v>8839</v>
      </c>
      <c r="C7077" t="s">
        <v>9715</v>
      </c>
      <c r="D7077" t="s">
        <v>9722</v>
      </c>
      <c r="E7077" s="4">
        <v>42646</v>
      </c>
      <c r="F7077" t="s">
        <v>9798</v>
      </c>
    </row>
    <row r="7078" spans="1:6">
      <c r="A7078" s="1" t="s">
        <v>8840</v>
      </c>
      <c r="B7078" t="s">
        <v>8840</v>
      </c>
      <c r="C7078" t="s">
        <v>9715</v>
      </c>
      <c r="E7078" s="4">
        <v>42278</v>
      </c>
      <c r="F7078" t="s">
        <v>9798</v>
      </c>
    </row>
    <row r="7079" spans="1:6">
      <c r="A7079" s="1" t="s">
        <v>8841</v>
      </c>
      <c r="B7079" t="s">
        <v>8841</v>
      </c>
      <c r="C7079" t="s">
        <v>9715</v>
      </c>
      <c r="D7079" t="s">
        <v>9722</v>
      </c>
      <c r="E7079" s="4">
        <v>42749</v>
      </c>
      <c r="F7079" t="s">
        <v>9798</v>
      </c>
    </row>
    <row r="7080" spans="1:6">
      <c r="A7080" s="1" t="s">
        <v>8842</v>
      </c>
      <c r="B7080" t="s">
        <v>8842</v>
      </c>
      <c r="C7080" t="s">
        <v>9715</v>
      </c>
      <c r="E7080" s="4">
        <v>42278</v>
      </c>
      <c r="F7080" t="s">
        <v>9798</v>
      </c>
    </row>
    <row r="7081" spans="1:6">
      <c r="A7081" s="1" t="s">
        <v>8843</v>
      </c>
      <c r="B7081" t="s">
        <v>8843</v>
      </c>
      <c r="C7081" t="s">
        <v>9715</v>
      </c>
      <c r="E7081" s="4">
        <v>42278</v>
      </c>
      <c r="F7081" t="s">
        <v>9798</v>
      </c>
    </row>
    <row r="7082" spans="1:6">
      <c r="A7082" s="1" t="s">
        <v>8844</v>
      </c>
      <c r="B7082" t="s">
        <v>8844</v>
      </c>
      <c r="C7082" t="s">
        <v>9715</v>
      </c>
      <c r="E7082" s="4">
        <v>42278</v>
      </c>
      <c r="F7082" t="s">
        <v>9798</v>
      </c>
    </row>
    <row r="7083" spans="1:6">
      <c r="A7083" s="1" t="s">
        <v>8845</v>
      </c>
      <c r="B7083" t="s">
        <v>8845</v>
      </c>
      <c r="C7083" t="s">
        <v>9715</v>
      </c>
      <c r="E7083" s="4">
        <v>42278</v>
      </c>
      <c r="F7083" t="s">
        <v>9798</v>
      </c>
    </row>
    <row r="7084" spans="1:6">
      <c r="A7084" s="1" t="s">
        <v>8846</v>
      </c>
      <c r="B7084" t="s">
        <v>8846</v>
      </c>
      <c r="C7084" t="s">
        <v>1765</v>
      </c>
      <c r="E7084" s="4">
        <v>42415</v>
      </c>
      <c r="F7084" t="s">
        <v>9798</v>
      </c>
    </row>
    <row r="7085" spans="1:6">
      <c r="A7085" s="1" t="s">
        <v>8847</v>
      </c>
      <c r="B7085" t="s">
        <v>8847</v>
      </c>
      <c r="C7085" t="s">
        <v>1765</v>
      </c>
      <c r="D7085" t="s">
        <v>9747</v>
      </c>
      <c r="E7085" s="4">
        <v>42640</v>
      </c>
      <c r="F7085" t="s">
        <v>9798</v>
      </c>
    </row>
    <row r="7086" spans="1:6">
      <c r="A7086" s="1" t="s">
        <v>8848</v>
      </c>
      <c r="B7086" t="s">
        <v>8848</v>
      </c>
      <c r="C7086" t="s">
        <v>1765</v>
      </c>
      <c r="E7086" s="4">
        <v>42415</v>
      </c>
      <c r="F7086" t="s">
        <v>9798</v>
      </c>
    </row>
    <row r="7087" spans="1:6">
      <c r="A7087" s="1" t="s">
        <v>8849</v>
      </c>
      <c r="B7087" t="s">
        <v>8849</v>
      </c>
      <c r="C7087" t="s">
        <v>1765</v>
      </c>
      <c r="D7087" t="s">
        <v>9725</v>
      </c>
      <c r="E7087" s="4">
        <v>42915</v>
      </c>
      <c r="F7087" t="s">
        <v>9798</v>
      </c>
    </row>
    <row r="7088" spans="1:6">
      <c r="A7088" s="1" t="s">
        <v>8850</v>
      </c>
      <c r="B7088" t="s">
        <v>8850</v>
      </c>
      <c r="C7088" t="s">
        <v>1765</v>
      </c>
      <c r="E7088" s="4">
        <v>42429</v>
      </c>
      <c r="F7088" t="s">
        <v>9798</v>
      </c>
    </row>
    <row r="7089" spans="1:6">
      <c r="A7089" s="1" t="s">
        <v>8851</v>
      </c>
      <c r="B7089" t="s">
        <v>8851</v>
      </c>
      <c r="C7089" t="s">
        <v>1765</v>
      </c>
      <c r="E7089" s="4">
        <v>42423</v>
      </c>
      <c r="F7089" t="s">
        <v>9798</v>
      </c>
    </row>
    <row r="7090" spans="1:6">
      <c r="A7090" s="1" t="s">
        <v>8852</v>
      </c>
      <c r="B7090" t="s">
        <v>8852</v>
      </c>
      <c r="C7090" t="s">
        <v>1765</v>
      </c>
      <c r="E7090" s="4">
        <v>42429</v>
      </c>
      <c r="F7090" t="s">
        <v>9798</v>
      </c>
    </row>
    <row r="7091" spans="1:6">
      <c r="A7091" s="1" t="s">
        <v>8853</v>
      </c>
      <c r="B7091" t="s">
        <v>8853</v>
      </c>
      <c r="C7091" t="s">
        <v>1765</v>
      </c>
      <c r="D7091" t="s">
        <v>9722</v>
      </c>
      <c r="E7091" s="4">
        <v>42740</v>
      </c>
      <c r="F7091" t="s">
        <v>9798</v>
      </c>
    </row>
    <row r="7092" spans="1:6">
      <c r="A7092" s="1" t="s">
        <v>8854</v>
      </c>
      <c r="B7092" t="s">
        <v>8854</v>
      </c>
      <c r="C7092" t="s">
        <v>1765</v>
      </c>
      <c r="E7092" s="4">
        <v>42429</v>
      </c>
      <c r="F7092" t="s">
        <v>9798</v>
      </c>
    </row>
    <row r="7093" spans="1:6">
      <c r="A7093" s="1" t="s">
        <v>8855</v>
      </c>
      <c r="B7093" t="s">
        <v>8855</v>
      </c>
      <c r="C7093" t="s">
        <v>1765</v>
      </c>
      <c r="E7093" s="4">
        <v>42429</v>
      </c>
      <c r="F7093" t="s">
        <v>9798</v>
      </c>
    </row>
    <row r="7094" spans="1:6">
      <c r="A7094" s="1" t="s">
        <v>8856</v>
      </c>
      <c r="B7094" t="s">
        <v>8856</v>
      </c>
      <c r="C7094" t="s">
        <v>1765</v>
      </c>
      <c r="E7094" s="4">
        <v>42429</v>
      </c>
      <c r="F7094" t="s">
        <v>9798</v>
      </c>
    </row>
    <row r="7095" spans="1:6">
      <c r="A7095" s="1" t="s">
        <v>8857</v>
      </c>
      <c r="B7095" t="s">
        <v>8857</v>
      </c>
      <c r="C7095" t="s">
        <v>1765</v>
      </c>
      <c r="E7095" s="4">
        <v>42408</v>
      </c>
      <c r="F7095" t="s">
        <v>9798</v>
      </c>
    </row>
    <row r="7096" spans="1:6">
      <c r="A7096" s="1" t="s">
        <v>8858</v>
      </c>
      <c r="B7096" t="s">
        <v>8858</v>
      </c>
      <c r="C7096" t="s">
        <v>1765</v>
      </c>
      <c r="E7096" s="4">
        <v>42424</v>
      </c>
      <c r="F7096" t="s">
        <v>9798</v>
      </c>
    </row>
    <row r="7097" spans="1:6">
      <c r="A7097" s="1" t="s">
        <v>8859</v>
      </c>
      <c r="B7097" t="s">
        <v>8859</v>
      </c>
      <c r="C7097" t="s">
        <v>1765</v>
      </c>
      <c r="E7097" s="4">
        <v>42429</v>
      </c>
      <c r="F7097" t="s">
        <v>9798</v>
      </c>
    </row>
    <row r="7098" spans="1:6">
      <c r="A7098" s="1" t="s">
        <v>8860</v>
      </c>
      <c r="B7098" t="s">
        <v>8860</v>
      </c>
      <c r="C7098" t="s">
        <v>1765</v>
      </c>
      <c r="E7098" s="4">
        <v>42429</v>
      </c>
      <c r="F7098" t="s">
        <v>9798</v>
      </c>
    </row>
    <row r="7099" spans="1:6">
      <c r="A7099" s="1" t="s">
        <v>8861</v>
      </c>
      <c r="B7099" t="s">
        <v>8861</v>
      </c>
      <c r="C7099" t="s">
        <v>1765</v>
      </c>
      <c r="D7099" t="s">
        <v>178</v>
      </c>
      <c r="E7099" s="4">
        <v>42893</v>
      </c>
      <c r="F7099" t="s">
        <v>9798</v>
      </c>
    </row>
    <row r="7100" spans="1:6">
      <c r="A7100" s="1" t="s">
        <v>8862</v>
      </c>
      <c r="B7100" t="s">
        <v>8862</v>
      </c>
      <c r="C7100" t="s">
        <v>1765</v>
      </c>
      <c r="E7100" s="4">
        <v>42429</v>
      </c>
      <c r="F7100" t="s">
        <v>9798</v>
      </c>
    </row>
    <row r="7101" spans="1:6">
      <c r="A7101" s="1" t="s">
        <v>8863</v>
      </c>
      <c r="B7101" t="s">
        <v>8863</v>
      </c>
      <c r="C7101" t="s">
        <v>1765</v>
      </c>
      <c r="D7101" t="s">
        <v>9722</v>
      </c>
      <c r="E7101" s="4">
        <v>42915</v>
      </c>
      <c r="F7101" t="s">
        <v>9798</v>
      </c>
    </row>
    <row r="7102" spans="1:6">
      <c r="A7102" s="1" t="s">
        <v>8864</v>
      </c>
      <c r="B7102" t="s">
        <v>8864</v>
      </c>
      <c r="C7102" t="s">
        <v>1765</v>
      </c>
      <c r="E7102" s="4">
        <v>42429</v>
      </c>
      <c r="F7102" t="s">
        <v>9798</v>
      </c>
    </row>
    <row r="7103" spans="1:6">
      <c r="A7103" s="1" t="s">
        <v>8865</v>
      </c>
      <c r="B7103" t="s">
        <v>8865</v>
      </c>
      <c r="C7103" t="s">
        <v>1765</v>
      </c>
      <c r="E7103" s="4">
        <v>42429</v>
      </c>
      <c r="F7103" t="s">
        <v>9798</v>
      </c>
    </row>
    <row r="7104" spans="1:6">
      <c r="A7104" s="1" t="s">
        <v>8866</v>
      </c>
      <c r="B7104" t="s">
        <v>8866</v>
      </c>
      <c r="C7104" t="s">
        <v>9715</v>
      </c>
      <c r="E7104" s="4">
        <v>42816</v>
      </c>
      <c r="F7104" t="s">
        <v>9798</v>
      </c>
    </row>
    <row r="7105" spans="1:6">
      <c r="A7105" s="1" t="s">
        <v>8867</v>
      </c>
      <c r="B7105" t="s">
        <v>8867</v>
      </c>
      <c r="C7105" t="s">
        <v>1765</v>
      </c>
      <c r="E7105" s="4">
        <v>42411</v>
      </c>
      <c r="F7105" t="s">
        <v>9798</v>
      </c>
    </row>
    <row r="7106" spans="1:6">
      <c r="A7106" s="1" t="s">
        <v>8868</v>
      </c>
      <c r="B7106" t="s">
        <v>8868</v>
      </c>
      <c r="C7106" t="s">
        <v>1765</v>
      </c>
      <c r="E7106" s="4">
        <v>42429</v>
      </c>
      <c r="F7106" t="s">
        <v>9798</v>
      </c>
    </row>
    <row r="7107" spans="1:6">
      <c r="A7107" s="1" t="s">
        <v>8869</v>
      </c>
      <c r="B7107" t="s">
        <v>8869</v>
      </c>
      <c r="C7107" t="s">
        <v>1765</v>
      </c>
      <c r="E7107" s="4">
        <v>42410</v>
      </c>
      <c r="F7107" t="s">
        <v>9798</v>
      </c>
    </row>
    <row r="7108" spans="1:6">
      <c r="A7108" s="1" t="s">
        <v>8870</v>
      </c>
      <c r="B7108" t="s">
        <v>8870</v>
      </c>
      <c r="C7108" t="s">
        <v>1765</v>
      </c>
      <c r="D7108" t="s">
        <v>9749</v>
      </c>
      <c r="E7108" s="4">
        <v>43124</v>
      </c>
      <c r="F7108" t="s">
        <v>9798</v>
      </c>
    </row>
    <row r="7109" spans="1:6">
      <c r="A7109" s="1" t="s">
        <v>8871</v>
      </c>
      <c r="B7109" t="s">
        <v>8871</v>
      </c>
      <c r="C7109" t="s">
        <v>1765</v>
      </c>
      <c r="E7109" s="4">
        <v>42424</v>
      </c>
      <c r="F7109" t="s">
        <v>9798</v>
      </c>
    </row>
    <row r="7110" spans="1:6">
      <c r="A7110" s="1" t="s">
        <v>8872</v>
      </c>
      <c r="B7110" t="s">
        <v>8872</v>
      </c>
      <c r="C7110" t="s">
        <v>1765</v>
      </c>
      <c r="E7110" s="4">
        <v>42429</v>
      </c>
      <c r="F7110" t="s">
        <v>9798</v>
      </c>
    </row>
    <row r="7111" spans="1:6">
      <c r="A7111" s="1" t="s">
        <v>8873</v>
      </c>
      <c r="B7111" t="s">
        <v>8873</v>
      </c>
      <c r="C7111" t="s">
        <v>1765</v>
      </c>
      <c r="E7111" s="4">
        <v>42429</v>
      </c>
      <c r="F7111" t="s">
        <v>9798</v>
      </c>
    </row>
    <row r="7112" spans="1:6">
      <c r="A7112" s="1" t="s">
        <v>8874</v>
      </c>
      <c r="B7112" t="s">
        <v>8874</v>
      </c>
      <c r="C7112" t="s">
        <v>1765</v>
      </c>
      <c r="E7112" s="4">
        <v>43306</v>
      </c>
      <c r="F7112" t="s">
        <v>9798</v>
      </c>
    </row>
    <row r="7113" spans="1:6">
      <c r="A7113" s="1" t="s">
        <v>8875</v>
      </c>
      <c r="B7113" t="s">
        <v>8875</v>
      </c>
      <c r="C7113" t="s">
        <v>9715</v>
      </c>
      <c r="E7113" s="4">
        <v>42429</v>
      </c>
      <c r="F7113" t="s">
        <v>9798</v>
      </c>
    </row>
    <row r="7114" spans="1:6">
      <c r="A7114" s="1" t="s">
        <v>8876</v>
      </c>
      <c r="B7114" t="s">
        <v>8876</v>
      </c>
      <c r="C7114" t="s">
        <v>1765</v>
      </c>
      <c r="E7114" s="4">
        <v>42429</v>
      </c>
      <c r="F7114" t="s">
        <v>9798</v>
      </c>
    </row>
    <row r="7115" spans="1:6">
      <c r="A7115" s="1" t="s">
        <v>8877</v>
      </c>
      <c r="B7115" t="s">
        <v>8877</v>
      </c>
      <c r="C7115" t="s">
        <v>1765</v>
      </c>
      <c r="E7115" s="4">
        <v>42429</v>
      </c>
      <c r="F7115" t="s">
        <v>9798</v>
      </c>
    </row>
    <row r="7116" spans="1:6">
      <c r="A7116" s="1" t="s">
        <v>8878</v>
      </c>
      <c r="B7116" t="s">
        <v>8878</v>
      </c>
      <c r="C7116" t="s">
        <v>1765</v>
      </c>
      <c r="D7116" t="s">
        <v>9725</v>
      </c>
      <c r="E7116" s="4">
        <v>42452</v>
      </c>
      <c r="F7116" t="s">
        <v>9798</v>
      </c>
    </row>
    <row r="7117" spans="1:6">
      <c r="A7117" s="1" t="s">
        <v>8879</v>
      </c>
      <c r="B7117" t="s">
        <v>8879</v>
      </c>
      <c r="C7117" t="s">
        <v>1765</v>
      </c>
      <c r="D7117" t="s">
        <v>9725</v>
      </c>
      <c r="E7117" s="4">
        <v>43494</v>
      </c>
      <c r="F7117" t="s">
        <v>9798</v>
      </c>
    </row>
    <row r="7118" spans="1:6">
      <c r="A7118" s="1" t="s">
        <v>8880</v>
      </c>
      <c r="B7118" t="s">
        <v>8880</v>
      </c>
      <c r="C7118" t="s">
        <v>1765</v>
      </c>
      <c r="E7118" s="4">
        <v>42429</v>
      </c>
      <c r="F7118" t="s">
        <v>9798</v>
      </c>
    </row>
    <row r="7119" spans="1:6">
      <c r="A7119" s="1" t="s">
        <v>8881</v>
      </c>
      <c r="B7119" t="s">
        <v>8881</v>
      </c>
      <c r="C7119" t="s">
        <v>1765</v>
      </c>
      <c r="E7119" s="4">
        <v>42429</v>
      </c>
      <c r="F7119" t="s">
        <v>9798</v>
      </c>
    </row>
    <row r="7120" spans="1:6">
      <c r="A7120" s="1" t="s">
        <v>8882</v>
      </c>
      <c r="B7120" t="s">
        <v>8882</v>
      </c>
      <c r="C7120" t="s">
        <v>1765</v>
      </c>
      <c r="D7120" t="s">
        <v>9725</v>
      </c>
      <c r="E7120" s="4">
        <v>43167</v>
      </c>
      <c r="F7120" t="s">
        <v>9798</v>
      </c>
    </row>
    <row r="7121" spans="1:6">
      <c r="A7121" s="1" t="s">
        <v>8883</v>
      </c>
      <c r="B7121" t="s">
        <v>8883</v>
      </c>
      <c r="C7121" t="s">
        <v>1765</v>
      </c>
      <c r="E7121" s="4">
        <v>42429</v>
      </c>
      <c r="F7121" t="s">
        <v>9798</v>
      </c>
    </row>
    <row r="7122" spans="1:6">
      <c r="A7122" s="1" t="s">
        <v>8884</v>
      </c>
      <c r="B7122" t="s">
        <v>8884</v>
      </c>
      <c r="C7122" t="s">
        <v>1765</v>
      </c>
      <c r="E7122" s="4">
        <v>42429</v>
      </c>
      <c r="F7122" t="s">
        <v>9798</v>
      </c>
    </row>
    <row r="7123" spans="1:6">
      <c r="A7123" s="1" t="s">
        <v>8885</v>
      </c>
      <c r="B7123" t="s">
        <v>8885</v>
      </c>
      <c r="C7123" t="s">
        <v>1765</v>
      </c>
      <c r="E7123" s="4">
        <v>42429</v>
      </c>
      <c r="F7123" t="s">
        <v>9798</v>
      </c>
    </row>
    <row r="7124" spans="1:6">
      <c r="A7124" s="1" t="s">
        <v>8886</v>
      </c>
      <c r="B7124" t="s">
        <v>8886</v>
      </c>
      <c r="C7124" t="s">
        <v>1765</v>
      </c>
      <c r="E7124" s="4">
        <v>42429</v>
      </c>
      <c r="F7124" t="s">
        <v>9798</v>
      </c>
    </row>
    <row r="7125" spans="1:6">
      <c r="A7125" s="1" t="s">
        <v>8887</v>
      </c>
      <c r="B7125" t="s">
        <v>8887</v>
      </c>
      <c r="C7125" t="s">
        <v>1765</v>
      </c>
      <c r="E7125" s="4">
        <v>42429</v>
      </c>
      <c r="F7125" t="s">
        <v>9798</v>
      </c>
    </row>
    <row r="7126" spans="1:6">
      <c r="A7126" s="1" t="s">
        <v>8888</v>
      </c>
      <c r="B7126" t="s">
        <v>8888</v>
      </c>
      <c r="C7126" t="s">
        <v>1765</v>
      </c>
      <c r="E7126" s="4">
        <v>42429</v>
      </c>
      <c r="F7126" t="s">
        <v>9798</v>
      </c>
    </row>
    <row r="7127" spans="1:6">
      <c r="A7127" s="1" t="s">
        <v>8889</v>
      </c>
      <c r="B7127" t="s">
        <v>8889</v>
      </c>
      <c r="C7127" t="s">
        <v>1765</v>
      </c>
      <c r="E7127" s="4">
        <v>42429</v>
      </c>
      <c r="F7127" t="s">
        <v>9798</v>
      </c>
    </row>
    <row r="7128" spans="1:6">
      <c r="A7128" s="1" t="s">
        <v>8890</v>
      </c>
      <c r="B7128" t="s">
        <v>8890</v>
      </c>
      <c r="C7128" t="s">
        <v>1765</v>
      </c>
      <c r="E7128" s="4">
        <v>42429</v>
      </c>
      <c r="F7128" t="s">
        <v>9798</v>
      </c>
    </row>
    <row r="7129" spans="1:6">
      <c r="A7129" s="1" t="s">
        <v>8891</v>
      </c>
      <c r="B7129" t="s">
        <v>8891</v>
      </c>
      <c r="C7129" t="s">
        <v>1765</v>
      </c>
      <c r="E7129" s="4">
        <v>42489</v>
      </c>
      <c r="F7129" t="s">
        <v>9798</v>
      </c>
    </row>
    <row r="7130" spans="1:6">
      <c r="A7130" s="1" t="s">
        <v>8892</v>
      </c>
      <c r="B7130" t="s">
        <v>8892</v>
      </c>
      <c r="C7130" t="s">
        <v>1765</v>
      </c>
      <c r="E7130" s="4">
        <v>42479</v>
      </c>
      <c r="F7130" t="s">
        <v>9798</v>
      </c>
    </row>
    <row r="7131" spans="1:6">
      <c r="A7131" s="1" t="s">
        <v>8893</v>
      </c>
      <c r="B7131" t="s">
        <v>8893</v>
      </c>
      <c r="C7131" t="s">
        <v>1765</v>
      </c>
      <c r="D7131" t="s">
        <v>9725</v>
      </c>
      <c r="E7131" s="4">
        <v>42915</v>
      </c>
      <c r="F7131" t="s">
        <v>9798</v>
      </c>
    </row>
    <row r="7132" spans="1:6">
      <c r="A7132" s="1" t="s">
        <v>8894</v>
      </c>
      <c r="B7132" t="s">
        <v>8894</v>
      </c>
      <c r="C7132" t="s">
        <v>9715</v>
      </c>
      <c r="E7132" s="4">
        <v>42835</v>
      </c>
      <c r="F7132" t="s">
        <v>9798</v>
      </c>
    </row>
    <row r="7133" spans="1:6">
      <c r="A7133" s="1" t="s">
        <v>8895</v>
      </c>
      <c r="B7133" t="s">
        <v>8895</v>
      </c>
      <c r="C7133" t="s">
        <v>1765</v>
      </c>
      <c r="D7133" t="s">
        <v>9722</v>
      </c>
      <c r="E7133" s="4">
        <v>42915</v>
      </c>
      <c r="F7133" t="s">
        <v>9798</v>
      </c>
    </row>
    <row r="7134" spans="1:6">
      <c r="A7134" s="1" t="s">
        <v>8896</v>
      </c>
      <c r="B7134" t="s">
        <v>8896</v>
      </c>
      <c r="C7134" t="s">
        <v>1765</v>
      </c>
      <c r="E7134" s="4">
        <v>42489</v>
      </c>
      <c r="F7134" t="s">
        <v>9798</v>
      </c>
    </row>
    <row r="7135" spans="1:6">
      <c r="A7135" s="1" t="s">
        <v>8897</v>
      </c>
      <c r="B7135" t="s">
        <v>8897</v>
      </c>
      <c r="C7135" t="s">
        <v>1765</v>
      </c>
      <c r="E7135" s="4">
        <v>42452</v>
      </c>
      <c r="F7135" t="s">
        <v>9798</v>
      </c>
    </row>
    <row r="7136" spans="1:6">
      <c r="A7136" s="1" t="s">
        <v>8898</v>
      </c>
      <c r="B7136" t="s">
        <v>8898</v>
      </c>
      <c r="C7136" t="s">
        <v>1765</v>
      </c>
      <c r="D7136" t="s">
        <v>9741</v>
      </c>
      <c r="E7136" s="4">
        <v>42964</v>
      </c>
      <c r="F7136" t="s">
        <v>9798</v>
      </c>
    </row>
    <row r="7137" spans="1:6">
      <c r="A7137" s="1" t="s">
        <v>8899</v>
      </c>
      <c r="B7137" t="s">
        <v>8899</v>
      </c>
      <c r="C7137" t="s">
        <v>1765</v>
      </c>
      <c r="E7137" s="4">
        <v>42479</v>
      </c>
      <c r="F7137" t="s">
        <v>9798</v>
      </c>
    </row>
    <row r="7138" spans="1:6">
      <c r="A7138" s="1" t="s">
        <v>8900</v>
      </c>
      <c r="B7138" t="s">
        <v>8900</v>
      </c>
      <c r="C7138" t="s">
        <v>1765</v>
      </c>
      <c r="D7138" t="s">
        <v>9722</v>
      </c>
      <c r="E7138" s="4">
        <v>43124</v>
      </c>
      <c r="F7138" t="s">
        <v>9798</v>
      </c>
    </row>
    <row r="7139" spans="1:6">
      <c r="A7139" s="1" t="s">
        <v>8901</v>
      </c>
      <c r="B7139" t="s">
        <v>8901</v>
      </c>
      <c r="C7139" t="s">
        <v>1765</v>
      </c>
      <c r="E7139" s="4">
        <v>42489</v>
      </c>
      <c r="F7139" t="s">
        <v>9798</v>
      </c>
    </row>
    <row r="7140" spans="1:6">
      <c r="A7140" s="1" t="s">
        <v>8902</v>
      </c>
      <c r="B7140" t="s">
        <v>8902</v>
      </c>
      <c r="C7140" t="s">
        <v>1765</v>
      </c>
      <c r="E7140" s="4">
        <v>42489</v>
      </c>
      <c r="F7140" t="s">
        <v>9798</v>
      </c>
    </row>
    <row r="7141" spans="1:6">
      <c r="A7141" s="1" t="s">
        <v>8903</v>
      </c>
      <c r="B7141" t="s">
        <v>8903</v>
      </c>
      <c r="C7141" t="s">
        <v>1765</v>
      </c>
      <c r="D7141" t="s">
        <v>9725</v>
      </c>
      <c r="E7141" s="4">
        <v>43509</v>
      </c>
      <c r="F7141" t="s">
        <v>9798</v>
      </c>
    </row>
    <row r="7142" spans="1:6">
      <c r="A7142" s="1" t="s">
        <v>8904</v>
      </c>
      <c r="B7142" t="s">
        <v>8904</v>
      </c>
      <c r="C7142" t="s">
        <v>1765</v>
      </c>
      <c r="D7142" t="s">
        <v>9724</v>
      </c>
      <c r="E7142" s="4">
        <v>43105</v>
      </c>
      <c r="F7142" t="s">
        <v>9798</v>
      </c>
    </row>
    <row r="7143" spans="1:6">
      <c r="A7143" s="1" t="s">
        <v>8905</v>
      </c>
      <c r="B7143" t="s">
        <v>8905</v>
      </c>
      <c r="C7143" t="s">
        <v>1765</v>
      </c>
      <c r="D7143" t="s">
        <v>9722</v>
      </c>
      <c r="E7143" s="4">
        <v>42915</v>
      </c>
      <c r="F7143" t="s">
        <v>9798</v>
      </c>
    </row>
    <row r="7144" spans="1:6">
      <c r="A7144" s="1" t="s">
        <v>8906</v>
      </c>
      <c r="B7144" t="s">
        <v>8906</v>
      </c>
      <c r="C7144" t="s">
        <v>1765</v>
      </c>
      <c r="E7144" s="4">
        <v>42489</v>
      </c>
      <c r="F7144" t="s">
        <v>9798</v>
      </c>
    </row>
    <row r="7145" spans="1:6">
      <c r="A7145" s="1" t="s">
        <v>8907</v>
      </c>
      <c r="B7145" t="s">
        <v>8907</v>
      </c>
      <c r="C7145" t="s">
        <v>1765</v>
      </c>
      <c r="E7145" s="4">
        <v>42489</v>
      </c>
      <c r="F7145" t="s">
        <v>9798</v>
      </c>
    </row>
    <row r="7146" spans="1:6">
      <c r="A7146" s="1" t="s">
        <v>8908</v>
      </c>
      <c r="B7146" t="s">
        <v>8908</v>
      </c>
      <c r="C7146" t="s">
        <v>1765</v>
      </c>
      <c r="E7146" s="4">
        <v>42479</v>
      </c>
      <c r="F7146" t="s">
        <v>9798</v>
      </c>
    </row>
    <row r="7147" spans="1:6">
      <c r="A7147" s="1" t="s">
        <v>8909</v>
      </c>
      <c r="B7147" t="s">
        <v>8909</v>
      </c>
      <c r="C7147" t="s">
        <v>1765</v>
      </c>
      <c r="E7147" s="4">
        <v>42489</v>
      </c>
      <c r="F7147" t="s">
        <v>9798</v>
      </c>
    </row>
    <row r="7148" spans="1:6">
      <c r="A7148" s="1" t="s">
        <v>8910</v>
      </c>
      <c r="B7148" t="s">
        <v>8910</v>
      </c>
      <c r="C7148" t="s">
        <v>1765</v>
      </c>
      <c r="D7148" t="s">
        <v>9722</v>
      </c>
      <c r="E7148" s="4">
        <v>42895</v>
      </c>
      <c r="F7148" t="s">
        <v>9798</v>
      </c>
    </row>
    <row r="7149" spans="1:6">
      <c r="A7149" s="1" t="s">
        <v>8911</v>
      </c>
      <c r="B7149" t="s">
        <v>8911</v>
      </c>
      <c r="C7149" t="s">
        <v>1765</v>
      </c>
      <c r="D7149" t="s">
        <v>9722</v>
      </c>
      <c r="E7149" s="4">
        <v>42908</v>
      </c>
      <c r="F7149" t="s">
        <v>9798</v>
      </c>
    </row>
    <row r="7150" spans="1:6">
      <c r="A7150" s="1" t="s">
        <v>8912</v>
      </c>
      <c r="B7150" t="s">
        <v>8912</v>
      </c>
      <c r="C7150" t="s">
        <v>1765</v>
      </c>
      <c r="E7150" s="4">
        <v>42479</v>
      </c>
      <c r="F7150" t="s">
        <v>9798</v>
      </c>
    </row>
    <row r="7151" spans="1:6">
      <c r="A7151" s="1" t="s">
        <v>8913</v>
      </c>
      <c r="B7151" t="s">
        <v>8913</v>
      </c>
      <c r="C7151" t="s">
        <v>1765</v>
      </c>
      <c r="E7151" s="4">
        <v>42489</v>
      </c>
      <c r="F7151" t="s">
        <v>9798</v>
      </c>
    </row>
    <row r="7152" spans="1:6">
      <c r="A7152" s="1" t="s">
        <v>8914</v>
      </c>
      <c r="B7152" t="s">
        <v>8914</v>
      </c>
      <c r="C7152" t="s">
        <v>1765</v>
      </c>
      <c r="E7152" s="4">
        <v>42489</v>
      </c>
      <c r="F7152" t="s">
        <v>9798</v>
      </c>
    </row>
    <row r="7153" spans="1:6">
      <c r="A7153" s="1" t="s">
        <v>8915</v>
      </c>
      <c r="B7153" t="s">
        <v>8915</v>
      </c>
      <c r="C7153" t="s">
        <v>1765</v>
      </c>
      <c r="E7153" s="4">
        <v>43007</v>
      </c>
      <c r="F7153" t="s">
        <v>9798</v>
      </c>
    </row>
    <row r="7154" spans="1:6">
      <c r="A7154" s="1" t="s">
        <v>8916</v>
      </c>
      <c r="B7154" t="s">
        <v>8916</v>
      </c>
      <c r="C7154" t="s">
        <v>1765</v>
      </c>
      <c r="E7154" s="4">
        <v>42489</v>
      </c>
      <c r="F7154" t="s">
        <v>9798</v>
      </c>
    </row>
    <row r="7155" spans="1:6">
      <c r="A7155" s="1" t="s">
        <v>8917</v>
      </c>
      <c r="B7155" t="s">
        <v>8917</v>
      </c>
      <c r="C7155" t="s">
        <v>1765</v>
      </c>
      <c r="E7155" s="4">
        <v>43241</v>
      </c>
      <c r="F7155" t="s">
        <v>9798</v>
      </c>
    </row>
    <row r="7156" spans="1:6">
      <c r="A7156" s="1" t="s">
        <v>8918</v>
      </c>
      <c r="B7156" t="s">
        <v>8918</v>
      </c>
      <c r="C7156" t="s">
        <v>1765</v>
      </c>
      <c r="E7156" s="4">
        <v>42489</v>
      </c>
      <c r="F7156" t="s">
        <v>9798</v>
      </c>
    </row>
    <row r="7157" spans="1:6">
      <c r="A7157" s="1" t="s">
        <v>8919</v>
      </c>
      <c r="B7157" t="s">
        <v>8919</v>
      </c>
      <c r="C7157" t="s">
        <v>1765</v>
      </c>
      <c r="E7157" s="4">
        <v>42489</v>
      </c>
      <c r="F7157" t="s">
        <v>9798</v>
      </c>
    </row>
    <row r="7158" spans="1:6">
      <c r="A7158" s="1" t="s">
        <v>8920</v>
      </c>
      <c r="B7158" t="s">
        <v>8920</v>
      </c>
      <c r="C7158" t="s">
        <v>1765</v>
      </c>
      <c r="E7158" s="4">
        <v>42489</v>
      </c>
      <c r="F7158" t="s">
        <v>9798</v>
      </c>
    </row>
    <row r="7159" spans="1:6">
      <c r="A7159" s="1" t="s">
        <v>8921</v>
      </c>
      <c r="B7159" t="s">
        <v>8921</v>
      </c>
      <c r="C7159" t="s">
        <v>9715</v>
      </c>
      <c r="D7159" t="s">
        <v>9722</v>
      </c>
      <c r="E7159" s="4">
        <v>42990</v>
      </c>
      <c r="F7159" t="s">
        <v>9798</v>
      </c>
    </row>
    <row r="7160" spans="1:6">
      <c r="A7160" s="1" t="s">
        <v>8922</v>
      </c>
      <c r="B7160" t="s">
        <v>8922</v>
      </c>
      <c r="C7160" t="s">
        <v>1765</v>
      </c>
      <c r="E7160" s="4">
        <v>42489</v>
      </c>
      <c r="F7160" t="s">
        <v>9798</v>
      </c>
    </row>
    <row r="7161" spans="1:6">
      <c r="A7161" s="1" t="s">
        <v>8923</v>
      </c>
      <c r="B7161" t="s">
        <v>8923</v>
      </c>
      <c r="C7161" t="s">
        <v>1765</v>
      </c>
      <c r="E7161" s="4">
        <v>42489</v>
      </c>
      <c r="F7161" t="s">
        <v>9798</v>
      </c>
    </row>
    <row r="7162" spans="1:6">
      <c r="A7162" s="1" t="s">
        <v>8924</v>
      </c>
      <c r="B7162" t="s">
        <v>8924</v>
      </c>
      <c r="C7162" t="s">
        <v>1765</v>
      </c>
      <c r="D7162" t="s">
        <v>9723</v>
      </c>
      <c r="E7162" s="4">
        <v>43241</v>
      </c>
      <c r="F7162" t="s">
        <v>9798</v>
      </c>
    </row>
    <row r="7163" spans="1:6">
      <c r="A7163" s="1" t="s">
        <v>8925</v>
      </c>
      <c r="B7163" t="s">
        <v>8925</v>
      </c>
      <c r="C7163" t="s">
        <v>1765</v>
      </c>
      <c r="D7163" t="s">
        <v>9729</v>
      </c>
      <c r="E7163" s="4">
        <v>42479</v>
      </c>
      <c r="F7163" t="s">
        <v>9798</v>
      </c>
    </row>
    <row r="7164" spans="1:6">
      <c r="A7164" s="1" t="s">
        <v>8926</v>
      </c>
      <c r="B7164" t="s">
        <v>8926</v>
      </c>
      <c r="C7164" t="s">
        <v>1765</v>
      </c>
      <c r="E7164" s="4">
        <v>42482</v>
      </c>
      <c r="F7164" t="s">
        <v>9798</v>
      </c>
    </row>
    <row r="7165" spans="1:6">
      <c r="A7165" s="1" t="s">
        <v>8927</v>
      </c>
      <c r="B7165" t="s">
        <v>8927</v>
      </c>
      <c r="C7165" t="s">
        <v>1765</v>
      </c>
      <c r="E7165" s="4">
        <v>42489</v>
      </c>
      <c r="F7165" t="s">
        <v>9798</v>
      </c>
    </row>
    <row r="7166" spans="1:6">
      <c r="A7166" s="1" t="s">
        <v>8928</v>
      </c>
      <c r="B7166" t="s">
        <v>8928</v>
      </c>
      <c r="C7166" t="s">
        <v>1765</v>
      </c>
      <c r="E7166" s="4">
        <v>42479</v>
      </c>
      <c r="F7166" t="s">
        <v>9798</v>
      </c>
    </row>
    <row r="7167" spans="1:6">
      <c r="A7167" s="1" t="s">
        <v>8929</v>
      </c>
      <c r="B7167" t="s">
        <v>8929</v>
      </c>
      <c r="C7167" t="s">
        <v>1765</v>
      </c>
      <c r="D7167" t="s">
        <v>9722</v>
      </c>
      <c r="E7167" s="4">
        <v>42740</v>
      </c>
      <c r="F7167" t="s">
        <v>9798</v>
      </c>
    </row>
    <row r="7168" spans="1:6">
      <c r="A7168" s="1" t="s">
        <v>8930</v>
      </c>
      <c r="B7168" t="s">
        <v>8930</v>
      </c>
      <c r="C7168" t="s">
        <v>1765</v>
      </c>
      <c r="E7168" s="4">
        <v>42643</v>
      </c>
      <c r="F7168" t="s">
        <v>9798</v>
      </c>
    </row>
    <row r="7169" spans="1:6">
      <c r="A7169" s="1" t="s">
        <v>8931</v>
      </c>
      <c r="B7169" t="s">
        <v>8931</v>
      </c>
      <c r="C7169" t="s">
        <v>1765</v>
      </c>
      <c r="E7169" s="4">
        <v>42479</v>
      </c>
      <c r="F7169" t="s">
        <v>9798</v>
      </c>
    </row>
    <row r="7170" spans="1:6">
      <c r="A7170" s="1" t="s">
        <v>8932</v>
      </c>
      <c r="B7170" t="s">
        <v>8932</v>
      </c>
      <c r="C7170" t="s">
        <v>9715</v>
      </c>
      <c r="E7170" s="4">
        <v>42735</v>
      </c>
      <c r="F7170" t="s">
        <v>9798</v>
      </c>
    </row>
    <row r="7171" spans="1:6">
      <c r="A7171" s="1" t="s">
        <v>8933</v>
      </c>
      <c r="B7171" t="s">
        <v>8933</v>
      </c>
      <c r="C7171" t="s">
        <v>9715</v>
      </c>
      <c r="E7171" s="4">
        <v>42735</v>
      </c>
      <c r="F7171" t="s">
        <v>9798</v>
      </c>
    </row>
    <row r="7172" spans="1:6">
      <c r="A7172" s="1" t="s">
        <v>8934</v>
      </c>
      <c r="B7172" t="s">
        <v>8934</v>
      </c>
      <c r="C7172" t="s">
        <v>9715</v>
      </c>
      <c r="E7172" s="4">
        <v>42661</v>
      </c>
      <c r="F7172" t="s">
        <v>9798</v>
      </c>
    </row>
    <row r="7173" spans="1:6">
      <c r="A7173" s="1" t="s">
        <v>8935</v>
      </c>
      <c r="B7173" t="s">
        <v>8935</v>
      </c>
      <c r="C7173" t="s">
        <v>9715</v>
      </c>
      <c r="E7173" s="4">
        <v>42711</v>
      </c>
      <c r="F7173" t="s">
        <v>9798</v>
      </c>
    </row>
    <row r="7174" spans="1:6">
      <c r="A7174" s="1" t="s">
        <v>8936</v>
      </c>
      <c r="B7174" t="s">
        <v>8936</v>
      </c>
      <c r="C7174" t="s">
        <v>9715</v>
      </c>
      <c r="E7174" s="4">
        <v>42735</v>
      </c>
      <c r="F7174" t="s">
        <v>9798</v>
      </c>
    </row>
    <row r="7175" spans="1:6">
      <c r="A7175" s="1" t="s">
        <v>8937</v>
      </c>
      <c r="B7175" t="s">
        <v>8937</v>
      </c>
      <c r="C7175" t="s">
        <v>9715</v>
      </c>
      <c r="E7175" s="4">
        <v>42711</v>
      </c>
      <c r="F7175" t="s">
        <v>9798</v>
      </c>
    </row>
    <row r="7176" spans="1:6">
      <c r="A7176" s="1" t="s">
        <v>8938</v>
      </c>
      <c r="B7176" t="s">
        <v>8938</v>
      </c>
      <c r="C7176" t="s">
        <v>9715</v>
      </c>
      <c r="E7176" s="4">
        <v>42668</v>
      </c>
      <c r="F7176" t="s">
        <v>9798</v>
      </c>
    </row>
    <row r="7177" spans="1:6">
      <c r="A7177" s="1" t="s">
        <v>8939</v>
      </c>
      <c r="B7177" t="s">
        <v>8939</v>
      </c>
      <c r="C7177" t="s">
        <v>9715</v>
      </c>
      <c r="E7177" s="4">
        <v>42594</v>
      </c>
      <c r="F7177" t="s">
        <v>9798</v>
      </c>
    </row>
    <row r="7178" spans="1:6">
      <c r="A7178" s="1" t="s">
        <v>8940</v>
      </c>
      <c r="B7178" t="s">
        <v>8940</v>
      </c>
      <c r="C7178" t="s">
        <v>9715</v>
      </c>
      <c r="E7178" s="4">
        <v>42633</v>
      </c>
      <c r="F7178" t="s">
        <v>9798</v>
      </c>
    </row>
    <row r="7179" spans="1:6">
      <c r="A7179" s="1" t="s">
        <v>8941</v>
      </c>
      <c r="B7179" t="s">
        <v>8941</v>
      </c>
      <c r="C7179" t="s">
        <v>9715</v>
      </c>
      <c r="E7179" s="4">
        <v>42711</v>
      </c>
      <c r="F7179" t="s">
        <v>9798</v>
      </c>
    </row>
    <row r="7180" spans="1:6">
      <c r="A7180" s="1" t="s">
        <v>8942</v>
      </c>
      <c r="B7180" t="s">
        <v>8942</v>
      </c>
      <c r="C7180" t="s">
        <v>9715</v>
      </c>
      <c r="E7180" s="4">
        <v>42735</v>
      </c>
      <c r="F7180" t="s">
        <v>9798</v>
      </c>
    </row>
    <row r="7181" spans="1:6">
      <c r="A7181" s="1" t="s">
        <v>8943</v>
      </c>
      <c r="B7181" t="s">
        <v>8943</v>
      </c>
      <c r="C7181" t="s">
        <v>9715</v>
      </c>
      <c r="E7181" s="4">
        <v>42735</v>
      </c>
      <c r="F7181" t="s">
        <v>9798</v>
      </c>
    </row>
    <row r="7182" spans="1:6">
      <c r="A7182" s="1" t="s">
        <v>8944</v>
      </c>
      <c r="B7182" t="s">
        <v>8944</v>
      </c>
      <c r="C7182" t="s">
        <v>9715</v>
      </c>
      <c r="E7182" s="4">
        <v>42633</v>
      </c>
      <c r="F7182" t="s">
        <v>9798</v>
      </c>
    </row>
    <row r="7183" spans="1:6">
      <c r="A7183" s="1" t="s">
        <v>8945</v>
      </c>
      <c r="B7183" t="s">
        <v>8945</v>
      </c>
      <c r="C7183" t="s">
        <v>9715</v>
      </c>
      <c r="E7183" s="4">
        <v>42668</v>
      </c>
      <c r="F7183" t="s">
        <v>9798</v>
      </c>
    </row>
    <row r="7184" spans="1:6">
      <c r="A7184" s="1" t="s">
        <v>8946</v>
      </c>
      <c r="B7184" t="s">
        <v>8946</v>
      </c>
      <c r="C7184" t="s">
        <v>1765</v>
      </c>
      <c r="E7184" s="4">
        <v>42643</v>
      </c>
      <c r="F7184" t="s">
        <v>9798</v>
      </c>
    </row>
    <row r="7185" spans="1:6">
      <c r="A7185" s="1" t="s">
        <v>8947</v>
      </c>
      <c r="B7185" t="s">
        <v>8947</v>
      </c>
      <c r="C7185" t="s">
        <v>9715</v>
      </c>
      <c r="E7185" s="4">
        <v>42711</v>
      </c>
      <c r="F7185" t="s">
        <v>9798</v>
      </c>
    </row>
    <row r="7186" spans="1:6">
      <c r="A7186" s="1" t="s">
        <v>8948</v>
      </c>
      <c r="B7186" t="s">
        <v>8948</v>
      </c>
      <c r="C7186" t="s">
        <v>9715</v>
      </c>
      <c r="E7186" s="4">
        <v>42711</v>
      </c>
      <c r="F7186" t="s">
        <v>9798</v>
      </c>
    </row>
    <row r="7187" spans="1:6">
      <c r="A7187" s="1" t="s">
        <v>8949</v>
      </c>
      <c r="B7187" t="s">
        <v>8949</v>
      </c>
      <c r="C7187" t="s">
        <v>9715</v>
      </c>
      <c r="E7187" s="4">
        <v>42711</v>
      </c>
      <c r="F7187" t="s">
        <v>9798</v>
      </c>
    </row>
    <row r="7188" spans="1:6">
      <c r="A7188" s="1" t="s">
        <v>8950</v>
      </c>
      <c r="B7188" t="s">
        <v>8950</v>
      </c>
      <c r="C7188" t="s">
        <v>1765</v>
      </c>
      <c r="E7188" s="4">
        <v>43045</v>
      </c>
      <c r="F7188" t="s">
        <v>9798</v>
      </c>
    </row>
    <row r="7189" spans="1:6">
      <c r="A7189" s="1" t="s">
        <v>8951</v>
      </c>
      <c r="B7189" t="s">
        <v>8951</v>
      </c>
      <c r="C7189" t="s">
        <v>9715</v>
      </c>
      <c r="E7189" s="4">
        <v>42599</v>
      </c>
      <c r="F7189" t="s">
        <v>9798</v>
      </c>
    </row>
    <row r="7190" spans="1:6">
      <c r="A7190" s="1" t="s">
        <v>8952</v>
      </c>
      <c r="B7190" t="s">
        <v>8952</v>
      </c>
      <c r="C7190" t="s">
        <v>9715</v>
      </c>
      <c r="E7190" s="4">
        <v>42713</v>
      </c>
      <c r="F7190" t="s">
        <v>9798</v>
      </c>
    </row>
    <row r="7191" spans="1:6">
      <c r="A7191" s="1" t="s">
        <v>8953</v>
      </c>
      <c r="B7191" t="s">
        <v>8953</v>
      </c>
      <c r="C7191" t="s">
        <v>9715</v>
      </c>
      <c r="E7191" s="4">
        <v>42735</v>
      </c>
      <c r="F7191" t="s">
        <v>9798</v>
      </c>
    </row>
    <row r="7192" spans="1:6">
      <c r="A7192" s="1" t="s">
        <v>8954</v>
      </c>
      <c r="B7192" t="s">
        <v>8954</v>
      </c>
      <c r="C7192" t="s">
        <v>9715</v>
      </c>
      <c r="E7192" s="4">
        <v>42661</v>
      </c>
      <c r="F7192" t="s">
        <v>9798</v>
      </c>
    </row>
    <row r="7193" spans="1:6">
      <c r="A7193" s="1" t="s">
        <v>8955</v>
      </c>
      <c r="B7193" t="s">
        <v>8955</v>
      </c>
      <c r="C7193" t="s">
        <v>9715</v>
      </c>
      <c r="E7193" s="4">
        <v>42724</v>
      </c>
      <c r="F7193" t="s">
        <v>9798</v>
      </c>
    </row>
    <row r="7194" spans="1:6">
      <c r="A7194" s="1" t="s">
        <v>8956</v>
      </c>
      <c r="B7194" t="s">
        <v>8956</v>
      </c>
      <c r="C7194" t="s">
        <v>9715</v>
      </c>
      <c r="D7194" t="s">
        <v>9755</v>
      </c>
      <c r="E7194" s="4">
        <v>42790</v>
      </c>
      <c r="F7194" t="s">
        <v>9798</v>
      </c>
    </row>
    <row r="7195" spans="1:6">
      <c r="A7195" s="1" t="s">
        <v>8957</v>
      </c>
      <c r="B7195" t="s">
        <v>8957</v>
      </c>
      <c r="C7195" t="s">
        <v>9715</v>
      </c>
      <c r="E7195" s="4">
        <v>42633</v>
      </c>
      <c r="F7195" t="s">
        <v>9798</v>
      </c>
    </row>
    <row r="7196" spans="1:6">
      <c r="A7196" s="1" t="s">
        <v>8958</v>
      </c>
      <c r="B7196" t="s">
        <v>8958</v>
      </c>
      <c r="C7196" t="s">
        <v>9715</v>
      </c>
      <c r="D7196" t="s">
        <v>9722</v>
      </c>
      <c r="E7196" s="4">
        <v>42977</v>
      </c>
      <c r="F7196" t="s">
        <v>9798</v>
      </c>
    </row>
    <row r="7197" spans="1:6">
      <c r="A7197" s="1" t="s">
        <v>8959</v>
      </c>
      <c r="B7197" t="s">
        <v>8959</v>
      </c>
      <c r="C7197" t="s">
        <v>9715</v>
      </c>
      <c r="E7197" s="4">
        <v>42724</v>
      </c>
      <c r="F7197" t="s">
        <v>9798</v>
      </c>
    </row>
    <row r="7198" spans="1:6">
      <c r="A7198" s="1" t="s">
        <v>8960</v>
      </c>
      <c r="B7198" t="s">
        <v>8960</v>
      </c>
      <c r="C7198" t="s">
        <v>9715</v>
      </c>
      <c r="E7198" s="4">
        <v>42724</v>
      </c>
      <c r="F7198" t="s">
        <v>9798</v>
      </c>
    </row>
    <row r="7199" spans="1:6">
      <c r="A7199" s="1" t="s">
        <v>8961</v>
      </c>
      <c r="B7199" t="s">
        <v>8961</v>
      </c>
      <c r="C7199" t="s">
        <v>9715</v>
      </c>
      <c r="E7199" s="4">
        <v>42735</v>
      </c>
      <c r="F7199" t="s">
        <v>9798</v>
      </c>
    </row>
    <row r="7200" spans="1:6">
      <c r="A7200" s="1" t="s">
        <v>8962</v>
      </c>
      <c r="B7200" t="s">
        <v>8962</v>
      </c>
      <c r="C7200" t="s">
        <v>9715</v>
      </c>
      <c r="E7200" s="4">
        <v>42713</v>
      </c>
      <c r="F7200" t="s">
        <v>9798</v>
      </c>
    </row>
    <row r="7201" spans="1:6">
      <c r="A7201" s="1" t="s">
        <v>8963</v>
      </c>
      <c r="B7201" t="s">
        <v>8963</v>
      </c>
      <c r="C7201" t="s">
        <v>9715</v>
      </c>
      <c r="E7201" s="4">
        <v>42735</v>
      </c>
      <c r="F7201" t="s">
        <v>9798</v>
      </c>
    </row>
    <row r="7202" spans="1:6">
      <c r="A7202" s="1" t="s">
        <v>8964</v>
      </c>
      <c r="B7202" t="s">
        <v>8964</v>
      </c>
      <c r="C7202" t="s">
        <v>9715</v>
      </c>
      <c r="E7202" s="4">
        <v>42640</v>
      </c>
      <c r="F7202" t="s">
        <v>9798</v>
      </c>
    </row>
    <row r="7203" spans="1:6">
      <c r="A7203" s="1" t="s">
        <v>8965</v>
      </c>
      <c r="B7203" t="s">
        <v>8965</v>
      </c>
      <c r="C7203" t="s">
        <v>9715</v>
      </c>
      <c r="D7203" t="s">
        <v>9725</v>
      </c>
      <c r="E7203" s="4">
        <v>42711</v>
      </c>
      <c r="F7203" t="s">
        <v>9798</v>
      </c>
    </row>
    <row r="7204" spans="1:6">
      <c r="A7204" s="1" t="s">
        <v>8966</v>
      </c>
      <c r="B7204" t="s">
        <v>8966</v>
      </c>
      <c r="C7204" t="s">
        <v>9715</v>
      </c>
      <c r="E7204" s="4">
        <v>42735</v>
      </c>
      <c r="F7204" t="s">
        <v>9798</v>
      </c>
    </row>
    <row r="7205" spans="1:6">
      <c r="A7205" s="1" t="s">
        <v>8967</v>
      </c>
      <c r="B7205" t="s">
        <v>8967</v>
      </c>
      <c r="C7205" t="s">
        <v>9715</v>
      </c>
      <c r="E7205" s="4">
        <v>43475</v>
      </c>
      <c r="F7205" t="s">
        <v>9798</v>
      </c>
    </row>
    <row r="7206" spans="1:6">
      <c r="A7206" s="1" t="s">
        <v>8968</v>
      </c>
      <c r="B7206" t="s">
        <v>8968</v>
      </c>
      <c r="C7206" t="s">
        <v>9715</v>
      </c>
      <c r="E7206" s="4">
        <v>43131</v>
      </c>
      <c r="F7206" t="s">
        <v>9798</v>
      </c>
    </row>
    <row r="7207" spans="1:6">
      <c r="A7207" s="1" t="s">
        <v>8969</v>
      </c>
      <c r="B7207" t="s">
        <v>8969</v>
      </c>
      <c r="C7207" t="s">
        <v>9715</v>
      </c>
      <c r="E7207" s="4">
        <v>42724</v>
      </c>
      <c r="F7207" t="s">
        <v>9798</v>
      </c>
    </row>
    <row r="7208" spans="1:6">
      <c r="A7208" s="1" t="s">
        <v>8970</v>
      </c>
      <c r="B7208" t="s">
        <v>8970</v>
      </c>
      <c r="C7208" t="s">
        <v>9715</v>
      </c>
      <c r="E7208" s="4">
        <v>42724</v>
      </c>
      <c r="F7208" t="s">
        <v>9798</v>
      </c>
    </row>
    <row r="7209" spans="1:6">
      <c r="A7209" s="1" t="s">
        <v>8971</v>
      </c>
      <c r="B7209" t="s">
        <v>8971</v>
      </c>
      <c r="C7209" t="s">
        <v>1765</v>
      </c>
      <c r="E7209" s="4">
        <v>42643</v>
      </c>
      <c r="F7209" t="s">
        <v>9798</v>
      </c>
    </row>
    <row r="7210" spans="1:6">
      <c r="A7210" s="1" t="s">
        <v>8972</v>
      </c>
      <c r="B7210" t="s">
        <v>8972</v>
      </c>
      <c r="C7210" t="s">
        <v>9715</v>
      </c>
      <c r="E7210" s="4">
        <v>42818</v>
      </c>
      <c r="F7210" t="s">
        <v>9798</v>
      </c>
    </row>
    <row r="7211" spans="1:6">
      <c r="A7211" s="1" t="s">
        <v>8973</v>
      </c>
      <c r="B7211" t="s">
        <v>8973</v>
      </c>
      <c r="C7211" t="s">
        <v>9715</v>
      </c>
      <c r="E7211" s="4">
        <v>42711</v>
      </c>
      <c r="F7211" t="s">
        <v>9798</v>
      </c>
    </row>
    <row r="7212" spans="1:6">
      <c r="A7212" s="1" t="s">
        <v>8974</v>
      </c>
      <c r="B7212" t="s">
        <v>8974</v>
      </c>
      <c r="C7212" t="s">
        <v>9715</v>
      </c>
      <c r="E7212" s="4">
        <v>42646</v>
      </c>
      <c r="F7212" t="s">
        <v>9798</v>
      </c>
    </row>
    <row r="7213" spans="1:6">
      <c r="A7213" s="1" t="s">
        <v>8975</v>
      </c>
      <c r="B7213" t="s">
        <v>8975</v>
      </c>
      <c r="C7213" t="s">
        <v>9715</v>
      </c>
      <c r="D7213" t="s">
        <v>9725</v>
      </c>
      <c r="E7213" s="4">
        <v>43241</v>
      </c>
      <c r="F7213" t="s">
        <v>9798</v>
      </c>
    </row>
    <row r="7214" spans="1:6">
      <c r="A7214" s="1" t="s">
        <v>8976</v>
      </c>
      <c r="B7214" t="s">
        <v>8976</v>
      </c>
      <c r="C7214" t="s">
        <v>1765</v>
      </c>
      <c r="E7214" s="4">
        <v>43644</v>
      </c>
      <c r="F7214" t="s">
        <v>9798</v>
      </c>
    </row>
    <row r="7215" spans="1:6">
      <c r="A7215" s="1" t="s">
        <v>8977</v>
      </c>
      <c r="B7215" t="s">
        <v>8977</v>
      </c>
      <c r="C7215" t="s">
        <v>1765</v>
      </c>
      <c r="E7215" s="4">
        <v>42794</v>
      </c>
      <c r="F7215" t="s">
        <v>9798</v>
      </c>
    </row>
    <row r="7216" spans="1:6">
      <c r="A7216" s="1" t="s">
        <v>8978</v>
      </c>
      <c r="B7216" t="s">
        <v>8978</v>
      </c>
      <c r="C7216" t="s">
        <v>9715</v>
      </c>
      <c r="E7216" s="4">
        <v>42646</v>
      </c>
      <c r="F7216" t="s">
        <v>9798</v>
      </c>
    </row>
    <row r="7217" spans="1:6">
      <c r="A7217" s="1" t="s">
        <v>8979</v>
      </c>
      <c r="B7217" t="s">
        <v>8979</v>
      </c>
      <c r="C7217" t="s">
        <v>9715</v>
      </c>
      <c r="D7217" t="s">
        <v>9724</v>
      </c>
      <c r="E7217" s="4">
        <v>42740</v>
      </c>
      <c r="F7217" t="s">
        <v>9798</v>
      </c>
    </row>
    <row r="7218" spans="1:6">
      <c r="A7218" s="1" t="s">
        <v>8980</v>
      </c>
      <c r="B7218" t="s">
        <v>8980</v>
      </c>
      <c r="C7218" t="s">
        <v>9715</v>
      </c>
      <c r="E7218" s="4">
        <v>42640</v>
      </c>
      <c r="F7218" t="s">
        <v>9798</v>
      </c>
    </row>
    <row r="7219" spans="1:6">
      <c r="A7219" s="1" t="s">
        <v>8981</v>
      </c>
      <c r="B7219" t="s">
        <v>8981</v>
      </c>
      <c r="C7219" t="s">
        <v>9715</v>
      </c>
      <c r="E7219" s="4">
        <v>42724</v>
      </c>
      <c r="F7219" t="s">
        <v>9798</v>
      </c>
    </row>
    <row r="7220" spans="1:6">
      <c r="A7220" s="1" t="s">
        <v>8982</v>
      </c>
      <c r="B7220" t="s">
        <v>8982</v>
      </c>
      <c r="C7220" t="s">
        <v>9715</v>
      </c>
      <c r="E7220" s="4">
        <v>42713</v>
      </c>
      <c r="F7220" t="s">
        <v>9798</v>
      </c>
    </row>
    <row r="7221" spans="1:6">
      <c r="A7221" s="1" t="s">
        <v>8983</v>
      </c>
      <c r="B7221" t="s">
        <v>8983</v>
      </c>
      <c r="C7221" t="s">
        <v>9715</v>
      </c>
      <c r="E7221" s="4">
        <v>42735</v>
      </c>
      <c r="F7221" t="s">
        <v>9798</v>
      </c>
    </row>
    <row r="7222" spans="1:6">
      <c r="A7222" s="1" t="s">
        <v>8984</v>
      </c>
      <c r="B7222" t="s">
        <v>8984</v>
      </c>
      <c r="C7222" t="s">
        <v>9715</v>
      </c>
      <c r="D7222" t="s">
        <v>9724</v>
      </c>
      <c r="E7222" s="4">
        <v>43376</v>
      </c>
      <c r="F7222" t="s">
        <v>9798</v>
      </c>
    </row>
    <row r="7223" spans="1:6">
      <c r="A7223" s="1" t="s">
        <v>8985</v>
      </c>
      <c r="B7223" t="s">
        <v>8985</v>
      </c>
      <c r="C7223" t="s">
        <v>9715</v>
      </c>
      <c r="E7223" s="4">
        <v>42735</v>
      </c>
      <c r="F7223" t="s">
        <v>9798</v>
      </c>
    </row>
    <row r="7224" spans="1:6">
      <c r="A7224" s="1" t="s">
        <v>8986</v>
      </c>
      <c r="B7224" t="s">
        <v>8986</v>
      </c>
      <c r="C7224" t="s">
        <v>9715</v>
      </c>
      <c r="E7224" s="4">
        <v>42724</v>
      </c>
      <c r="F7224" t="s">
        <v>9798</v>
      </c>
    </row>
    <row r="7225" spans="1:6">
      <c r="A7225" s="1" t="s">
        <v>8987</v>
      </c>
      <c r="B7225" t="s">
        <v>8987</v>
      </c>
      <c r="C7225" t="s">
        <v>9715</v>
      </c>
      <c r="E7225" s="4">
        <v>42735</v>
      </c>
      <c r="F7225" t="s">
        <v>9798</v>
      </c>
    </row>
    <row r="7226" spans="1:6">
      <c r="A7226" s="1" t="s">
        <v>8988</v>
      </c>
      <c r="B7226" t="s">
        <v>8988</v>
      </c>
      <c r="C7226" t="s">
        <v>9715</v>
      </c>
      <c r="E7226" s="4">
        <v>42735</v>
      </c>
      <c r="F7226" t="s">
        <v>9798</v>
      </c>
    </row>
    <row r="7227" spans="1:6">
      <c r="A7227" s="1" t="s">
        <v>8989</v>
      </c>
      <c r="B7227" t="s">
        <v>8989</v>
      </c>
      <c r="C7227" t="s">
        <v>9715</v>
      </c>
      <c r="E7227" s="4">
        <v>42735</v>
      </c>
      <c r="F7227" t="s">
        <v>9798</v>
      </c>
    </row>
    <row r="7228" spans="1:6">
      <c r="A7228" s="1" t="s">
        <v>8990</v>
      </c>
      <c r="B7228" t="s">
        <v>8990</v>
      </c>
      <c r="C7228" t="s">
        <v>9715</v>
      </c>
      <c r="D7228" t="s">
        <v>9732</v>
      </c>
      <c r="E7228" s="4">
        <v>43025</v>
      </c>
      <c r="F7228" t="s">
        <v>9798</v>
      </c>
    </row>
    <row r="7229" spans="1:6">
      <c r="A7229" s="1" t="s">
        <v>8991</v>
      </c>
      <c r="B7229" t="s">
        <v>8991</v>
      </c>
      <c r="C7229" t="s">
        <v>9715</v>
      </c>
      <c r="D7229" t="s">
        <v>178</v>
      </c>
      <c r="E7229" s="4">
        <v>43563</v>
      </c>
      <c r="F7229" t="s">
        <v>9798</v>
      </c>
    </row>
    <row r="7230" spans="1:6">
      <c r="A7230" s="1" t="s">
        <v>8992</v>
      </c>
      <c r="B7230" t="s">
        <v>8992</v>
      </c>
      <c r="C7230" t="s">
        <v>9715</v>
      </c>
      <c r="E7230" s="4">
        <v>42696</v>
      </c>
      <c r="F7230" t="s">
        <v>9798</v>
      </c>
    </row>
    <row r="7231" spans="1:6">
      <c r="A7231" s="1" t="s">
        <v>8993</v>
      </c>
      <c r="B7231" t="s">
        <v>8993</v>
      </c>
      <c r="C7231" t="s">
        <v>9715</v>
      </c>
      <c r="E7231" s="4">
        <v>42724</v>
      </c>
      <c r="F7231" t="s">
        <v>9798</v>
      </c>
    </row>
    <row r="7232" spans="1:6">
      <c r="A7232" s="1" t="s">
        <v>8994</v>
      </c>
      <c r="B7232" t="s">
        <v>8994</v>
      </c>
      <c r="C7232" t="s">
        <v>9715</v>
      </c>
      <c r="D7232" t="s">
        <v>9722</v>
      </c>
      <c r="E7232" s="4">
        <v>43241</v>
      </c>
      <c r="F7232" t="s">
        <v>9798</v>
      </c>
    </row>
    <row r="7233" spans="1:6">
      <c r="A7233" s="1" t="s">
        <v>8995</v>
      </c>
      <c r="B7233" t="s">
        <v>8995</v>
      </c>
      <c r="C7233" t="s">
        <v>9715</v>
      </c>
      <c r="D7233" t="s">
        <v>9737</v>
      </c>
      <c r="E7233" s="4">
        <v>43462</v>
      </c>
      <c r="F7233" t="s">
        <v>9798</v>
      </c>
    </row>
    <row r="7234" spans="1:6">
      <c r="A7234" s="1" t="s">
        <v>8996</v>
      </c>
      <c r="B7234" t="s">
        <v>8996</v>
      </c>
      <c r="C7234" t="s">
        <v>9715</v>
      </c>
      <c r="D7234" t="s">
        <v>9722</v>
      </c>
      <c r="E7234" s="4">
        <v>43432</v>
      </c>
      <c r="F7234" t="s">
        <v>9798</v>
      </c>
    </row>
    <row r="7235" spans="1:6">
      <c r="A7235" s="1" t="s">
        <v>8997</v>
      </c>
      <c r="B7235" t="s">
        <v>8997</v>
      </c>
      <c r="C7235" t="s">
        <v>9715</v>
      </c>
      <c r="E7235" s="4">
        <v>42696</v>
      </c>
      <c r="F7235" t="s">
        <v>9798</v>
      </c>
    </row>
    <row r="7236" spans="1:6">
      <c r="A7236" s="1" t="s">
        <v>8998</v>
      </c>
      <c r="B7236" t="s">
        <v>8998</v>
      </c>
      <c r="C7236" t="s">
        <v>9715</v>
      </c>
      <c r="E7236" s="4">
        <v>42735</v>
      </c>
      <c r="F7236" t="s">
        <v>9798</v>
      </c>
    </row>
    <row r="7237" spans="1:6">
      <c r="A7237" s="1" t="s">
        <v>8999</v>
      </c>
      <c r="B7237" t="s">
        <v>8999</v>
      </c>
      <c r="C7237" t="s">
        <v>9715</v>
      </c>
      <c r="E7237" s="4">
        <v>42711</v>
      </c>
      <c r="F7237" t="s">
        <v>9798</v>
      </c>
    </row>
    <row r="7238" spans="1:6">
      <c r="A7238" s="1" t="s">
        <v>9000</v>
      </c>
      <c r="B7238" t="s">
        <v>9000</v>
      </c>
      <c r="C7238" t="s">
        <v>1765</v>
      </c>
      <c r="E7238" s="4">
        <v>43069</v>
      </c>
      <c r="F7238" t="s">
        <v>9798</v>
      </c>
    </row>
    <row r="7239" spans="1:6">
      <c r="A7239" s="1" t="s">
        <v>9001</v>
      </c>
      <c r="B7239" t="s">
        <v>9001</v>
      </c>
      <c r="C7239" t="s">
        <v>1765</v>
      </c>
      <c r="E7239" s="4">
        <v>43312</v>
      </c>
      <c r="F7239" t="s">
        <v>9798</v>
      </c>
    </row>
    <row r="7240" spans="1:6">
      <c r="A7240" s="1" t="s">
        <v>9002</v>
      </c>
      <c r="B7240" t="s">
        <v>9002</v>
      </c>
      <c r="C7240" t="s">
        <v>1765</v>
      </c>
      <c r="E7240" s="4">
        <v>43168</v>
      </c>
      <c r="F7240" t="s">
        <v>9798</v>
      </c>
    </row>
    <row r="7241" spans="1:6">
      <c r="A7241" s="1" t="s">
        <v>9003</v>
      </c>
      <c r="B7241" t="s">
        <v>9003</v>
      </c>
      <c r="C7241" t="s">
        <v>1765</v>
      </c>
      <c r="D7241" t="s">
        <v>9725</v>
      </c>
      <c r="E7241" s="4">
        <v>43409</v>
      </c>
      <c r="F7241" t="s">
        <v>9798</v>
      </c>
    </row>
    <row r="7242" spans="1:6">
      <c r="A7242" s="1" t="s">
        <v>9004</v>
      </c>
      <c r="B7242" t="s">
        <v>9004</v>
      </c>
      <c r="C7242" t="s">
        <v>9715</v>
      </c>
      <c r="D7242" t="s">
        <v>9729</v>
      </c>
      <c r="E7242" s="4">
        <v>42855</v>
      </c>
      <c r="F7242" t="s">
        <v>9798</v>
      </c>
    </row>
    <row r="7243" spans="1:6">
      <c r="A7243" s="1" t="s">
        <v>9005</v>
      </c>
      <c r="B7243" t="s">
        <v>9005</v>
      </c>
      <c r="C7243" t="s">
        <v>1765</v>
      </c>
      <c r="E7243" s="4">
        <v>42855</v>
      </c>
      <c r="F7243" t="s">
        <v>9798</v>
      </c>
    </row>
    <row r="7244" spans="1:6">
      <c r="A7244" s="1" t="s">
        <v>9006</v>
      </c>
      <c r="B7244" t="s">
        <v>9006</v>
      </c>
      <c r="C7244" t="s">
        <v>1765</v>
      </c>
      <c r="D7244" t="s">
        <v>9741</v>
      </c>
      <c r="E7244" s="4">
        <v>43494</v>
      </c>
      <c r="F7244" t="s">
        <v>9798</v>
      </c>
    </row>
    <row r="7245" spans="1:6">
      <c r="A7245" s="1" t="s">
        <v>9007</v>
      </c>
      <c r="B7245" t="s">
        <v>9007</v>
      </c>
      <c r="C7245" t="s">
        <v>1765</v>
      </c>
      <c r="E7245" s="4">
        <v>42855</v>
      </c>
      <c r="F7245" t="s">
        <v>9798</v>
      </c>
    </row>
    <row r="7246" spans="1:6">
      <c r="A7246" s="1" t="s">
        <v>9008</v>
      </c>
      <c r="B7246" t="s">
        <v>9008</v>
      </c>
      <c r="C7246" t="s">
        <v>1765</v>
      </c>
      <c r="E7246" s="4">
        <v>42233</v>
      </c>
      <c r="F7246" t="s">
        <v>9798</v>
      </c>
    </row>
    <row r="7247" spans="1:6">
      <c r="A7247" s="1" t="s">
        <v>9009</v>
      </c>
      <c r="B7247" t="s">
        <v>9009</v>
      </c>
      <c r="C7247" t="s">
        <v>1765</v>
      </c>
      <c r="E7247" s="4">
        <v>42233</v>
      </c>
      <c r="F7247" t="s">
        <v>9798</v>
      </c>
    </row>
    <row r="7248" spans="1:6">
      <c r="A7248" s="1" t="s">
        <v>9010</v>
      </c>
      <c r="B7248" t="s">
        <v>9010</v>
      </c>
      <c r="C7248" t="s">
        <v>1765</v>
      </c>
      <c r="E7248" s="4">
        <v>42265</v>
      </c>
      <c r="F7248" t="s">
        <v>9798</v>
      </c>
    </row>
    <row r="7249" spans="1:6">
      <c r="A7249" s="1" t="s">
        <v>9011</v>
      </c>
      <c r="B7249" t="s">
        <v>9011</v>
      </c>
      <c r="C7249" t="s">
        <v>1765</v>
      </c>
      <c r="E7249" s="4">
        <v>42265</v>
      </c>
      <c r="F7249" t="s">
        <v>9798</v>
      </c>
    </row>
    <row r="7250" spans="1:6">
      <c r="A7250" s="1" t="s">
        <v>9012</v>
      </c>
      <c r="B7250" t="s">
        <v>9012</v>
      </c>
      <c r="C7250" t="s">
        <v>1765</v>
      </c>
      <c r="E7250" s="4">
        <v>42265</v>
      </c>
      <c r="F7250" t="s">
        <v>9798</v>
      </c>
    </row>
    <row r="7251" spans="1:6">
      <c r="A7251" s="1" t="s">
        <v>9013</v>
      </c>
      <c r="B7251" t="s">
        <v>9013</v>
      </c>
      <c r="C7251" t="s">
        <v>9715</v>
      </c>
      <c r="D7251" t="s">
        <v>9725</v>
      </c>
      <c r="E7251" s="4">
        <v>43074</v>
      </c>
      <c r="F7251" t="s">
        <v>9798</v>
      </c>
    </row>
    <row r="7252" spans="1:6">
      <c r="A7252" s="1" t="s">
        <v>9014</v>
      </c>
      <c r="B7252" t="s">
        <v>9014</v>
      </c>
      <c r="C7252" t="s">
        <v>1765</v>
      </c>
      <c r="E7252" s="4">
        <v>42233</v>
      </c>
      <c r="F7252" t="s">
        <v>9798</v>
      </c>
    </row>
    <row r="7253" spans="1:6">
      <c r="A7253" s="1" t="s">
        <v>9015</v>
      </c>
      <c r="B7253" t="s">
        <v>9015</v>
      </c>
      <c r="C7253" t="s">
        <v>1765</v>
      </c>
      <c r="E7253" s="4">
        <v>42233</v>
      </c>
      <c r="F7253" t="s">
        <v>9798</v>
      </c>
    </row>
    <row r="7254" spans="1:6">
      <c r="A7254" s="1" t="s">
        <v>9016</v>
      </c>
      <c r="B7254" t="s">
        <v>9016</v>
      </c>
      <c r="C7254" t="s">
        <v>1765</v>
      </c>
      <c r="E7254" s="4">
        <v>42233</v>
      </c>
      <c r="F7254" t="s">
        <v>9798</v>
      </c>
    </row>
    <row r="7255" spans="1:6">
      <c r="A7255" s="1" t="s">
        <v>9017</v>
      </c>
      <c r="B7255" t="s">
        <v>9017</v>
      </c>
      <c r="C7255" t="s">
        <v>9715</v>
      </c>
      <c r="E7255" s="4">
        <v>42277</v>
      </c>
      <c r="F7255" t="s">
        <v>9798</v>
      </c>
    </row>
    <row r="7256" spans="1:6">
      <c r="A7256" s="1" t="s">
        <v>9018</v>
      </c>
      <c r="B7256" t="s">
        <v>9018</v>
      </c>
      <c r="C7256" t="s">
        <v>1765</v>
      </c>
      <c r="E7256" s="4">
        <v>42265</v>
      </c>
      <c r="F7256" t="s">
        <v>9798</v>
      </c>
    </row>
    <row r="7257" spans="1:6">
      <c r="A7257" s="1" t="s">
        <v>9019</v>
      </c>
      <c r="B7257" t="s">
        <v>9019</v>
      </c>
      <c r="C7257" t="s">
        <v>1765</v>
      </c>
      <c r="E7257" s="4">
        <v>42265</v>
      </c>
      <c r="F7257" t="s">
        <v>9798</v>
      </c>
    </row>
    <row r="7258" spans="1:6">
      <c r="A7258" s="1" t="s">
        <v>9020</v>
      </c>
      <c r="B7258" t="s">
        <v>9020</v>
      </c>
      <c r="C7258" t="s">
        <v>1765</v>
      </c>
      <c r="E7258" s="4">
        <v>42244</v>
      </c>
      <c r="F7258" t="s">
        <v>9798</v>
      </c>
    </row>
    <row r="7259" spans="1:6">
      <c r="A7259" s="1" t="s">
        <v>9021</v>
      </c>
      <c r="B7259" t="s">
        <v>9021</v>
      </c>
      <c r="C7259" t="s">
        <v>1765</v>
      </c>
      <c r="E7259" s="4">
        <v>42277</v>
      </c>
      <c r="F7259" t="s">
        <v>9798</v>
      </c>
    </row>
    <row r="7260" spans="1:6">
      <c r="A7260" s="1" t="s">
        <v>9022</v>
      </c>
      <c r="B7260" t="s">
        <v>9022</v>
      </c>
      <c r="C7260" t="s">
        <v>1765</v>
      </c>
      <c r="E7260" s="4">
        <v>42244</v>
      </c>
      <c r="F7260" t="s">
        <v>9798</v>
      </c>
    </row>
    <row r="7261" spans="1:6">
      <c r="A7261" s="1" t="s">
        <v>9023</v>
      </c>
      <c r="B7261" t="s">
        <v>9023</v>
      </c>
      <c r="C7261" t="s">
        <v>1765</v>
      </c>
      <c r="E7261" s="4">
        <v>42265</v>
      </c>
      <c r="F7261" t="s">
        <v>9798</v>
      </c>
    </row>
    <row r="7262" spans="1:6">
      <c r="A7262" s="1" t="s">
        <v>9024</v>
      </c>
      <c r="B7262" t="s">
        <v>9024</v>
      </c>
      <c r="C7262" t="s">
        <v>9715</v>
      </c>
      <c r="E7262" s="4">
        <v>43494</v>
      </c>
      <c r="F7262" t="s">
        <v>9798</v>
      </c>
    </row>
    <row r="7263" spans="1:6">
      <c r="A7263" s="1" t="s">
        <v>9025</v>
      </c>
      <c r="B7263" t="s">
        <v>9025</v>
      </c>
      <c r="C7263" t="s">
        <v>1765</v>
      </c>
      <c r="E7263" s="4">
        <v>42265</v>
      </c>
      <c r="F7263" t="s">
        <v>9798</v>
      </c>
    </row>
    <row r="7264" spans="1:6">
      <c r="A7264" s="1" t="s">
        <v>9026</v>
      </c>
      <c r="B7264" t="s">
        <v>9026</v>
      </c>
      <c r="C7264" t="s">
        <v>1765</v>
      </c>
      <c r="E7264" s="4">
        <v>42265</v>
      </c>
      <c r="F7264" t="s">
        <v>9798</v>
      </c>
    </row>
    <row r="7265" spans="1:6">
      <c r="A7265" s="1" t="s">
        <v>9027</v>
      </c>
      <c r="B7265" t="s">
        <v>9027</v>
      </c>
      <c r="C7265" t="s">
        <v>1765</v>
      </c>
      <c r="E7265" s="4">
        <v>42277</v>
      </c>
      <c r="F7265" t="s">
        <v>9798</v>
      </c>
    </row>
    <row r="7266" spans="1:6">
      <c r="A7266" s="1" t="s">
        <v>9028</v>
      </c>
      <c r="B7266" t="s">
        <v>9028</v>
      </c>
      <c r="C7266" t="s">
        <v>1765</v>
      </c>
      <c r="E7266" s="4">
        <v>42927</v>
      </c>
      <c r="F7266" t="s">
        <v>9798</v>
      </c>
    </row>
    <row r="7267" spans="1:6">
      <c r="A7267" s="1" t="s">
        <v>9029</v>
      </c>
      <c r="B7267" t="s">
        <v>9029</v>
      </c>
      <c r="C7267" t="s">
        <v>9715</v>
      </c>
      <c r="D7267" t="s">
        <v>9738</v>
      </c>
      <c r="E7267" s="4">
        <v>42915</v>
      </c>
      <c r="F7267" t="s">
        <v>9798</v>
      </c>
    </row>
    <row r="7268" spans="1:6">
      <c r="A7268" s="1" t="s">
        <v>9030</v>
      </c>
      <c r="B7268" t="s">
        <v>9030</v>
      </c>
      <c r="C7268" t="s">
        <v>1765</v>
      </c>
      <c r="E7268" s="4">
        <v>42277</v>
      </c>
      <c r="F7268" t="s">
        <v>9798</v>
      </c>
    </row>
    <row r="7269" spans="1:6">
      <c r="A7269" s="1" t="s">
        <v>9031</v>
      </c>
      <c r="B7269" t="s">
        <v>9031</v>
      </c>
      <c r="C7269" t="s">
        <v>1765</v>
      </c>
      <c r="D7269" t="s">
        <v>9725</v>
      </c>
      <c r="E7269" s="4">
        <v>43167</v>
      </c>
      <c r="F7269" t="s">
        <v>9798</v>
      </c>
    </row>
    <row r="7270" spans="1:6">
      <c r="A7270" s="1" t="s">
        <v>9032</v>
      </c>
      <c r="B7270" t="s">
        <v>9032</v>
      </c>
      <c r="C7270" t="s">
        <v>1765</v>
      </c>
      <c r="E7270" s="4">
        <v>42277</v>
      </c>
      <c r="F7270" t="s">
        <v>9798</v>
      </c>
    </row>
    <row r="7271" spans="1:6">
      <c r="A7271" s="1" t="s">
        <v>9033</v>
      </c>
      <c r="B7271" t="s">
        <v>9033</v>
      </c>
      <c r="C7271" t="s">
        <v>1765</v>
      </c>
      <c r="D7271" t="s">
        <v>9724</v>
      </c>
      <c r="E7271" s="4">
        <v>43124</v>
      </c>
      <c r="F7271" t="s">
        <v>9798</v>
      </c>
    </row>
    <row r="7272" spans="1:6">
      <c r="A7272" s="1" t="s">
        <v>9034</v>
      </c>
      <c r="B7272" t="s">
        <v>9034</v>
      </c>
      <c r="C7272" t="s">
        <v>1765</v>
      </c>
      <c r="E7272" s="4">
        <v>42277</v>
      </c>
      <c r="F7272" t="s">
        <v>9798</v>
      </c>
    </row>
    <row r="7273" spans="1:6">
      <c r="A7273" s="1" t="s">
        <v>9035</v>
      </c>
      <c r="B7273" t="s">
        <v>9035</v>
      </c>
      <c r="C7273" t="s">
        <v>1765</v>
      </c>
      <c r="E7273" s="4">
        <v>42271</v>
      </c>
      <c r="F7273" t="s">
        <v>9798</v>
      </c>
    </row>
    <row r="7274" spans="1:6">
      <c r="A7274" s="1" t="s">
        <v>9036</v>
      </c>
      <c r="B7274" t="s">
        <v>9036</v>
      </c>
      <c r="C7274" t="s">
        <v>1765</v>
      </c>
      <c r="E7274" s="4">
        <v>42277</v>
      </c>
      <c r="F7274" t="s">
        <v>9798</v>
      </c>
    </row>
    <row r="7275" spans="1:6">
      <c r="A7275" s="1" t="s">
        <v>9037</v>
      </c>
      <c r="B7275" t="s">
        <v>9037</v>
      </c>
      <c r="C7275" t="s">
        <v>1765</v>
      </c>
      <c r="E7275" s="4">
        <v>42277</v>
      </c>
      <c r="F7275" t="s">
        <v>9798</v>
      </c>
    </row>
    <row r="7276" spans="1:6">
      <c r="A7276" s="1" t="s">
        <v>9038</v>
      </c>
      <c r="B7276" t="s">
        <v>9038</v>
      </c>
      <c r="C7276" t="s">
        <v>1765</v>
      </c>
      <c r="E7276" s="4">
        <v>42277</v>
      </c>
      <c r="F7276" t="s">
        <v>9798</v>
      </c>
    </row>
    <row r="7277" spans="1:6">
      <c r="A7277" s="1" t="s">
        <v>9039</v>
      </c>
      <c r="B7277" t="s">
        <v>9039</v>
      </c>
      <c r="C7277" t="s">
        <v>1765</v>
      </c>
      <c r="E7277" s="4">
        <v>42271</v>
      </c>
      <c r="F7277" t="s">
        <v>9798</v>
      </c>
    </row>
    <row r="7278" spans="1:6">
      <c r="A7278" s="1" t="s">
        <v>9040</v>
      </c>
      <c r="B7278" t="s">
        <v>9040</v>
      </c>
      <c r="C7278" t="s">
        <v>1765</v>
      </c>
      <c r="E7278" s="4">
        <v>42271</v>
      </c>
      <c r="F7278" t="s">
        <v>9798</v>
      </c>
    </row>
    <row r="7279" spans="1:6">
      <c r="A7279" s="1" t="s">
        <v>9041</v>
      </c>
      <c r="B7279" t="s">
        <v>9041</v>
      </c>
      <c r="C7279" t="s">
        <v>1765</v>
      </c>
      <c r="E7279" s="4">
        <v>42277</v>
      </c>
      <c r="F7279" t="s">
        <v>9798</v>
      </c>
    </row>
    <row r="7280" spans="1:6">
      <c r="A7280" s="1" t="s">
        <v>9042</v>
      </c>
      <c r="B7280" t="s">
        <v>9042</v>
      </c>
      <c r="C7280" t="s">
        <v>9715</v>
      </c>
      <c r="D7280" t="s">
        <v>9722</v>
      </c>
      <c r="E7280" s="4">
        <v>43124</v>
      </c>
      <c r="F7280" t="s">
        <v>9798</v>
      </c>
    </row>
    <row r="7281" spans="1:6">
      <c r="A7281" s="1" t="s">
        <v>9043</v>
      </c>
      <c r="B7281" t="s">
        <v>9043</v>
      </c>
      <c r="C7281" t="s">
        <v>1765</v>
      </c>
      <c r="E7281" s="4">
        <v>42277</v>
      </c>
      <c r="F7281" t="s">
        <v>9798</v>
      </c>
    </row>
    <row r="7282" spans="1:6">
      <c r="A7282" s="1" t="s">
        <v>9044</v>
      </c>
      <c r="B7282" t="s">
        <v>9044</v>
      </c>
      <c r="C7282" t="s">
        <v>1765</v>
      </c>
      <c r="E7282" s="4">
        <v>42275</v>
      </c>
      <c r="F7282" t="s">
        <v>9798</v>
      </c>
    </row>
    <row r="7283" spans="1:6">
      <c r="A7283" s="1" t="s">
        <v>9045</v>
      </c>
      <c r="B7283" t="s">
        <v>9045</v>
      </c>
      <c r="C7283" t="s">
        <v>1765</v>
      </c>
      <c r="E7283" s="4">
        <v>42275</v>
      </c>
      <c r="F7283" t="s">
        <v>9798</v>
      </c>
    </row>
    <row r="7284" spans="1:6">
      <c r="A7284" s="1" t="s">
        <v>9046</v>
      </c>
      <c r="B7284" t="s">
        <v>9046</v>
      </c>
      <c r="C7284" t="s">
        <v>1765</v>
      </c>
      <c r="E7284" s="4">
        <v>42277</v>
      </c>
      <c r="F7284" t="s">
        <v>9798</v>
      </c>
    </row>
    <row r="7285" spans="1:6">
      <c r="A7285" s="1" t="s">
        <v>9047</v>
      </c>
      <c r="B7285" t="s">
        <v>9047</v>
      </c>
      <c r="C7285" t="s">
        <v>1765</v>
      </c>
      <c r="E7285" s="4">
        <v>42277</v>
      </c>
      <c r="F7285" t="s">
        <v>9798</v>
      </c>
    </row>
    <row r="7286" spans="1:6">
      <c r="A7286" s="1" t="s">
        <v>9048</v>
      </c>
      <c r="B7286" t="s">
        <v>9048</v>
      </c>
      <c r="C7286" t="s">
        <v>1765</v>
      </c>
      <c r="E7286" s="4">
        <v>42277</v>
      </c>
      <c r="F7286" t="s">
        <v>9798</v>
      </c>
    </row>
    <row r="7287" spans="1:6">
      <c r="A7287" s="1" t="s">
        <v>9049</v>
      </c>
      <c r="B7287" t="s">
        <v>9049</v>
      </c>
      <c r="C7287" t="s">
        <v>1765</v>
      </c>
      <c r="E7287" s="4">
        <v>42277</v>
      </c>
      <c r="F7287" t="s">
        <v>9798</v>
      </c>
    </row>
    <row r="7288" spans="1:6">
      <c r="A7288" s="1" t="s">
        <v>9050</v>
      </c>
      <c r="B7288" t="s">
        <v>9050</v>
      </c>
      <c r="C7288" t="s">
        <v>1765</v>
      </c>
      <c r="E7288" s="4">
        <v>42277</v>
      </c>
      <c r="F7288" t="s">
        <v>9798</v>
      </c>
    </row>
    <row r="7289" spans="1:6">
      <c r="A7289" s="1" t="s">
        <v>9051</v>
      </c>
      <c r="B7289" t="s">
        <v>9051</v>
      </c>
      <c r="C7289" t="s">
        <v>1765</v>
      </c>
      <c r="E7289" s="4">
        <v>42360</v>
      </c>
      <c r="F7289" t="s">
        <v>9798</v>
      </c>
    </row>
    <row r="7290" spans="1:6">
      <c r="A7290" s="1" t="s">
        <v>9052</v>
      </c>
      <c r="B7290" t="s">
        <v>9052</v>
      </c>
      <c r="C7290" t="s">
        <v>1765</v>
      </c>
      <c r="E7290" s="4">
        <v>42345</v>
      </c>
      <c r="F7290" t="s">
        <v>9798</v>
      </c>
    </row>
    <row r="7291" spans="1:6">
      <c r="A7291" s="1" t="s">
        <v>9053</v>
      </c>
      <c r="B7291" t="s">
        <v>9053</v>
      </c>
      <c r="C7291" t="s">
        <v>1765</v>
      </c>
      <c r="D7291" t="s">
        <v>9724</v>
      </c>
      <c r="E7291" s="4">
        <v>42411</v>
      </c>
      <c r="F7291" t="s">
        <v>9798</v>
      </c>
    </row>
    <row r="7292" spans="1:6">
      <c r="A7292" s="1" t="s">
        <v>9054</v>
      </c>
      <c r="B7292" t="s">
        <v>9054</v>
      </c>
      <c r="C7292" t="s">
        <v>1765</v>
      </c>
      <c r="E7292" s="4">
        <v>42345</v>
      </c>
      <c r="F7292" t="s">
        <v>9798</v>
      </c>
    </row>
    <row r="7293" spans="1:6">
      <c r="A7293" s="1" t="s">
        <v>9055</v>
      </c>
      <c r="B7293" t="s">
        <v>9055</v>
      </c>
      <c r="C7293" t="s">
        <v>9715</v>
      </c>
      <c r="D7293" t="s">
        <v>9741</v>
      </c>
      <c r="E7293" s="4">
        <v>42711</v>
      </c>
      <c r="F7293" t="s">
        <v>9798</v>
      </c>
    </row>
    <row r="7294" spans="1:6">
      <c r="A7294" s="1" t="s">
        <v>9056</v>
      </c>
      <c r="B7294" t="s">
        <v>9056</v>
      </c>
      <c r="C7294" t="s">
        <v>1765</v>
      </c>
      <c r="E7294" s="4">
        <v>42369</v>
      </c>
      <c r="F7294" t="s">
        <v>9798</v>
      </c>
    </row>
    <row r="7295" spans="1:6">
      <c r="A7295" s="1" t="s">
        <v>9057</v>
      </c>
      <c r="B7295" t="s">
        <v>9057</v>
      </c>
      <c r="C7295" t="s">
        <v>9715</v>
      </c>
      <c r="E7295" s="4">
        <v>42360</v>
      </c>
      <c r="F7295" t="s">
        <v>9798</v>
      </c>
    </row>
    <row r="7296" spans="1:6">
      <c r="A7296" s="1" t="s">
        <v>9058</v>
      </c>
      <c r="B7296" t="s">
        <v>9058</v>
      </c>
      <c r="C7296" t="s">
        <v>9715</v>
      </c>
      <c r="E7296" s="4">
        <v>42369</v>
      </c>
      <c r="F7296" t="s">
        <v>9798</v>
      </c>
    </row>
    <row r="7297" spans="1:6">
      <c r="A7297" s="1" t="s">
        <v>9059</v>
      </c>
      <c r="B7297" t="s">
        <v>9059</v>
      </c>
      <c r="C7297" t="s">
        <v>9715</v>
      </c>
      <c r="E7297" s="4">
        <v>42360</v>
      </c>
      <c r="F7297" t="s">
        <v>9798</v>
      </c>
    </row>
    <row r="7298" spans="1:6">
      <c r="A7298" s="1" t="s">
        <v>9060</v>
      </c>
      <c r="B7298" t="s">
        <v>9060</v>
      </c>
      <c r="C7298" t="s">
        <v>9715</v>
      </c>
      <c r="D7298" t="s">
        <v>9722</v>
      </c>
      <c r="E7298" s="4">
        <v>42985</v>
      </c>
      <c r="F7298" t="s">
        <v>9798</v>
      </c>
    </row>
    <row r="7299" spans="1:6">
      <c r="A7299" s="1" t="s">
        <v>9061</v>
      </c>
      <c r="B7299" t="s">
        <v>9061</v>
      </c>
      <c r="C7299" t="s">
        <v>1765</v>
      </c>
      <c r="E7299" s="4">
        <v>42855</v>
      </c>
      <c r="F7299" t="s">
        <v>9798</v>
      </c>
    </row>
    <row r="7300" spans="1:6">
      <c r="A7300" s="1" t="s">
        <v>9062</v>
      </c>
      <c r="B7300" t="s">
        <v>9062</v>
      </c>
      <c r="C7300" t="s">
        <v>9715</v>
      </c>
      <c r="E7300" s="4">
        <v>42856</v>
      </c>
      <c r="F7300" t="s">
        <v>9798</v>
      </c>
    </row>
    <row r="7301" spans="1:6">
      <c r="A7301" s="1" t="s">
        <v>9063</v>
      </c>
      <c r="B7301" t="s">
        <v>9063</v>
      </c>
      <c r="C7301" t="s">
        <v>1765</v>
      </c>
      <c r="D7301" t="s">
        <v>9740</v>
      </c>
      <c r="E7301" s="4">
        <v>43298</v>
      </c>
      <c r="F7301" t="s">
        <v>9798</v>
      </c>
    </row>
    <row r="7302" spans="1:6">
      <c r="A7302" s="1" t="s">
        <v>9064</v>
      </c>
      <c r="B7302" t="s">
        <v>9064</v>
      </c>
      <c r="C7302" t="s">
        <v>1765</v>
      </c>
      <c r="D7302" t="s">
        <v>9725</v>
      </c>
      <c r="E7302" s="4">
        <v>43376</v>
      </c>
      <c r="F7302" t="s">
        <v>9798</v>
      </c>
    </row>
    <row r="7303" spans="1:6">
      <c r="A7303" s="1" t="s">
        <v>9065</v>
      </c>
      <c r="B7303" t="s">
        <v>9065</v>
      </c>
      <c r="C7303" t="s">
        <v>1765</v>
      </c>
      <c r="D7303" t="s">
        <v>9725</v>
      </c>
      <c r="E7303" s="4">
        <v>43241</v>
      </c>
      <c r="F7303" t="s">
        <v>9798</v>
      </c>
    </row>
    <row r="7304" spans="1:6">
      <c r="A7304" s="1" t="s">
        <v>9066</v>
      </c>
      <c r="B7304" t="s">
        <v>9066</v>
      </c>
      <c r="C7304" t="s">
        <v>1765</v>
      </c>
      <c r="D7304" t="s">
        <v>9722</v>
      </c>
      <c r="E7304" s="4">
        <v>43451</v>
      </c>
      <c r="F7304" t="s">
        <v>9798</v>
      </c>
    </row>
    <row r="7305" spans="1:6">
      <c r="A7305" s="1" t="s">
        <v>9067</v>
      </c>
      <c r="B7305" t="s">
        <v>9067</v>
      </c>
      <c r="C7305" t="s">
        <v>1765</v>
      </c>
      <c r="E7305" s="4">
        <v>42886</v>
      </c>
      <c r="F7305" t="s">
        <v>9798</v>
      </c>
    </row>
    <row r="7306" spans="1:6">
      <c r="A7306" s="1" t="s">
        <v>9068</v>
      </c>
      <c r="B7306" t="s">
        <v>9068</v>
      </c>
      <c r="C7306" t="s">
        <v>1765</v>
      </c>
      <c r="E7306" s="4">
        <v>42916</v>
      </c>
      <c r="F7306" t="s">
        <v>9798</v>
      </c>
    </row>
    <row r="7307" spans="1:6">
      <c r="A7307" s="1" t="s">
        <v>9069</v>
      </c>
      <c r="B7307" t="s">
        <v>9069</v>
      </c>
      <c r="C7307" t="s">
        <v>1765</v>
      </c>
      <c r="D7307" t="s">
        <v>178</v>
      </c>
      <c r="E7307" s="4">
        <v>43262</v>
      </c>
      <c r="F7307" t="s">
        <v>9798</v>
      </c>
    </row>
    <row r="7308" spans="1:6">
      <c r="A7308" s="1" t="s">
        <v>9070</v>
      </c>
      <c r="B7308" t="s">
        <v>9070</v>
      </c>
      <c r="C7308" t="s">
        <v>9715</v>
      </c>
      <c r="D7308" t="s">
        <v>9722</v>
      </c>
      <c r="E7308" s="4">
        <v>43283</v>
      </c>
      <c r="F7308" t="s">
        <v>9798</v>
      </c>
    </row>
    <row r="7309" spans="1:6">
      <c r="A7309" s="1" t="s">
        <v>9071</v>
      </c>
      <c r="B7309" t="s">
        <v>9071</v>
      </c>
      <c r="C7309" t="s">
        <v>9715</v>
      </c>
      <c r="E7309" s="4">
        <v>42914</v>
      </c>
      <c r="F7309" t="s">
        <v>9798</v>
      </c>
    </row>
    <row r="7310" spans="1:6">
      <c r="A7310" s="1" t="s">
        <v>9072</v>
      </c>
      <c r="B7310" t="s">
        <v>9072</v>
      </c>
      <c r="C7310" t="s">
        <v>1765</v>
      </c>
      <c r="E7310" s="4">
        <v>42909</v>
      </c>
      <c r="F7310" t="s">
        <v>9798</v>
      </c>
    </row>
    <row r="7311" spans="1:6">
      <c r="A7311" s="1" t="s">
        <v>9073</v>
      </c>
      <c r="B7311" t="s">
        <v>9073</v>
      </c>
      <c r="C7311" t="s">
        <v>1765</v>
      </c>
      <c r="E7311" s="4">
        <v>43059</v>
      </c>
      <c r="F7311" t="s">
        <v>9798</v>
      </c>
    </row>
    <row r="7312" spans="1:6">
      <c r="A7312" s="1" t="s">
        <v>9074</v>
      </c>
      <c r="B7312" t="s">
        <v>9074</v>
      </c>
      <c r="C7312" t="s">
        <v>1765</v>
      </c>
      <c r="E7312" s="4">
        <v>43045</v>
      </c>
      <c r="F7312" t="s">
        <v>9798</v>
      </c>
    </row>
    <row r="7313" spans="1:6">
      <c r="A7313" s="1" t="s">
        <v>9075</v>
      </c>
      <c r="B7313" t="s">
        <v>9075</v>
      </c>
      <c r="C7313" t="s">
        <v>1765</v>
      </c>
      <c r="E7313" s="4">
        <v>42905</v>
      </c>
      <c r="F7313" t="s">
        <v>9798</v>
      </c>
    </row>
    <row r="7314" spans="1:6">
      <c r="A7314" s="1" t="s">
        <v>9076</v>
      </c>
      <c r="B7314" t="s">
        <v>9076</v>
      </c>
      <c r="C7314" t="s">
        <v>1765</v>
      </c>
      <c r="D7314" t="s">
        <v>9722</v>
      </c>
      <c r="E7314" s="4">
        <v>43591</v>
      </c>
      <c r="F7314" t="s">
        <v>9798</v>
      </c>
    </row>
    <row r="7315" spans="1:6">
      <c r="A7315" s="1" t="s">
        <v>9077</v>
      </c>
      <c r="B7315" t="s">
        <v>9077</v>
      </c>
      <c r="C7315" t="s">
        <v>1765</v>
      </c>
      <c r="D7315" t="s">
        <v>178</v>
      </c>
      <c r="E7315" s="4">
        <v>43391</v>
      </c>
      <c r="F7315" t="s">
        <v>9798</v>
      </c>
    </row>
    <row r="7316" spans="1:6">
      <c r="A7316" s="1" t="s">
        <v>9078</v>
      </c>
      <c r="B7316" t="s">
        <v>9078</v>
      </c>
      <c r="C7316" t="s">
        <v>9715</v>
      </c>
      <c r="E7316" s="4">
        <v>42916</v>
      </c>
      <c r="F7316" t="s">
        <v>9798</v>
      </c>
    </row>
    <row r="7317" spans="1:6">
      <c r="A7317" s="1" t="s">
        <v>9079</v>
      </c>
      <c r="B7317" t="s">
        <v>9079</v>
      </c>
      <c r="C7317" t="s">
        <v>1765</v>
      </c>
      <c r="E7317" s="4">
        <v>42278</v>
      </c>
      <c r="F7317" t="s">
        <v>9798</v>
      </c>
    </row>
    <row r="7318" spans="1:6">
      <c r="A7318" s="1" t="s">
        <v>9080</v>
      </c>
      <c r="B7318" t="s">
        <v>9080</v>
      </c>
      <c r="C7318" t="s">
        <v>1765</v>
      </c>
      <c r="E7318" s="4">
        <v>42278</v>
      </c>
      <c r="F7318" t="s">
        <v>9798</v>
      </c>
    </row>
    <row r="7319" spans="1:6">
      <c r="A7319" s="1" t="s">
        <v>9081</v>
      </c>
      <c r="B7319" t="s">
        <v>9081</v>
      </c>
      <c r="C7319" t="s">
        <v>1765</v>
      </c>
      <c r="E7319" s="4">
        <v>42278</v>
      </c>
      <c r="F7319" t="s">
        <v>9798</v>
      </c>
    </row>
    <row r="7320" spans="1:6">
      <c r="A7320" s="1" t="s">
        <v>9082</v>
      </c>
      <c r="B7320" t="s">
        <v>9082</v>
      </c>
      <c r="C7320" t="s">
        <v>1765</v>
      </c>
      <c r="E7320" s="4">
        <v>42278</v>
      </c>
      <c r="F7320" t="s">
        <v>9798</v>
      </c>
    </row>
    <row r="7321" spans="1:6">
      <c r="A7321" s="1" t="s">
        <v>9083</v>
      </c>
      <c r="B7321" t="s">
        <v>9083</v>
      </c>
      <c r="C7321" t="s">
        <v>1765</v>
      </c>
      <c r="E7321" s="4">
        <v>42278</v>
      </c>
      <c r="F7321" t="s">
        <v>9798</v>
      </c>
    </row>
    <row r="7322" spans="1:6">
      <c r="A7322" s="1" t="s">
        <v>9084</v>
      </c>
      <c r="B7322" t="s">
        <v>9084</v>
      </c>
      <c r="C7322" t="s">
        <v>1765</v>
      </c>
      <c r="E7322" s="4">
        <v>42278</v>
      </c>
      <c r="F7322" t="s">
        <v>9798</v>
      </c>
    </row>
    <row r="7323" spans="1:6">
      <c r="A7323" s="1" t="s">
        <v>9085</v>
      </c>
      <c r="B7323" t="s">
        <v>9085</v>
      </c>
      <c r="C7323" t="s">
        <v>1765</v>
      </c>
      <c r="E7323" s="4">
        <v>42278</v>
      </c>
      <c r="F7323" t="s">
        <v>9798</v>
      </c>
    </row>
    <row r="7324" spans="1:6">
      <c r="A7324" s="1" t="s">
        <v>9086</v>
      </c>
      <c r="B7324" t="s">
        <v>9086</v>
      </c>
      <c r="C7324" t="s">
        <v>1765</v>
      </c>
      <c r="D7324" t="s">
        <v>9725</v>
      </c>
      <c r="E7324" s="4">
        <v>42278</v>
      </c>
      <c r="F7324" t="s">
        <v>9798</v>
      </c>
    </row>
    <row r="7325" spans="1:6">
      <c r="A7325" s="1" t="s">
        <v>9087</v>
      </c>
      <c r="B7325" t="s">
        <v>9087</v>
      </c>
      <c r="C7325" t="s">
        <v>1765</v>
      </c>
      <c r="D7325" t="s">
        <v>9741</v>
      </c>
      <c r="E7325" s="4">
        <v>42749</v>
      </c>
      <c r="F7325" t="s">
        <v>9798</v>
      </c>
    </row>
    <row r="7326" spans="1:6">
      <c r="A7326" s="1" t="s">
        <v>9088</v>
      </c>
      <c r="B7326" t="s">
        <v>9088</v>
      </c>
      <c r="C7326" t="s">
        <v>9715</v>
      </c>
      <c r="E7326" s="4">
        <v>42278</v>
      </c>
      <c r="F7326" t="s">
        <v>9798</v>
      </c>
    </row>
    <row r="7327" spans="1:6">
      <c r="A7327" s="1" t="s">
        <v>9089</v>
      </c>
      <c r="B7327" t="s">
        <v>9089</v>
      </c>
      <c r="C7327" t="s">
        <v>1765</v>
      </c>
      <c r="D7327" t="s">
        <v>9740</v>
      </c>
      <c r="E7327" s="4">
        <v>42999</v>
      </c>
      <c r="F7327" t="s">
        <v>9798</v>
      </c>
    </row>
    <row r="7328" spans="1:6">
      <c r="A7328" s="1" t="s">
        <v>9090</v>
      </c>
      <c r="B7328" t="s">
        <v>9090</v>
      </c>
      <c r="C7328" t="s">
        <v>1765</v>
      </c>
      <c r="E7328" s="4">
        <v>42278</v>
      </c>
      <c r="F7328" t="s">
        <v>9798</v>
      </c>
    </row>
    <row r="7329" spans="1:6">
      <c r="A7329" s="1" t="s">
        <v>9091</v>
      </c>
      <c r="B7329" t="s">
        <v>9091</v>
      </c>
      <c r="C7329" t="s">
        <v>9715</v>
      </c>
      <c r="E7329" s="4">
        <v>42278</v>
      </c>
      <c r="F7329" t="s">
        <v>9798</v>
      </c>
    </row>
    <row r="7330" spans="1:6">
      <c r="A7330" s="1" t="s">
        <v>9092</v>
      </c>
      <c r="B7330" t="s">
        <v>9092</v>
      </c>
      <c r="C7330" t="s">
        <v>1765</v>
      </c>
      <c r="E7330" s="4">
        <v>42278</v>
      </c>
      <c r="F7330" t="s">
        <v>9798</v>
      </c>
    </row>
    <row r="7331" spans="1:6">
      <c r="A7331" s="1" t="s">
        <v>9093</v>
      </c>
      <c r="B7331" t="s">
        <v>9093</v>
      </c>
      <c r="C7331" t="s">
        <v>1765</v>
      </c>
      <c r="D7331" t="s">
        <v>9721</v>
      </c>
      <c r="E7331" s="4">
        <v>42278</v>
      </c>
      <c r="F7331" t="s">
        <v>9798</v>
      </c>
    </row>
    <row r="7332" spans="1:6">
      <c r="A7332" s="1" t="s">
        <v>9094</v>
      </c>
      <c r="B7332" t="s">
        <v>9094</v>
      </c>
      <c r="C7332" t="s">
        <v>9715</v>
      </c>
      <c r="E7332" s="4">
        <v>42278</v>
      </c>
      <c r="F7332" t="s">
        <v>9798</v>
      </c>
    </row>
    <row r="7333" spans="1:6">
      <c r="A7333" s="1" t="s">
        <v>9095</v>
      </c>
      <c r="B7333" t="s">
        <v>9095</v>
      </c>
      <c r="C7333" t="s">
        <v>1765</v>
      </c>
      <c r="D7333" t="s">
        <v>9725</v>
      </c>
      <c r="E7333" s="4">
        <v>42279</v>
      </c>
      <c r="F7333" t="s">
        <v>9798</v>
      </c>
    </row>
    <row r="7334" spans="1:6">
      <c r="A7334" s="1" t="s">
        <v>9096</v>
      </c>
      <c r="B7334" t="s">
        <v>9096</v>
      </c>
      <c r="C7334" t="s">
        <v>1765</v>
      </c>
      <c r="D7334" t="s">
        <v>9757</v>
      </c>
      <c r="E7334" s="4">
        <v>42594</v>
      </c>
      <c r="F7334" t="s">
        <v>9798</v>
      </c>
    </row>
    <row r="7335" spans="1:6">
      <c r="A7335" s="1" t="s">
        <v>9097</v>
      </c>
      <c r="B7335" t="s">
        <v>9097</v>
      </c>
      <c r="C7335" t="s">
        <v>1765</v>
      </c>
      <c r="E7335" s="4">
        <v>42278</v>
      </c>
      <c r="F7335" t="s">
        <v>9798</v>
      </c>
    </row>
    <row r="7336" spans="1:6">
      <c r="A7336" s="1" t="s">
        <v>9098</v>
      </c>
      <c r="B7336" t="s">
        <v>9098</v>
      </c>
      <c r="C7336" t="s">
        <v>1765</v>
      </c>
      <c r="E7336" s="4">
        <v>42278</v>
      </c>
      <c r="F7336" t="s">
        <v>9798</v>
      </c>
    </row>
    <row r="7337" spans="1:6">
      <c r="A7337" s="1" t="s">
        <v>9099</v>
      </c>
      <c r="B7337" t="s">
        <v>9099</v>
      </c>
      <c r="C7337" t="s">
        <v>1765</v>
      </c>
      <c r="E7337" s="4">
        <v>42278</v>
      </c>
      <c r="F7337" t="s">
        <v>9798</v>
      </c>
    </row>
    <row r="7338" spans="1:6">
      <c r="A7338" s="1" t="s">
        <v>9100</v>
      </c>
      <c r="B7338" t="s">
        <v>9100</v>
      </c>
      <c r="C7338" t="s">
        <v>1765</v>
      </c>
      <c r="E7338" s="4">
        <v>42278</v>
      </c>
      <c r="F7338" t="s">
        <v>9798</v>
      </c>
    </row>
    <row r="7339" spans="1:6">
      <c r="A7339" s="1" t="s">
        <v>9101</v>
      </c>
      <c r="B7339" t="s">
        <v>9101</v>
      </c>
      <c r="C7339" t="s">
        <v>1765</v>
      </c>
      <c r="E7339" s="4">
        <v>42278</v>
      </c>
      <c r="F7339" t="s">
        <v>9798</v>
      </c>
    </row>
    <row r="7340" spans="1:6">
      <c r="A7340" s="1" t="s">
        <v>9102</v>
      </c>
      <c r="B7340" t="s">
        <v>9102</v>
      </c>
      <c r="C7340" t="s">
        <v>1765</v>
      </c>
      <c r="D7340" t="s">
        <v>9740</v>
      </c>
      <c r="E7340" s="4">
        <v>43241</v>
      </c>
      <c r="F7340" t="s">
        <v>9798</v>
      </c>
    </row>
    <row r="7341" spans="1:6">
      <c r="A7341" s="1" t="s">
        <v>9103</v>
      </c>
      <c r="B7341" t="s">
        <v>9103</v>
      </c>
      <c r="C7341" t="s">
        <v>1765</v>
      </c>
      <c r="E7341" s="4">
        <v>42278</v>
      </c>
      <c r="F7341" t="s">
        <v>9798</v>
      </c>
    </row>
    <row r="7342" spans="1:6">
      <c r="A7342" s="1" t="s">
        <v>9104</v>
      </c>
      <c r="B7342" t="s">
        <v>9104</v>
      </c>
      <c r="C7342" t="s">
        <v>1765</v>
      </c>
      <c r="E7342" s="4">
        <v>42278</v>
      </c>
      <c r="F7342" t="s">
        <v>9798</v>
      </c>
    </row>
    <row r="7343" spans="1:6">
      <c r="A7343" s="1" t="s">
        <v>9105</v>
      </c>
      <c r="B7343" t="s">
        <v>9105</v>
      </c>
      <c r="C7343" t="s">
        <v>1765</v>
      </c>
      <c r="E7343" s="4">
        <v>42278</v>
      </c>
      <c r="F7343" t="s">
        <v>9798</v>
      </c>
    </row>
    <row r="7344" spans="1:6">
      <c r="A7344" s="1" t="s">
        <v>9106</v>
      </c>
      <c r="B7344" t="s">
        <v>9106</v>
      </c>
      <c r="C7344" t="s">
        <v>1765</v>
      </c>
      <c r="D7344" t="s">
        <v>9722</v>
      </c>
      <c r="E7344" s="4">
        <v>42565</v>
      </c>
      <c r="F7344" t="s">
        <v>9798</v>
      </c>
    </row>
    <row r="7345" spans="1:6">
      <c r="A7345" s="1" t="s">
        <v>9107</v>
      </c>
      <c r="B7345" t="s">
        <v>9107</v>
      </c>
      <c r="C7345" t="s">
        <v>1765</v>
      </c>
      <c r="D7345" t="s">
        <v>9792</v>
      </c>
      <c r="E7345" s="4">
        <v>42633</v>
      </c>
      <c r="F7345" t="s">
        <v>9798</v>
      </c>
    </row>
    <row r="7346" spans="1:6">
      <c r="A7346" s="1" t="s">
        <v>9108</v>
      </c>
      <c r="B7346" t="s">
        <v>9108</v>
      </c>
      <c r="C7346" t="s">
        <v>9715</v>
      </c>
      <c r="E7346" s="4">
        <v>42278</v>
      </c>
      <c r="F7346" t="s">
        <v>9798</v>
      </c>
    </row>
    <row r="7347" spans="1:6">
      <c r="A7347" s="1" t="s">
        <v>9109</v>
      </c>
      <c r="B7347" t="s">
        <v>9109</v>
      </c>
      <c r="C7347" t="s">
        <v>9715</v>
      </c>
      <c r="D7347" t="s">
        <v>9722</v>
      </c>
      <c r="E7347" s="4">
        <v>42599</v>
      </c>
      <c r="F7347" t="s">
        <v>9798</v>
      </c>
    </row>
    <row r="7348" spans="1:6">
      <c r="A7348" s="1" t="s">
        <v>9110</v>
      </c>
      <c r="B7348" t="s">
        <v>9110</v>
      </c>
      <c r="C7348" t="s">
        <v>1765</v>
      </c>
      <c r="D7348" t="s">
        <v>9734</v>
      </c>
      <c r="E7348" s="4">
        <v>42856</v>
      </c>
      <c r="F7348" t="s">
        <v>9798</v>
      </c>
    </row>
    <row r="7349" spans="1:6">
      <c r="A7349" s="1" t="s">
        <v>9111</v>
      </c>
      <c r="B7349" t="s">
        <v>9111</v>
      </c>
      <c r="C7349" t="s">
        <v>1765</v>
      </c>
      <c r="D7349" t="s">
        <v>9721</v>
      </c>
      <c r="E7349" s="4">
        <v>42278</v>
      </c>
      <c r="F7349" t="s">
        <v>9798</v>
      </c>
    </row>
    <row r="7350" spans="1:6">
      <c r="A7350" s="1" t="s">
        <v>9112</v>
      </c>
      <c r="B7350" t="s">
        <v>9112</v>
      </c>
      <c r="C7350" t="s">
        <v>1765</v>
      </c>
      <c r="E7350" s="4">
        <v>42278</v>
      </c>
      <c r="F7350" t="s">
        <v>9798</v>
      </c>
    </row>
    <row r="7351" spans="1:6">
      <c r="A7351" s="1" t="s">
        <v>9113</v>
      </c>
      <c r="B7351" t="s">
        <v>9113</v>
      </c>
      <c r="C7351" t="s">
        <v>1765</v>
      </c>
      <c r="E7351" s="4">
        <v>42278</v>
      </c>
      <c r="F7351" t="s">
        <v>9798</v>
      </c>
    </row>
    <row r="7352" spans="1:6">
      <c r="A7352" s="1" t="s">
        <v>9114</v>
      </c>
      <c r="B7352" t="s">
        <v>9114</v>
      </c>
      <c r="C7352" t="s">
        <v>9715</v>
      </c>
      <c r="E7352" s="4">
        <v>42278</v>
      </c>
      <c r="F7352" t="s">
        <v>9798</v>
      </c>
    </row>
    <row r="7353" spans="1:6">
      <c r="A7353" s="1" t="s">
        <v>9115</v>
      </c>
      <c r="B7353" t="s">
        <v>9115</v>
      </c>
      <c r="C7353" t="s">
        <v>1765</v>
      </c>
      <c r="E7353" s="4">
        <v>42369</v>
      </c>
      <c r="F7353" t="s">
        <v>9798</v>
      </c>
    </row>
    <row r="7354" spans="1:6">
      <c r="A7354" s="1" t="s">
        <v>9116</v>
      </c>
      <c r="B7354" t="s">
        <v>9116</v>
      </c>
      <c r="C7354" t="s">
        <v>1765</v>
      </c>
      <c r="E7354" s="4">
        <v>42278</v>
      </c>
      <c r="F7354" t="s">
        <v>9798</v>
      </c>
    </row>
    <row r="7355" spans="1:6">
      <c r="A7355" s="1" t="s">
        <v>9117</v>
      </c>
      <c r="B7355" t="s">
        <v>9117</v>
      </c>
      <c r="C7355" t="s">
        <v>1765</v>
      </c>
      <c r="E7355" s="4">
        <v>42278</v>
      </c>
      <c r="F7355" t="s">
        <v>9798</v>
      </c>
    </row>
    <row r="7356" spans="1:6">
      <c r="A7356" s="1" t="s">
        <v>9118</v>
      </c>
      <c r="B7356" t="s">
        <v>9118</v>
      </c>
      <c r="C7356" t="s">
        <v>1765</v>
      </c>
      <c r="E7356" s="4">
        <v>42278</v>
      </c>
      <c r="F7356" t="s">
        <v>9798</v>
      </c>
    </row>
    <row r="7357" spans="1:6">
      <c r="A7357" s="1" t="s">
        <v>9119</v>
      </c>
      <c r="B7357" t="s">
        <v>9119</v>
      </c>
      <c r="C7357" t="s">
        <v>1765</v>
      </c>
      <c r="D7357" t="s">
        <v>9722</v>
      </c>
      <c r="E7357" s="4">
        <v>42538</v>
      </c>
      <c r="F7357" t="s">
        <v>9798</v>
      </c>
    </row>
    <row r="7358" spans="1:6">
      <c r="A7358" s="1" t="s">
        <v>9120</v>
      </c>
      <c r="B7358" t="s">
        <v>9120</v>
      </c>
      <c r="C7358" t="s">
        <v>1765</v>
      </c>
      <c r="E7358" s="4">
        <v>42278</v>
      </c>
      <c r="F7358" t="s">
        <v>9798</v>
      </c>
    </row>
    <row r="7359" spans="1:6">
      <c r="A7359" s="1" t="s">
        <v>9121</v>
      </c>
      <c r="B7359" t="s">
        <v>9121</v>
      </c>
      <c r="C7359" t="s">
        <v>1765</v>
      </c>
      <c r="E7359" s="4">
        <v>42278</v>
      </c>
      <c r="F7359" t="s">
        <v>9798</v>
      </c>
    </row>
    <row r="7360" spans="1:6">
      <c r="A7360" s="1" t="s">
        <v>9122</v>
      </c>
      <c r="B7360" t="s">
        <v>9122</v>
      </c>
      <c r="C7360" t="s">
        <v>1765</v>
      </c>
      <c r="E7360" s="4">
        <v>42278</v>
      </c>
      <c r="F7360" t="s">
        <v>9798</v>
      </c>
    </row>
    <row r="7361" spans="1:6">
      <c r="A7361" s="1" t="s">
        <v>9123</v>
      </c>
      <c r="B7361" t="s">
        <v>9123</v>
      </c>
      <c r="C7361" t="s">
        <v>1765</v>
      </c>
      <c r="D7361" t="s">
        <v>9747</v>
      </c>
      <c r="E7361" s="4">
        <v>42594</v>
      </c>
      <c r="F7361" t="s">
        <v>9798</v>
      </c>
    </row>
    <row r="7362" spans="1:6">
      <c r="A7362" s="1" t="s">
        <v>9124</v>
      </c>
      <c r="B7362" t="s">
        <v>9124</v>
      </c>
      <c r="C7362" t="s">
        <v>1765</v>
      </c>
      <c r="E7362" s="4">
        <v>42278</v>
      </c>
      <c r="F7362" t="s">
        <v>9798</v>
      </c>
    </row>
    <row r="7363" spans="1:6">
      <c r="A7363" s="1" t="s">
        <v>9125</v>
      </c>
      <c r="B7363" t="s">
        <v>9125</v>
      </c>
      <c r="C7363" t="s">
        <v>1765</v>
      </c>
      <c r="E7363" s="4">
        <v>42278</v>
      </c>
      <c r="F7363" t="s">
        <v>9798</v>
      </c>
    </row>
    <row r="7364" spans="1:6">
      <c r="A7364" s="1" t="s">
        <v>9126</v>
      </c>
      <c r="B7364" t="s">
        <v>9126</v>
      </c>
      <c r="C7364" t="s">
        <v>1765</v>
      </c>
      <c r="E7364" s="4">
        <v>42278</v>
      </c>
      <c r="F7364" t="s">
        <v>9798</v>
      </c>
    </row>
    <row r="7365" spans="1:6">
      <c r="A7365" s="1" t="s">
        <v>9127</v>
      </c>
      <c r="B7365" t="s">
        <v>9127</v>
      </c>
      <c r="C7365" t="s">
        <v>1765</v>
      </c>
      <c r="E7365" s="4">
        <v>42198</v>
      </c>
      <c r="F7365" t="s">
        <v>9798</v>
      </c>
    </row>
    <row r="7366" spans="1:6">
      <c r="A7366" s="1" t="s">
        <v>9128</v>
      </c>
      <c r="B7366" t="s">
        <v>9128</v>
      </c>
      <c r="C7366" t="s">
        <v>1765</v>
      </c>
      <c r="E7366" s="4">
        <v>42278</v>
      </c>
      <c r="F7366" t="s">
        <v>9798</v>
      </c>
    </row>
    <row r="7367" spans="1:6">
      <c r="A7367" s="1" t="s">
        <v>9129</v>
      </c>
      <c r="B7367" t="s">
        <v>9129</v>
      </c>
      <c r="C7367" t="s">
        <v>1765</v>
      </c>
      <c r="E7367" s="4">
        <v>42278</v>
      </c>
      <c r="F7367" t="s">
        <v>9798</v>
      </c>
    </row>
    <row r="7368" spans="1:6">
      <c r="A7368" s="1" t="s">
        <v>9130</v>
      </c>
      <c r="B7368" t="s">
        <v>9130</v>
      </c>
      <c r="C7368" t="s">
        <v>1765</v>
      </c>
      <c r="E7368" s="4">
        <v>42278</v>
      </c>
      <c r="F7368" t="s">
        <v>9798</v>
      </c>
    </row>
    <row r="7369" spans="1:6">
      <c r="A7369" s="1" t="s">
        <v>9131</v>
      </c>
      <c r="B7369" t="s">
        <v>9131</v>
      </c>
      <c r="C7369" t="s">
        <v>1765</v>
      </c>
      <c r="D7369" t="s">
        <v>9724</v>
      </c>
      <c r="E7369" s="4">
        <v>42538</v>
      </c>
      <c r="F7369" t="s">
        <v>9798</v>
      </c>
    </row>
    <row r="7370" spans="1:6">
      <c r="A7370" s="1" t="s">
        <v>9132</v>
      </c>
      <c r="B7370" t="s">
        <v>9132</v>
      </c>
      <c r="C7370" t="s">
        <v>1765</v>
      </c>
      <c r="E7370" s="4">
        <v>42278</v>
      </c>
      <c r="F7370" t="s">
        <v>9798</v>
      </c>
    </row>
    <row r="7371" spans="1:6">
      <c r="A7371" s="1" t="s">
        <v>9133</v>
      </c>
      <c r="B7371" t="s">
        <v>9133</v>
      </c>
      <c r="C7371" t="s">
        <v>1765</v>
      </c>
      <c r="E7371" s="4">
        <v>42278</v>
      </c>
      <c r="F7371" t="s">
        <v>9798</v>
      </c>
    </row>
    <row r="7372" spans="1:6">
      <c r="A7372" s="1" t="s">
        <v>9134</v>
      </c>
      <c r="B7372" t="s">
        <v>9134</v>
      </c>
      <c r="C7372" t="s">
        <v>1765</v>
      </c>
      <c r="E7372" s="4">
        <v>42278</v>
      </c>
      <c r="F7372" t="s">
        <v>9798</v>
      </c>
    </row>
    <row r="7373" spans="1:6">
      <c r="A7373" s="1" t="s">
        <v>9135</v>
      </c>
      <c r="B7373" t="s">
        <v>9135</v>
      </c>
      <c r="C7373" t="s">
        <v>1765</v>
      </c>
      <c r="E7373" s="4">
        <v>42369</v>
      </c>
      <c r="F7373" t="s">
        <v>9798</v>
      </c>
    </row>
    <row r="7374" spans="1:6">
      <c r="A7374" s="1" t="s">
        <v>9136</v>
      </c>
      <c r="B7374" t="s">
        <v>9136</v>
      </c>
      <c r="C7374" t="s">
        <v>1765</v>
      </c>
      <c r="D7374" t="s">
        <v>9742</v>
      </c>
      <c r="E7374" s="4">
        <v>42338</v>
      </c>
      <c r="F7374" t="s">
        <v>9798</v>
      </c>
    </row>
    <row r="7375" spans="1:6">
      <c r="A7375" s="1" t="s">
        <v>9137</v>
      </c>
      <c r="B7375" t="s">
        <v>9137</v>
      </c>
      <c r="C7375" t="s">
        <v>1765</v>
      </c>
      <c r="E7375" s="4">
        <v>42278</v>
      </c>
      <c r="F7375" t="s">
        <v>9798</v>
      </c>
    </row>
    <row r="7376" spans="1:6">
      <c r="A7376" s="1" t="s">
        <v>9138</v>
      </c>
      <c r="B7376" t="s">
        <v>9138</v>
      </c>
      <c r="C7376" t="s">
        <v>1765</v>
      </c>
      <c r="E7376" s="4">
        <v>42278</v>
      </c>
      <c r="F7376" t="s">
        <v>9798</v>
      </c>
    </row>
    <row r="7377" spans="1:6">
      <c r="A7377" s="1" t="s">
        <v>9139</v>
      </c>
      <c r="B7377" t="s">
        <v>9139</v>
      </c>
      <c r="C7377" t="s">
        <v>1765</v>
      </c>
      <c r="E7377" s="4">
        <v>42278</v>
      </c>
      <c r="F7377" t="s">
        <v>9798</v>
      </c>
    </row>
    <row r="7378" spans="1:6">
      <c r="A7378" s="1" t="s">
        <v>9140</v>
      </c>
      <c r="B7378" t="s">
        <v>9140</v>
      </c>
      <c r="C7378" t="s">
        <v>1765</v>
      </c>
      <c r="E7378" s="4">
        <v>42278</v>
      </c>
      <c r="F7378" t="s">
        <v>9798</v>
      </c>
    </row>
    <row r="7379" spans="1:6">
      <c r="A7379" s="1" t="s">
        <v>9141</v>
      </c>
      <c r="B7379" t="s">
        <v>9141</v>
      </c>
      <c r="C7379" t="s">
        <v>1765</v>
      </c>
      <c r="E7379" s="4">
        <v>42278</v>
      </c>
      <c r="F7379" t="s">
        <v>9798</v>
      </c>
    </row>
    <row r="7380" spans="1:6">
      <c r="A7380" s="1" t="s">
        <v>9142</v>
      </c>
      <c r="B7380" t="s">
        <v>9142</v>
      </c>
      <c r="C7380" t="s">
        <v>1765</v>
      </c>
      <c r="E7380" s="4">
        <v>42278</v>
      </c>
      <c r="F7380" t="s">
        <v>9798</v>
      </c>
    </row>
    <row r="7381" spans="1:6">
      <c r="A7381" s="1" t="s">
        <v>9143</v>
      </c>
      <c r="B7381" t="s">
        <v>9143</v>
      </c>
      <c r="C7381" t="s">
        <v>1765</v>
      </c>
      <c r="E7381" s="4">
        <v>42278</v>
      </c>
      <c r="F7381" t="s">
        <v>9798</v>
      </c>
    </row>
    <row r="7382" spans="1:6">
      <c r="A7382" s="1" t="s">
        <v>9144</v>
      </c>
      <c r="B7382" t="s">
        <v>9144</v>
      </c>
      <c r="C7382" t="s">
        <v>1765</v>
      </c>
      <c r="E7382" s="4">
        <v>42278</v>
      </c>
      <c r="F7382" t="s">
        <v>9798</v>
      </c>
    </row>
    <row r="7383" spans="1:6">
      <c r="A7383" s="1" t="s">
        <v>9145</v>
      </c>
      <c r="B7383" t="s">
        <v>9145</v>
      </c>
      <c r="C7383" t="s">
        <v>1765</v>
      </c>
      <c r="D7383" t="s">
        <v>9725</v>
      </c>
      <c r="E7383" s="4">
        <v>42916</v>
      </c>
      <c r="F7383" t="s">
        <v>9798</v>
      </c>
    </row>
    <row r="7384" spans="1:6">
      <c r="A7384" s="1" t="s">
        <v>9146</v>
      </c>
      <c r="B7384" t="s">
        <v>9146</v>
      </c>
      <c r="C7384" t="s">
        <v>1765</v>
      </c>
      <c r="E7384" s="4">
        <v>42278</v>
      </c>
      <c r="F7384" t="s">
        <v>9798</v>
      </c>
    </row>
    <row r="7385" spans="1:6">
      <c r="A7385" s="1" t="s">
        <v>9147</v>
      </c>
      <c r="B7385" t="s">
        <v>9147</v>
      </c>
      <c r="C7385" t="s">
        <v>1765</v>
      </c>
      <c r="E7385" s="4">
        <v>42482</v>
      </c>
      <c r="F7385" t="s">
        <v>9798</v>
      </c>
    </row>
    <row r="7386" spans="1:6">
      <c r="A7386" s="1" t="s">
        <v>9148</v>
      </c>
      <c r="B7386" t="s">
        <v>9148</v>
      </c>
      <c r="C7386" t="s">
        <v>1765</v>
      </c>
      <c r="E7386" s="4">
        <v>42489</v>
      </c>
      <c r="F7386" t="s">
        <v>9798</v>
      </c>
    </row>
    <row r="7387" spans="1:6">
      <c r="A7387" s="1" t="s">
        <v>9149</v>
      </c>
      <c r="B7387" t="s">
        <v>9149</v>
      </c>
      <c r="C7387" t="s">
        <v>1765</v>
      </c>
      <c r="E7387" s="4">
        <v>42479</v>
      </c>
      <c r="F7387" t="s">
        <v>9798</v>
      </c>
    </row>
    <row r="7388" spans="1:6">
      <c r="A7388" s="1" t="s">
        <v>9150</v>
      </c>
      <c r="B7388" t="s">
        <v>9150</v>
      </c>
      <c r="C7388" t="s">
        <v>1765</v>
      </c>
      <c r="E7388" s="4">
        <v>42489</v>
      </c>
      <c r="F7388" t="s">
        <v>9798</v>
      </c>
    </row>
    <row r="7389" spans="1:6">
      <c r="A7389" s="1" t="s">
        <v>9151</v>
      </c>
      <c r="B7389" t="s">
        <v>9151</v>
      </c>
      <c r="C7389" t="s">
        <v>1765</v>
      </c>
      <c r="D7389" t="s">
        <v>9724</v>
      </c>
      <c r="E7389" s="4">
        <v>43644</v>
      </c>
      <c r="F7389" t="s">
        <v>9798</v>
      </c>
    </row>
    <row r="7390" spans="1:6">
      <c r="A7390" s="1" t="s">
        <v>9152</v>
      </c>
      <c r="B7390" t="s">
        <v>9152</v>
      </c>
      <c r="C7390" t="s">
        <v>1765</v>
      </c>
      <c r="E7390" s="4">
        <v>42489</v>
      </c>
      <c r="F7390" t="s">
        <v>9798</v>
      </c>
    </row>
    <row r="7391" spans="1:6">
      <c r="A7391" s="1" t="s">
        <v>9153</v>
      </c>
      <c r="B7391" t="s">
        <v>9153</v>
      </c>
      <c r="C7391" t="s">
        <v>1765</v>
      </c>
      <c r="D7391" t="s">
        <v>9722</v>
      </c>
      <c r="E7391" s="4">
        <v>42964</v>
      </c>
      <c r="F7391" t="s">
        <v>9798</v>
      </c>
    </row>
    <row r="7392" spans="1:6">
      <c r="A7392" s="1" t="s">
        <v>9154</v>
      </c>
      <c r="B7392" t="s">
        <v>9154</v>
      </c>
      <c r="C7392" t="s">
        <v>1765</v>
      </c>
      <c r="D7392" t="s">
        <v>9741</v>
      </c>
      <c r="E7392" s="4">
        <v>42885</v>
      </c>
      <c r="F7392" t="s">
        <v>9798</v>
      </c>
    </row>
    <row r="7393" spans="1:6">
      <c r="A7393" s="1" t="s">
        <v>9155</v>
      </c>
      <c r="B7393" t="s">
        <v>9155</v>
      </c>
      <c r="C7393" t="s">
        <v>1765</v>
      </c>
      <c r="E7393" s="4">
        <v>42485</v>
      </c>
      <c r="F7393" t="s">
        <v>9798</v>
      </c>
    </row>
    <row r="7394" spans="1:6">
      <c r="A7394" s="1" t="s">
        <v>9156</v>
      </c>
      <c r="B7394" t="s">
        <v>9156</v>
      </c>
      <c r="C7394" t="s">
        <v>1765</v>
      </c>
      <c r="D7394" t="s">
        <v>9732</v>
      </c>
      <c r="E7394" s="4">
        <v>43124</v>
      </c>
      <c r="F7394" t="s">
        <v>9798</v>
      </c>
    </row>
    <row r="7395" spans="1:6">
      <c r="A7395" s="1" t="s">
        <v>9157</v>
      </c>
      <c r="B7395" t="s">
        <v>9157</v>
      </c>
      <c r="C7395" t="s">
        <v>1765</v>
      </c>
      <c r="D7395" t="s">
        <v>9725</v>
      </c>
      <c r="E7395" s="4">
        <v>42915</v>
      </c>
      <c r="F7395" t="s">
        <v>9798</v>
      </c>
    </row>
    <row r="7396" spans="1:6">
      <c r="A7396" s="1" t="s">
        <v>9158</v>
      </c>
      <c r="B7396" t="s">
        <v>9158</v>
      </c>
      <c r="C7396" t="s">
        <v>1765</v>
      </c>
      <c r="D7396" t="s">
        <v>9723</v>
      </c>
      <c r="E7396" s="4">
        <v>43494</v>
      </c>
      <c r="F7396" t="s">
        <v>9798</v>
      </c>
    </row>
    <row r="7397" spans="1:6">
      <c r="A7397" s="1" t="s">
        <v>9159</v>
      </c>
      <c r="B7397" t="s">
        <v>9159</v>
      </c>
      <c r="C7397" t="s">
        <v>1765</v>
      </c>
      <c r="E7397" s="4">
        <v>42478</v>
      </c>
      <c r="F7397" t="s">
        <v>9798</v>
      </c>
    </row>
    <row r="7398" spans="1:6">
      <c r="A7398" s="1" t="s">
        <v>9160</v>
      </c>
      <c r="B7398" t="s">
        <v>9160</v>
      </c>
      <c r="C7398" t="s">
        <v>1765</v>
      </c>
      <c r="E7398" s="4">
        <v>42489</v>
      </c>
      <c r="F7398" t="s">
        <v>9798</v>
      </c>
    </row>
    <row r="7399" spans="1:6">
      <c r="A7399" s="1" t="s">
        <v>9161</v>
      </c>
      <c r="B7399" t="s">
        <v>9161</v>
      </c>
      <c r="C7399" t="s">
        <v>1765</v>
      </c>
      <c r="E7399" s="4">
        <v>42489</v>
      </c>
      <c r="F7399" t="s">
        <v>9798</v>
      </c>
    </row>
    <row r="7400" spans="1:6">
      <c r="A7400" s="1" t="s">
        <v>9162</v>
      </c>
      <c r="B7400" t="s">
        <v>9162</v>
      </c>
      <c r="C7400" t="s">
        <v>1765</v>
      </c>
      <c r="E7400" s="4">
        <v>42489</v>
      </c>
      <c r="F7400" t="s">
        <v>9798</v>
      </c>
    </row>
    <row r="7401" spans="1:6">
      <c r="A7401" s="1" t="s">
        <v>9163</v>
      </c>
      <c r="B7401" t="s">
        <v>9163</v>
      </c>
      <c r="C7401" t="s">
        <v>1765</v>
      </c>
      <c r="E7401" s="4">
        <v>42480</v>
      </c>
      <c r="F7401" t="s">
        <v>9798</v>
      </c>
    </row>
    <row r="7402" spans="1:6">
      <c r="A7402" s="1" t="s">
        <v>9164</v>
      </c>
      <c r="B7402" t="s">
        <v>9164</v>
      </c>
      <c r="C7402" t="s">
        <v>1765</v>
      </c>
      <c r="E7402" s="4">
        <v>42489</v>
      </c>
      <c r="F7402" t="s">
        <v>9798</v>
      </c>
    </row>
    <row r="7403" spans="1:6">
      <c r="A7403" s="1" t="s">
        <v>9165</v>
      </c>
      <c r="B7403" t="s">
        <v>9165</v>
      </c>
      <c r="C7403" t="s">
        <v>1765</v>
      </c>
      <c r="E7403" s="4">
        <v>42489</v>
      </c>
      <c r="F7403" t="s">
        <v>9798</v>
      </c>
    </row>
    <row r="7404" spans="1:6">
      <c r="A7404" s="1" t="s">
        <v>9166</v>
      </c>
      <c r="B7404" t="s">
        <v>9166</v>
      </c>
      <c r="C7404" t="s">
        <v>1765</v>
      </c>
      <c r="E7404" s="4">
        <v>42489</v>
      </c>
      <c r="F7404" t="s">
        <v>9798</v>
      </c>
    </row>
    <row r="7405" spans="1:6">
      <c r="A7405" s="1" t="s">
        <v>9167</v>
      </c>
      <c r="B7405" t="s">
        <v>9167</v>
      </c>
      <c r="C7405" t="s">
        <v>1765</v>
      </c>
      <c r="E7405" s="4">
        <v>42489</v>
      </c>
      <c r="F7405" t="s">
        <v>9798</v>
      </c>
    </row>
    <row r="7406" spans="1:6">
      <c r="A7406" s="1" t="s">
        <v>9168</v>
      </c>
      <c r="B7406" t="s">
        <v>9168</v>
      </c>
      <c r="C7406" t="s">
        <v>1765</v>
      </c>
      <c r="E7406" s="4">
        <v>42489</v>
      </c>
      <c r="F7406" t="s">
        <v>9798</v>
      </c>
    </row>
    <row r="7407" spans="1:6">
      <c r="A7407" s="1" t="s">
        <v>9169</v>
      </c>
      <c r="B7407" t="s">
        <v>9169</v>
      </c>
      <c r="C7407" t="s">
        <v>1765</v>
      </c>
      <c r="E7407" s="4">
        <v>42810</v>
      </c>
      <c r="F7407" t="s">
        <v>9798</v>
      </c>
    </row>
    <row r="7408" spans="1:6">
      <c r="A7408" s="1" t="s">
        <v>9170</v>
      </c>
      <c r="B7408" t="s">
        <v>9170</v>
      </c>
      <c r="C7408" t="s">
        <v>1765</v>
      </c>
      <c r="E7408" s="4">
        <v>42489</v>
      </c>
      <c r="F7408" t="s">
        <v>9798</v>
      </c>
    </row>
    <row r="7409" spans="1:6">
      <c r="A7409" s="1" t="s">
        <v>9171</v>
      </c>
      <c r="B7409" t="s">
        <v>9171</v>
      </c>
      <c r="C7409" t="s">
        <v>1765</v>
      </c>
      <c r="D7409" t="s">
        <v>9740</v>
      </c>
      <c r="E7409" s="4">
        <v>43525</v>
      </c>
      <c r="F7409" t="s">
        <v>9798</v>
      </c>
    </row>
    <row r="7410" spans="1:6">
      <c r="A7410" s="1" t="s">
        <v>9172</v>
      </c>
      <c r="B7410" t="s">
        <v>9172</v>
      </c>
      <c r="C7410" t="s">
        <v>1765</v>
      </c>
      <c r="E7410" s="4">
        <v>42487</v>
      </c>
      <c r="F7410" t="s">
        <v>9798</v>
      </c>
    </row>
    <row r="7411" spans="1:6">
      <c r="A7411" s="1" t="s">
        <v>9173</v>
      </c>
      <c r="B7411" t="s">
        <v>9173</v>
      </c>
      <c r="C7411" t="s">
        <v>1765</v>
      </c>
      <c r="D7411" t="s">
        <v>9725</v>
      </c>
      <c r="E7411" s="4">
        <v>42909</v>
      </c>
      <c r="F7411" t="s">
        <v>9798</v>
      </c>
    </row>
    <row r="7412" spans="1:6">
      <c r="A7412" s="1" t="s">
        <v>9174</v>
      </c>
      <c r="B7412" t="s">
        <v>9174</v>
      </c>
      <c r="C7412" t="s">
        <v>1765</v>
      </c>
      <c r="D7412" t="s">
        <v>9725</v>
      </c>
      <c r="E7412" s="4">
        <v>42916</v>
      </c>
      <c r="F7412" t="s">
        <v>9798</v>
      </c>
    </row>
    <row r="7413" spans="1:6">
      <c r="A7413" s="1" t="s">
        <v>9175</v>
      </c>
      <c r="B7413" t="s">
        <v>9175</v>
      </c>
      <c r="C7413" t="s">
        <v>1765</v>
      </c>
      <c r="E7413" s="4">
        <v>43455</v>
      </c>
      <c r="F7413" t="s">
        <v>9798</v>
      </c>
    </row>
    <row r="7414" spans="1:6">
      <c r="A7414" s="1" t="s">
        <v>9176</v>
      </c>
      <c r="B7414" t="s">
        <v>9176</v>
      </c>
      <c r="C7414" t="s">
        <v>1765</v>
      </c>
      <c r="E7414" s="4">
        <v>42486</v>
      </c>
      <c r="F7414" t="s">
        <v>9798</v>
      </c>
    </row>
    <row r="7415" spans="1:6">
      <c r="A7415" s="1" t="s">
        <v>9177</v>
      </c>
      <c r="B7415" t="s">
        <v>9177</v>
      </c>
      <c r="C7415" t="s">
        <v>1765</v>
      </c>
      <c r="D7415" t="s">
        <v>9725</v>
      </c>
      <c r="E7415" s="4">
        <v>42916</v>
      </c>
      <c r="F7415" t="s">
        <v>9798</v>
      </c>
    </row>
    <row r="7416" spans="1:6">
      <c r="A7416" s="1" t="s">
        <v>9178</v>
      </c>
      <c r="B7416" t="s">
        <v>9178</v>
      </c>
      <c r="C7416" t="s">
        <v>1765</v>
      </c>
      <c r="E7416" s="4">
        <v>42489</v>
      </c>
      <c r="F7416" t="s">
        <v>9798</v>
      </c>
    </row>
    <row r="7417" spans="1:6">
      <c r="A7417" s="1" t="s">
        <v>9179</v>
      </c>
      <c r="B7417" t="s">
        <v>9179</v>
      </c>
      <c r="C7417" t="s">
        <v>1765</v>
      </c>
      <c r="E7417" s="4">
        <v>42489</v>
      </c>
      <c r="F7417" t="s">
        <v>9798</v>
      </c>
    </row>
    <row r="7418" spans="1:6">
      <c r="A7418" s="1" t="s">
        <v>9180</v>
      </c>
      <c r="B7418" t="s">
        <v>9180</v>
      </c>
      <c r="C7418" t="s">
        <v>1765</v>
      </c>
      <c r="E7418" s="4">
        <v>42489</v>
      </c>
      <c r="F7418" t="s">
        <v>9798</v>
      </c>
    </row>
    <row r="7419" spans="1:6">
      <c r="A7419" s="1" t="s">
        <v>9181</v>
      </c>
      <c r="B7419" t="s">
        <v>9181</v>
      </c>
      <c r="C7419" t="s">
        <v>1765</v>
      </c>
      <c r="E7419" s="4">
        <v>43241</v>
      </c>
      <c r="F7419" t="s">
        <v>9798</v>
      </c>
    </row>
    <row r="7420" spans="1:6">
      <c r="A7420" s="1" t="s">
        <v>9182</v>
      </c>
      <c r="B7420" t="s">
        <v>9182</v>
      </c>
      <c r="C7420" t="s">
        <v>9715</v>
      </c>
      <c r="D7420" t="s">
        <v>9768</v>
      </c>
      <c r="E7420" s="4">
        <v>43641</v>
      </c>
      <c r="F7420" t="s">
        <v>9798</v>
      </c>
    </row>
    <row r="7421" spans="1:6">
      <c r="A7421" s="1" t="s">
        <v>9183</v>
      </c>
      <c r="B7421" t="s">
        <v>9183</v>
      </c>
      <c r="C7421" t="s">
        <v>1765</v>
      </c>
      <c r="E7421" s="4">
        <v>42489</v>
      </c>
      <c r="F7421" t="s">
        <v>9798</v>
      </c>
    </row>
    <row r="7422" spans="1:6">
      <c r="A7422" s="1" t="s">
        <v>9184</v>
      </c>
      <c r="B7422" t="s">
        <v>9184</v>
      </c>
      <c r="C7422" t="s">
        <v>1765</v>
      </c>
      <c r="E7422" s="4">
        <v>42489</v>
      </c>
      <c r="F7422" t="s">
        <v>9798</v>
      </c>
    </row>
    <row r="7423" spans="1:6">
      <c r="A7423" s="1" t="s">
        <v>9185</v>
      </c>
      <c r="B7423" t="s">
        <v>9185</v>
      </c>
      <c r="C7423" t="s">
        <v>1765</v>
      </c>
      <c r="E7423" s="4">
        <v>42489</v>
      </c>
      <c r="F7423" t="s">
        <v>9798</v>
      </c>
    </row>
    <row r="7424" spans="1:6">
      <c r="A7424" s="1" t="s">
        <v>9186</v>
      </c>
      <c r="B7424" t="s">
        <v>9186</v>
      </c>
      <c r="C7424" t="s">
        <v>1765</v>
      </c>
      <c r="E7424" s="4">
        <v>42489</v>
      </c>
      <c r="F7424" t="s">
        <v>9798</v>
      </c>
    </row>
    <row r="7425" spans="1:6">
      <c r="A7425" s="1" t="s">
        <v>9187</v>
      </c>
      <c r="B7425" t="s">
        <v>9187</v>
      </c>
      <c r="C7425" t="s">
        <v>1765</v>
      </c>
      <c r="E7425" s="4">
        <v>42489</v>
      </c>
      <c r="F7425" t="s">
        <v>9798</v>
      </c>
    </row>
    <row r="7426" spans="1:6">
      <c r="A7426" s="1" t="s">
        <v>9188</v>
      </c>
      <c r="B7426" t="s">
        <v>9188</v>
      </c>
      <c r="C7426" t="s">
        <v>1765</v>
      </c>
      <c r="E7426" s="4">
        <v>42551</v>
      </c>
      <c r="F7426" t="s">
        <v>9798</v>
      </c>
    </row>
    <row r="7427" spans="1:6">
      <c r="A7427" s="1" t="s">
        <v>9189</v>
      </c>
      <c r="B7427" t="s">
        <v>9189</v>
      </c>
      <c r="C7427" t="s">
        <v>1765</v>
      </c>
      <c r="E7427" s="4">
        <v>42523</v>
      </c>
      <c r="F7427" t="s">
        <v>9798</v>
      </c>
    </row>
    <row r="7428" spans="1:6">
      <c r="A7428" s="1" t="s">
        <v>9190</v>
      </c>
      <c r="B7428" t="s">
        <v>9190</v>
      </c>
      <c r="C7428" t="s">
        <v>1765</v>
      </c>
      <c r="E7428" s="4">
        <v>42892</v>
      </c>
      <c r="F7428" t="s">
        <v>9798</v>
      </c>
    </row>
    <row r="7429" spans="1:6">
      <c r="A7429" s="1" t="s">
        <v>9191</v>
      </c>
      <c r="B7429" t="s">
        <v>9191</v>
      </c>
      <c r="C7429" t="s">
        <v>1765</v>
      </c>
      <c r="E7429" s="4">
        <v>42551</v>
      </c>
      <c r="F7429" t="s">
        <v>9798</v>
      </c>
    </row>
    <row r="7430" spans="1:6">
      <c r="A7430" s="1" t="s">
        <v>9192</v>
      </c>
      <c r="B7430" t="s">
        <v>9192</v>
      </c>
      <c r="C7430" t="s">
        <v>9715</v>
      </c>
      <c r="D7430" t="s">
        <v>9742</v>
      </c>
      <c r="E7430" s="4">
        <v>42908</v>
      </c>
      <c r="F7430" t="s">
        <v>9798</v>
      </c>
    </row>
    <row r="7431" spans="1:6">
      <c r="A7431" s="1" t="s">
        <v>9193</v>
      </c>
      <c r="B7431" t="s">
        <v>9193</v>
      </c>
      <c r="C7431" t="s">
        <v>9715</v>
      </c>
      <c r="E7431" s="4">
        <v>42551</v>
      </c>
      <c r="F7431" t="s">
        <v>9798</v>
      </c>
    </row>
    <row r="7432" spans="1:6">
      <c r="A7432" s="1" t="s">
        <v>9194</v>
      </c>
      <c r="B7432" t="s">
        <v>9194</v>
      </c>
      <c r="C7432" t="s">
        <v>1765</v>
      </c>
      <c r="E7432" s="4">
        <v>42551</v>
      </c>
      <c r="F7432" t="s">
        <v>9798</v>
      </c>
    </row>
    <row r="7433" spans="1:6">
      <c r="A7433" s="1" t="s">
        <v>9195</v>
      </c>
      <c r="B7433" t="s">
        <v>9195</v>
      </c>
      <c r="C7433" t="s">
        <v>1765</v>
      </c>
      <c r="E7433" s="4">
        <v>42523</v>
      </c>
      <c r="F7433" t="s">
        <v>9798</v>
      </c>
    </row>
    <row r="7434" spans="1:6">
      <c r="A7434" s="1" t="s">
        <v>9196</v>
      </c>
      <c r="B7434" t="s">
        <v>9196</v>
      </c>
      <c r="C7434" t="s">
        <v>1765</v>
      </c>
      <c r="E7434" s="4">
        <v>42538</v>
      </c>
      <c r="F7434" t="s">
        <v>9798</v>
      </c>
    </row>
    <row r="7435" spans="1:6">
      <c r="A7435" s="1" t="s">
        <v>9197</v>
      </c>
      <c r="B7435" t="s">
        <v>9197</v>
      </c>
      <c r="C7435" t="s">
        <v>1765</v>
      </c>
      <c r="E7435" s="4">
        <v>42535</v>
      </c>
      <c r="F7435" t="s">
        <v>9798</v>
      </c>
    </row>
    <row r="7436" spans="1:6">
      <c r="A7436" s="1" t="s">
        <v>9198</v>
      </c>
      <c r="B7436" t="s">
        <v>9198</v>
      </c>
      <c r="C7436" t="s">
        <v>1765</v>
      </c>
      <c r="E7436" s="4">
        <v>42551</v>
      </c>
      <c r="F7436" t="s">
        <v>9798</v>
      </c>
    </row>
    <row r="7437" spans="1:6">
      <c r="A7437" s="1" t="s">
        <v>9199</v>
      </c>
      <c r="B7437" t="s">
        <v>9199</v>
      </c>
      <c r="C7437" t="s">
        <v>1765</v>
      </c>
      <c r="E7437" s="4">
        <v>42523</v>
      </c>
      <c r="F7437" t="s">
        <v>9798</v>
      </c>
    </row>
    <row r="7438" spans="1:6">
      <c r="A7438" s="1" t="s">
        <v>9200</v>
      </c>
      <c r="B7438" t="s">
        <v>9200</v>
      </c>
      <c r="C7438" t="s">
        <v>1765</v>
      </c>
      <c r="E7438" s="4">
        <v>42523</v>
      </c>
      <c r="F7438" t="s">
        <v>9798</v>
      </c>
    </row>
    <row r="7439" spans="1:6">
      <c r="A7439" s="1" t="s">
        <v>9201</v>
      </c>
      <c r="B7439" t="s">
        <v>9201</v>
      </c>
      <c r="C7439" t="s">
        <v>1765</v>
      </c>
      <c r="E7439" s="4">
        <v>42523</v>
      </c>
      <c r="F7439" t="s">
        <v>9798</v>
      </c>
    </row>
    <row r="7440" spans="1:6">
      <c r="A7440" s="1" t="s">
        <v>9202</v>
      </c>
      <c r="B7440" t="s">
        <v>9202</v>
      </c>
      <c r="C7440" t="s">
        <v>1765</v>
      </c>
      <c r="D7440" t="s">
        <v>9793</v>
      </c>
      <c r="E7440" s="4">
        <v>43136</v>
      </c>
      <c r="F7440" t="s">
        <v>9798</v>
      </c>
    </row>
    <row r="7441" spans="1:6">
      <c r="A7441" s="1" t="s">
        <v>9203</v>
      </c>
      <c r="B7441" t="s">
        <v>9203</v>
      </c>
      <c r="C7441" t="s">
        <v>1765</v>
      </c>
      <c r="E7441" s="4">
        <v>42521</v>
      </c>
      <c r="F7441" t="s">
        <v>9798</v>
      </c>
    </row>
    <row r="7442" spans="1:6">
      <c r="A7442" s="1" t="s">
        <v>9204</v>
      </c>
      <c r="B7442" t="s">
        <v>9204</v>
      </c>
      <c r="C7442" t="s">
        <v>1765</v>
      </c>
      <c r="E7442" s="4">
        <v>42551</v>
      </c>
      <c r="F7442" t="s">
        <v>9798</v>
      </c>
    </row>
    <row r="7443" spans="1:6">
      <c r="A7443" s="1" t="s">
        <v>9205</v>
      </c>
      <c r="B7443" t="s">
        <v>9205</v>
      </c>
      <c r="C7443" t="s">
        <v>1765</v>
      </c>
      <c r="D7443" t="s">
        <v>9722</v>
      </c>
      <c r="E7443" s="4">
        <v>43124</v>
      </c>
      <c r="F7443" t="s">
        <v>9798</v>
      </c>
    </row>
    <row r="7444" spans="1:6">
      <c r="A7444" s="1" t="s">
        <v>9206</v>
      </c>
      <c r="B7444" t="s">
        <v>9206</v>
      </c>
      <c r="C7444" t="s">
        <v>1765</v>
      </c>
      <c r="E7444" s="4">
        <v>42538</v>
      </c>
      <c r="F7444" t="s">
        <v>9798</v>
      </c>
    </row>
    <row r="7445" spans="1:6">
      <c r="A7445" s="1" t="s">
        <v>9207</v>
      </c>
      <c r="B7445" t="s">
        <v>9207</v>
      </c>
      <c r="C7445" t="s">
        <v>1765</v>
      </c>
      <c r="E7445" s="4">
        <v>42551</v>
      </c>
      <c r="F7445" t="s">
        <v>9798</v>
      </c>
    </row>
    <row r="7446" spans="1:6">
      <c r="A7446" s="1" t="s">
        <v>9208</v>
      </c>
      <c r="B7446" t="s">
        <v>9208</v>
      </c>
      <c r="C7446" t="s">
        <v>1765</v>
      </c>
      <c r="E7446" s="4">
        <v>42534</v>
      </c>
      <c r="F7446" t="s">
        <v>9798</v>
      </c>
    </row>
    <row r="7447" spans="1:6">
      <c r="A7447" s="1" t="s">
        <v>9209</v>
      </c>
      <c r="B7447" t="s">
        <v>9209</v>
      </c>
      <c r="C7447" t="s">
        <v>1765</v>
      </c>
      <c r="E7447" s="4">
        <v>42538</v>
      </c>
      <c r="F7447" t="s">
        <v>9798</v>
      </c>
    </row>
    <row r="7448" spans="1:6">
      <c r="A7448" s="1" t="s">
        <v>9210</v>
      </c>
      <c r="B7448" t="s">
        <v>9210</v>
      </c>
      <c r="C7448" t="s">
        <v>1765</v>
      </c>
      <c r="E7448" s="4">
        <v>42538</v>
      </c>
      <c r="F7448" t="s">
        <v>9798</v>
      </c>
    </row>
    <row r="7449" spans="1:6">
      <c r="A7449" s="1" t="s">
        <v>9211</v>
      </c>
      <c r="B7449" t="s">
        <v>9211</v>
      </c>
      <c r="C7449" t="s">
        <v>1765</v>
      </c>
      <c r="E7449" s="4">
        <v>42538</v>
      </c>
      <c r="F7449" t="s">
        <v>9798</v>
      </c>
    </row>
    <row r="7450" spans="1:6">
      <c r="A7450" s="1" t="s">
        <v>9212</v>
      </c>
      <c r="B7450" t="s">
        <v>9212</v>
      </c>
      <c r="C7450" t="s">
        <v>1765</v>
      </c>
      <c r="D7450" t="s">
        <v>9722</v>
      </c>
      <c r="E7450" s="4">
        <v>43241</v>
      </c>
      <c r="F7450" t="s">
        <v>9798</v>
      </c>
    </row>
    <row r="7451" spans="1:6">
      <c r="A7451" s="1" t="s">
        <v>9213</v>
      </c>
      <c r="B7451" t="s">
        <v>9213</v>
      </c>
      <c r="C7451" t="s">
        <v>1765</v>
      </c>
      <c r="E7451" s="4">
        <v>42523</v>
      </c>
      <c r="F7451" t="s">
        <v>9798</v>
      </c>
    </row>
    <row r="7452" spans="1:6">
      <c r="A7452" s="1" t="s">
        <v>9214</v>
      </c>
      <c r="B7452" t="s">
        <v>9214</v>
      </c>
      <c r="C7452" t="s">
        <v>1765</v>
      </c>
      <c r="E7452" s="4">
        <v>42529</v>
      </c>
      <c r="F7452" t="s">
        <v>9798</v>
      </c>
    </row>
    <row r="7453" spans="1:6">
      <c r="A7453" s="1" t="s">
        <v>9215</v>
      </c>
      <c r="B7453" t="s">
        <v>9215</v>
      </c>
      <c r="C7453" t="s">
        <v>1765</v>
      </c>
      <c r="D7453" t="s">
        <v>9722</v>
      </c>
      <c r="E7453" s="4">
        <v>42915</v>
      </c>
      <c r="F7453" t="s">
        <v>9798</v>
      </c>
    </row>
    <row r="7454" spans="1:6">
      <c r="A7454" s="1" t="s">
        <v>9216</v>
      </c>
      <c r="B7454" t="s">
        <v>9216</v>
      </c>
      <c r="C7454" t="s">
        <v>1765</v>
      </c>
      <c r="E7454" s="4">
        <v>42534</v>
      </c>
      <c r="F7454" t="s">
        <v>9798</v>
      </c>
    </row>
    <row r="7455" spans="1:6">
      <c r="A7455" s="1" t="s">
        <v>9217</v>
      </c>
      <c r="B7455" t="s">
        <v>9217</v>
      </c>
      <c r="C7455" t="s">
        <v>9715</v>
      </c>
      <c r="E7455" s="4">
        <v>42787</v>
      </c>
      <c r="F7455" t="s">
        <v>9798</v>
      </c>
    </row>
    <row r="7456" spans="1:6">
      <c r="A7456" s="1" t="s">
        <v>9218</v>
      </c>
      <c r="B7456" t="s">
        <v>9218</v>
      </c>
      <c r="C7456" t="s">
        <v>1765</v>
      </c>
      <c r="E7456" s="4">
        <v>42538</v>
      </c>
      <c r="F7456" t="s">
        <v>9798</v>
      </c>
    </row>
    <row r="7457" spans="1:6">
      <c r="A7457" s="1" t="s">
        <v>9219</v>
      </c>
      <c r="B7457" t="s">
        <v>9219</v>
      </c>
      <c r="C7457" t="s">
        <v>1765</v>
      </c>
      <c r="E7457" s="4">
        <v>42538</v>
      </c>
      <c r="F7457" t="s">
        <v>9798</v>
      </c>
    </row>
    <row r="7458" spans="1:6">
      <c r="A7458" s="1" t="s">
        <v>9220</v>
      </c>
      <c r="B7458" t="s">
        <v>9220</v>
      </c>
      <c r="C7458" t="s">
        <v>1765</v>
      </c>
      <c r="E7458" s="4">
        <v>42530</v>
      </c>
      <c r="F7458" t="s">
        <v>9798</v>
      </c>
    </row>
    <row r="7459" spans="1:6">
      <c r="A7459" s="1" t="s">
        <v>9221</v>
      </c>
      <c r="B7459" t="s">
        <v>9221</v>
      </c>
      <c r="C7459" t="s">
        <v>1765</v>
      </c>
      <c r="E7459" s="4">
        <v>42524</v>
      </c>
      <c r="F7459" t="s">
        <v>9798</v>
      </c>
    </row>
    <row r="7460" spans="1:6">
      <c r="A7460" s="1" t="s">
        <v>9222</v>
      </c>
      <c r="B7460" t="s">
        <v>9222</v>
      </c>
      <c r="C7460" t="s">
        <v>1765</v>
      </c>
      <c r="E7460" s="4">
        <v>42523</v>
      </c>
      <c r="F7460" t="s">
        <v>9798</v>
      </c>
    </row>
    <row r="7461" spans="1:6">
      <c r="A7461" s="1" t="s">
        <v>9223</v>
      </c>
      <c r="B7461" t="s">
        <v>9223</v>
      </c>
      <c r="C7461" t="s">
        <v>1765</v>
      </c>
      <c r="E7461" s="4">
        <v>42538</v>
      </c>
      <c r="F7461" t="s">
        <v>9798</v>
      </c>
    </row>
    <row r="7462" spans="1:6">
      <c r="A7462" s="1" t="s">
        <v>9224</v>
      </c>
      <c r="B7462" t="s">
        <v>9224</v>
      </c>
      <c r="C7462" t="s">
        <v>1765</v>
      </c>
      <c r="E7462" s="4">
        <v>42538</v>
      </c>
      <c r="F7462" t="s">
        <v>9798</v>
      </c>
    </row>
    <row r="7463" spans="1:6">
      <c r="A7463" s="1" t="s">
        <v>9225</v>
      </c>
      <c r="B7463" t="s">
        <v>9225</v>
      </c>
      <c r="C7463" t="s">
        <v>1765</v>
      </c>
      <c r="D7463" t="s">
        <v>9722</v>
      </c>
      <c r="E7463" s="4">
        <v>43623</v>
      </c>
      <c r="F7463" t="s">
        <v>9798</v>
      </c>
    </row>
    <row r="7464" spans="1:6">
      <c r="A7464" s="1" t="s">
        <v>9226</v>
      </c>
      <c r="B7464" t="s">
        <v>9226</v>
      </c>
      <c r="C7464" t="s">
        <v>1765</v>
      </c>
      <c r="E7464" s="4">
        <v>42535</v>
      </c>
      <c r="F7464" t="s">
        <v>9798</v>
      </c>
    </row>
    <row r="7465" spans="1:6">
      <c r="A7465" s="1" t="s">
        <v>9227</v>
      </c>
      <c r="B7465" t="s">
        <v>9227</v>
      </c>
      <c r="C7465" t="s">
        <v>1765</v>
      </c>
      <c r="E7465" s="4">
        <v>42524</v>
      </c>
      <c r="F7465" t="s">
        <v>9798</v>
      </c>
    </row>
    <row r="7466" spans="1:6">
      <c r="A7466" s="1" t="s">
        <v>9228</v>
      </c>
      <c r="B7466" t="s">
        <v>9228</v>
      </c>
      <c r="C7466" t="s">
        <v>1765</v>
      </c>
      <c r="D7466" t="s">
        <v>178</v>
      </c>
      <c r="E7466" s="4">
        <v>42908</v>
      </c>
      <c r="F7466" t="s">
        <v>9798</v>
      </c>
    </row>
    <row r="7467" spans="1:6">
      <c r="A7467" s="1" t="s">
        <v>9229</v>
      </c>
      <c r="B7467" t="s">
        <v>9229</v>
      </c>
      <c r="C7467" t="s">
        <v>1765</v>
      </c>
      <c r="E7467" s="4">
        <v>42551</v>
      </c>
      <c r="F7467" t="s">
        <v>9798</v>
      </c>
    </row>
    <row r="7468" spans="1:6">
      <c r="A7468" s="1" t="s">
        <v>9230</v>
      </c>
      <c r="B7468" t="s">
        <v>9230</v>
      </c>
      <c r="C7468" t="s">
        <v>1765</v>
      </c>
      <c r="E7468" s="4">
        <v>42531</v>
      </c>
      <c r="F7468" t="s">
        <v>9798</v>
      </c>
    </row>
    <row r="7469" spans="1:6">
      <c r="A7469" s="1" t="s">
        <v>9231</v>
      </c>
      <c r="B7469" t="s">
        <v>9231</v>
      </c>
      <c r="C7469" t="s">
        <v>9715</v>
      </c>
      <c r="E7469" s="4">
        <v>42369</v>
      </c>
      <c r="F7469" t="s">
        <v>9798</v>
      </c>
    </row>
    <row r="7470" spans="1:6">
      <c r="A7470" s="1" t="s">
        <v>9232</v>
      </c>
      <c r="B7470" t="s">
        <v>9232</v>
      </c>
      <c r="C7470" t="s">
        <v>9715</v>
      </c>
      <c r="E7470" s="4">
        <v>42369</v>
      </c>
      <c r="F7470" t="s">
        <v>9798</v>
      </c>
    </row>
    <row r="7471" spans="1:6">
      <c r="A7471" s="1" t="s">
        <v>9233</v>
      </c>
      <c r="B7471" t="s">
        <v>9233</v>
      </c>
      <c r="C7471" t="s">
        <v>9715</v>
      </c>
      <c r="E7471" s="4">
        <v>42338</v>
      </c>
      <c r="F7471" t="s">
        <v>9798</v>
      </c>
    </row>
    <row r="7472" spans="1:6">
      <c r="A7472" s="1" t="s">
        <v>9234</v>
      </c>
      <c r="B7472" t="s">
        <v>9234</v>
      </c>
      <c r="C7472" t="s">
        <v>9715</v>
      </c>
      <c r="E7472" s="4">
        <v>42369</v>
      </c>
      <c r="F7472" t="s">
        <v>9798</v>
      </c>
    </row>
    <row r="7473" spans="1:6">
      <c r="A7473" s="1" t="s">
        <v>9235</v>
      </c>
      <c r="B7473" t="s">
        <v>9235</v>
      </c>
      <c r="C7473" t="s">
        <v>9715</v>
      </c>
      <c r="E7473" s="4">
        <v>42360</v>
      </c>
      <c r="F7473" t="s">
        <v>9798</v>
      </c>
    </row>
    <row r="7474" spans="1:6">
      <c r="A7474" s="1" t="s">
        <v>9236</v>
      </c>
      <c r="B7474" t="s">
        <v>9236</v>
      </c>
      <c r="C7474" t="s">
        <v>9715</v>
      </c>
      <c r="E7474" s="4">
        <v>42369</v>
      </c>
      <c r="F7474" t="s">
        <v>9798</v>
      </c>
    </row>
    <row r="7475" spans="1:6">
      <c r="A7475" s="1" t="s">
        <v>9237</v>
      </c>
      <c r="B7475" t="s">
        <v>9237</v>
      </c>
      <c r="C7475" t="s">
        <v>9715</v>
      </c>
      <c r="E7475" s="4">
        <v>42338</v>
      </c>
      <c r="F7475" t="s">
        <v>9798</v>
      </c>
    </row>
    <row r="7476" spans="1:6">
      <c r="A7476" s="1" t="s">
        <v>9238</v>
      </c>
      <c r="B7476" t="s">
        <v>9238</v>
      </c>
      <c r="C7476" t="s">
        <v>9715</v>
      </c>
      <c r="E7476" s="4">
        <v>42360</v>
      </c>
      <c r="F7476" t="s">
        <v>9798</v>
      </c>
    </row>
    <row r="7477" spans="1:6">
      <c r="A7477" s="1" t="s">
        <v>9239</v>
      </c>
      <c r="B7477" t="s">
        <v>9239</v>
      </c>
      <c r="C7477" t="s">
        <v>9715</v>
      </c>
      <c r="E7477" s="4">
        <v>42360</v>
      </c>
      <c r="F7477" t="s">
        <v>9798</v>
      </c>
    </row>
    <row r="7478" spans="1:6">
      <c r="A7478" s="1" t="s">
        <v>9240</v>
      </c>
      <c r="B7478" t="s">
        <v>9240</v>
      </c>
      <c r="C7478" t="s">
        <v>1765</v>
      </c>
      <c r="D7478" t="s">
        <v>9741</v>
      </c>
      <c r="E7478" s="4">
        <v>43241</v>
      </c>
      <c r="F7478" t="s">
        <v>9798</v>
      </c>
    </row>
    <row r="7479" spans="1:6">
      <c r="A7479" s="1" t="s">
        <v>9241</v>
      </c>
      <c r="B7479" t="s">
        <v>9241</v>
      </c>
      <c r="C7479" t="s">
        <v>9715</v>
      </c>
      <c r="E7479" s="4">
        <v>42341</v>
      </c>
      <c r="F7479" t="s">
        <v>9798</v>
      </c>
    </row>
    <row r="7480" spans="1:6">
      <c r="A7480" s="1" t="s">
        <v>9242</v>
      </c>
      <c r="B7480" t="s">
        <v>9242</v>
      </c>
      <c r="C7480" t="s">
        <v>9715</v>
      </c>
      <c r="E7480" s="4">
        <v>42369</v>
      </c>
      <c r="F7480" t="s">
        <v>9798</v>
      </c>
    </row>
    <row r="7481" spans="1:6">
      <c r="A7481" s="1" t="s">
        <v>9243</v>
      </c>
      <c r="B7481" t="s">
        <v>9243</v>
      </c>
      <c r="C7481" t="s">
        <v>9715</v>
      </c>
      <c r="E7481" s="4">
        <v>42369</v>
      </c>
      <c r="F7481" t="s">
        <v>9798</v>
      </c>
    </row>
    <row r="7482" spans="1:6">
      <c r="A7482" s="1" t="s">
        <v>9244</v>
      </c>
      <c r="B7482" t="s">
        <v>9244</v>
      </c>
      <c r="C7482" t="s">
        <v>9715</v>
      </c>
      <c r="E7482" s="4">
        <v>42341</v>
      </c>
      <c r="F7482" t="s">
        <v>9798</v>
      </c>
    </row>
    <row r="7483" spans="1:6">
      <c r="A7483" s="1" t="s">
        <v>9245</v>
      </c>
      <c r="B7483" t="s">
        <v>9245</v>
      </c>
      <c r="C7483" t="s">
        <v>9715</v>
      </c>
      <c r="E7483" s="4">
        <v>42345</v>
      </c>
      <c r="F7483" t="s">
        <v>9798</v>
      </c>
    </row>
    <row r="7484" spans="1:6">
      <c r="A7484" s="1" t="s">
        <v>9246</v>
      </c>
      <c r="B7484" t="s">
        <v>9246</v>
      </c>
      <c r="C7484" t="s">
        <v>9715</v>
      </c>
      <c r="E7484" s="4">
        <v>42369</v>
      </c>
      <c r="F7484" t="s">
        <v>9798</v>
      </c>
    </row>
    <row r="7485" spans="1:6">
      <c r="A7485" s="1" t="s">
        <v>9247</v>
      </c>
      <c r="B7485" t="s">
        <v>9247</v>
      </c>
      <c r="C7485" t="s">
        <v>9715</v>
      </c>
      <c r="D7485" t="s">
        <v>9762</v>
      </c>
      <c r="E7485" s="4">
        <v>43124</v>
      </c>
      <c r="F7485" t="s">
        <v>9798</v>
      </c>
    </row>
    <row r="7486" spans="1:6">
      <c r="A7486" s="1" t="s">
        <v>9248</v>
      </c>
      <c r="B7486" t="s">
        <v>9248</v>
      </c>
      <c r="C7486" t="s">
        <v>9715</v>
      </c>
      <c r="E7486" s="4">
        <v>42369</v>
      </c>
      <c r="F7486" t="s">
        <v>9798</v>
      </c>
    </row>
    <row r="7487" spans="1:6">
      <c r="A7487" s="1" t="s">
        <v>9249</v>
      </c>
      <c r="B7487" t="s">
        <v>9249</v>
      </c>
      <c r="C7487" t="s">
        <v>9715</v>
      </c>
      <c r="E7487" s="4">
        <v>42369</v>
      </c>
      <c r="F7487" t="s">
        <v>9798</v>
      </c>
    </row>
    <row r="7488" spans="1:6">
      <c r="A7488" s="1" t="s">
        <v>9250</v>
      </c>
      <c r="B7488" t="s">
        <v>9250</v>
      </c>
      <c r="C7488" t="s">
        <v>9715</v>
      </c>
      <c r="D7488" t="s">
        <v>178</v>
      </c>
      <c r="E7488" s="4">
        <v>42489</v>
      </c>
      <c r="F7488" t="s">
        <v>9798</v>
      </c>
    </row>
    <row r="7489" spans="1:6">
      <c r="A7489" s="1" t="s">
        <v>9251</v>
      </c>
      <c r="B7489" t="s">
        <v>9251</v>
      </c>
      <c r="C7489" t="s">
        <v>1765</v>
      </c>
      <c r="E7489" s="4">
        <v>42369</v>
      </c>
      <c r="F7489" t="s">
        <v>9798</v>
      </c>
    </row>
    <row r="7490" spans="1:6">
      <c r="A7490" s="1" t="s">
        <v>9252</v>
      </c>
      <c r="B7490" t="s">
        <v>9252</v>
      </c>
      <c r="C7490" t="s">
        <v>1765</v>
      </c>
      <c r="E7490" s="4">
        <v>43069</v>
      </c>
      <c r="F7490" t="s">
        <v>9798</v>
      </c>
    </row>
    <row r="7491" spans="1:6">
      <c r="A7491" s="1" t="s">
        <v>9253</v>
      </c>
      <c r="B7491" t="s">
        <v>9253</v>
      </c>
      <c r="C7491" t="s">
        <v>9715</v>
      </c>
      <c r="D7491" t="s">
        <v>9722</v>
      </c>
      <c r="E7491" s="4">
        <v>42999</v>
      </c>
      <c r="F7491" t="s">
        <v>9798</v>
      </c>
    </row>
    <row r="7492" spans="1:6">
      <c r="A7492" s="1" t="s">
        <v>9254</v>
      </c>
      <c r="B7492" t="s">
        <v>9254</v>
      </c>
      <c r="C7492" t="s">
        <v>9715</v>
      </c>
      <c r="E7492" s="4">
        <v>42369</v>
      </c>
      <c r="F7492" t="s">
        <v>9798</v>
      </c>
    </row>
    <row r="7493" spans="1:6">
      <c r="A7493" s="1" t="s">
        <v>9255</v>
      </c>
      <c r="B7493" t="s">
        <v>9255</v>
      </c>
      <c r="C7493" t="s">
        <v>9715</v>
      </c>
      <c r="E7493" s="4">
        <v>42345</v>
      </c>
      <c r="F7493" t="s">
        <v>9798</v>
      </c>
    </row>
    <row r="7494" spans="1:6">
      <c r="A7494" s="1" t="s">
        <v>9256</v>
      </c>
      <c r="B7494" t="s">
        <v>9256</v>
      </c>
      <c r="C7494" t="s">
        <v>1765</v>
      </c>
      <c r="D7494" t="s">
        <v>9732</v>
      </c>
      <c r="E7494" s="4">
        <v>43230</v>
      </c>
      <c r="F7494" t="s">
        <v>9798</v>
      </c>
    </row>
    <row r="7495" spans="1:6">
      <c r="A7495" s="1" t="s">
        <v>9257</v>
      </c>
      <c r="B7495" t="s">
        <v>9257</v>
      </c>
      <c r="C7495" t="s">
        <v>9715</v>
      </c>
      <c r="E7495" s="4">
        <v>42735</v>
      </c>
      <c r="F7495" t="s">
        <v>9798</v>
      </c>
    </row>
    <row r="7496" spans="1:6">
      <c r="A7496" s="1" t="s">
        <v>9258</v>
      </c>
      <c r="B7496" t="s">
        <v>9258</v>
      </c>
      <c r="C7496" t="s">
        <v>9715</v>
      </c>
      <c r="E7496" s="4">
        <v>42661</v>
      </c>
      <c r="F7496" t="s">
        <v>9798</v>
      </c>
    </row>
    <row r="7497" spans="1:6">
      <c r="A7497" s="1" t="s">
        <v>9259</v>
      </c>
      <c r="B7497" t="s">
        <v>9259</v>
      </c>
      <c r="C7497" t="s">
        <v>9715</v>
      </c>
      <c r="E7497" s="4">
        <v>42735</v>
      </c>
      <c r="F7497" t="s">
        <v>9798</v>
      </c>
    </row>
    <row r="7498" spans="1:6">
      <c r="A7498" s="1" t="s">
        <v>9260</v>
      </c>
      <c r="B7498" t="s">
        <v>9260</v>
      </c>
      <c r="C7498" t="s">
        <v>9715</v>
      </c>
      <c r="E7498" s="4">
        <v>42661</v>
      </c>
      <c r="F7498" t="s">
        <v>9798</v>
      </c>
    </row>
    <row r="7499" spans="1:6">
      <c r="A7499" s="1" t="s">
        <v>9261</v>
      </c>
      <c r="B7499" t="s">
        <v>9261</v>
      </c>
      <c r="C7499" t="s">
        <v>9715</v>
      </c>
      <c r="E7499" s="4">
        <v>43241</v>
      </c>
      <c r="F7499" t="s">
        <v>9798</v>
      </c>
    </row>
    <row r="7500" spans="1:6">
      <c r="A7500" s="1" t="s">
        <v>9262</v>
      </c>
      <c r="B7500" t="s">
        <v>9262</v>
      </c>
      <c r="C7500" t="s">
        <v>9715</v>
      </c>
      <c r="E7500" s="4">
        <v>42711</v>
      </c>
      <c r="F7500" t="s">
        <v>9798</v>
      </c>
    </row>
    <row r="7501" spans="1:6">
      <c r="A7501" s="1" t="s">
        <v>9263</v>
      </c>
      <c r="B7501" t="s">
        <v>9263</v>
      </c>
      <c r="C7501" t="s">
        <v>9715</v>
      </c>
      <c r="D7501" t="s">
        <v>9741</v>
      </c>
      <c r="E7501" s="4">
        <v>43455</v>
      </c>
      <c r="F7501" t="s">
        <v>9798</v>
      </c>
    </row>
    <row r="7502" spans="1:6">
      <c r="A7502" s="1" t="s">
        <v>9264</v>
      </c>
      <c r="B7502" t="s">
        <v>9264</v>
      </c>
      <c r="C7502" t="s">
        <v>9715</v>
      </c>
      <c r="E7502" s="4">
        <v>42713</v>
      </c>
      <c r="F7502" t="s">
        <v>9798</v>
      </c>
    </row>
    <row r="7503" spans="1:6">
      <c r="A7503" s="1" t="s">
        <v>9265</v>
      </c>
      <c r="B7503" t="s">
        <v>9265</v>
      </c>
      <c r="C7503" t="s">
        <v>9715</v>
      </c>
      <c r="D7503" t="s">
        <v>9725</v>
      </c>
      <c r="E7503" s="4">
        <v>43241</v>
      </c>
      <c r="F7503" t="s">
        <v>9798</v>
      </c>
    </row>
    <row r="7504" spans="1:6">
      <c r="A7504" s="1" t="s">
        <v>9266</v>
      </c>
      <c r="B7504" t="s">
        <v>9266</v>
      </c>
      <c r="C7504" t="s">
        <v>9715</v>
      </c>
      <c r="E7504" s="4">
        <v>42711</v>
      </c>
      <c r="F7504" t="s">
        <v>9798</v>
      </c>
    </row>
    <row r="7505" spans="1:6">
      <c r="A7505" s="1" t="s">
        <v>9267</v>
      </c>
      <c r="B7505" t="s">
        <v>9267</v>
      </c>
      <c r="C7505" t="s">
        <v>9715</v>
      </c>
      <c r="E7505" s="4">
        <v>42696</v>
      </c>
      <c r="F7505" t="s">
        <v>9798</v>
      </c>
    </row>
    <row r="7506" spans="1:6">
      <c r="A7506" s="1" t="s">
        <v>9268</v>
      </c>
      <c r="B7506" t="s">
        <v>9268</v>
      </c>
      <c r="C7506" t="s">
        <v>9715</v>
      </c>
      <c r="E7506" s="4">
        <v>42661</v>
      </c>
      <c r="F7506" t="s">
        <v>9798</v>
      </c>
    </row>
    <row r="7507" spans="1:6">
      <c r="A7507" s="1" t="s">
        <v>9269</v>
      </c>
      <c r="B7507" t="s">
        <v>9269</v>
      </c>
      <c r="C7507" t="s">
        <v>1765</v>
      </c>
      <c r="E7507" s="4">
        <v>42704</v>
      </c>
      <c r="F7507" t="s">
        <v>9798</v>
      </c>
    </row>
    <row r="7508" spans="1:6">
      <c r="A7508" s="1" t="s">
        <v>9270</v>
      </c>
      <c r="B7508" t="s">
        <v>9270</v>
      </c>
      <c r="C7508" t="s">
        <v>9715</v>
      </c>
      <c r="E7508" s="4">
        <v>42734</v>
      </c>
      <c r="F7508" t="s">
        <v>9798</v>
      </c>
    </row>
    <row r="7509" spans="1:6">
      <c r="A7509" s="1" t="s">
        <v>9271</v>
      </c>
      <c r="B7509" t="s">
        <v>9271</v>
      </c>
      <c r="C7509" t="s">
        <v>1765</v>
      </c>
      <c r="E7509" s="4">
        <v>42704</v>
      </c>
      <c r="F7509" t="s">
        <v>9798</v>
      </c>
    </row>
    <row r="7510" spans="1:6">
      <c r="A7510" s="1" t="s">
        <v>9272</v>
      </c>
      <c r="B7510" t="s">
        <v>9272</v>
      </c>
      <c r="C7510" t="s">
        <v>1765</v>
      </c>
      <c r="D7510" t="s">
        <v>9794</v>
      </c>
      <c r="E7510" s="4">
        <v>43525</v>
      </c>
      <c r="F7510" t="s">
        <v>9798</v>
      </c>
    </row>
    <row r="7511" spans="1:6">
      <c r="A7511" s="1" t="s">
        <v>9273</v>
      </c>
      <c r="B7511" t="s">
        <v>9273</v>
      </c>
      <c r="C7511" t="s">
        <v>1765</v>
      </c>
      <c r="E7511" s="4">
        <v>42711</v>
      </c>
      <c r="F7511" t="s">
        <v>9798</v>
      </c>
    </row>
    <row r="7512" spans="1:6">
      <c r="A7512" s="1" t="s">
        <v>9274</v>
      </c>
      <c r="B7512" t="s">
        <v>9274</v>
      </c>
      <c r="C7512" t="s">
        <v>1765</v>
      </c>
      <c r="E7512" s="4">
        <v>42696</v>
      </c>
      <c r="F7512" t="s">
        <v>9798</v>
      </c>
    </row>
    <row r="7513" spans="1:6">
      <c r="A7513" s="1" t="s">
        <v>9275</v>
      </c>
      <c r="B7513" t="s">
        <v>9275</v>
      </c>
      <c r="C7513" t="s">
        <v>1765</v>
      </c>
      <c r="E7513" s="4">
        <v>42703</v>
      </c>
      <c r="F7513" t="s">
        <v>9798</v>
      </c>
    </row>
    <row r="7514" spans="1:6">
      <c r="A7514" s="1" t="s">
        <v>9276</v>
      </c>
      <c r="B7514" t="s">
        <v>9276</v>
      </c>
      <c r="C7514" t="s">
        <v>1765</v>
      </c>
      <c r="E7514" s="4">
        <v>42704</v>
      </c>
      <c r="F7514" t="s">
        <v>9798</v>
      </c>
    </row>
    <row r="7515" spans="1:6">
      <c r="A7515" s="1" t="s">
        <v>9277</v>
      </c>
      <c r="B7515" t="s">
        <v>9277</v>
      </c>
      <c r="C7515" t="s">
        <v>1765</v>
      </c>
      <c r="E7515" s="4">
        <v>42704</v>
      </c>
      <c r="F7515" t="s">
        <v>9798</v>
      </c>
    </row>
    <row r="7516" spans="1:6">
      <c r="A7516" s="1" t="s">
        <v>9278</v>
      </c>
      <c r="B7516" t="s">
        <v>9278</v>
      </c>
      <c r="C7516" t="s">
        <v>9715</v>
      </c>
      <c r="E7516" s="4">
        <v>42668</v>
      </c>
      <c r="F7516" t="s">
        <v>9798</v>
      </c>
    </row>
    <row r="7517" spans="1:6">
      <c r="A7517" s="1" t="s">
        <v>9279</v>
      </c>
      <c r="B7517" t="s">
        <v>9279</v>
      </c>
      <c r="C7517" t="s">
        <v>9715</v>
      </c>
      <c r="E7517" s="4">
        <v>42668</v>
      </c>
      <c r="F7517" t="s">
        <v>9798</v>
      </c>
    </row>
    <row r="7518" spans="1:6">
      <c r="A7518" s="1" t="s">
        <v>9280</v>
      </c>
      <c r="B7518" t="s">
        <v>9280</v>
      </c>
      <c r="C7518" t="s">
        <v>9715</v>
      </c>
      <c r="E7518" s="4">
        <v>42696</v>
      </c>
      <c r="F7518" t="s">
        <v>9798</v>
      </c>
    </row>
    <row r="7519" spans="1:6">
      <c r="A7519" s="1" t="s">
        <v>9281</v>
      </c>
      <c r="B7519" t="s">
        <v>9281</v>
      </c>
      <c r="C7519" t="s">
        <v>1765</v>
      </c>
      <c r="E7519" s="4">
        <v>42696</v>
      </c>
      <c r="F7519" t="s">
        <v>9798</v>
      </c>
    </row>
    <row r="7520" spans="1:6">
      <c r="A7520" s="1" t="s">
        <v>9282</v>
      </c>
      <c r="B7520" t="s">
        <v>9282</v>
      </c>
      <c r="C7520" t="s">
        <v>1765</v>
      </c>
      <c r="E7520" s="4">
        <v>42696</v>
      </c>
      <c r="F7520" t="s">
        <v>9798</v>
      </c>
    </row>
    <row r="7521" spans="1:6">
      <c r="A7521" s="1" t="s">
        <v>9283</v>
      </c>
      <c r="B7521" t="s">
        <v>9283</v>
      </c>
      <c r="C7521" t="s">
        <v>1765</v>
      </c>
      <c r="E7521" s="4">
        <v>42696</v>
      </c>
      <c r="F7521" t="s">
        <v>9798</v>
      </c>
    </row>
    <row r="7522" spans="1:6">
      <c r="A7522" s="1" t="s">
        <v>9284</v>
      </c>
      <c r="B7522" t="s">
        <v>9284</v>
      </c>
      <c r="C7522" t="s">
        <v>1765</v>
      </c>
      <c r="E7522" s="4">
        <v>42704</v>
      </c>
      <c r="F7522" t="s">
        <v>9798</v>
      </c>
    </row>
    <row r="7523" spans="1:6">
      <c r="A7523" s="1" t="s">
        <v>9285</v>
      </c>
      <c r="B7523" t="s">
        <v>9285</v>
      </c>
      <c r="C7523" t="s">
        <v>1765</v>
      </c>
      <c r="D7523" t="s">
        <v>9741</v>
      </c>
      <c r="E7523" s="4">
        <v>43187</v>
      </c>
      <c r="F7523" t="s">
        <v>9798</v>
      </c>
    </row>
    <row r="7524" spans="1:6">
      <c r="A7524" s="1" t="s">
        <v>9286</v>
      </c>
      <c r="B7524" t="s">
        <v>9286</v>
      </c>
      <c r="C7524" t="s">
        <v>1765</v>
      </c>
      <c r="D7524" t="s">
        <v>9721</v>
      </c>
      <c r="E7524" s="4">
        <v>42704</v>
      </c>
      <c r="F7524" t="s">
        <v>9798</v>
      </c>
    </row>
    <row r="7525" spans="1:6">
      <c r="A7525" s="1" t="s">
        <v>9287</v>
      </c>
      <c r="B7525" t="s">
        <v>9287</v>
      </c>
      <c r="C7525" t="s">
        <v>1765</v>
      </c>
      <c r="E7525" s="4">
        <v>42704</v>
      </c>
      <c r="F7525" t="s">
        <v>9798</v>
      </c>
    </row>
    <row r="7526" spans="1:6">
      <c r="A7526" s="1" t="s">
        <v>9288</v>
      </c>
      <c r="B7526" t="s">
        <v>9288</v>
      </c>
      <c r="C7526" t="s">
        <v>1765</v>
      </c>
      <c r="D7526" t="s">
        <v>9731</v>
      </c>
      <c r="E7526" s="4">
        <v>42704</v>
      </c>
      <c r="F7526" t="s">
        <v>9798</v>
      </c>
    </row>
    <row r="7527" spans="1:6">
      <c r="A7527" s="1" t="s">
        <v>9289</v>
      </c>
      <c r="B7527" t="s">
        <v>9289</v>
      </c>
      <c r="C7527" t="s">
        <v>1765</v>
      </c>
      <c r="D7527" t="s">
        <v>9742</v>
      </c>
      <c r="E7527" s="4">
        <v>43119</v>
      </c>
      <c r="F7527" t="s">
        <v>9798</v>
      </c>
    </row>
    <row r="7528" spans="1:6">
      <c r="A7528" s="1" t="s">
        <v>9290</v>
      </c>
      <c r="B7528" t="s">
        <v>9290</v>
      </c>
      <c r="C7528" t="s">
        <v>9715</v>
      </c>
      <c r="E7528" s="4">
        <v>42711</v>
      </c>
      <c r="F7528" t="s">
        <v>9798</v>
      </c>
    </row>
    <row r="7529" spans="1:6">
      <c r="A7529" s="1" t="s">
        <v>9291</v>
      </c>
      <c r="B7529" t="s">
        <v>9291</v>
      </c>
      <c r="C7529" t="s">
        <v>9715</v>
      </c>
      <c r="E7529" s="4">
        <v>42711</v>
      </c>
      <c r="F7529" t="s">
        <v>9798</v>
      </c>
    </row>
    <row r="7530" spans="1:6">
      <c r="A7530" s="1" t="s">
        <v>9292</v>
      </c>
      <c r="B7530" t="s">
        <v>9292</v>
      </c>
      <c r="C7530" t="s">
        <v>1765</v>
      </c>
      <c r="E7530" s="4">
        <v>42696</v>
      </c>
      <c r="F7530" t="s">
        <v>9798</v>
      </c>
    </row>
    <row r="7531" spans="1:6">
      <c r="A7531" s="1" t="s">
        <v>9293</v>
      </c>
      <c r="B7531" t="s">
        <v>9293</v>
      </c>
      <c r="C7531" t="s">
        <v>1765</v>
      </c>
      <c r="E7531" s="4">
        <v>42704</v>
      </c>
      <c r="F7531" t="s">
        <v>9798</v>
      </c>
    </row>
    <row r="7532" spans="1:6">
      <c r="A7532" s="1" t="s">
        <v>9294</v>
      </c>
      <c r="B7532" t="s">
        <v>9294</v>
      </c>
      <c r="C7532" t="s">
        <v>1765</v>
      </c>
      <c r="E7532" s="4">
        <v>42704</v>
      </c>
      <c r="F7532" t="s">
        <v>9798</v>
      </c>
    </row>
    <row r="7533" spans="1:6">
      <c r="A7533" s="1" t="s">
        <v>9295</v>
      </c>
      <c r="B7533" t="s">
        <v>9295</v>
      </c>
      <c r="C7533" t="s">
        <v>9715</v>
      </c>
      <c r="E7533" s="4">
        <v>42749</v>
      </c>
      <c r="F7533" t="s">
        <v>9798</v>
      </c>
    </row>
    <row r="7534" spans="1:6">
      <c r="A7534" s="1" t="s">
        <v>9296</v>
      </c>
      <c r="B7534" t="s">
        <v>9296</v>
      </c>
      <c r="C7534" t="s">
        <v>1765</v>
      </c>
      <c r="E7534" s="4">
        <v>42704</v>
      </c>
      <c r="F7534" t="s">
        <v>9798</v>
      </c>
    </row>
    <row r="7535" spans="1:6">
      <c r="A7535" s="1" t="s">
        <v>9297</v>
      </c>
      <c r="B7535" t="s">
        <v>9297</v>
      </c>
      <c r="C7535" t="s">
        <v>1765</v>
      </c>
      <c r="E7535" s="4">
        <v>42704</v>
      </c>
      <c r="F7535" t="s">
        <v>9798</v>
      </c>
    </row>
    <row r="7536" spans="1:6">
      <c r="A7536" s="1" t="s">
        <v>9298</v>
      </c>
      <c r="B7536" t="s">
        <v>9298</v>
      </c>
      <c r="C7536" t="s">
        <v>9715</v>
      </c>
      <c r="E7536" s="4">
        <v>42807</v>
      </c>
      <c r="F7536" t="s">
        <v>9798</v>
      </c>
    </row>
    <row r="7537" spans="1:6">
      <c r="A7537" s="1" t="s">
        <v>9299</v>
      </c>
      <c r="B7537" t="s">
        <v>9299</v>
      </c>
      <c r="C7537" t="s">
        <v>9715</v>
      </c>
      <c r="E7537" s="4">
        <v>42713</v>
      </c>
      <c r="F7537" t="s">
        <v>9798</v>
      </c>
    </row>
    <row r="7538" spans="1:6">
      <c r="A7538" s="1" t="s">
        <v>9300</v>
      </c>
      <c r="B7538" t="s">
        <v>9300</v>
      </c>
      <c r="C7538" t="s">
        <v>1765</v>
      </c>
      <c r="E7538" s="4">
        <v>42702</v>
      </c>
      <c r="F7538" t="s">
        <v>9798</v>
      </c>
    </row>
    <row r="7539" spans="1:6">
      <c r="A7539" s="1" t="s">
        <v>9301</v>
      </c>
      <c r="B7539" t="s">
        <v>9301</v>
      </c>
      <c r="C7539" t="s">
        <v>9715</v>
      </c>
      <c r="E7539" s="4">
        <v>42711</v>
      </c>
      <c r="F7539" t="s">
        <v>9798</v>
      </c>
    </row>
    <row r="7540" spans="1:6">
      <c r="A7540" s="1" t="s">
        <v>9302</v>
      </c>
      <c r="B7540" t="s">
        <v>9302</v>
      </c>
      <c r="C7540" t="s">
        <v>9715</v>
      </c>
      <c r="E7540" s="4">
        <v>42740</v>
      </c>
      <c r="F7540" t="s">
        <v>9798</v>
      </c>
    </row>
    <row r="7541" spans="1:6">
      <c r="A7541" s="1" t="s">
        <v>9303</v>
      </c>
      <c r="B7541" t="s">
        <v>9303</v>
      </c>
      <c r="C7541" t="s">
        <v>1765</v>
      </c>
      <c r="D7541" t="s">
        <v>9725</v>
      </c>
      <c r="E7541" s="4">
        <v>43178</v>
      </c>
      <c r="F7541" t="s">
        <v>9798</v>
      </c>
    </row>
    <row r="7542" spans="1:6">
      <c r="A7542" s="1" t="s">
        <v>9304</v>
      </c>
      <c r="B7542" t="s">
        <v>9304</v>
      </c>
      <c r="C7542" t="s">
        <v>1765</v>
      </c>
      <c r="E7542" s="4">
        <v>42703</v>
      </c>
      <c r="F7542" t="s">
        <v>9798</v>
      </c>
    </row>
    <row r="7543" spans="1:6">
      <c r="A7543" s="1" t="s">
        <v>9305</v>
      </c>
      <c r="B7543" t="s">
        <v>9305</v>
      </c>
      <c r="C7543" t="s">
        <v>1765</v>
      </c>
      <c r="E7543" s="4">
        <v>42704</v>
      </c>
      <c r="F7543" t="s">
        <v>9798</v>
      </c>
    </row>
    <row r="7544" spans="1:6">
      <c r="A7544" s="1" t="s">
        <v>9306</v>
      </c>
      <c r="B7544" t="s">
        <v>9306</v>
      </c>
      <c r="C7544" t="s">
        <v>1765</v>
      </c>
      <c r="E7544" s="4">
        <v>42704</v>
      </c>
      <c r="F7544" t="s">
        <v>9798</v>
      </c>
    </row>
    <row r="7545" spans="1:6">
      <c r="A7545" s="1" t="s">
        <v>9307</v>
      </c>
      <c r="B7545" t="s">
        <v>9307</v>
      </c>
      <c r="C7545" t="s">
        <v>1765</v>
      </c>
      <c r="D7545" t="s">
        <v>201</v>
      </c>
      <c r="E7545" s="4">
        <v>42927</v>
      </c>
      <c r="F7545" t="s">
        <v>9798</v>
      </c>
    </row>
    <row r="7546" spans="1:6">
      <c r="A7546" s="1" t="s">
        <v>9308</v>
      </c>
      <c r="B7546" t="s">
        <v>9308</v>
      </c>
      <c r="C7546" t="s">
        <v>1765</v>
      </c>
      <c r="E7546" s="4">
        <v>42704</v>
      </c>
      <c r="F7546" t="s">
        <v>9798</v>
      </c>
    </row>
    <row r="7547" spans="1:6">
      <c r="A7547" s="1" t="s">
        <v>9309</v>
      </c>
      <c r="B7547" t="s">
        <v>9309</v>
      </c>
      <c r="C7547" t="s">
        <v>1765</v>
      </c>
      <c r="E7547" s="4">
        <v>42704</v>
      </c>
      <c r="F7547" t="s">
        <v>9798</v>
      </c>
    </row>
    <row r="7548" spans="1:6">
      <c r="A7548" s="1" t="s">
        <v>9310</v>
      </c>
      <c r="B7548" t="s">
        <v>9310</v>
      </c>
      <c r="C7548" t="s">
        <v>1765</v>
      </c>
      <c r="E7548" s="4">
        <v>42704</v>
      </c>
      <c r="F7548" t="s">
        <v>9798</v>
      </c>
    </row>
    <row r="7549" spans="1:6">
      <c r="A7549" s="1" t="s">
        <v>9311</v>
      </c>
      <c r="B7549" t="s">
        <v>9311</v>
      </c>
      <c r="C7549" t="s">
        <v>1765</v>
      </c>
      <c r="E7549" s="4">
        <v>42704</v>
      </c>
      <c r="F7549" t="s">
        <v>9798</v>
      </c>
    </row>
    <row r="7550" spans="1:6">
      <c r="A7550" s="1" t="s">
        <v>9312</v>
      </c>
      <c r="B7550" t="s">
        <v>9312</v>
      </c>
      <c r="C7550" t="s">
        <v>1765</v>
      </c>
      <c r="E7550" s="4">
        <v>42704</v>
      </c>
      <c r="F7550" t="s">
        <v>9798</v>
      </c>
    </row>
    <row r="7551" spans="1:6">
      <c r="A7551" s="1" t="s">
        <v>9313</v>
      </c>
      <c r="B7551" t="s">
        <v>9313</v>
      </c>
      <c r="C7551" t="s">
        <v>9715</v>
      </c>
      <c r="E7551" s="4">
        <v>42817</v>
      </c>
      <c r="F7551" t="s">
        <v>9798</v>
      </c>
    </row>
    <row r="7552" spans="1:6">
      <c r="A7552" s="1" t="s">
        <v>9314</v>
      </c>
      <c r="B7552" t="s">
        <v>9314</v>
      </c>
      <c r="C7552" t="s">
        <v>1765</v>
      </c>
      <c r="E7552" s="4">
        <v>42702</v>
      </c>
      <c r="F7552" t="s">
        <v>9798</v>
      </c>
    </row>
    <row r="7553" spans="1:6">
      <c r="A7553" s="1" t="s">
        <v>9315</v>
      </c>
      <c r="B7553" t="s">
        <v>9315</v>
      </c>
      <c r="C7553" t="s">
        <v>9715</v>
      </c>
      <c r="E7553" s="4">
        <v>42724</v>
      </c>
      <c r="F7553" t="s">
        <v>9798</v>
      </c>
    </row>
    <row r="7554" spans="1:6">
      <c r="A7554" s="1" t="s">
        <v>9316</v>
      </c>
      <c r="B7554" t="s">
        <v>9316</v>
      </c>
      <c r="C7554" t="s">
        <v>1765</v>
      </c>
      <c r="E7554" s="4">
        <v>42704</v>
      </c>
      <c r="F7554" t="s">
        <v>9798</v>
      </c>
    </row>
    <row r="7555" spans="1:6">
      <c r="A7555" s="1" t="s">
        <v>9317</v>
      </c>
      <c r="B7555" t="s">
        <v>9317</v>
      </c>
      <c r="C7555" t="s">
        <v>1765</v>
      </c>
      <c r="D7555" t="s">
        <v>9722</v>
      </c>
      <c r="E7555" s="4">
        <v>43513</v>
      </c>
      <c r="F7555" t="s">
        <v>9798</v>
      </c>
    </row>
    <row r="7556" spans="1:6">
      <c r="A7556" s="1" t="s">
        <v>9318</v>
      </c>
      <c r="B7556" t="s">
        <v>9318</v>
      </c>
      <c r="C7556" t="s">
        <v>1765</v>
      </c>
      <c r="E7556" s="4">
        <v>42704</v>
      </c>
      <c r="F7556" t="s">
        <v>9798</v>
      </c>
    </row>
    <row r="7557" spans="1:6">
      <c r="A7557" s="1" t="s">
        <v>9319</v>
      </c>
      <c r="B7557" t="s">
        <v>9319</v>
      </c>
      <c r="C7557" t="s">
        <v>1765</v>
      </c>
      <c r="E7557" s="4">
        <v>42704</v>
      </c>
      <c r="F7557" t="s">
        <v>9798</v>
      </c>
    </row>
    <row r="7558" spans="1:6">
      <c r="A7558" s="1" t="s">
        <v>9320</v>
      </c>
      <c r="B7558" t="s">
        <v>9320</v>
      </c>
      <c r="C7558" t="s">
        <v>1765</v>
      </c>
      <c r="D7558" t="s">
        <v>9762</v>
      </c>
      <c r="E7558" s="4">
        <v>43105</v>
      </c>
      <c r="F7558" t="s">
        <v>9798</v>
      </c>
    </row>
    <row r="7559" spans="1:6">
      <c r="A7559" s="1" t="s">
        <v>9321</v>
      </c>
      <c r="B7559" t="s">
        <v>9321</v>
      </c>
      <c r="C7559" t="s">
        <v>1765</v>
      </c>
      <c r="D7559" t="s">
        <v>9725</v>
      </c>
      <c r="E7559" s="4">
        <v>43623</v>
      </c>
      <c r="F7559" t="s">
        <v>9798</v>
      </c>
    </row>
    <row r="7560" spans="1:6">
      <c r="A7560" s="1" t="s">
        <v>9322</v>
      </c>
      <c r="B7560" t="s">
        <v>9322</v>
      </c>
      <c r="C7560" t="s">
        <v>1765</v>
      </c>
      <c r="D7560" t="s">
        <v>9725</v>
      </c>
      <c r="E7560" s="4">
        <v>43376</v>
      </c>
      <c r="F7560" t="s">
        <v>9798</v>
      </c>
    </row>
    <row r="7561" spans="1:6">
      <c r="A7561" s="1" t="s">
        <v>9323</v>
      </c>
      <c r="B7561" t="s">
        <v>9323</v>
      </c>
      <c r="C7561" t="s">
        <v>9715</v>
      </c>
      <c r="E7561" s="4">
        <v>42804</v>
      </c>
      <c r="F7561" t="s">
        <v>9798</v>
      </c>
    </row>
    <row r="7562" spans="1:6">
      <c r="A7562" s="1" t="s">
        <v>9324</v>
      </c>
      <c r="B7562" t="s">
        <v>9324</v>
      </c>
      <c r="C7562" t="s">
        <v>9715</v>
      </c>
      <c r="E7562" s="4">
        <v>42749</v>
      </c>
      <c r="F7562" t="s">
        <v>9798</v>
      </c>
    </row>
    <row r="7563" spans="1:6">
      <c r="A7563" s="1" t="s">
        <v>9325</v>
      </c>
      <c r="B7563" t="s">
        <v>9325</v>
      </c>
      <c r="C7563" t="s">
        <v>1765</v>
      </c>
      <c r="E7563" s="4">
        <v>42704</v>
      </c>
      <c r="F7563" t="s">
        <v>9798</v>
      </c>
    </row>
    <row r="7564" spans="1:6">
      <c r="A7564" s="1" t="s">
        <v>9326</v>
      </c>
      <c r="B7564" t="s">
        <v>9326</v>
      </c>
      <c r="C7564" t="s">
        <v>9715</v>
      </c>
      <c r="E7564" s="4">
        <v>42724</v>
      </c>
      <c r="F7564" t="s">
        <v>9798</v>
      </c>
    </row>
    <row r="7565" spans="1:6">
      <c r="A7565" s="1" t="s">
        <v>9327</v>
      </c>
      <c r="B7565" t="s">
        <v>9327</v>
      </c>
      <c r="C7565" t="s">
        <v>1765</v>
      </c>
      <c r="D7565" t="s">
        <v>9784</v>
      </c>
      <c r="E7565" s="4">
        <v>42902</v>
      </c>
      <c r="F7565" t="s">
        <v>9798</v>
      </c>
    </row>
    <row r="7566" spans="1:6">
      <c r="A7566" s="1" t="s">
        <v>9328</v>
      </c>
      <c r="B7566" t="s">
        <v>9328</v>
      </c>
      <c r="C7566" t="s">
        <v>1765</v>
      </c>
      <c r="E7566" s="4">
        <v>42704</v>
      </c>
      <c r="F7566" t="s">
        <v>9798</v>
      </c>
    </row>
    <row r="7567" spans="1:6">
      <c r="A7567" s="1" t="s">
        <v>9329</v>
      </c>
      <c r="B7567" t="s">
        <v>9329</v>
      </c>
      <c r="C7567" t="s">
        <v>1765</v>
      </c>
      <c r="D7567" t="s">
        <v>9795</v>
      </c>
      <c r="E7567" s="4">
        <v>43623</v>
      </c>
      <c r="F7567" t="s">
        <v>9798</v>
      </c>
    </row>
    <row r="7568" spans="1:6">
      <c r="A7568" s="1" t="s">
        <v>9330</v>
      </c>
      <c r="B7568" t="s">
        <v>9330</v>
      </c>
      <c r="C7568" t="s">
        <v>9715</v>
      </c>
      <c r="D7568" t="s">
        <v>9725</v>
      </c>
      <c r="E7568" s="4">
        <v>43069</v>
      </c>
      <c r="F7568" t="s">
        <v>9798</v>
      </c>
    </row>
    <row r="7569" spans="1:6">
      <c r="A7569" s="1" t="s">
        <v>9331</v>
      </c>
      <c r="B7569" t="s">
        <v>9331</v>
      </c>
      <c r="C7569" t="s">
        <v>1765</v>
      </c>
      <c r="D7569" t="s">
        <v>9724</v>
      </c>
      <c r="E7569" s="4">
        <v>43136</v>
      </c>
      <c r="F7569" t="s">
        <v>9798</v>
      </c>
    </row>
    <row r="7570" spans="1:6">
      <c r="A7570" s="1" t="s">
        <v>9332</v>
      </c>
      <c r="B7570" t="s">
        <v>9332</v>
      </c>
      <c r="C7570" t="s">
        <v>9715</v>
      </c>
      <c r="E7570" s="4">
        <v>42814</v>
      </c>
      <c r="F7570" t="s">
        <v>9798</v>
      </c>
    </row>
    <row r="7571" spans="1:6">
      <c r="A7571" s="1" t="s">
        <v>9333</v>
      </c>
      <c r="B7571" t="s">
        <v>9333</v>
      </c>
      <c r="C7571" t="s">
        <v>9715</v>
      </c>
      <c r="D7571" t="s">
        <v>9724</v>
      </c>
      <c r="E7571" s="4">
        <v>42984</v>
      </c>
      <c r="F7571" t="s">
        <v>9798</v>
      </c>
    </row>
    <row r="7572" spans="1:6">
      <c r="A7572" s="1" t="s">
        <v>9334</v>
      </c>
      <c r="B7572" t="s">
        <v>9334</v>
      </c>
      <c r="C7572" t="s">
        <v>9715</v>
      </c>
      <c r="E7572" s="4">
        <v>43434</v>
      </c>
      <c r="F7572" t="s">
        <v>9798</v>
      </c>
    </row>
    <row r="7573" spans="1:6">
      <c r="A7573" s="1" t="s">
        <v>9335</v>
      </c>
      <c r="B7573" t="s">
        <v>9335</v>
      </c>
      <c r="C7573" t="s">
        <v>1765</v>
      </c>
      <c r="D7573" t="s">
        <v>189</v>
      </c>
      <c r="E7573" s="4">
        <v>43644</v>
      </c>
      <c r="F7573" t="s">
        <v>9798</v>
      </c>
    </row>
    <row r="7574" spans="1:6">
      <c r="A7574" s="1" t="s">
        <v>9336</v>
      </c>
      <c r="B7574" t="s">
        <v>9336</v>
      </c>
      <c r="C7574" t="s">
        <v>1765</v>
      </c>
      <c r="E7574" s="4">
        <v>43069</v>
      </c>
      <c r="F7574" t="s">
        <v>9798</v>
      </c>
    </row>
    <row r="7575" spans="1:6">
      <c r="A7575" s="1" t="s">
        <v>9337</v>
      </c>
      <c r="B7575" t="s">
        <v>9337</v>
      </c>
      <c r="C7575" t="s">
        <v>9715</v>
      </c>
      <c r="E7575" s="4">
        <v>42977</v>
      </c>
      <c r="F7575" t="s">
        <v>9798</v>
      </c>
    </row>
    <row r="7576" spans="1:6">
      <c r="A7576" s="1" t="s">
        <v>9338</v>
      </c>
      <c r="B7576" t="s">
        <v>9338</v>
      </c>
      <c r="C7576" t="s">
        <v>1765</v>
      </c>
      <c r="D7576" t="s">
        <v>9722</v>
      </c>
      <c r="E7576" s="4">
        <v>43451</v>
      </c>
      <c r="F7576" t="s">
        <v>9798</v>
      </c>
    </row>
    <row r="7577" spans="1:6">
      <c r="A7577" s="1" t="s">
        <v>9339</v>
      </c>
      <c r="B7577" t="s">
        <v>9339</v>
      </c>
      <c r="C7577" t="s">
        <v>1765</v>
      </c>
      <c r="E7577" s="4">
        <v>43188</v>
      </c>
      <c r="F7577" t="s">
        <v>9798</v>
      </c>
    </row>
    <row r="7578" spans="1:6">
      <c r="A7578" s="1" t="s">
        <v>9340</v>
      </c>
      <c r="B7578" t="s">
        <v>9340</v>
      </c>
      <c r="C7578" t="s">
        <v>1765</v>
      </c>
      <c r="E7578" s="4">
        <v>43069</v>
      </c>
      <c r="F7578" t="s">
        <v>9798</v>
      </c>
    </row>
    <row r="7579" spans="1:6">
      <c r="A7579" s="1" t="s">
        <v>9341</v>
      </c>
      <c r="B7579" t="s">
        <v>9341</v>
      </c>
      <c r="C7579" t="s">
        <v>1765</v>
      </c>
      <c r="E7579" s="4">
        <v>43007</v>
      </c>
      <c r="F7579" t="s">
        <v>9798</v>
      </c>
    </row>
    <row r="7580" spans="1:6">
      <c r="A7580" s="1" t="s">
        <v>9342</v>
      </c>
      <c r="B7580" t="s">
        <v>9342</v>
      </c>
      <c r="C7580" t="s">
        <v>1765</v>
      </c>
      <c r="D7580" t="s">
        <v>189</v>
      </c>
      <c r="E7580" s="4">
        <v>43591</v>
      </c>
      <c r="F7580" t="s">
        <v>9798</v>
      </c>
    </row>
    <row r="7581" spans="1:6">
      <c r="A7581" s="1" t="s">
        <v>9343</v>
      </c>
      <c r="B7581" t="s">
        <v>9343</v>
      </c>
      <c r="C7581" t="s">
        <v>1765</v>
      </c>
      <c r="E7581" s="4">
        <v>43007</v>
      </c>
      <c r="F7581" t="s">
        <v>9798</v>
      </c>
    </row>
    <row r="7582" spans="1:6">
      <c r="A7582" s="1" t="s">
        <v>9344</v>
      </c>
      <c r="B7582" t="s">
        <v>9344</v>
      </c>
      <c r="C7582" t="s">
        <v>1765</v>
      </c>
      <c r="D7582" t="s">
        <v>9741</v>
      </c>
      <c r="E7582" s="4">
        <v>43124</v>
      </c>
      <c r="F7582" t="s">
        <v>9798</v>
      </c>
    </row>
    <row r="7583" spans="1:6">
      <c r="A7583" s="1" t="s">
        <v>9345</v>
      </c>
      <c r="B7583" t="s">
        <v>9345</v>
      </c>
      <c r="C7583" t="s">
        <v>9715</v>
      </c>
      <c r="E7583" s="4">
        <v>43434</v>
      </c>
      <c r="F7583" t="s">
        <v>9798</v>
      </c>
    </row>
    <row r="7584" spans="1:6">
      <c r="A7584" s="1" t="s">
        <v>9346</v>
      </c>
      <c r="B7584" t="s">
        <v>9346</v>
      </c>
      <c r="C7584" t="s">
        <v>1765</v>
      </c>
      <c r="E7584" s="4">
        <v>42999</v>
      </c>
      <c r="F7584" t="s">
        <v>9798</v>
      </c>
    </row>
    <row r="7585" spans="1:6">
      <c r="A7585" s="1" t="s">
        <v>9347</v>
      </c>
      <c r="B7585" t="s">
        <v>9347</v>
      </c>
      <c r="C7585" t="s">
        <v>1765</v>
      </c>
      <c r="D7585" t="s">
        <v>9742</v>
      </c>
      <c r="E7585" s="4">
        <v>43409</v>
      </c>
      <c r="F7585" t="s">
        <v>9798</v>
      </c>
    </row>
    <row r="7586" spans="1:6">
      <c r="A7586" s="1" t="s">
        <v>9348</v>
      </c>
      <c r="B7586" t="s">
        <v>9348</v>
      </c>
      <c r="C7586" t="s">
        <v>1765</v>
      </c>
      <c r="D7586" t="s">
        <v>9722</v>
      </c>
      <c r="E7586" s="4">
        <v>43591</v>
      </c>
      <c r="F7586" t="s">
        <v>9798</v>
      </c>
    </row>
    <row r="7587" spans="1:6">
      <c r="A7587" s="1" t="s">
        <v>9349</v>
      </c>
      <c r="B7587" t="s">
        <v>9349</v>
      </c>
      <c r="C7587" t="s">
        <v>1765</v>
      </c>
      <c r="E7587" s="4">
        <v>42990</v>
      </c>
      <c r="F7587" t="s">
        <v>9798</v>
      </c>
    </row>
    <row r="7588" spans="1:6">
      <c r="A7588" s="1" t="s">
        <v>9350</v>
      </c>
      <c r="B7588" t="s">
        <v>9350</v>
      </c>
      <c r="C7588" t="s">
        <v>1765</v>
      </c>
      <c r="E7588" s="4">
        <v>43131</v>
      </c>
      <c r="F7588" t="s">
        <v>9798</v>
      </c>
    </row>
    <row r="7589" spans="1:6">
      <c r="A7589" s="1" t="s">
        <v>9351</v>
      </c>
      <c r="B7589" t="s">
        <v>9351</v>
      </c>
      <c r="C7589" t="s">
        <v>9715</v>
      </c>
      <c r="E7589" s="4">
        <v>42999</v>
      </c>
      <c r="F7589" t="s">
        <v>9798</v>
      </c>
    </row>
    <row r="7590" spans="1:6">
      <c r="A7590" s="1" t="s">
        <v>9352</v>
      </c>
      <c r="B7590" t="s">
        <v>9352</v>
      </c>
      <c r="C7590" t="s">
        <v>1765</v>
      </c>
      <c r="E7590" s="4">
        <v>43006</v>
      </c>
      <c r="F7590" t="s">
        <v>9798</v>
      </c>
    </row>
    <row r="7591" spans="1:6">
      <c r="A7591" s="1" t="s">
        <v>9353</v>
      </c>
      <c r="B7591" t="s">
        <v>9353</v>
      </c>
      <c r="C7591" t="s">
        <v>1765</v>
      </c>
      <c r="E7591" s="4">
        <v>43007</v>
      </c>
      <c r="F7591" t="s">
        <v>9798</v>
      </c>
    </row>
    <row r="7592" spans="1:6">
      <c r="A7592" s="1" t="s">
        <v>9354</v>
      </c>
      <c r="B7592" t="s">
        <v>9354</v>
      </c>
      <c r="C7592" t="s">
        <v>1765</v>
      </c>
      <c r="E7592" s="4">
        <v>42985</v>
      </c>
      <c r="F7592" t="s">
        <v>9798</v>
      </c>
    </row>
    <row r="7593" spans="1:6">
      <c r="A7593" s="1" t="s">
        <v>9355</v>
      </c>
      <c r="B7593" t="s">
        <v>9355</v>
      </c>
      <c r="C7593" t="s">
        <v>1765</v>
      </c>
      <c r="E7593" s="4">
        <v>43007</v>
      </c>
      <c r="F7593" t="s">
        <v>9798</v>
      </c>
    </row>
    <row r="7594" spans="1:6">
      <c r="A7594" s="1" t="s">
        <v>9356</v>
      </c>
      <c r="B7594" t="s">
        <v>9356</v>
      </c>
      <c r="C7594" t="s">
        <v>9715</v>
      </c>
      <c r="E7594" s="4">
        <v>43007</v>
      </c>
      <c r="F7594" t="s">
        <v>9798</v>
      </c>
    </row>
    <row r="7595" spans="1:6">
      <c r="A7595" s="1" t="s">
        <v>9357</v>
      </c>
      <c r="B7595" t="s">
        <v>9357</v>
      </c>
      <c r="C7595" t="s">
        <v>1765</v>
      </c>
      <c r="E7595" s="4">
        <v>43069</v>
      </c>
      <c r="F7595" t="s">
        <v>9798</v>
      </c>
    </row>
    <row r="7596" spans="1:6">
      <c r="A7596" s="1" t="s">
        <v>9358</v>
      </c>
      <c r="B7596" t="s">
        <v>9358</v>
      </c>
      <c r="C7596" t="s">
        <v>1765</v>
      </c>
      <c r="E7596" s="4">
        <v>43069</v>
      </c>
      <c r="F7596" t="s">
        <v>9798</v>
      </c>
    </row>
    <row r="7597" spans="1:6">
      <c r="A7597" s="1" t="s">
        <v>9359</v>
      </c>
      <c r="B7597" t="s">
        <v>9359</v>
      </c>
      <c r="C7597" t="s">
        <v>1765</v>
      </c>
      <c r="E7597" s="4">
        <v>43053</v>
      </c>
      <c r="F7597" t="s">
        <v>9798</v>
      </c>
    </row>
    <row r="7598" spans="1:6">
      <c r="A7598" s="1" t="s">
        <v>9360</v>
      </c>
      <c r="B7598" t="s">
        <v>9360</v>
      </c>
      <c r="C7598" t="s">
        <v>9715</v>
      </c>
      <c r="E7598" s="4">
        <v>43131</v>
      </c>
      <c r="F7598" t="s">
        <v>9798</v>
      </c>
    </row>
    <row r="7599" spans="1:6">
      <c r="A7599" s="1" t="s">
        <v>9361</v>
      </c>
      <c r="B7599" t="s">
        <v>9361</v>
      </c>
      <c r="C7599" t="s">
        <v>1765</v>
      </c>
      <c r="E7599" s="4">
        <v>43007</v>
      </c>
      <c r="F7599" t="s">
        <v>9798</v>
      </c>
    </row>
    <row r="7600" spans="1:6">
      <c r="A7600" s="1" t="s">
        <v>9362</v>
      </c>
      <c r="B7600" t="s">
        <v>9362</v>
      </c>
      <c r="C7600" t="s">
        <v>1765</v>
      </c>
      <c r="E7600" s="4">
        <v>43007</v>
      </c>
      <c r="F7600" t="s">
        <v>9798</v>
      </c>
    </row>
    <row r="7601" spans="1:6">
      <c r="A7601" s="1" t="s">
        <v>9363</v>
      </c>
      <c r="B7601" t="s">
        <v>9363</v>
      </c>
      <c r="C7601" t="s">
        <v>1765</v>
      </c>
      <c r="D7601" t="s">
        <v>9725</v>
      </c>
      <c r="E7601" s="4">
        <v>43298</v>
      </c>
      <c r="F7601" t="s">
        <v>9798</v>
      </c>
    </row>
    <row r="7602" spans="1:6">
      <c r="A7602" s="1" t="s">
        <v>9364</v>
      </c>
      <c r="B7602" t="s">
        <v>9364</v>
      </c>
      <c r="C7602" t="s">
        <v>1765</v>
      </c>
      <c r="E7602" s="4">
        <v>43007</v>
      </c>
      <c r="F7602" t="s">
        <v>9798</v>
      </c>
    </row>
    <row r="7603" spans="1:6">
      <c r="A7603" s="1" t="s">
        <v>9365</v>
      </c>
      <c r="B7603" t="s">
        <v>9365</v>
      </c>
      <c r="C7603" t="s">
        <v>1765</v>
      </c>
      <c r="E7603" s="4">
        <v>43007</v>
      </c>
      <c r="F7603" t="s">
        <v>9798</v>
      </c>
    </row>
    <row r="7604" spans="1:6">
      <c r="A7604" s="1" t="s">
        <v>9366</v>
      </c>
      <c r="B7604" t="s">
        <v>9366</v>
      </c>
      <c r="C7604" t="s">
        <v>1765</v>
      </c>
      <c r="E7604" s="4">
        <v>42998</v>
      </c>
      <c r="F7604" t="s">
        <v>9798</v>
      </c>
    </row>
    <row r="7605" spans="1:6">
      <c r="A7605" s="1" t="s">
        <v>9367</v>
      </c>
      <c r="B7605" t="s">
        <v>9367</v>
      </c>
      <c r="C7605" t="s">
        <v>1765</v>
      </c>
      <c r="D7605" t="s">
        <v>9741</v>
      </c>
      <c r="E7605" s="4">
        <v>43570</v>
      </c>
      <c r="F7605" t="s">
        <v>9798</v>
      </c>
    </row>
    <row r="7606" spans="1:6">
      <c r="A7606" s="1" t="s">
        <v>9368</v>
      </c>
      <c r="B7606" t="s">
        <v>9368</v>
      </c>
      <c r="C7606" t="s">
        <v>1765</v>
      </c>
      <c r="E7606" s="4">
        <v>43069</v>
      </c>
      <c r="F7606" t="s">
        <v>9798</v>
      </c>
    </row>
    <row r="7607" spans="1:6">
      <c r="A7607" s="1" t="s">
        <v>9369</v>
      </c>
      <c r="B7607" t="s">
        <v>9369</v>
      </c>
      <c r="C7607" t="s">
        <v>1765</v>
      </c>
      <c r="D7607" t="s">
        <v>9725</v>
      </c>
      <c r="E7607" s="4">
        <v>43475</v>
      </c>
      <c r="F7607" t="s">
        <v>9798</v>
      </c>
    </row>
    <row r="7608" spans="1:6">
      <c r="A7608" s="1" t="s">
        <v>9370</v>
      </c>
      <c r="B7608" t="s">
        <v>9370</v>
      </c>
      <c r="C7608" t="s">
        <v>1765</v>
      </c>
      <c r="E7608" s="4">
        <v>43045</v>
      </c>
      <c r="F7608" t="s">
        <v>9798</v>
      </c>
    </row>
    <row r="7609" spans="1:6">
      <c r="A7609" s="1" t="s">
        <v>9371</v>
      </c>
      <c r="B7609" t="s">
        <v>9371</v>
      </c>
      <c r="C7609" t="s">
        <v>1765</v>
      </c>
      <c r="E7609" s="4">
        <v>43053</v>
      </c>
      <c r="F7609" t="s">
        <v>9798</v>
      </c>
    </row>
    <row r="7610" spans="1:6">
      <c r="A7610" s="1" t="s">
        <v>9372</v>
      </c>
      <c r="B7610" t="s">
        <v>9372</v>
      </c>
      <c r="C7610" t="s">
        <v>1765</v>
      </c>
      <c r="E7610" s="4">
        <v>43053</v>
      </c>
      <c r="F7610" t="s">
        <v>9798</v>
      </c>
    </row>
    <row r="7611" spans="1:6">
      <c r="A7611" s="1" t="s">
        <v>9373</v>
      </c>
      <c r="B7611" t="s">
        <v>9373</v>
      </c>
      <c r="C7611" t="s">
        <v>1765</v>
      </c>
      <c r="E7611" s="4">
        <v>43553</v>
      </c>
      <c r="F7611" t="s">
        <v>9798</v>
      </c>
    </row>
    <row r="7612" spans="1:6">
      <c r="A7612" s="1" t="s">
        <v>9374</v>
      </c>
      <c r="B7612" t="s">
        <v>9374</v>
      </c>
      <c r="C7612" t="s">
        <v>1765</v>
      </c>
      <c r="E7612" s="4">
        <v>43069</v>
      </c>
      <c r="F7612" t="s">
        <v>9798</v>
      </c>
    </row>
    <row r="7613" spans="1:6">
      <c r="A7613" s="1" t="s">
        <v>9375</v>
      </c>
      <c r="B7613" t="s">
        <v>9375</v>
      </c>
      <c r="C7613" t="s">
        <v>1765</v>
      </c>
      <c r="D7613" t="s">
        <v>9755</v>
      </c>
      <c r="E7613" s="4">
        <v>43208</v>
      </c>
      <c r="F7613" t="s">
        <v>9798</v>
      </c>
    </row>
    <row r="7614" spans="1:6">
      <c r="A7614" s="1" t="s">
        <v>9376</v>
      </c>
      <c r="B7614" t="s">
        <v>9376</v>
      </c>
      <c r="C7614" t="s">
        <v>1765</v>
      </c>
      <c r="E7614" s="4">
        <v>43069</v>
      </c>
      <c r="F7614" t="s">
        <v>9798</v>
      </c>
    </row>
    <row r="7615" spans="1:6">
      <c r="A7615" s="1" t="s">
        <v>9377</v>
      </c>
      <c r="B7615" t="s">
        <v>9377</v>
      </c>
      <c r="C7615" t="s">
        <v>1765</v>
      </c>
      <c r="E7615" s="4">
        <v>43373</v>
      </c>
      <c r="F7615" t="s">
        <v>9798</v>
      </c>
    </row>
    <row r="7616" spans="1:6">
      <c r="A7616" s="1" t="s">
        <v>9378</v>
      </c>
      <c r="B7616" t="s">
        <v>9378</v>
      </c>
      <c r="C7616" t="s">
        <v>9715</v>
      </c>
      <c r="E7616" s="4">
        <v>43123</v>
      </c>
      <c r="F7616" t="s">
        <v>9798</v>
      </c>
    </row>
    <row r="7617" spans="1:6">
      <c r="A7617" s="1" t="s">
        <v>9379</v>
      </c>
      <c r="B7617" t="s">
        <v>9379</v>
      </c>
      <c r="C7617" t="s">
        <v>1765</v>
      </c>
      <c r="E7617" s="4">
        <v>43069</v>
      </c>
      <c r="F7617" t="s">
        <v>9798</v>
      </c>
    </row>
    <row r="7618" spans="1:6">
      <c r="A7618" s="1" t="s">
        <v>9380</v>
      </c>
      <c r="B7618" t="s">
        <v>9380</v>
      </c>
      <c r="C7618" t="s">
        <v>1765</v>
      </c>
      <c r="E7618" s="4">
        <v>43060</v>
      </c>
      <c r="F7618" t="s">
        <v>9798</v>
      </c>
    </row>
    <row r="7619" spans="1:6">
      <c r="A7619" s="1" t="s">
        <v>9381</v>
      </c>
      <c r="B7619" t="s">
        <v>9381</v>
      </c>
      <c r="C7619" t="s">
        <v>1765</v>
      </c>
      <c r="E7619" s="4">
        <v>43068</v>
      </c>
      <c r="F7619" t="s">
        <v>9798</v>
      </c>
    </row>
    <row r="7620" spans="1:6">
      <c r="A7620" s="1" t="s">
        <v>9382</v>
      </c>
      <c r="B7620" t="s">
        <v>9382</v>
      </c>
      <c r="C7620" t="s">
        <v>1765</v>
      </c>
      <c r="E7620" s="4">
        <v>43066</v>
      </c>
      <c r="F7620" t="s">
        <v>9798</v>
      </c>
    </row>
    <row r="7621" spans="1:6">
      <c r="A7621" s="1" t="s">
        <v>9383</v>
      </c>
      <c r="B7621" t="s">
        <v>9383</v>
      </c>
      <c r="C7621" t="s">
        <v>1765</v>
      </c>
      <c r="E7621" s="4">
        <v>43069</v>
      </c>
      <c r="F7621" t="s">
        <v>9798</v>
      </c>
    </row>
    <row r="7622" spans="1:6">
      <c r="A7622" s="1" t="s">
        <v>9384</v>
      </c>
      <c r="B7622" t="s">
        <v>9384</v>
      </c>
      <c r="C7622" t="s">
        <v>1765</v>
      </c>
      <c r="E7622" s="4">
        <v>43069</v>
      </c>
      <c r="F7622" t="s">
        <v>9798</v>
      </c>
    </row>
    <row r="7623" spans="1:6">
      <c r="A7623" s="1" t="s">
        <v>9385</v>
      </c>
      <c r="B7623" t="s">
        <v>9385</v>
      </c>
      <c r="C7623" t="s">
        <v>1765</v>
      </c>
      <c r="E7623" s="4">
        <v>43069</v>
      </c>
      <c r="F7623" t="s">
        <v>9798</v>
      </c>
    </row>
    <row r="7624" spans="1:6">
      <c r="A7624" s="1" t="s">
        <v>9386</v>
      </c>
      <c r="B7624" t="s">
        <v>9386</v>
      </c>
      <c r="C7624" t="s">
        <v>1765</v>
      </c>
      <c r="E7624" s="4">
        <v>43131</v>
      </c>
      <c r="F7624" t="s">
        <v>9798</v>
      </c>
    </row>
    <row r="7625" spans="1:6">
      <c r="A7625" s="1" t="s">
        <v>9387</v>
      </c>
      <c r="B7625" t="s">
        <v>9387</v>
      </c>
      <c r="C7625" t="s">
        <v>1765</v>
      </c>
      <c r="E7625" s="4">
        <v>43131</v>
      </c>
      <c r="F7625" t="s">
        <v>9798</v>
      </c>
    </row>
    <row r="7626" spans="1:6">
      <c r="A7626" s="1" t="s">
        <v>9388</v>
      </c>
      <c r="B7626" t="s">
        <v>9388</v>
      </c>
      <c r="C7626" t="s">
        <v>9715</v>
      </c>
      <c r="D7626" t="s">
        <v>178</v>
      </c>
      <c r="E7626" s="4">
        <v>43391</v>
      </c>
      <c r="F7626" t="s">
        <v>9798</v>
      </c>
    </row>
    <row r="7627" spans="1:6">
      <c r="A7627" s="1" t="s">
        <v>9389</v>
      </c>
      <c r="B7627" t="s">
        <v>9389</v>
      </c>
      <c r="C7627" t="s">
        <v>1765</v>
      </c>
      <c r="E7627" s="4">
        <v>43542</v>
      </c>
      <c r="F7627" t="s">
        <v>9798</v>
      </c>
    </row>
    <row r="7628" spans="1:6">
      <c r="A7628" s="1" t="s">
        <v>9390</v>
      </c>
      <c r="B7628" t="s">
        <v>9390</v>
      </c>
      <c r="C7628" t="s">
        <v>1765</v>
      </c>
      <c r="E7628" s="4">
        <v>43129</v>
      </c>
      <c r="F7628" t="s">
        <v>9798</v>
      </c>
    </row>
    <row r="7629" spans="1:6">
      <c r="A7629" s="1" t="s">
        <v>9391</v>
      </c>
      <c r="B7629" t="s">
        <v>9391</v>
      </c>
      <c r="C7629" t="s">
        <v>1765</v>
      </c>
      <c r="E7629" s="4">
        <v>42278</v>
      </c>
      <c r="F7629" t="s">
        <v>9798</v>
      </c>
    </row>
    <row r="7630" spans="1:6">
      <c r="A7630" s="1" t="s">
        <v>9392</v>
      </c>
      <c r="B7630" t="s">
        <v>9392</v>
      </c>
      <c r="C7630" t="s">
        <v>1765</v>
      </c>
      <c r="E7630" s="4">
        <v>42278</v>
      </c>
      <c r="F7630" t="s">
        <v>9798</v>
      </c>
    </row>
    <row r="7631" spans="1:6">
      <c r="A7631" s="1" t="s">
        <v>9393</v>
      </c>
      <c r="B7631" t="s">
        <v>9393</v>
      </c>
      <c r="C7631" t="s">
        <v>1765</v>
      </c>
      <c r="E7631" s="4">
        <v>42278</v>
      </c>
      <c r="F7631" t="s">
        <v>9798</v>
      </c>
    </row>
    <row r="7632" spans="1:6">
      <c r="A7632" s="1" t="s">
        <v>9394</v>
      </c>
      <c r="B7632" t="s">
        <v>9394</v>
      </c>
      <c r="C7632" t="s">
        <v>1765</v>
      </c>
      <c r="E7632" s="4">
        <v>42278</v>
      </c>
      <c r="F7632" t="s">
        <v>9798</v>
      </c>
    </row>
    <row r="7633" spans="1:6">
      <c r="A7633" s="1" t="s">
        <v>9395</v>
      </c>
      <c r="B7633" t="s">
        <v>9395</v>
      </c>
      <c r="C7633" t="s">
        <v>1765</v>
      </c>
      <c r="E7633" s="4">
        <v>42278</v>
      </c>
      <c r="F7633" t="s">
        <v>9798</v>
      </c>
    </row>
    <row r="7634" spans="1:6">
      <c r="A7634" s="1" t="s">
        <v>9396</v>
      </c>
      <c r="B7634" t="s">
        <v>9396</v>
      </c>
      <c r="C7634" t="s">
        <v>1765</v>
      </c>
      <c r="D7634" t="s">
        <v>9736</v>
      </c>
      <c r="E7634" s="4">
        <v>42278</v>
      </c>
      <c r="F7634" t="s">
        <v>9798</v>
      </c>
    </row>
    <row r="7635" spans="1:6">
      <c r="A7635" s="1" t="s">
        <v>9397</v>
      </c>
      <c r="B7635" t="s">
        <v>9397</v>
      </c>
      <c r="C7635" t="s">
        <v>1765</v>
      </c>
      <c r="D7635" t="s">
        <v>9724</v>
      </c>
      <c r="E7635" s="4">
        <v>42523</v>
      </c>
      <c r="F7635" t="s">
        <v>9798</v>
      </c>
    </row>
    <row r="7636" spans="1:6">
      <c r="A7636" s="1" t="s">
        <v>9398</v>
      </c>
      <c r="B7636" t="s">
        <v>9398</v>
      </c>
      <c r="C7636" t="s">
        <v>1765</v>
      </c>
      <c r="D7636" t="s">
        <v>9725</v>
      </c>
      <c r="E7636" s="4">
        <v>43241</v>
      </c>
      <c r="F7636" t="s">
        <v>9798</v>
      </c>
    </row>
    <row r="7637" spans="1:6">
      <c r="A7637" s="1" t="s">
        <v>9399</v>
      </c>
      <c r="B7637" t="s">
        <v>9399</v>
      </c>
      <c r="C7637" t="s">
        <v>1765</v>
      </c>
      <c r="D7637" t="s">
        <v>9725</v>
      </c>
      <c r="E7637" s="4">
        <v>43262</v>
      </c>
      <c r="F7637" t="s">
        <v>9798</v>
      </c>
    </row>
    <row r="7638" spans="1:6">
      <c r="A7638" s="1" t="s">
        <v>9400</v>
      </c>
      <c r="B7638" t="s">
        <v>9400</v>
      </c>
      <c r="C7638" t="s">
        <v>1765</v>
      </c>
      <c r="E7638" s="4">
        <v>42278</v>
      </c>
      <c r="F7638" t="s">
        <v>9798</v>
      </c>
    </row>
    <row r="7639" spans="1:6">
      <c r="A7639" s="1" t="s">
        <v>9401</v>
      </c>
      <c r="B7639" t="s">
        <v>9401</v>
      </c>
      <c r="C7639" t="s">
        <v>1765</v>
      </c>
      <c r="D7639" t="s">
        <v>9722</v>
      </c>
      <c r="E7639" s="4">
        <v>42563</v>
      </c>
      <c r="F7639" t="s">
        <v>9798</v>
      </c>
    </row>
    <row r="7640" spans="1:6">
      <c r="A7640" s="1" t="s">
        <v>9402</v>
      </c>
      <c r="B7640" t="s">
        <v>9402</v>
      </c>
      <c r="C7640" t="s">
        <v>1765</v>
      </c>
      <c r="E7640" s="4">
        <v>42278</v>
      </c>
      <c r="F7640" t="s">
        <v>9798</v>
      </c>
    </row>
    <row r="7641" spans="1:6">
      <c r="A7641" s="1" t="s">
        <v>9403</v>
      </c>
      <c r="B7641" t="s">
        <v>9403</v>
      </c>
      <c r="C7641" t="s">
        <v>1765</v>
      </c>
      <c r="E7641" s="4">
        <v>42369</v>
      </c>
      <c r="F7641" t="s">
        <v>9798</v>
      </c>
    </row>
    <row r="7642" spans="1:6">
      <c r="A7642" s="1" t="s">
        <v>9404</v>
      </c>
      <c r="B7642" t="s">
        <v>9404</v>
      </c>
      <c r="C7642" t="s">
        <v>1765</v>
      </c>
      <c r="E7642" s="4">
        <v>42369</v>
      </c>
      <c r="F7642" t="s">
        <v>9798</v>
      </c>
    </row>
    <row r="7643" spans="1:6">
      <c r="A7643" s="1" t="s">
        <v>9405</v>
      </c>
      <c r="B7643" t="s">
        <v>9405</v>
      </c>
      <c r="C7643" t="s">
        <v>1765</v>
      </c>
      <c r="E7643" s="4">
        <v>42369</v>
      </c>
      <c r="F7643" t="s">
        <v>9798</v>
      </c>
    </row>
    <row r="7644" spans="1:6">
      <c r="A7644" s="1" t="s">
        <v>9406</v>
      </c>
      <c r="B7644" t="s">
        <v>9406</v>
      </c>
      <c r="C7644" t="s">
        <v>1765</v>
      </c>
      <c r="E7644" s="4">
        <v>42278</v>
      </c>
      <c r="F7644" t="s">
        <v>9798</v>
      </c>
    </row>
    <row r="7645" spans="1:6">
      <c r="A7645" s="1" t="s">
        <v>9407</v>
      </c>
      <c r="B7645" t="s">
        <v>9407</v>
      </c>
      <c r="C7645" t="s">
        <v>1765</v>
      </c>
      <c r="D7645" t="s">
        <v>9729</v>
      </c>
      <c r="E7645" s="4">
        <v>42278</v>
      </c>
      <c r="F7645" t="s">
        <v>9798</v>
      </c>
    </row>
    <row r="7646" spans="1:6">
      <c r="A7646" s="1" t="s">
        <v>9408</v>
      </c>
      <c r="B7646" t="s">
        <v>9408</v>
      </c>
      <c r="C7646" t="s">
        <v>1765</v>
      </c>
      <c r="E7646" s="4">
        <v>42278</v>
      </c>
      <c r="F7646" t="s">
        <v>9798</v>
      </c>
    </row>
    <row r="7647" spans="1:6">
      <c r="A7647" s="1" t="s">
        <v>9409</v>
      </c>
      <c r="B7647" t="s">
        <v>9409</v>
      </c>
      <c r="C7647" t="s">
        <v>1765</v>
      </c>
      <c r="D7647" t="s">
        <v>9722</v>
      </c>
      <c r="E7647" s="4">
        <v>42479</v>
      </c>
      <c r="F7647" t="s">
        <v>9798</v>
      </c>
    </row>
    <row r="7648" spans="1:6">
      <c r="A7648" s="1" t="s">
        <v>9410</v>
      </c>
      <c r="B7648" t="s">
        <v>9410</v>
      </c>
      <c r="C7648" t="s">
        <v>1765</v>
      </c>
      <c r="E7648" s="4">
        <v>42278</v>
      </c>
      <c r="F7648" t="s">
        <v>9798</v>
      </c>
    </row>
    <row r="7649" spans="1:6">
      <c r="A7649" s="1" t="s">
        <v>9411</v>
      </c>
      <c r="B7649" t="s">
        <v>9411</v>
      </c>
      <c r="C7649" t="s">
        <v>1765</v>
      </c>
      <c r="E7649" s="4">
        <v>42278</v>
      </c>
      <c r="F7649" t="s">
        <v>9798</v>
      </c>
    </row>
    <row r="7650" spans="1:6">
      <c r="A7650" s="1" t="s">
        <v>9412</v>
      </c>
      <c r="B7650" t="s">
        <v>9412</v>
      </c>
      <c r="C7650" t="s">
        <v>1765</v>
      </c>
      <c r="E7650" s="4">
        <v>42523</v>
      </c>
      <c r="F7650" t="s">
        <v>9798</v>
      </c>
    </row>
    <row r="7651" spans="1:6">
      <c r="A7651" s="1" t="s">
        <v>9413</v>
      </c>
      <c r="B7651" t="s">
        <v>9413</v>
      </c>
      <c r="C7651" t="s">
        <v>1765</v>
      </c>
      <c r="D7651" t="s">
        <v>9732</v>
      </c>
      <c r="E7651" s="4">
        <v>43640</v>
      </c>
      <c r="F7651" t="s">
        <v>9798</v>
      </c>
    </row>
    <row r="7652" spans="1:6">
      <c r="A7652" s="1" t="s">
        <v>9414</v>
      </c>
      <c r="B7652" t="s">
        <v>9414</v>
      </c>
      <c r="C7652" t="s">
        <v>1765</v>
      </c>
      <c r="E7652" s="4">
        <v>42278</v>
      </c>
      <c r="F7652" t="s">
        <v>9798</v>
      </c>
    </row>
    <row r="7653" spans="1:6">
      <c r="A7653" s="1" t="s">
        <v>9415</v>
      </c>
      <c r="B7653" t="s">
        <v>9415</v>
      </c>
      <c r="C7653" t="s">
        <v>1765</v>
      </c>
      <c r="E7653" s="4">
        <v>42278</v>
      </c>
      <c r="F7653" t="s">
        <v>9798</v>
      </c>
    </row>
    <row r="7654" spans="1:6">
      <c r="A7654" s="1" t="s">
        <v>9416</v>
      </c>
      <c r="B7654" t="s">
        <v>9416</v>
      </c>
      <c r="C7654" t="s">
        <v>1765</v>
      </c>
      <c r="E7654" s="4">
        <v>42278</v>
      </c>
      <c r="F7654" t="s">
        <v>9798</v>
      </c>
    </row>
    <row r="7655" spans="1:6">
      <c r="A7655" s="1" t="s">
        <v>9417</v>
      </c>
      <c r="B7655" t="s">
        <v>9417</v>
      </c>
      <c r="C7655" t="s">
        <v>1765</v>
      </c>
      <c r="E7655" s="4">
        <v>42531</v>
      </c>
      <c r="F7655" t="s">
        <v>9798</v>
      </c>
    </row>
    <row r="7656" spans="1:6">
      <c r="A7656" s="1" t="s">
        <v>9418</v>
      </c>
      <c r="B7656" t="s">
        <v>9418</v>
      </c>
      <c r="C7656" t="s">
        <v>1765</v>
      </c>
      <c r="E7656" s="4">
        <v>42537</v>
      </c>
      <c r="F7656" t="s">
        <v>9798</v>
      </c>
    </row>
    <row r="7657" spans="1:6">
      <c r="A7657" s="1" t="s">
        <v>9419</v>
      </c>
      <c r="B7657" t="s">
        <v>9419</v>
      </c>
      <c r="C7657" t="s">
        <v>1765</v>
      </c>
      <c r="E7657" s="4">
        <v>42551</v>
      </c>
      <c r="F7657" t="s">
        <v>9798</v>
      </c>
    </row>
    <row r="7658" spans="1:6">
      <c r="A7658" s="1" t="s">
        <v>9420</v>
      </c>
      <c r="B7658" t="s">
        <v>9420</v>
      </c>
      <c r="C7658" t="s">
        <v>1765</v>
      </c>
      <c r="E7658" s="4">
        <v>42551</v>
      </c>
      <c r="F7658" t="s">
        <v>9798</v>
      </c>
    </row>
    <row r="7659" spans="1:6">
      <c r="A7659" s="1" t="s">
        <v>9421</v>
      </c>
      <c r="B7659" t="s">
        <v>9421</v>
      </c>
      <c r="C7659" t="s">
        <v>1765</v>
      </c>
      <c r="E7659" s="4">
        <v>42551</v>
      </c>
      <c r="F7659" t="s">
        <v>9798</v>
      </c>
    </row>
    <row r="7660" spans="1:6">
      <c r="A7660" s="1" t="s">
        <v>9422</v>
      </c>
      <c r="B7660" t="s">
        <v>9422</v>
      </c>
      <c r="C7660" t="s">
        <v>9715</v>
      </c>
      <c r="E7660" s="4">
        <v>42594</v>
      </c>
      <c r="F7660" t="s">
        <v>9798</v>
      </c>
    </row>
    <row r="7661" spans="1:6">
      <c r="A7661" s="1" t="s">
        <v>9423</v>
      </c>
      <c r="B7661" t="s">
        <v>9423</v>
      </c>
      <c r="C7661" t="s">
        <v>1765</v>
      </c>
      <c r="E7661" s="4">
        <v>42551</v>
      </c>
      <c r="F7661" t="s">
        <v>9798</v>
      </c>
    </row>
    <row r="7662" spans="1:6">
      <c r="A7662" s="1" t="s">
        <v>9424</v>
      </c>
      <c r="B7662" t="s">
        <v>9424</v>
      </c>
      <c r="C7662" t="s">
        <v>1765</v>
      </c>
      <c r="E7662" s="4">
        <v>42551</v>
      </c>
      <c r="F7662" t="s">
        <v>9798</v>
      </c>
    </row>
    <row r="7663" spans="1:6">
      <c r="A7663" s="1" t="s">
        <v>9425</v>
      </c>
      <c r="B7663" t="s">
        <v>9425</v>
      </c>
      <c r="C7663" t="s">
        <v>1765</v>
      </c>
      <c r="E7663" s="4">
        <v>42545</v>
      </c>
      <c r="F7663" t="s">
        <v>9798</v>
      </c>
    </row>
    <row r="7664" spans="1:6">
      <c r="A7664" s="1" t="s">
        <v>9426</v>
      </c>
      <c r="B7664" t="s">
        <v>9426</v>
      </c>
      <c r="C7664" t="s">
        <v>1765</v>
      </c>
      <c r="E7664" s="4">
        <v>42704</v>
      </c>
      <c r="F7664" t="s">
        <v>9798</v>
      </c>
    </row>
    <row r="7665" spans="1:6">
      <c r="A7665" s="1" t="s">
        <v>9427</v>
      </c>
      <c r="B7665" t="s">
        <v>9427</v>
      </c>
      <c r="C7665" t="s">
        <v>9715</v>
      </c>
      <c r="D7665" t="s">
        <v>9722</v>
      </c>
      <c r="E7665" s="4">
        <v>43025</v>
      </c>
      <c r="F7665" t="s">
        <v>9798</v>
      </c>
    </row>
    <row r="7666" spans="1:6">
      <c r="A7666" s="1" t="s">
        <v>9428</v>
      </c>
      <c r="B7666" t="s">
        <v>9428</v>
      </c>
      <c r="C7666" t="s">
        <v>1765</v>
      </c>
      <c r="D7666" t="s">
        <v>9724</v>
      </c>
      <c r="E7666" s="4">
        <v>43119</v>
      </c>
      <c r="F7666" t="s">
        <v>9798</v>
      </c>
    </row>
    <row r="7667" spans="1:6">
      <c r="A7667" s="1" t="s">
        <v>9429</v>
      </c>
      <c r="B7667" t="s">
        <v>9429</v>
      </c>
      <c r="C7667" t="s">
        <v>1765</v>
      </c>
      <c r="E7667" s="4">
        <v>42572</v>
      </c>
      <c r="F7667" t="s">
        <v>9798</v>
      </c>
    </row>
    <row r="7668" spans="1:6">
      <c r="A7668" s="1" t="s">
        <v>9430</v>
      </c>
      <c r="B7668" t="s">
        <v>9430</v>
      </c>
      <c r="C7668" t="s">
        <v>1765</v>
      </c>
      <c r="E7668" s="4">
        <v>42599</v>
      </c>
      <c r="F7668" t="s">
        <v>9798</v>
      </c>
    </row>
    <row r="7669" spans="1:6">
      <c r="A7669" s="1" t="s">
        <v>9431</v>
      </c>
      <c r="B7669" t="s">
        <v>9431</v>
      </c>
      <c r="C7669" t="s">
        <v>1765</v>
      </c>
      <c r="D7669" t="s">
        <v>9740</v>
      </c>
      <c r="E7669" s="4">
        <v>43509</v>
      </c>
      <c r="F7669" t="s">
        <v>9798</v>
      </c>
    </row>
    <row r="7670" spans="1:6">
      <c r="A7670" s="1" t="s">
        <v>9432</v>
      </c>
      <c r="B7670" t="s">
        <v>9432</v>
      </c>
      <c r="C7670" t="s">
        <v>1765</v>
      </c>
      <c r="E7670" s="4">
        <v>42633</v>
      </c>
      <c r="F7670" t="s">
        <v>9798</v>
      </c>
    </row>
    <row r="7671" spans="1:6">
      <c r="A7671" s="1" t="s">
        <v>9433</v>
      </c>
      <c r="B7671" t="s">
        <v>9433</v>
      </c>
      <c r="C7671" t="s">
        <v>1765</v>
      </c>
      <c r="E7671" s="4">
        <v>42633</v>
      </c>
      <c r="F7671" t="s">
        <v>9798</v>
      </c>
    </row>
    <row r="7672" spans="1:6">
      <c r="A7672" s="1" t="s">
        <v>9434</v>
      </c>
      <c r="B7672" t="s">
        <v>9434</v>
      </c>
      <c r="C7672" t="s">
        <v>1765</v>
      </c>
      <c r="E7672" s="4">
        <v>42643</v>
      </c>
      <c r="F7672" t="s">
        <v>9798</v>
      </c>
    </row>
    <row r="7673" spans="1:6">
      <c r="A7673" s="1" t="s">
        <v>9435</v>
      </c>
      <c r="B7673" t="s">
        <v>9435</v>
      </c>
      <c r="C7673" t="s">
        <v>1765</v>
      </c>
      <c r="E7673" s="4">
        <v>42633</v>
      </c>
      <c r="F7673" t="s">
        <v>9798</v>
      </c>
    </row>
    <row r="7674" spans="1:6">
      <c r="A7674" s="1" t="s">
        <v>9436</v>
      </c>
      <c r="B7674" t="s">
        <v>9436</v>
      </c>
      <c r="C7674" t="s">
        <v>1765</v>
      </c>
      <c r="E7674" s="4">
        <v>42633</v>
      </c>
      <c r="F7674" t="s">
        <v>9798</v>
      </c>
    </row>
    <row r="7675" spans="1:6">
      <c r="A7675" s="1" t="s">
        <v>9437</v>
      </c>
      <c r="B7675" t="s">
        <v>9437</v>
      </c>
      <c r="C7675" t="s">
        <v>1765</v>
      </c>
      <c r="E7675" s="4">
        <v>42636</v>
      </c>
      <c r="F7675" t="s">
        <v>9798</v>
      </c>
    </row>
    <row r="7676" spans="1:6">
      <c r="A7676" s="1" t="s">
        <v>9438</v>
      </c>
      <c r="B7676" t="s">
        <v>9438</v>
      </c>
      <c r="C7676" t="s">
        <v>9715</v>
      </c>
      <c r="E7676" s="4">
        <v>42825</v>
      </c>
      <c r="F7676" t="s">
        <v>9798</v>
      </c>
    </row>
    <row r="7677" spans="1:6">
      <c r="A7677" s="1" t="s">
        <v>9439</v>
      </c>
      <c r="B7677" t="s">
        <v>9439</v>
      </c>
      <c r="C7677" t="s">
        <v>1765</v>
      </c>
      <c r="E7677" s="4">
        <v>42643</v>
      </c>
      <c r="F7677" t="s">
        <v>9798</v>
      </c>
    </row>
    <row r="7678" spans="1:6">
      <c r="A7678" s="1" t="s">
        <v>9440</v>
      </c>
      <c r="B7678" t="s">
        <v>9440</v>
      </c>
      <c r="C7678" t="s">
        <v>1765</v>
      </c>
      <c r="E7678" s="4">
        <v>42572</v>
      </c>
      <c r="F7678" t="s">
        <v>9798</v>
      </c>
    </row>
    <row r="7679" spans="1:6">
      <c r="A7679" s="1" t="s">
        <v>9441</v>
      </c>
      <c r="B7679" t="s">
        <v>9441</v>
      </c>
      <c r="C7679" t="s">
        <v>1765</v>
      </c>
      <c r="E7679" s="4">
        <v>42599</v>
      </c>
      <c r="F7679" t="s">
        <v>9798</v>
      </c>
    </row>
    <row r="7680" spans="1:6">
      <c r="A7680" s="1" t="s">
        <v>9442</v>
      </c>
      <c r="B7680" t="s">
        <v>9442</v>
      </c>
      <c r="C7680" t="s">
        <v>1765</v>
      </c>
      <c r="E7680" s="4">
        <v>42599</v>
      </c>
      <c r="F7680" t="s">
        <v>9798</v>
      </c>
    </row>
    <row r="7681" spans="1:6">
      <c r="A7681" s="1" t="s">
        <v>9443</v>
      </c>
      <c r="B7681" t="s">
        <v>9443</v>
      </c>
      <c r="C7681" t="s">
        <v>1765</v>
      </c>
      <c r="E7681" s="4">
        <v>42643</v>
      </c>
      <c r="F7681" t="s">
        <v>9798</v>
      </c>
    </row>
    <row r="7682" spans="1:6">
      <c r="A7682" s="1" t="s">
        <v>9444</v>
      </c>
      <c r="B7682" t="s">
        <v>9444</v>
      </c>
      <c r="C7682" t="s">
        <v>1765</v>
      </c>
      <c r="D7682" t="s">
        <v>9725</v>
      </c>
      <c r="E7682" s="4">
        <v>43513</v>
      </c>
      <c r="F7682" t="s">
        <v>9798</v>
      </c>
    </row>
    <row r="7683" spans="1:6">
      <c r="A7683" s="1" t="s">
        <v>9445</v>
      </c>
      <c r="B7683" t="s">
        <v>9445</v>
      </c>
      <c r="C7683" t="s">
        <v>1765</v>
      </c>
      <c r="E7683" s="4">
        <v>42425</v>
      </c>
      <c r="F7683" t="s">
        <v>9798</v>
      </c>
    </row>
    <row r="7684" spans="1:6">
      <c r="A7684" s="1" t="s">
        <v>9446</v>
      </c>
      <c r="B7684" t="s">
        <v>9446</v>
      </c>
      <c r="C7684" t="s">
        <v>9715</v>
      </c>
      <c r="E7684" s="4">
        <v>42429</v>
      </c>
      <c r="F7684" t="s">
        <v>9798</v>
      </c>
    </row>
    <row r="7685" spans="1:6">
      <c r="A7685" s="1" t="s">
        <v>9447</v>
      </c>
      <c r="B7685" t="s">
        <v>9447</v>
      </c>
      <c r="C7685" t="s">
        <v>9715</v>
      </c>
      <c r="D7685" t="s">
        <v>9725</v>
      </c>
      <c r="E7685" s="4">
        <v>43241</v>
      </c>
      <c r="F7685" t="s">
        <v>9798</v>
      </c>
    </row>
    <row r="7686" spans="1:6">
      <c r="A7686" s="1" t="s">
        <v>9448</v>
      </c>
      <c r="B7686" t="s">
        <v>9448</v>
      </c>
      <c r="C7686" t="s">
        <v>9715</v>
      </c>
      <c r="E7686" s="4">
        <v>42429</v>
      </c>
      <c r="F7686" t="s">
        <v>9798</v>
      </c>
    </row>
    <row r="7687" spans="1:6">
      <c r="A7687" s="1" t="s">
        <v>9449</v>
      </c>
      <c r="B7687" t="s">
        <v>9449</v>
      </c>
      <c r="C7687" t="s">
        <v>1765</v>
      </c>
      <c r="D7687" t="s">
        <v>178</v>
      </c>
      <c r="E7687" s="4">
        <v>43241</v>
      </c>
      <c r="F7687" t="s">
        <v>9798</v>
      </c>
    </row>
    <row r="7688" spans="1:6">
      <c r="A7688" s="1" t="s">
        <v>9450</v>
      </c>
      <c r="B7688" t="s">
        <v>9450</v>
      </c>
      <c r="C7688" t="s">
        <v>1765</v>
      </c>
      <c r="E7688" s="4">
        <v>43553</v>
      </c>
      <c r="F7688" t="s">
        <v>9798</v>
      </c>
    </row>
    <row r="7689" spans="1:6">
      <c r="A7689" s="1" t="s">
        <v>9451</v>
      </c>
      <c r="B7689" t="s">
        <v>9451</v>
      </c>
      <c r="C7689" t="s">
        <v>1765</v>
      </c>
      <c r="D7689" t="s">
        <v>9724</v>
      </c>
      <c r="E7689" s="4">
        <v>43644</v>
      </c>
      <c r="F7689" t="s">
        <v>9798</v>
      </c>
    </row>
    <row r="7690" spans="1:6">
      <c r="A7690" s="1" t="s">
        <v>9452</v>
      </c>
      <c r="B7690" t="s">
        <v>9452</v>
      </c>
      <c r="C7690" t="s">
        <v>1765</v>
      </c>
      <c r="E7690" s="4">
        <v>43553</v>
      </c>
      <c r="F7690" t="s">
        <v>9798</v>
      </c>
    </row>
    <row r="7691" spans="1:6">
      <c r="A7691" s="1" t="s">
        <v>9453</v>
      </c>
      <c r="B7691" t="s">
        <v>9453</v>
      </c>
      <c r="C7691" t="s">
        <v>1765</v>
      </c>
      <c r="E7691" s="4">
        <v>43553</v>
      </c>
      <c r="F7691" t="s">
        <v>9798</v>
      </c>
    </row>
    <row r="7692" spans="1:6">
      <c r="A7692" s="1" t="s">
        <v>9454</v>
      </c>
      <c r="B7692" t="s">
        <v>9454</v>
      </c>
      <c r="C7692" t="s">
        <v>9715</v>
      </c>
      <c r="D7692" t="s">
        <v>189</v>
      </c>
      <c r="E7692" s="4">
        <v>43640</v>
      </c>
      <c r="F7692" t="s">
        <v>9798</v>
      </c>
    </row>
    <row r="7693" spans="1:6">
      <c r="A7693" s="1" t="s">
        <v>9455</v>
      </c>
      <c r="B7693" t="s">
        <v>9455</v>
      </c>
      <c r="C7693" t="s">
        <v>1765</v>
      </c>
      <c r="E7693" s="4">
        <v>43496</v>
      </c>
      <c r="F7693" t="s">
        <v>9798</v>
      </c>
    </row>
    <row r="7694" spans="1:6">
      <c r="A7694" s="1" t="s">
        <v>9456</v>
      </c>
      <c r="B7694" t="s">
        <v>9456</v>
      </c>
      <c r="C7694" t="s">
        <v>1765</v>
      </c>
      <c r="E7694" s="4">
        <v>43553</v>
      </c>
      <c r="F7694" t="s">
        <v>9798</v>
      </c>
    </row>
    <row r="7695" spans="1:6">
      <c r="A7695" s="1" t="s">
        <v>9457</v>
      </c>
      <c r="B7695" t="s">
        <v>9457</v>
      </c>
      <c r="C7695" t="s">
        <v>1765</v>
      </c>
      <c r="E7695" s="4">
        <v>43553</v>
      </c>
      <c r="F7695" t="s">
        <v>9798</v>
      </c>
    </row>
    <row r="7696" spans="1:6">
      <c r="A7696" s="1" t="s">
        <v>9458</v>
      </c>
      <c r="B7696" t="s">
        <v>9458</v>
      </c>
      <c r="C7696" t="s">
        <v>1765</v>
      </c>
      <c r="E7696" s="4">
        <v>43553</v>
      </c>
      <c r="F7696" t="s">
        <v>9798</v>
      </c>
    </row>
    <row r="7697" spans="1:6">
      <c r="A7697" s="1" t="s">
        <v>9459</v>
      </c>
      <c r="B7697" t="s">
        <v>9459</v>
      </c>
      <c r="C7697" t="s">
        <v>1765</v>
      </c>
      <c r="E7697" s="4">
        <v>43434</v>
      </c>
      <c r="F7697" t="s">
        <v>9798</v>
      </c>
    </row>
    <row r="7698" spans="1:6">
      <c r="A7698" s="1" t="s">
        <v>9460</v>
      </c>
      <c r="B7698" t="s">
        <v>9460</v>
      </c>
      <c r="C7698" t="s">
        <v>1765</v>
      </c>
      <c r="D7698" t="s">
        <v>9777</v>
      </c>
      <c r="E7698" s="4">
        <v>43644</v>
      </c>
      <c r="F7698" t="s">
        <v>9798</v>
      </c>
    </row>
    <row r="7699" spans="1:6">
      <c r="A7699" s="1" t="s">
        <v>9461</v>
      </c>
      <c r="B7699" t="s">
        <v>9461</v>
      </c>
      <c r="C7699" t="s">
        <v>1765</v>
      </c>
      <c r="E7699" s="4">
        <v>43273</v>
      </c>
      <c r="F7699" t="s">
        <v>9798</v>
      </c>
    </row>
    <row r="7700" spans="1:6">
      <c r="A7700" s="1" t="s">
        <v>9462</v>
      </c>
      <c r="B7700" t="s">
        <v>9462</v>
      </c>
      <c r="C7700" t="s">
        <v>9715</v>
      </c>
      <c r="E7700" s="4">
        <v>43251</v>
      </c>
      <c r="F7700" t="s">
        <v>9798</v>
      </c>
    </row>
    <row r="7701" spans="1:6">
      <c r="A7701" s="1" t="s">
        <v>9463</v>
      </c>
      <c r="B7701" t="s">
        <v>9463</v>
      </c>
      <c r="C7701" t="s">
        <v>1765</v>
      </c>
      <c r="E7701" s="4">
        <v>43251</v>
      </c>
      <c r="F7701" t="s">
        <v>9798</v>
      </c>
    </row>
    <row r="7702" spans="1:6">
      <c r="A7702" s="1" t="s">
        <v>9464</v>
      </c>
      <c r="B7702" t="s">
        <v>9464</v>
      </c>
      <c r="C7702" t="s">
        <v>9715</v>
      </c>
      <c r="D7702" t="s">
        <v>9723</v>
      </c>
      <c r="E7702" s="4">
        <v>43644</v>
      </c>
      <c r="F7702" t="s">
        <v>9798</v>
      </c>
    </row>
    <row r="7703" spans="1:6">
      <c r="A7703" s="1" t="s">
        <v>9465</v>
      </c>
      <c r="B7703" t="s">
        <v>9465</v>
      </c>
      <c r="C7703" t="s">
        <v>1765</v>
      </c>
      <c r="E7703" s="4">
        <v>43251</v>
      </c>
      <c r="F7703" t="s">
        <v>9798</v>
      </c>
    </row>
    <row r="7704" spans="1:6">
      <c r="A7704" s="1" t="s">
        <v>9466</v>
      </c>
      <c r="B7704" t="s">
        <v>9466</v>
      </c>
      <c r="C7704" t="s">
        <v>1765</v>
      </c>
      <c r="D7704" t="s">
        <v>9725</v>
      </c>
      <c r="E7704" s="4">
        <v>43509</v>
      </c>
      <c r="F7704" t="s">
        <v>9798</v>
      </c>
    </row>
    <row r="7705" spans="1:6">
      <c r="A7705" s="1" t="s">
        <v>9467</v>
      </c>
      <c r="B7705" t="s">
        <v>9467</v>
      </c>
      <c r="C7705" t="s">
        <v>1765</v>
      </c>
      <c r="E7705" s="4">
        <v>43251</v>
      </c>
      <c r="F7705" t="s">
        <v>9798</v>
      </c>
    </row>
    <row r="7706" spans="1:6">
      <c r="A7706" s="1" t="s">
        <v>9468</v>
      </c>
      <c r="B7706" t="s">
        <v>9468</v>
      </c>
      <c r="C7706" t="s">
        <v>1765</v>
      </c>
      <c r="E7706" s="4">
        <v>43251</v>
      </c>
      <c r="F7706" t="s">
        <v>9798</v>
      </c>
    </row>
    <row r="7707" spans="1:6">
      <c r="A7707" s="1" t="s">
        <v>9469</v>
      </c>
      <c r="B7707" t="s">
        <v>9469</v>
      </c>
      <c r="C7707" t="s">
        <v>1765</v>
      </c>
      <c r="D7707" t="s">
        <v>9741</v>
      </c>
      <c r="E7707" s="4">
        <v>43642</v>
      </c>
      <c r="F7707" t="s">
        <v>9798</v>
      </c>
    </row>
    <row r="7708" spans="1:6">
      <c r="A7708" s="1" t="s">
        <v>9470</v>
      </c>
      <c r="B7708" t="s">
        <v>9470</v>
      </c>
      <c r="C7708" t="s">
        <v>1765</v>
      </c>
      <c r="D7708" t="s">
        <v>9741</v>
      </c>
      <c r="E7708" s="4">
        <v>43409</v>
      </c>
      <c r="F7708" t="s">
        <v>9798</v>
      </c>
    </row>
    <row r="7709" spans="1:6">
      <c r="A7709" s="1" t="s">
        <v>9471</v>
      </c>
      <c r="B7709" t="s">
        <v>9471</v>
      </c>
      <c r="C7709" t="s">
        <v>1765</v>
      </c>
      <c r="D7709" t="s">
        <v>9722</v>
      </c>
      <c r="E7709" s="4">
        <v>42278</v>
      </c>
      <c r="F7709" t="s">
        <v>9798</v>
      </c>
    </row>
    <row r="7710" spans="1:6">
      <c r="A7710" s="1" t="s">
        <v>9472</v>
      </c>
      <c r="B7710" t="s">
        <v>9472</v>
      </c>
      <c r="C7710" t="s">
        <v>1765</v>
      </c>
      <c r="E7710" s="4">
        <v>42278</v>
      </c>
      <c r="F7710" t="s">
        <v>9798</v>
      </c>
    </row>
    <row r="7711" spans="1:6">
      <c r="A7711" s="1" t="s">
        <v>9473</v>
      </c>
      <c r="B7711" t="s">
        <v>9473</v>
      </c>
      <c r="C7711" t="s">
        <v>1765</v>
      </c>
      <c r="E7711" s="4">
        <v>42278</v>
      </c>
      <c r="F7711" t="s">
        <v>9798</v>
      </c>
    </row>
    <row r="7712" spans="1:6">
      <c r="A7712" s="1" t="s">
        <v>9474</v>
      </c>
      <c r="B7712" t="s">
        <v>9474</v>
      </c>
      <c r="C7712" t="s">
        <v>1765</v>
      </c>
      <c r="E7712" s="4">
        <v>43241</v>
      </c>
      <c r="F7712" t="s">
        <v>9798</v>
      </c>
    </row>
    <row r="7713" spans="1:6">
      <c r="A7713" s="1" t="s">
        <v>9475</v>
      </c>
      <c r="B7713" t="s">
        <v>9475</v>
      </c>
      <c r="C7713" t="s">
        <v>1765</v>
      </c>
      <c r="E7713" s="4">
        <v>43251</v>
      </c>
      <c r="F7713" t="s">
        <v>9798</v>
      </c>
    </row>
    <row r="7714" spans="1:6">
      <c r="A7714" s="1" t="s">
        <v>9476</v>
      </c>
      <c r="B7714" t="s">
        <v>9476</v>
      </c>
      <c r="C7714" t="s">
        <v>1765</v>
      </c>
      <c r="E7714" s="4">
        <v>43251</v>
      </c>
      <c r="F7714" t="s">
        <v>9798</v>
      </c>
    </row>
    <row r="7715" spans="1:6">
      <c r="A7715" s="1" t="s">
        <v>9477</v>
      </c>
      <c r="B7715" t="s">
        <v>9477</v>
      </c>
      <c r="C7715" t="s">
        <v>1765</v>
      </c>
      <c r="E7715" s="4">
        <v>43251</v>
      </c>
      <c r="F7715" t="s">
        <v>9798</v>
      </c>
    </row>
    <row r="7716" spans="1:6">
      <c r="A7716" s="1" t="s">
        <v>9478</v>
      </c>
      <c r="B7716" t="s">
        <v>9478</v>
      </c>
      <c r="C7716" t="s">
        <v>9715</v>
      </c>
      <c r="E7716" s="4">
        <v>43434</v>
      </c>
      <c r="F7716" t="s">
        <v>9798</v>
      </c>
    </row>
    <row r="7717" spans="1:6">
      <c r="A7717" s="1" t="s">
        <v>9479</v>
      </c>
      <c r="B7717" t="s">
        <v>9479</v>
      </c>
      <c r="C7717" t="s">
        <v>1765</v>
      </c>
      <c r="E7717" s="4">
        <v>43251</v>
      </c>
      <c r="F7717" t="s">
        <v>9798</v>
      </c>
    </row>
    <row r="7718" spans="1:6">
      <c r="A7718" s="1" t="s">
        <v>9480</v>
      </c>
      <c r="B7718" t="s">
        <v>9480</v>
      </c>
      <c r="C7718" t="s">
        <v>1765</v>
      </c>
      <c r="E7718" s="4">
        <v>43553</v>
      </c>
      <c r="F7718" t="s">
        <v>9798</v>
      </c>
    </row>
    <row r="7719" spans="1:6">
      <c r="A7719" s="1" t="s">
        <v>9481</v>
      </c>
      <c r="B7719" t="s">
        <v>9481</v>
      </c>
      <c r="C7719" t="s">
        <v>1765</v>
      </c>
      <c r="E7719" s="4">
        <v>43221</v>
      </c>
      <c r="F7719" t="s">
        <v>9798</v>
      </c>
    </row>
    <row r="7720" spans="1:6">
      <c r="A7720" s="1" t="s">
        <v>9482</v>
      </c>
      <c r="B7720" t="s">
        <v>9482</v>
      </c>
      <c r="C7720" t="s">
        <v>1765</v>
      </c>
      <c r="D7720" t="s">
        <v>9722</v>
      </c>
      <c r="E7720" s="4">
        <v>43525</v>
      </c>
      <c r="F7720" t="s">
        <v>9798</v>
      </c>
    </row>
    <row r="7721" spans="1:6">
      <c r="A7721" s="1" t="s">
        <v>9483</v>
      </c>
      <c r="B7721" t="s">
        <v>9483</v>
      </c>
      <c r="C7721" t="s">
        <v>1765</v>
      </c>
      <c r="E7721" s="4">
        <v>43251</v>
      </c>
      <c r="F7721" t="s">
        <v>9798</v>
      </c>
    </row>
    <row r="7722" spans="1:6">
      <c r="A7722" s="1" t="s">
        <v>9484</v>
      </c>
      <c r="B7722" t="s">
        <v>9484</v>
      </c>
      <c r="C7722" t="s">
        <v>1765</v>
      </c>
      <c r="E7722" s="4">
        <v>43251</v>
      </c>
      <c r="F7722" t="s">
        <v>9798</v>
      </c>
    </row>
    <row r="7723" spans="1:6">
      <c r="A7723" s="1" t="s">
        <v>9485</v>
      </c>
      <c r="B7723" t="s">
        <v>9485</v>
      </c>
      <c r="C7723" t="s">
        <v>1765</v>
      </c>
      <c r="E7723" s="4">
        <v>43251</v>
      </c>
      <c r="F7723" t="s">
        <v>9798</v>
      </c>
    </row>
    <row r="7724" spans="1:6">
      <c r="A7724" s="1" t="s">
        <v>9486</v>
      </c>
      <c r="B7724" t="s">
        <v>9486</v>
      </c>
      <c r="C7724" t="s">
        <v>1765</v>
      </c>
      <c r="E7724" s="4">
        <v>43251</v>
      </c>
      <c r="F7724" t="s">
        <v>9798</v>
      </c>
    </row>
    <row r="7725" spans="1:6">
      <c r="A7725" s="1" t="s">
        <v>9487</v>
      </c>
      <c r="B7725" t="s">
        <v>9487</v>
      </c>
      <c r="C7725" t="s">
        <v>9715</v>
      </c>
      <c r="E7725" s="4">
        <v>43251</v>
      </c>
      <c r="F7725" t="s">
        <v>9798</v>
      </c>
    </row>
    <row r="7726" spans="1:6">
      <c r="A7726" s="1" t="s">
        <v>9488</v>
      </c>
      <c r="B7726" t="s">
        <v>9488</v>
      </c>
      <c r="C7726" t="s">
        <v>9715</v>
      </c>
      <c r="D7726" t="s">
        <v>9722</v>
      </c>
      <c r="E7726" s="4">
        <v>43623</v>
      </c>
      <c r="F7726" t="s">
        <v>9798</v>
      </c>
    </row>
    <row r="7727" spans="1:6">
      <c r="A7727" s="1" t="s">
        <v>9489</v>
      </c>
      <c r="B7727" t="s">
        <v>9489</v>
      </c>
      <c r="C7727" t="s">
        <v>1765</v>
      </c>
      <c r="D7727" t="s">
        <v>9723</v>
      </c>
      <c r="E7727" s="4">
        <v>43475</v>
      </c>
      <c r="F7727" t="s">
        <v>9798</v>
      </c>
    </row>
    <row r="7728" spans="1:6">
      <c r="A7728" s="1" t="s">
        <v>9490</v>
      </c>
      <c r="B7728" t="s">
        <v>9490</v>
      </c>
      <c r="C7728" t="s">
        <v>1765</v>
      </c>
      <c r="E7728" s="4">
        <v>43251</v>
      </c>
      <c r="F7728" t="s">
        <v>9798</v>
      </c>
    </row>
    <row r="7729" spans="1:6">
      <c r="A7729" s="1" t="s">
        <v>9491</v>
      </c>
      <c r="B7729" t="s">
        <v>9491</v>
      </c>
      <c r="C7729" t="s">
        <v>1765</v>
      </c>
      <c r="D7729" t="s">
        <v>178</v>
      </c>
      <c r="E7729" s="4">
        <v>43462</v>
      </c>
      <c r="F7729" t="s">
        <v>9798</v>
      </c>
    </row>
    <row r="7730" spans="1:6">
      <c r="A7730" s="1" t="s">
        <v>9492</v>
      </c>
      <c r="B7730" t="s">
        <v>9492</v>
      </c>
      <c r="C7730" t="s">
        <v>1765</v>
      </c>
      <c r="E7730" s="4">
        <v>43251</v>
      </c>
      <c r="F7730" t="s">
        <v>9798</v>
      </c>
    </row>
    <row r="7731" spans="1:6">
      <c r="A7731" s="1" t="s">
        <v>9493</v>
      </c>
      <c r="B7731" t="s">
        <v>9493</v>
      </c>
      <c r="C7731" t="s">
        <v>1765</v>
      </c>
      <c r="D7731" t="s">
        <v>9725</v>
      </c>
      <c r="E7731" s="4">
        <v>43644</v>
      </c>
      <c r="F7731" t="s">
        <v>9798</v>
      </c>
    </row>
    <row r="7732" spans="1:6">
      <c r="A7732" s="1" t="s">
        <v>9494</v>
      </c>
      <c r="B7732" t="s">
        <v>9494</v>
      </c>
      <c r="C7732" t="s">
        <v>1765</v>
      </c>
      <c r="E7732" s="4">
        <v>43251</v>
      </c>
      <c r="F7732" t="s">
        <v>9798</v>
      </c>
    </row>
    <row r="7733" spans="1:6">
      <c r="A7733" s="1" t="s">
        <v>9495</v>
      </c>
      <c r="B7733" t="s">
        <v>9495</v>
      </c>
      <c r="C7733" t="s">
        <v>1765</v>
      </c>
      <c r="D7733" t="s">
        <v>9723</v>
      </c>
      <c r="E7733" s="4">
        <v>43644</v>
      </c>
      <c r="F7733" t="s">
        <v>9798</v>
      </c>
    </row>
    <row r="7734" spans="1:6">
      <c r="A7734" s="1" t="s">
        <v>9496</v>
      </c>
      <c r="B7734" t="s">
        <v>9496</v>
      </c>
      <c r="C7734" t="s">
        <v>1765</v>
      </c>
      <c r="E7734" s="4">
        <v>43312</v>
      </c>
      <c r="F7734" t="s">
        <v>9798</v>
      </c>
    </row>
    <row r="7735" spans="1:6">
      <c r="A7735" s="1" t="s">
        <v>9497</v>
      </c>
      <c r="B7735" t="s">
        <v>9497</v>
      </c>
      <c r="C7735" t="s">
        <v>1765</v>
      </c>
      <c r="E7735" s="4">
        <v>43308</v>
      </c>
      <c r="F7735" t="s">
        <v>9798</v>
      </c>
    </row>
    <row r="7736" spans="1:6">
      <c r="A7736" s="1" t="s">
        <v>9498</v>
      </c>
      <c r="B7736" t="s">
        <v>9498</v>
      </c>
      <c r="C7736" t="s">
        <v>1765</v>
      </c>
      <c r="E7736" s="4">
        <v>43312</v>
      </c>
      <c r="F7736" t="s">
        <v>9798</v>
      </c>
    </row>
    <row r="7737" spans="1:6">
      <c r="A7737" s="1" t="s">
        <v>9499</v>
      </c>
      <c r="B7737" t="s">
        <v>9499</v>
      </c>
      <c r="C7737" t="s">
        <v>9715</v>
      </c>
      <c r="E7737" s="4">
        <v>43343</v>
      </c>
      <c r="F7737" t="s">
        <v>9798</v>
      </c>
    </row>
    <row r="7738" spans="1:6">
      <c r="A7738" s="1" t="s">
        <v>9500</v>
      </c>
      <c r="B7738" t="s">
        <v>9500</v>
      </c>
      <c r="C7738" t="s">
        <v>1765</v>
      </c>
      <c r="D7738" t="s">
        <v>9722</v>
      </c>
      <c r="E7738" s="4">
        <v>43640</v>
      </c>
      <c r="F7738" t="s">
        <v>9798</v>
      </c>
    </row>
    <row r="7739" spans="1:6">
      <c r="A7739" s="1" t="s">
        <v>9501</v>
      </c>
      <c r="B7739" t="s">
        <v>9501</v>
      </c>
      <c r="C7739" t="s">
        <v>1765</v>
      </c>
      <c r="E7739" s="4">
        <v>43373</v>
      </c>
      <c r="F7739" t="s">
        <v>9798</v>
      </c>
    </row>
    <row r="7740" spans="1:6">
      <c r="A7740" s="1" t="s">
        <v>9502</v>
      </c>
      <c r="B7740" t="s">
        <v>9502</v>
      </c>
      <c r="C7740" t="s">
        <v>1765</v>
      </c>
      <c r="E7740" s="4">
        <v>43284</v>
      </c>
      <c r="F7740" t="s">
        <v>9798</v>
      </c>
    </row>
    <row r="7741" spans="1:6">
      <c r="A7741" s="1" t="s">
        <v>9503</v>
      </c>
      <c r="B7741" t="s">
        <v>9503</v>
      </c>
      <c r="C7741" t="s">
        <v>1765</v>
      </c>
      <c r="E7741" s="4">
        <v>43276</v>
      </c>
      <c r="F7741" t="s">
        <v>9798</v>
      </c>
    </row>
    <row r="7742" spans="1:6">
      <c r="A7742" s="1" t="s">
        <v>9504</v>
      </c>
      <c r="B7742" t="s">
        <v>9504</v>
      </c>
      <c r="C7742" t="s">
        <v>1765</v>
      </c>
      <c r="E7742" s="4">
        <v>43312</v>
      </c>
      <c r="F7742" t="s">
        <v>9798</v>
      </c>
    </row>
    <row r="7743" spans="1:6">
      <c r="A7743" s="1" t="s">
        <v>9505</v>
      </c>
      <c r="B7743" t="s">
        <v>9505</v>
      </c>
      <c r="C7743" t="s">
        <v>1765</v>
      </c>
      <c r="E7743" s="4">
        <v>43312</v>
      </c>
      <c r="F7743" t="s">
        <v>9798</v>
      </c>
    </row>
    <row r="7744" spans="1:6">
      <c r="A7744" s="1" t="s">
        <v>9506</v>
      </c>
      <c r="B7744" t="s">
        <v>9506</v>
      </c>
      <c r="C7744" t="s">
        <v>1765</v>
      </c>
      <c r="E7744" s="4">
        <v>43373</v>
      </c>
      <c r="F7744" t="s">
        <v>9798</v>
      </c>
    </row>
    <row r="7745" spans="1:6">
      <c r="A7745" s="1" t="s">
        <v>9507</v>
      </c>
      <c r="B7745" t="s">
        <v>9507</v>
      </c>
      <c r="C7745" t="s">
        <v>1765</v>
      </c>
      <c r="E7745" s="4">
        <v>43312</v>
      </c>
      <c r="F7745" t="s">
        <v>9798</v>
      </c>
    </row>
    <row r="7746" spans="1:6">
      <c r="A7746" s="1" t="s">
        <v>9508</v>
      </c>
      <c r="B7746" t="s">
        <v>9508</v>
      </c>
      <c r="C7746" t="s">
        <v>1765</v>
      </c>
      <c r="E7746" s="4">
        <v>43312</v>
      </c>
      <c r="F7746" t="s">
        <v>9798</v>
      </c>
    </row>
    <row r="7747" spans="1:6">
      <c r="A7747" s="1" t="s">
        <v>9509</v>
      </c>
      <c r="B7747" t="s">
        <v>9509</v>
      </c>
      <c r="C7747" t="s">
        <v>9715</v>
      </c>
      <c r="D7747" t="s">
        <v>9723</v>
      </c>
      <c r="E7747" s="4">
        <v>43509</v>
      </c>
      <c r="F7747" t="s">
        <v>9798</v>
      </c>
    </row>
    <row r="7748" spans="1:6">
      <c r="A7748" s="1" t="s">
        <v>9510</v>
      </c>
      <c r="B7748" t="s">
        <v>9510</v>
      </c>
      <c r="C7748" t="s">
        <v>1765</v>
      </c>
      <c r="E7748" s="4">
        <v>43283</v>
      </c>
      <c r="F7748" t="s">
        <v>9798</v>
      </c>
    </row>
    <row r="7749" spans="1:6">
      <c r="A7749" s="1" t="s">
        <v>9511</v>
      </c>
      <c r="B7749" t="s">
        <v>9511</v>
      </c>
      <c r="C7749" t="s">
        <v>1765</v>
      </c>
      <c r="E7749" s="4">
        <v>43553</v>
      </c>
      <c r="F7749" t="s">
        <v>9798</v>
      </c>
    </row>
    <row r="7750" spans="1:6">
      <c r="A7750" s="1" t="s">
        <v>9512</v>
      </c>
      <c r="B7750" t="s">
        <v>9512</v>
      </c>
      <c r="C7750" t="s">
        <v>1765</v>
      </c>
      <c r="E7750" s="4">
        <v>43553</v>
      </c>
      <c r="F7750" t="s">
        <v>9798</v>
      </c>
    </row>
    <row r="7751" spans="1:6">
      <c r="A7751" s="1" t="s">
        <v>9513</v>
      </c>
      <c r="B7751" t="s">
        <v>9513</v>
      </c>
      <c r="C7751" t="s">
        <v>1765</v>
      </c>
      <c r="E7751" s="4">
        <v>43312</v>
      </c>
      <c r="F7751" t="s">
        <v>9798</v>
      </c>
    </row>
    <row r="7752" spans="1:6">
      <c r="A7752" s="1" t="s">
        <v>9514</v>
      </c>
      <c r="B7752" t="s">
        <v>9514</v>
      </c>
      <c r="C7752" t="s">
        <v>1765</v>
      </c>
      <c r="E7752" s="4">
        <v>43553</v>
      </c>
      <c r="F7752" t="s">
        <v>9798</v>
      </c>
    </row>
    <row r="7753" spans="1:6">
      <c r="A7753" s="1" t="s">
        <v>9515</v>
      </c>
      <c r="B7753" t="s">
        <v>9515</v>
      </c>
      <c r="C7753" t="s">
        <v>9715</v>
      </c>
      <c r="E7753" s="4">
        <v>43364</v>
      </c>
      <c r="F7753" t="s">
        <v>9798</v>
      </c>
    </row>
    <row r="7754" spans="1:6">
      <c r="A7754" s="1" t="s">
        <v>9516</v>
      </c>
      <c r="B7754" t="s">
        <v>9516</v>
      </c>
      <c r="C7754" t="s">
        <v>1765</v>
      </c>
      <c r="E7754" s="4">
        <v>43376</v>
      </c>
      <c r="F7754" t="s">
        <v>9798</v>
      </c>
    </row>
    <row r="7755" spans="1:6">
      <c r="A7755" s="1" t="s">
        <v>9517</v>
      </c>
      <c r="B7755" t="s">
        <v>9517</v>
      </c>
      <c r="C7755" t="s">
        <v>1765</v>
      </c>
      <c r="E7755" s="4">
        <v>42749</v>
      </c>
      <c r="F7755" t="s">
        <v>9798</v>
      </c>
    </row>
    <row r="7756" spans="1:6">
      <c r="A7756" s="1" t="s">
        <v>9518</v>
      </c>
      <c r="B7756" t="s">
        <v>9518</v>
      </c>
      <c r="C7756" t="s">
        <v>9715</v>
      </c>
      <c r="E7756" s="4">
        <v>42787</v>
      </c>
      <c r="F7756" t="s">
        <v>9798</v>
      </c>
    </row>
    <row r="7757" spans="1:6">
      <c r="A7757" s="1" t="s">
        <v>9519</v>
      </c>
      <c r="B7757" t="s">
        <v>9519</v>
      </c>
      <c r="C7757" t="s">
        <v>1765</v>
      </c>
      <c r="D7757" t="s">
        <v>9768</v>
      </c>
      <c r="E7757" s="4">
        <v>43609</v>
      </c>
      <c r="F7757" t="s">
        <v>9798</v>
      </c>
    </row>
    <row r="7758" spans="1:6">
      <c r="A7758" s="1" t="s">
        <v>9520</v>
      </c>
      <c r="B7758" t="s">
        <v>9520</v>
      </c>
      <c r="C7758" t="s">
        <v>1765</v>
      </c>
      <c r="E7758" s="4">
        <v>43455</v>
      </c>
      <c r="F7758" t="s">
        <v>9798</v>
      </c>
    </row>
    <row r="7759" spans="1:6">
      <c r="A7759" s="1" t="s">
        <v>9521</v>
      </c>
      <c r="B7759" t="s">
        <v>9521</v>
      </c>
      <c r="C7759" t="s">
        <v>1765</v>
      </c>
      <c r="E7759" s="4">
        <v>43124</v>
      </c>
      <c r="F7759" t="s">
        <v>9798</v>
      </c>
    </row>
    <row r="7760" spans="1:6">
      <c r="A7760" s="1" t="s">
        <v>9522</v>
      </c>
      <c r="B7760" t="s">
        <v>9522</v>
      </c>
      <c r="C7760" t="s">
        <v>1765</v>
      </c>
      <c r="E7760" s="4">
        <v>43553</v>
      </c>
      <c r="F7760" t="s">
        <v>9798</v>
      </c>
    </row>
    <row r="7761" spans="1:6">
      <c r="A7761" s="1" t="s">
        <v>9523</v>
      </c>
      <c r="B7761" t="s">
        <v>9523</v>
      </c>
      <c r="C7761" t="s">
        <v>1765</v>
      </c>
      <c r="E7761" s="4">
        <v>43553</v>
      </c>
      <c r="F7761" t="s">
        <v>9798</v>
      </c>
    </row>
    <row r="7762" spans="1:6">
      <c r="A7762" s="1" t="s">
        <v>9524</v>
      </c>
      <c r="B7762" t="s">
        <v>9524</v>
      </c>
      <c r="C7762" t="s">
        <v>1765</v>
      </c>
      <c r="E7762" s="4">
        <v>43553</v>
      </c>
      <c r="F7762" t="s">
        <v>9798</v>
      </c>
    </row>
    <row r="7763" spans="1:6">
      <c r="A7763" s="1" t="s">
        <v>9525</v>
      </c>
      <c r="B7763" t="s">
        <v>9525</v>
      </c>
      <c r="C7763" t="s">
        <v>1765</v>
      </c>
      <c r="E7763" s="4">
        <v>43542</v>
      </c>
      <c r="F7763" t="s">
        <v>9798</v>
      </c>
    </row>
    <row r="7764" spans="1:6">
      <c r="A7764" s="1" t="s">
        <v>9526</v>
      </c>
      <c r="B7764" t="s">
        <v>9526</v>
      </c>
      <c r="C7764" t="s">
        <v>9715</v>
      </c>
      <c r="E7764" s="4">
        <v>43634</v>
      </c>
      <c r="F7764" t="s">
        <v>9798</v>
      </c>
    </row>
    <row r="7765" spans="1:6">
      <c r="A7765" s="1" t="s">
        <v>9527</v>
      </c>
      <c r="B7765" t="s">
        <v>9527</v>
      </c>
      <c r="C7765" t="s">
        <v>1765</v>
      </c>
      <c r="E7765" s="4">
        <v>43553</v>
      </c>
      <c r="F7765" t="s">
        <v>9798</v>
      </c>
    </row>
    <row r="7766" spans="1:6">
      <c r="A7766" s="1" t="s">
        <v>9528</v>
      </c>
      <c r="B7766" t="s">
        <v>9528</v>
      </c>
      <c r="C7766" t="s">
        <v>9715</v>
      </c>
      <c r="E7766" s="4">
        <v>43644</v>
      </c>
      <c r="F7766" t="s">
        <v>9798</v>
      </c>
    </row>
    <row r="7767" spans="1:6">
      <c r="A7767" s="1" t="s">
        <v>9529</v>
      </c>
      <c r="B7767" t="s">
        <v>9529</v>
      </c>
      <c r="C7767" t="s">
        <v>1765</v>
      </c>
      <c r="E7767" s="4">
        <v>43553</v>
      </c>
      <c r="F7767" t="s">
        <v>9798</v>
      </c>
    </row>
    <row r="7768" spans="1:6">
      <c r="A7768" s="1" t="s">
        <v>9530</v>
      </c>
      <c r="B7768" t="s">
        <v>9530</v>
      </c>
      <c r="C7768" t="s">
        <v>1765</v>
      </c>
      <c r="E7768" s="4">
        <v>43543</v>
      </c>
      <c r="F7768" t="s">
        <v>9798</v>
      </c>
    </row>
    <row r="7769" spans="1:6">
      <c r="A7769" s="1" t="s">
        <v>9531</v>
      </c>
      <c r="B7769" t="s">
        <v>9531</v>
      </c>
      <c r="C7769" t="s">
        <v>1765</v>
      </c>
      <c r="E7769" s="4">
        <v>43553</v>
      </c>
      <c r="F7769" t="s">
        <v>9798</v>
      </c>
    </row>
    <row r="7770" spans="1:6">
      <c r="A7770" s="1" t="s">
        <v>9532</v>
      </c>
      <c r="B7770" t="s">
        <v>9532</v>
      </c>
      <c r="C7770" t="s">
        <v>1765</v>
      </c>
      <c r="E7770" s="4">
        <v>43553</v>
      </c>
      <c r="F7770" t="s">
        <v>9798</v>
      </c>
    </row>
    <row r="7771" spans="1:6">
      <c r="A7771" s="1" t="s">
        <v>9533</v>
      </c>
      <c r="B7771" t="s">
        <v>9533</v>
      </c>
      <c r="C7771" t="s">
        <v>1765</v>
      </c>
      <c r="E7771" s="4">
        <v>43129</v>
      </c>
      <c r="F7771" t="s">
        <v>9798</v>
      </c>
    </row>
    <row r="7772" spans="1:6">
      <c r="A7772" s="1" t="s">
        <v>9534</v>
      </c>
      <c r="B7772" t="s">
        <v>9534</v>
      </c>
      <c r="C7772" t="s">
        <v>9715</v>
      </c>
      <c r="D7772" t="s">
        <v>178</v>
      </c>
      <c r="E7772" s="4">
        <v>43451</v>
      </c>
      <c r="F7772" t="s">
        <v>9798</v>
      </c>
    </row>
    <row r="7773" spans="1:6">
      <c r="A7773" s="1" t="s">
        <v>9535</v>
      </c>
      <c r="B7773" t="s">
        <v>9535</v>
      </c>
      <c r="C7773" t="s">
        <v>1765</v>
      </c>
      <c r="E7773" s="4">
        <v>43118</v>
      </c>
      <c r="F7773" t="s">
        <v>9798</v>
      </c>
    </row>
    <row r="7774" spans="1:6">
      <c r="A7774" s="1" t="s">
        <v>9536</v>
      </c>
      <c r="B7774" t="s">
        <v>9536</v>
      </c>
      <c r="C7774" t="s">
        <v>1765</v>
      </c>
      <c r="E7774" s="4">
        <v>43312</v>
      </c>
      <c r="F7774" t="s">
        <v>9798</v>
      </c>
    </row>
    <row r="7775" spans="1:6">
      <c r="A7775" s="1" t="s">
        <v>9537</v>
      </c>
      <c r="B7775" t="s">
        <v>9537</v>
      </c>
      <c r="C7775" t="s">
        <v>1765</v>
      </c>
      <c r="E7775" s="4">
        <v>43312</v>
      </c>
      <c r="F7775" t="s">
        <v>9798</v>
      </c>
    </row>
    <row r="7776" spans="1:6">
      <c r="A7776" s="1" t="s">
        <v>9538</v>
      </c>
      <c r="B7776" t="s">
        <v>9538</v>
      </c>
      <c r="C7776" t="s">
        <v>1765</v>
      </c>
      <c r="E7776" s="4">
        <v>43312</v>
      </c>
      <c r="F7776" t="s">
        <v>9798</v>
      </c>
    </row>
    <row r="7777" spans="1:6">
      <c r="A7777" s="1" t="s">
        <v>9539</v>
      </c>
      <c r="B7777" t="s">
        <v>9539</v>
      </c>
      <c r="C7777" t="s">
        <v>9715</v>
      </c>
      <c r="E7777" s="4">
        <v>43430</v>
      </c>
      <c r="F7777" t="s">
        <v>9798</v>
      </c>
    </row>
    <row r="7778" spans="1:6">
      <c r="A7778" s="1" t="s">
        <v>9540</v>
      </c>
      <c r="B7778" t="s">
        <v>9540</v>
      </c>
      <c r="C7778" t="s">
        <v>1765</v>
      </c>
      <c r="E7778" s="4">
        <v>43332</v>
      </c>
      <c r="F7778" t="s">
        <v>9798</v>
      </c>
    </row>
    <row r="7779" spans="1:6">
      <c r="A7779" s="1" t="s">
        <v>9541</v>
      </c>
      <c r="B7779" t="s">
        <v>9541</v>
      </c>
      <c r="C7779" t="s">
        <v>1765</v>
      </c>
      <c r="E7779" s="4">
        <v>43525</v>
      </c>
      <c r="F7779" t="s">
        <v>9798</v>
      </c>
    </row>
    <row r="7780" spans="1:6">
      <c r="A7780" s="1" t="s">
        <v>9542</v>
      </c>
      <c r="B7780" t="s">
        <v>9542</v>
      </c>
      <c r="C7780" t="s">
        <v>1765</v>
      </c>
      <c r="D7780" t="s">
        <v>9732</v>
      </c>
      <c r="E7780" s="4">
        <v>43570</v>
      </c>
      <c r="F7780" t="s">
        <v>9798</v>
      </c>
    </row>
    <row r="7781" spans="1:6">
      <c r="A7781" s="1" t="s">
        <v>9543</v>
      </c>
      <c r="B7781" t="s">
        <v>9543</v>
      </c>
      <c r="C7781" t="s">
        <v>1765</v>
      </c>
      <c r="E7781" s="4">
        <v>43391</v>
      </c>
      <c r="F7781" t="s">
        <v>9798</v>
      </c>
    </row>
    <row r="7782" spans="1:6">
      <c r="A7782" s="1" t="s">
        <v>9544</v>
      </c>
      <c r="B7782" t="s">
        <v>9544</v>
      </c>
      <c r="C7782" t="s">
        <v>1765</v>
      </c>
      <c r="D7782" t="s">
        <v>9722</v>
      </c>
      <c r="E7782" s="4">
        <v>43609</v>
      </c>
      <c r="F7782" t="s">
        <v>9798</v>
      </c>
    </row>
    <row r="7783" spans="1:6">
      <c r="A7783" s="1" t="s">
        <v>9545</v>
      </c>
      <c r="B7783" t="s">
        <v>9545</v>
      </c>
      <c r="C7783" t="s">
        <v>1765</v>
      </c>
      <c r="D7783" t="s">
        <v>9725</v>
      </c>
      <c r="E7783" s="4">
        <v>43644</v>
      </c>
      <c r="F7783" t="s">
        <v>9798</v>
      </c>
    </row>
    <row r="7784" spans="1:6">
      <c r="A7784" s="1" t="s">
        <v>9546</v>
      </c>
      <c r="B7784" t="s">
        <v>9546</v>
      </c>
      <c r="C7784" t="s">
        <v>1765</v>
      </c>
      <c r="E7784" s="4">
        <v>43364</v>
      </c>
      <c r="F7784" t="s">
        <v>9798</v>
      </c>
    </row>
    <row r="7785" spans="1:6">
      <c r="A7785" s="1" t="s">
        <v>9547</v>
      </c>
      <c r="B7785" t="s">
        <v>9547</v>
      </c>
      <c r="C7785" t="s">
        <v>1765</v>
      </c>
      <c r="E7785" s="4">
        <v>43357</v>
      </c>
      <c r="F7785" t="s">
        <v>9798</v>
      </c>
    </row>
    <row r="7786" spans="1:6">
      <c r="A7786" s="1" t="s">
        <v>9548</v>
      </c>
      <c r="B7786" t="s">
        <v>9548</v>
      </c>
      <c r="C7786" t="s">
        <v>1765</v>
      </c>
      <c r="E7786" s="4">
        <v>43347</v>
      </c>
      <c r="F7786" t="s">
        <v>9798</v>
      </c>
    </row>
    <row r="7787" spans="1:6">
      <c r="A7787" s="1" t="s">
        <v>9549</v>
      </c>
      <c r="B7787" t="s">
        <v>9549</v>
      </c>
      <c r="C7787" t="s">
        <v>1765</v>
      </c>
      <c r="E7787" s="4">
        <v>43373</v>
      </c>
      <c r="F7787" t="s">
        <v>9798</v>
      </c>
    </row>
    <row r="7788" spans="1:6">
      <c r="A7788" s="1" t="s">
        <v>9550</v>
      </c>
      <c r="B7788" t="s">
        <v>9550</v>
      </c>
      <c r="C7788" t="s">
        <v>1765</v>
      </c>
      <c r="E7788" s="4">
        <v>43373</v>
      </c>
      <c r="F7788" t="s">
        <v>9798</v>
      </c>
    </row>
    <row r="7789" spans="1:6">
      <c r="A7789" s="1" t="s">
        <v>9551</v>
      </c>
      <c r="B7789" t="s">
        <v>9551</v>
      </c>
      <c r="C7789" t="s">
        <v>1765</v>
      </c>
      <c r="E7789" s="4">
        <v>43373</v>
      </c>
      <c r="F7789" t="s">
        <v>9798</v>
      </c>
    </row>
    <row r="7790" spans="1:6">
      <c r="A7790" s="1" t="s">
        <v>9552</v>
      </c>
      <c r="B7790" t="s">
        <v>9552</v>
      </c>
      <c r="C7790" t="s">
        <v>1765</v>
      </c>
      <c r="E7790" s="4">
        <v>43373</v>
      </c>
      <c r="F7790" t="s">
        <v>9798</v>
      </c>
    </row>
    <row r="7791" spans="1:6">
      <c r="A7791" s="1" t="s">
        <v>9553</v>
      </c>
      <c r="B7791" t="s">
        <v>9553</v>
      </c>
      <c r="C7791" t="s">
        <v>1765</v>
      </c>
      <c r="E7791" s="4">
        <v>43353</v>
      </c>
      <c r="F7791" t="s">
        <v>9798</v>
      </c>
    </row>
    <row r="7792" spans="1:6">
      <c r="A7792" s="1" t="s">
        <v>9554</v>
      </c>
      <c r="B7792" t="s">
        <v>9554</v>
      </c>
      <c r="C7792" t="s">
        <v>1765</v>
      </c>
      <c r="E7792" s="4">
        <v>43361</v>
      </c>
      <c r="F7792" t="s">
        <v>9798</v>
      </c>
    </row>
    <row r="7793" spans="1:6">
      <c r="A7793" s="1" t="s">
        <v>9555</v>
      </c>
      <c r="B7793" t="s">
        <v>9555</v>
      </c>
      <c r="C7793" t="s">
        <v>9715</v>
      </c>
      <c r="E7793" s="4">
        <v>43430</v>
      </c>
      <c r="F7793" t="s">
        <v>9798</v>
      </c>
    </row>
    <row r="7794" spans="1:6">
      <c r="A7794" s="1" t="s">
        <v>9556</v>
      </c>
      <c r="B7794" t="s">
        <v>9556</v>
      </c>
      <c r="C7794" t="s">
        <v>1765</v>
      </c>
      <c r="E7794" s="4">
        <v>43373</v>
      </c>
      <c r="F7794" t="s">
        <v>9798</v>
      </c>
    </row>
    <row r="7795" spans="1:6">
      <c r="A7795" s="1" t="s">
        <v>9557</v>
      </c>
      <c r="B7795" t="s">
        <v>9557</v>
      </c>
      <c r="C7795" t="s">
        <v>9715</v>
      </c>
      <c r="E7795" s="4">
        <v>43425</v>
      </c>
      <c r="F7795" t="s">
        <v>9798</v>
      </c>
    </row>
    <row r="7796" spans="1:6">
      <c r="A7796" s="1" t="s">
        <v>9558</v>
      </c>
      <c r="B7796" t="s">
        <v>9558</v>
      </c>
      <c r="C7796" t="s">
        <v>1765</v>
      </c>
      <c r="E7796" s="4">
        <v>43373</v>
      </c>
      <c r="F7796" t="s">
        <v>9798</v>
      </c>
    </row>
    <row r="7797" spans="1:6">
      <c r="A7797" s="1" t="s">
        <v>9559</v>
      </c>
      <c r="B7797" t="s">
        <v>9559</v>
      </c>
      <c r="C7797" t="s">
        <v>9715</v>
      </c>
      <c r="E7797" s="4">
        <v>43434</v>
      </c>
      <c r="F7797" t="s">
        <v>9798</v>
      </c>
    </row>
    <row r="7798" spans="1:6">
      <c r="A7798" s="1" t="s">
        <v>9560</v>
      </c>
      <c r="B7798" t="s">
        <v>9560</v>
      </c>
      <c r="C7798" t="s">
        <v>9715</v>
      </c>
      <c r="E7798" s="4">
        <v>43434</v>
      </c>
      <c r="F7798" t="s">
        <v>9798</v>
      </c>
    </row>
    <row r="7799" spans="1:6">
      <c r="A7799" s="1" t="s">
        <v>9561</v>
      </c>
      <c r="B7799" t="s">
        <v>9561</v>
      </c>
      <c r="C7799" t="s">
        <v>9715</v>
      </c>
      <c r="E7799" s="4">
        <v>43416</v>
      </c>
      <c r="F7799" t="s">
        <v>9798</v>
      </c>
    </row>
    <row r="7800" spans="1:6">
      <c r="A7800" s="1" t="s">
        <v>9562</v>
      </c>
      <c r="B7800" t="s">
        <v>9562</v>
      </c>
      <c r="C7800" t="s">
        <v>1765</v>
      </c>
      <c r="D7800" t="s">
        <v>9725</v>
      </c>
      <c r="E7800" s="4">
        <v>43644</v>
      </c>
      <c r="F7800" t="s">
        <v>9798</v>
      </c>
    </row>
    <row r="7801" spans="1:6">
      <c r="A7801" s="1" t="s">
        <v>9563</v>
      </c>
      <c r="B7801" t="s">
        <v>9563</v>
      </c>
      <c r="C7801" t="s">
        <v>1765</v>
      </c>
      <c r="E7801" s="4">
        <v>43403</v>
      </c>
      <c r="F7801" t="s">
        <v>9798</v>
      </c>
    </row>
    <row r="7802" spans="1:6">
      <c r="A7802" s="1" t="s">
        <v>9564</v>
      </c>
      <c r="B7802" t="s">
        <v>9564</v>
      </c>
      <c r="C7802" t="s">
        <v>9715</v>
      </c>
      <c r="D7802" t="s">
        <v>9723</v>
      </c>
      <c r="E7802" s="4">
        <v>43623</v>
      </c>
      <c r="F7802" t="s">
        <v>9798</v>
      </c>
    </row>
    <row r="7803" spans="1:6">
      <c r="A7803" s="1" t="s">
        <v>9565</v>
      </c>
      <c r="B7803" t="s">
        <v>9565</v>
      </c>
      <c r="C7803" t="s">
        <v>1765</v>
      </c>
      <c r="E7803" s="4">
        <v>43416</v>
      </c>
      <c r="F7803" t="s">
        <v>9798</v>
      </c>
    </row>
    <row r="7804" spans="1:6">
      <c r="A7804" s="1" t="s">
        <v>9566</v>
      </c>
      <c r="B7804" t="s">
        <v>9566</v>
      </c>
      <c r="C7804" t="s">
        <v>1765</v>
      </c>
      <c r="E7804" s="4">
        <v>43398</v>
      </c>
      <c r="F7804" t="s">
        <v>9798</v>
      </c>
    </row>
    <row r="7805" spans="1:6">
      <c r="A7805" s="1" t="s">
        <v>9567</v>
      </c>
      <c r="B7805" t="s">
        <v>9567</v>
      </c>
      <c r="C7805" t="s">
        <v>9715</v>
      </c>
      <c r="E7805" s="4">
        <v>43420</v>
      </c>
      <c r="F7805" t="s">
        <v>9798</v>
      </c>
    </row>
    <row r="7806" spans="1:6">
      <c r="A7806" s="1" t="s">
        <v>9568</v>
      </c>
      <c r="B7806" t="s">
        <v>9568</v>
      </c>
      <c r="C7806" t="s">
        <v>9715</v>
      </c>
      <c r="E7806" s="4">
        <v>43434</v>
      </c>
      <c r="F7806" t="s">
        <v>9798</v>
      </c>
    </row>
    <row r="7807" spans="1:6">
      <c r="A7807" s="1" t="s">
        <v>9569</v>
      </c>
      <c r="B7807" t="s">
        <v>9569</v>
      </c>
      <c r="C7807" t="s">
        <v>1765</v>
      </c>
      <c r="E7807" s="4">
        <v>43553</v>
      </c>
      <c r="F7807" t="s">
        <v>9798</v>
      </c>
    </row>
    <row r="7808" spans="1:6">
      <c r="A7808" s="1" t="s">
        <v>9570</v>
      </c>
      <c r="B7808" t="s">
        <v>9570</v>
      </c>
      <c r="C7808" t="s">
        <v>1765</v>
      </c>
      <c r="E7808" s="4">
        <v>43553</v>
      </c>
      <c r="F7808" t="s">
        <v>9798</v>
      </c>
    </row>
    <row r="7809" spans="1:6">
      <c r="A7809" s="1" t="s">
        <v>9571</v>
      </c>
      <c r="B7809" t="s">
        <v>9571</v>
      </c>
      <c r="C7809" t="s">
        <v>9715</v>
      </c>
      <c r="E7809" s="4">
        <v>43425</v>
      </c>
      <c r="F7809" t="s">
        <v>9798</v>
      </c>
    </row>
    <row r="7810" spans="1:6">
      <c r="A7810" s="1" t="s">
        <v>9572</v>
      </c>
      <c r="B7810" t="s">
        <v>9572</v>
      </c>
      <c r="C7810" t="s">
        <v>1765</v>
      </c>
      <c r="E7810" s="4">
        <v>43553</v>
      </c>
      <c r="F7810" t="s">
        <v>9798</v>
      </c>
    </row>
    <row r="7811" spans="1:6">
      <c r="A7811" s="1" t="s">
        <v>9573</v>
      </c>
      <c r="B7811" t="s">
        <v>9573</v>
      </c>
      <c r="C7811" t="s">
        <v>1765</v>
      </c>
      <c r="E7811" s="4">
        <v>43553</v>
      </c>
      <c r="F7811" t="s">
        <v>9798</v>
      </c>
    </row>
    <row r="7812" spans="1:6">
      <c r="A7812" s="1" t="s">
        <v>9574</v>
      </c>
      <c r="B7812" t="s">
        <v>9574</v>
      </c>
      <c r="C7812" t="s">
        <v>1765</v>
      </c>
      <c r="E7812" s="4">
        <v>43475</v>
      </c>
      <c r="F7812" t="s">
        <v>9798</v>
      </c>
    </row>
    <row r="7813" spans="1:6">
      <c r="A7813" s="1" t="s">
        <v>9575</v>
      </c>
      <c r="B7813" t="s">
        <v>9575</v>
      </c>
      <c r="C7813" t="s">
        <v>1765</v>
      </c>
      <c r="E7813" s="4">
        <v>42278</v>
      </c>
      <c r="F7813" t="s">
        <v>9798</v>
      </c>
    </row>
    <row r="7814" spans="1:6">
      <c r="A7814" s="1" t="s">
        <v>9576</v>
      </c>
      <c r="B7814" t="s">
        <v>9576</v>
      </c>
      <c r="C7814" t="s">
        <v>1765</v>
      </c>
      <c r="E7814" s="4">
        <v>43131</v>
      </c>
      <c r="F7814" t="s">
        <v>9798</v>
      </c>
    </row>
    <row r="7815" spans="1:6">
      <c r="A7815" s="1" t="s">
        <v>9577</v>
      </c>
      <c r="B7815" t="s">
        <v>9577</v>
      </c>
      <c r="C7815" t="s">
        <v>9715</v>
      </c>
      <c r="E7815" s="4">
        <v>43131</v>
      </c>
      <c r="F7815" t="s">
        <v>9798</v>
      </c>
    </row>
    <row r="7816" spans="1:6">
      <c r="A7816" s="1" t="s">
        <v>9578</v>
      </c>
      <c r="B7816" t="s">
        <v>9578</v>
      </c>
      <c r="C7816" t="s">
        <v>1765</v>
      </c>
      <c r="E7816" s="4">
        <v>43251</v>
      </c>
      <c r="F7816" t="s">
        <v>9798</v>
      </c>
    </row>
    <row r="7817" spans="1:6">
      <c r="A7817" s="1" t="s">
        <v>9579</v>
      </c>
      <c r="B7817" t="s">
        <v>9579</v>
      </c>
      <c r="C7817" t="s">
        <v>1765</v>
      </c>
      <c r="E7817" s="4">
        <v>43167</v>
      </c>
      <c r="F7817" t="s">
        <v>9798</v>
      </c>
    </row>
    <row r="7818" spans="1:6">
      <c r="A7818" s="1" t="s">
        <v>9580</v>
      </c>
      <c r="B7818" t="s">
        <v>9580</v>
      </c>
      <c r="C7818" t="s">
        <v>9715</v>
      </c>
      <c r="D7818" t="s">
        <v>178</v>
      </c>
      <c r="E7818" s="4">
        <v>43494</v>
      </c>
      <c r="F7818" t="s">
        <v>9798</v>
      </c>
    </row>
    <row r="7819" spans="1:6">
      <c r="A7819" s="1" t="s">
        <v>9581</v>
      </c>
      <c r="B7819" t="s">
        <v>9581</v>
      </c>
      <c r="C7819" t="s">
        <v>1765</v>
      </c>
      <c r="D7819" t="s">
        <v>9755</v>
      </c>
      <c r="E7819" s="4">
        <v>43591</v>
      </c>
      <c r="F7819" t="s">
        <v>9798</v>
      </c>
    </row>
    <row r="7820" spans="1:6">
      <c r="A7820" s="1" t="s">
        <v>9582</v>
      </c>
      <c r="B7820" t="s">
        <v>9582</v>
      </c>
      <c r="C7820" t="s">
        <v>1765</v>
      </c>
      <c r="E7820" s="4">
        <v>43189</v>
      </c>
      <c r="F7820" t="s">
        <v>9798</v>
      </c>
    </row>
    <row r="7821" spans="1:6">
      <c r="A7821" s="1" t="s">
        <v>9583</v>
      </c>
      <c r="B7821" t="s">
        <v>9583</v>
      </c>
      <c r="C7821" t="s">
        <v>9715</v>
      </c>
      <c r="E7821" s="4">
        <v>43189</v>
      </c>
      <c r="F7821" t="s">
        <v>9798</v>
      </c>
    </row>
    <row r="7822" spans="1:6">
      <c r="A7822" s="1" t="s">
        <v>9584</v>
      </c>
      <c r="B7822" t="s">
        <v>9584</v>
      </c>
      <c r="C7822" t="s">
        <v>9715</v>
      </c>
      <c r="E7822" s="4">
        <v>43187</v>
      </c>
      <c r="F7822" t="s">
        <v>9798</v>
      </c>
    </row>
    <row r="7823" spans="1:6">
      <c r="A7823" s="1" t="s">
        <v>9585</v>
      </c>
      <c r="B7823" t="s">
        <v>9585</v>
      </c>
      <c r="C7823" t="s">
        <v>1765</v>
      </c>
      <c r="E7823" s="4">
        <v>43166</v>
      </c>
      <c r="F7823" t="s">
        <v>9798</v>
      </c>
    </row>
    <row r="7824" spans="1:6">
      <c r="A7824" s="1" t="s">
        <v>9586</v>
      </c>
      <c r="B7824" t="s">
        <v>9586</v>
      </c>
      <c r="C7824" t="s">
        <v>1765</v>
      </c>
      <c r="E7824" s="4">
        <v>43189</v>
      </c>
      <c r="F7824" t="s">
        <v>9798</v>
      </c>
    </row>
    <row r="7825" spans="1:6">
      <c r="A7825" s="1" t="s">
        <v>9587</v>
      </c>
      <c r="B7825" t="s">
        <v>9587</v>
      </c>
      <c r="C7825" t="s">
        <v>9715</v>
      </c>
      <c r="E7825" s="4">
        <v>43189</v>
      </c>
      <c r="F7825" t="s">
        <v>9798</v>
      </c>
    </row>
    <row r="7826" spans="1:6">
      <c r="A7826" s="1" t="s">
        <v>9588</v>
      </c>
      <c r="B7826" t="s">
        <v>9588</v>
      </c>
      <c r="C7826" t="s">
        <v>1765</v>
      </c>
      <c r="E7826" s="4">
        <v>43189</v>
      </c>
      <c r="F7826" t="s">
        <v>9798</v>
      </c>
    </row>
    <row r="7827" spans="1:6">
      <c r="A7827" s="1" t="s">
        <v>9589</v>
      </c>
      <c r="B7827" t="s">
        <v>9589</v>
      </c>
      <c r="C7827" t="s">
        <v>1765</v>
      </c>
      <c r="E7827" s="4">
        <v>43185</v>
      </c>
      <c r="F7827" t="s">
        <v>9798</v>
      </c>
    </row>
    <row r="7828" spans="1:6">
      <c r="A7828" s="1" t="s">
        <v>9590</v>
      </c>
      <c r="B7828" t="s">
        <v>9590</v>
      </c>
      <c r="C7828" t="s">
        <v>9715</v>
      </c>
      <c r="E7828" s="4">
        <v>43175</v>
      </c>
      <c r="F7828" t="s">
        <v>9798</v>
      </c>
    </row>
    <row r="7829" spans="1:6">
      <c r="A7829" s="1" t="s">
        <v>9591</v>
      </c>
      <c r="B7829" t="s">
        <v>9591</v>
      </c>
      <c r="C7829" t="s">
        <v>1765</v>
      </c>
      <c r="E7829" s="4">
        <v>43189</v>
      </c>
      <c r="F7829" t="s">
        <v>9798</v>
      </c>
    </row>
    <row r="7830" spans="1:6">
      <c r="A7830" s="1" t="s">
        <v>9592</v>
      </c>
      <c r="B7830" t="s">
        <v>9592</v>
      </c>
      <c r="C7830" t="s">
        <v>9715</v>
      </c>
      <c r="E7830" s="4">
        <v>43178</v>
      </c>
      <c r="F7830" t="s">
        <v>9798</v>
      </c>
    </row>
    <row r="7831" spans="1:6">
      <c r="A7831" s="1" t="s">
        <v>9593</v>
      </c>
      <c r="B7831" t="s">
        <v>9593</v>
      </c>
      <c r="C7831" t="s">
        <v>9715</v>
      </c>
      <c r="E7831" s="4">
        <v>43187</v>
      </c>
      <c r="F7831" t="s">
        <v>9798</v>
      </c>
    </row>
    <row r="7832" spans="1:6">
      <c r="A7832" s="1" t="s">
        <v>9594</v>
      </c>
      <c r="B7832" t="s">
        <v>9594</v>
      </c>
      <c r="C7832" t="s">
        <v>9715</v>
      </c>
      <c r="E7832" s="4">
        <v>43181</v>
      </c>
      <c r="F7832" t="s">
        <v>9798</v>
      </c>
    </row>
    <row r="7833" spans="1:6">
      <c r="A7833" s="1" t="s">
        <v>9595</v>
      </c>
      <c r="B7833" t="s">
        <v>9595</v>
      </c>
      <c r="C7833" t="s">
        <v>9715</v>
      </c>
      <c r="E7833" s="4">
        <v>43189</v>
      </c>
      <c r="F7833" t="s">
        <v>9798</v>
      </c>
    </row>
    <row r="7834" spans="1:6">
      <c r="A7834" s="1" t="s">
        <v>9596</v>
      </c>
      <c r="B7834" t="s">
        <v>9596</v>
      </c>
      <c r="C7834" t="s">
        <v>1765</v>
      </c>
      <c r="D7834" t="s">
        <v>9722</v>
      </c>
      <c r="E7834" s="4">
        <v>43241</v>
      </c>
      <c r="F7834" t="s">
        <v>9798</v>
      </c>
    </row>
    <row r="7835" spans="1:6">
      <c r="A7835" s="1" t="s">
        <v>9597</v>
      </c>
      <c r="B7835" t="s">
        <v>9597</v>
      </c>
      <c r="C7835" t="s">
        <v>1765</v>
      </c>
      <c r="E7835" s="4">
        <v>43189</v>
      </c>
      <c r="F7835" t="s">
        <v>9798</v>
      </c>
    </row>
    <row r="7836" spans="1:6">
      <c r="A7836" s="1" t="s">
        <v>9598</v>
      </c>
      <c r="B7836" t="s">
        <v>9598</v>
      </c>
      <c r="C7836" t="s">
        <v>1765</v>
      </c>
      <c r="E7836" s="4">
        <v>43251</v>
      </c>
      <c r="F7836" t="s">
        <v>9798</v>
      </c>
    </row>
    <row r="7837" spans="1:6">
      <c r="A7837" s="1" t="s">
        <v>9599</v>
      </c>
      <c r="B7837" t="s">
        <v>9599</v>
      </c>
      <c r="C7837" t="s">
        <v>1765</v>
      </c>
      <c r="E7837" s="4">
        <v>43189</v>
      </c>
      <c r="F7837" t="s">
        <v>9798</v>
      </c>
    </row>
    <row r="7838" spans="1:6">
      <c r="A7838" s="1" t="s">
        <v>9600</v>
      </c>
      <c r="B7838" t="s">
        <v>9600</v>
      </c>
      <c r="C7838" t="s">
        <v>1765</v>
      </c>
      <c r="E7838" s="4">
        <v>43553</v>
      </c>
      <c r="F7838" t="s">
        <v>9798</v>
      </c>
    </row>
    <row r="7839" spans="1:6">
      <c r="A7839" s="1" t="s">
        <v>9601</v>
      </c>
      <c r="B7839" t="s">
        <v>9601</v>
      </c>
      <c r="C7839" t="s">
        <v>9715</v>
      </c>
      <c r="E7839" s="4">
        <v>43496</v>
      </c>
      <c r="F7839" t="s">
        <v>9798</v>
      </c>
    </row>
    <row r="7840" spans="1:6">
      <c r="A7840" s="1" t="s">
        <v>9602</v>
      </c>
      <c r="B7840" t="s">
        <v>9602</v>
      </c>
      <c r="C7840" t="s">
        <v>1765</v>
      </c>
      <c r="E7840" s="4">
        <v>43553</v>
      </c>
      <c r="F7840" t="s">
        <v>9798</v>
      </c>
    </row>
    <row r="7841" spans="1:6">
      <c r="A7841" s="1" t="s">
        <v>9603</v>
      </c>
      <c r="B7841" t="s">
        <v>9603</v>
      </c>
      <c r="C7841" t="s">
        <v>1765</v>
      </c>
      <c r="E7841" s="4">
        <v>43553</v>
      </c>
      <c r="F7841" t="s">
        <v>9798</v>
      </c>
    </row>
    <row r="7842" spans="1:6">
      <c r="A7842" s="1" t="s">
        <v>9604</v>
      </c>
      <c r="B7842" t="s">
        <v>9604</v>
      </c>
      <c r="C7842" t="s">
        <v>1765</v>
      </c>
      <c r="D7842" t="s">
        <v>9723</v>
      </c>
      <c r="E7842" s="4">
        <v>43570</v>
      </c>
      <c r="F7842" t="s">
        <v>9798</v>
      </c>
    </row>
    <row r="7843" spans="1:6">
      <c r="A7843" s="1" t="s">
        <v>9605</v>
      </c>
      <c r="B7843" t="s">
        <v>9605</v>
      </c>
      <c r="C7843" t="s">
        <v>9715</v>
      </c>
      <c r="E7843" s="4">
        <v>43481</v>
      </c>
      <c r="F7843" t="s">
        <v>9798</v>
      </c>
    </row>
    <row r="7844" spans="1:6">
      <c r="A7844" s="1" t="s">
        <v>9606</v>
      </c>
      <c r="B7844" t="s">
        <v>9606</v>
      </c>
      <c r="C7844" t="s">
        <v>1765</v>
      </c>
      <c r="E7844" s="4">
        <v>43553</v>
      </c>
      <c r="F7844" t="s">
        <v>9798</v>
      </c>
    </row>
    <row r="7845" spans="1:6">
      <c r="A7845" s="1" t="s">
        <v>9607</v>
      </c>
      <c r="B7845" t="s">
        <v>9607</v>
      </c>
      <c r="C7845" t="s">
        <v>1765</v>
      </c>
      <c r="D7845" t="s">
        <v>9725</v>
      </c>
      <c r="E7845" s="4">
        <v>42278</v>
      </c>
      <c r="F7845" t="s">
        <v>9798</v>
      </c>
    </row>
    <row r="7846" spans="1:6">
      <c r="A7846" s="1" t="s">
        <v>9608</v>
      </c>
      <c r="B7846" t="s">
        <v>9608</v>
      </c>
      <c r="C7846" t="s">
        <v>1765</v>
      </c>
      <c r="E7846" s="4">
        <v>42278</v>
      </c>
      <c r="F7846" t="s">
        <v>9798</v>
      </c>
    </row>
    <row r="7847" spans="1:6">
      <c r="A7847" s="1" t="s">
        <v>9609</v>
      </c>
      <c r="B7847" t="s">
        <v>9609</v>
      </c>
      <c r="C7847" t="s">
        <v>1765</v>
      </c>
      <c r="E7847" s="4">
        <v>42278</v>
      </c>
      <c r="F7847" t="s">
        <v>9798</v>
      </c>
    </row>
    <row r="7848" spans="1:6">
      <c r="A7848" s="1" t="s">
        <v>9610</v>
      </c>
      <c r="B7848" t="s">
        <v>9610</v>
      </c>
      <c r="C7848" t="s">
        <v>1765</v>
      </c>
      <c r="E7848" s="4">
        <v>42278</v>
      </c>
      <c r="F7848" t="s">
        <v>9798</v>
      </c>
    </row>
    <row r="7849" spans="1:6">
      <c r="A7849" s="1" t="s">
        <v>9611</v>
      </c>
      <c r="B7849" t="s">
        <v>9611</v>
      </c>
      <c r="C7849" t="s">
        <v>1765</v>
      </c>
      <c r="E7849" s="4">
        <v>42278</v>
      </c>
      <c r="F7849" t="s">
        <v>9798</v>
      </c>
    </row>
    <row r="7850" spans="1:6">
      <c r="A7850" s="1" t="s">
        <v>9612</v>
      </c>
      <c r="B7850" t="s">
        <v>9612</v>
      </c>
      <c r="C7850" t="s">
        <v>1765</v>
      </c>
      <c r="E7850" s="4">
        <v>42278</v>
      </c>
      <c r="F7850" t="s">
        <v>9798</v>
      </c>
    </row>
    <row r="7851" spans="1:6">
      <c r="A7851" s="1" t="s">
        <v>9613</v>
      </c>
      <c r="B7851" t="s">
        <v>9613</v>
      </c>
      <c r="C7851" t="s">
        <v>1765</v>
      </c>
      <c r="E7851" s="4">
        <v>42278</v>
      </c>
      <c r="F7851" t="s">
        <v>9798</v>
      </c>
    </row>
    <row r="7852" spans="1:6">
      <c r="A7852" s="1" t="s">
        <v>9614</v>
      </c>
      <c r="B7852" t="s">
        <v>9614</v>
      </c>
      <c r="C7852" t="s">
        <v>1765</v>
      </c>
      <c r="E7852" s="4">
        <v>42278</v>
      </c>
      <c r="F7852" t="s">
        <v>9798</v>
      </c>
    </row>
    <row r="7853" spans="1:6">
      <c r="A7853" s="1" t="s">
        <v>9615</v>
      </c>
      <c r="B7853" t="s">
        <v>9615</v>
      </c>
      <c r="C7853" t="s">
        <v>1765</v>
      </c>
      <c r="E7853" s="4">
        <v>42278</v>
      </c>
      <c r="F7853" t="s">
        <v>9798</v>
      </c>
    </row>
    <row r="7854" spans="1:6">
      <c r="A7854" s="1" t="s">
        <v>9616</v>
      </c>
      <c r="B7854" t="s">
        <v>9616</v>
      </c>
      <c r="C7854" t="s">
        <v>1765</v>
      </c>
      <c r="E7854" s="4">
        <v>42278</v>
      </c>
      <c r="F7854" t="s">
        <v>9798</v>
      </c>
    </row>
    <row r="7855" spans="1:6">
      <c r="A7855" s="1" t="s">
        <v>9617</v>
      </c>
      <c r="B7855" t="s">
        <v>9617</v>
      </c>
      <c r="C7855" t="s">
        <v>1765</v>
      </c>
      <c r="E7855" s="4">
        <v>42278</v>
      </c>
      <c r="F7855" t="s">
        <v>9798</v>
      </c>
    </row>
    <row r="7856" spans="1:6">
      <c r="A7856" s="1" t="s">
        <v>9618</v>
      </c>
      <c r="B7856" t="s">
        <v>9618</v>
      </c>
      <c r="C7856" t="s">
        <v>1765</v>
      </c>
      <c r="E7856" s="4">
        <v>42278</v>
      </c>
      <c r="F7856" t="s">
        <v>9798</v>
      </c>
    </row>
    <row r="7857" spans="1:6">
      <c r="A7857" s="1" t="s">
        <v>9619</v>
      </c>
      <c r="B7857" t="s">
        <v>9619</v>
      </c>
      <c r="C7857" t="s">
        <v>1765</v>
      </c>
      <c r="E7857" s="4">
        <v>42278</v>
      </c>
      <c r="F7857" t="s">
        <v>9798</v>
      </c>
    </row>
    <row r="7858" spans="1:6">
      <c r="A7858" s="1" t="s">
        <v>9620</v>
      </c>
      <c r="B7858" t="s">
        <v>9620</v>
      </c>
      <c r="C7858" t="s">
        <v>1765</v>
      </c>
      <c r="E7858" s="4">
        <v>42278</v>
      </c>
      <c r="F7858" t="s">
        <v>9798</v>
      </c>
    </row>
    <row r="7859" spans="1:6">
      <c r="A7859" s="1" t="s">
        <v>9621</v>
      </c>
      <c r="B7859" t="s">
        <v>9621</v>
      </c>
      <c r="C7859" t="s">
        <v>1765</v>
      </c>
      <c r="E7859" s="4">
        <v>42278</v>
      </c>
      <c r="F7859" t="s">
        <v>9798</v>
      </c>
    </row>
    <row r="7860" spans="1:6">
      <c r="A7860" s="1" t="s">
        <v>9622</v>
      </c>
      <c r="B7860" t="s">
        <v>9622</v>
      </c>
      <c r="C7860" t="s">
        <v>1765</v>
      </c>
      <c r="D7860" t="s">
        <v>9722</v>
      </c>
      <c r="E7860" s="4">
        <v>42278</v>
      </c>
      <c r="F7860" t="s">
        <v>9798</v>
      </c>
    </row>
    <row r="7861" spans="1:6">
      <c r="A7861" s="1" t="s">
        <v>9623</v>
      </c>
      <c r="B7861" t="s">
        <v>9623</v>
      </c>
      <c r="C7861" t="s">
        <v>1765</v>
      </c>
      <c r="E7861" s="4">
        <v>42278</v>
      </c>
      <c r="F7861" t="s">
        <v>9798</v>
      </c>
    </row>
    <row r="7862" spans="1:6">
      <c r="A7862" s="1" t="s">
        <v>9624</v>
      </c>
      <c r="B7862" t="s">
        <v>9624</v>
      </c>
      <c r="C7862" t="s">
        <v>1765</v>
      </c>
      <c r="D7862" t="s">
        <v>9742</v>
      </c>
      <c r="E7862" s="4">
        <v>42278</v>
      </c>
      <c r="F7862" t="s">
        <v>9798</v>
      </c>
    </row>
    <row r="7863" spans="1:6">
      <c r="A7863" s="1" t="s">
        <v>9625</v>
      </c>
      <c r="B7863" t="s">
        <v>9625</v>
      </c>
      <c r="C7863" t="s">
        <v>1765</v>
      </c>
      <c r="E7863" s="4">
        <v>43644</v>
      </c>
      <c r="F7863" t="s">
        <v>9798</v>
      </c>
    </row>
    <row r="7864" spans="1:6">
      <c r="A7864" s="1" t="s">
        <v>9626</v>
      </c>
      <c r="B7864" t="s">
        <v>9626</v>
      </c>
      <c r="C7864" t="s">
        <v>1765</v>
      </c>
      <c r="E7864" s="4">
        <v>42278</v>
      </c>
      <c r="F7864" t="s">
        <v>9798</v>
      </c>
    </row>
    <row r="7865" spans="1:6">
      <c r="A7865" s="1" t="s">
        <v>9627</v>
      </c>
      <c r="B7865" t="s">
        <v>9627</v>
      </c>
      <c r="C7865" t="s">
        <v>1765</v>
      </c>
      <c r="E7865" s="4">
        <v>42278</v>
      </c>
      <c r="F7865" t="s">
        <v>9798</v>
      </c>
    </row>
    <row r="7866" spans="1:6">
      <c r="A7866" s="1" t="s">
        <v>9628</v>
      </c>
      <c r="B7866" t="s">
        <v>9628</v>
      </c>
      <c r="C7866" t="s">
        <v>1765</v>
      </c>
      <c r="D7866" t="s">
        <v>9732</v>
      </c>
      <c r="E7866" s="4">
        <v>43644</v>
      </c>
      <c r="F7866" t="s">
        <v>9798</v>
      </c>
    </row>
    <row r="7867" spans="1:6">
      <c r="A7867" s="1" t="s">
        <v>9629</v>
      </c>
      <c r="B7867" t="s">
        <v>9629</v>
      </c>
      <c r="C7867" t="s">
        <v>9716</v>
      </c>
      <c r="D7867" t="s">
        <v>9749</v>
      </c>
      <c r="E7867" s="4">
        <v>42278</v>
      </c>
      <c r="F7867" t="s">
        <v>9798</v>
      </c>
    </row>
    <row r="7868" spans="1:6">
      <c r="A7868" s="1" t="s">
        <v>9630</v>
      </c>
      <c r="B7868" t="s">
        <v>9630</v>
      </c>
      <c r="C7868" t="s">
        <v>1765</v>
      </c>
      <c r="D7868" t="s">
        <v>9740</v>
      </c>
      <c r="E7868" s="4">
        <v>42278</v>
      </c>
      <c r="F7868" t="s">
        <v>9798</v>
      </c>
    </row>
    <row r="7869" spans="1:6">
      <c r="A7869" s="1" t="s">
        <v>9631</v>
      </c>
      <c r="B7869" t="s">
        <v>9631</v>
      </c>
      <c r="C7869" t="s">
        <v>1765</v>
      </c>
      <c r="D7869" t="s">
        <v>9722</v>
      </c>
      <c r="E7869" s="4">
        <v>42369</v>
      </c>
      <c r="F7869" t="s">
        <v>9798</v>
      </c>
    </row>
    <row r="7870" spans="1:6">
      <c r="A7870" s="1" t="s">
        <v>9632</v>
      </c>
      <c r="B7870" t="s">
        <v>9632</v>
      </c>
      <c r="C7870" t="s">
        <v>9716</v>
      </c>
      <c r="E7870" s="4">
        <v>42278</v>
      </c>
      <c r="F7870" t="s">
        <v>9798</v>
      </c>
    </row>
    <row r="7871" spans="1:6">
      <c r="A7871" s="1" t="s">
        <v>9633</v>
      </c>
      <c r="B7871" t="s">
        <v>9633</v>
      </c>
      <c r="C7871" t="s">
        <v>1765</v>
      </c>
      <c r="D7871" t="s">
        <v>9722</v>
      </c>
      <c r="E7871" s="4">
        <v>42278</v>
      </c>
      <c r="F7871" t="s">
        <v>9798</v>
      </c>
    </row>
    <row r="7872" spans="1:6">
      <c r="A7872" s="1" t="s">
        <v>9634</v>
      </c>
      <c r="B7872" t="s">
        <v>9634</v>
      </c>
      <c r="C7872" t="s">
        <v>1765</v>
      </c>
      <c r="D7872" t="s">
        <v>9732</v>
      </c>
      <c r="E7872" s="4">
        <v>42447</v>
      </c>
      <c r="F7872" t="s">
        <v>9798</v>
      </c>
    </row>
    <row r="7873" spans="1:6">
      <c r="A7873" s="1" t="s">
        <v>9635</v>
      </c>
      <c r="B7873" t="s">
        <v>9635</v>
      </c>
      <c r="C7873" t="s">
        <v>1765</v>
      </c>
      <c r="D7873" t="s">
        <v>9722</v>
      </c>
      <c r="E7873" s="4">
        <v>42278</v>
      </c>
      <c r="F7873" t="s">
        <v>9798</v>
      </c>
    </row>
    <row r="7874" spans="1:6">
      <c r="A7874" s="1" t="s">
        <v>9636</v>
      </c>
      <c r="B7874" t="s">
        <v>9636</v>
      </c>
      <c r="C7874" t="s">
        <v>1765</v>
      </c>
      <c r="E7874" s="4">
        <v>42278</v>
      </c>
      <c r="F7874" t="s">
        <v>9798</v>
      </c>
    </row>
    <row r="7875" spans="1:6">
      <c r="A7875" s="1" t="s">
        <v>9637</v>
      </c>
      <c r="B7875" t="s">
        <v>9637</v>
      </c>
      <c r="C7875" t="s">
        <v>1765</v>
      </c>
      <c r="D7875" t="s">
        <v>9762</v>
      </c>
      <c r="E7875" s="4">
        <v>42278</v>
      </c>
      <c r="F7875" t="s">
        <v>9798</v>
      </c>
    </row>
    <row r="7876" spans="1:6">
      <c r="A7876" s="1" t="s">
        <v>9638</v>
      </c>
      <c r="B7876" t="s">
        <v>9638</v>
      </c>
      <c r="C7876" t="s">
        <v>1765</v>
      </c>
      <c r="D7876" t="s">
        <v>9722</v>
      </c>
      <c r="E7876" s="4">
        <v>42278</v>
      </c>
      <c r="F7876" t="s">
        <v>9798</v>
      </c>
    </row>
    <row r="7877" spans="1:6">
      <c r="A7877" s="1" t="s">
        <v>9639</v>
      </c>
      <c r="B7877" t="s">
        <v>9639</v>
      </c>
      <c r="C7877" t="s">
        <v>1765</v>
      </c>
      <c r="D7877" t="s">
        <v>9722</v>
      </c>
      <c r="E7877" s="4">
        <v>42360</v>
      </c>
      <c r="F7877" t="s">
        <v>9798</v>
      </c>
    </row>
    <row r="7878" spans="1:6">
      <c r="A7878" s="1" t="s">
        <v>9640</v>
      </c>
      <c r="B7878" t="s">
        <v>9640</v>
      </c>
      <c r="C7878" t="s">
        <v>1765</v>
      </c>
      <c r="D7878" t="s">
        <v>9732</v>
      </c>
      <c r="E7878" s="4">
        <v>42278</v>
      </c>
      <c r="F7878" t="s">
        <v>9798</v>
      </c>
    </row>
    <row r="7879" spans="1:6">
      <c r="A7879" s="1" t="s">
        <v>9641</v>
      </c>
      <c r="B7879" t="s">
        <v>9641</v>
      </c>
      <c r="C7879" t="s">
        <v>1765</v>
      </c>
      <c r="E7879" s="4">
        <v>42278</v>
      </c>
      <c r="F7879" t="s">
        <v>9798</v>
      </c>
    </row>
    <row r="7880" spans="1:6">
      <c r="A7880" s="1" t="s">
        <v>9642</v>
      </c>
      <c r="B7880" t="s">
        <v>9642</v>
      </c>
      <c r="C7880" t="s">
        <v>1765</v>
      </c>
      <c r="D7880" t="s">
        <v>9722</v>
      </c>
      <c r="E7880" s="4">
        <v>42278</v>
      </c>
      <c r="F7880" t="s">
        <v>9798</v>
      </c>
    </row>
    <row r="7881" spans="1:6">
      <c r="A7881" s="1" t="s">
        <v>9643</v>
      </c>
      <c r="B7881" t="s">
        <v>9643</v>
      </c>
      <c r="C7881" t="s">
        <v>1765</v>
      </c>
      <c r="D7881" t="s">
        <v>9732</v>
      </c>
      <c r="E7881" s="4">
        <v>42278</v>
      </c>
      <c r="F7881" t="s">
        <v>9798</v>
      </c>
    </row>
    <row r="7882" spans="1:6">
      <c r="A7882" s="1" t="s">
        <v>9644</v>
      </c>
      <c r="B7882" t="s">
        <v>9644</v>
      </c>
      <c r="C7882" t="s">
        <v>1765</v>
      </c>
      <c r="E7882" s="4">
        <v>42278</v>
      </c>
      <c r="F7882" t="s">
        <v>9798</v>
      </c>
    </row>
    <row r="7883" spans="1:6">
      <c r="A7883" s="1" t="s">
        <v>9645</v>
      </c>
      <c r="B7883" t="s">
        <v>9645</v>
      </c>
      <c r="C7883" t="s">
        <v>1765</v>
      </c>
      <c r="D7883" t="s">
        <v>9732</v>
      </c>
      <c r="E7883" s="4">
        <v>42278</v>
      </c>
      <c r="F7883" t="s">
        <v>9798</v>
      </c>
    </row>
    <row r="7884" spans="1:6">
      <c r="A7884" s="1" t="s">
        <v>9646</v>
      </c>
      <c r="B7884" t="s">
        <v>9646</v>
      </c>
      <c r="C7884" t="s">
        <v>1765</v>
      </c>
      <c r="E7884" s="4">
        <v>42278</v>
      </c>
      <c r="F7884" t="s">
        <v>9798</v>
      </c>
    </row>
    <row r="7885" spans="1:6">
      <c r="A7885" s="1" t="s">
        <v>9647</v>
      </c>
      <c r="B7885" t="s">
        <v>9647</v>
      </c>
      <c r="C7885" t="s">
        <v>1765</v>
      </c>
      <c r="E7885" s="4">
        <v>42278</v>
      </c>
      <c r="F7885" t="s">
        <v>9798</v>
      </c>
    </row>
    <row r="7886" spans="1:6">
      <c r="A7886" s="1" t="s">
        <v>9648</v>
      </c>
      <c r="B7886" t="s">
        <v>9648</v>
      </c>
      <c r="C7886" t="s">
        <v>1765</v>
      </c>
      <c r="E7886" s="4">
        <v>42278</v>
      </c>
      <c r="F7886" t="s">
        <v>9798</v>
      </c>
    </row>
    <row r="7887" spans="1:6">
      <c r="A7887" s="1" t="s">
        <v>9649</v>
      </c>
      <c r="B7887" t="s">
        <v>9649</v>
      </c>
      <c r="C7887" t="s">
        <v>1765</v>
      </c>
      <c r="D7887" t="s">
        <v>9733</v>
      </c>
      <c r="E7887" s="4">
        <v>42278</v>
      </c>
      <c r="F7887" t="s">
        <v>9798</v>
      </c>
    </row>
    <row r="7888" spans="1:6">
      <c r="A7888" s="1" t="s">
        <v>9650</v>
      </c>
      <c r="B7888" t="s">
        <v>9650</v>
      </c>
      <c r="C7888" t="s">
        <v>1765</v>
      </c>
      <c r="E7888" s="4">
        <v>42278</v>
      </c>
      <c r="F7888" t="s">
        <v>9798</v>
      </c>
    </row>
    <row r="7889" spans="1:6">
      <c r="A7889" s="1" t="s">
        <v>9651</v>
      </c>
      <c r="B7889" t="s">
        <v>9651</v>
      </c>
      <c r="C7889" t="s">
        <v>1765</v>
      </c>
      <c r="D7889" t="s">
        <v>9725</v>
      </c>
      <c r="E7889" s="4">
        <v>42278</v>
      </c>
      <c r="F7889" t="s">
        <v>9798</v>
      </c>
    </row>
    <row r="7890" spans="1:6">
      <c r="A7890" s="1" t="s">
        <v>9652</v>
      </c>
      <c r="B7890" t="s">
        <v>9652</v>
      </c>
      <c r="C7890" t="s">
        <v>1765</v>
      </c>
      <c r="D7890" t="s">
        <v>178</v>
      </c>
      <c r="E7890" s="4">
        <v>42278</v>
      </c>
      <c r="F7890" t="s">
        <v>9798</v>
      </c>
    </row>
    <row r="7891" spans="1:6">
      <c r="A7891" s="1" t="s">
        <v>9653</v>
      </c>
      <c r="B7891" t="s">
        <v>9653</v>
      </c>
      <c r="C7891" t="s">
        <v>1765</v>
      </c>
      <c r="D7891" t="s">
        <v>9732</v>
      </c>
      <c r="E7891" s="4">
        <v>42278</v>
      </c>
      <c r="F7891" t="s">
        <v>9798</v>
      </c>
    </row>
    <row r="7892" spans="1:6">
      <c r="A7892" s="1" t="s">
        <v>9654</v>
      </c>
      <c r="B7892" t="s">
        <v>9654</v>
      </c>
      <c r="C7892" t="s">
        <v>1765</v>
      </c>
      <c r="D7892" t="s">
        <v>9732</v>
      </c>
      <c r="E7892" s="4">
        <v>42278</v>
      </c>
      <c r="F7892" t="s">
        <v>9798</v>
      </c>
    </row>
    <row r="7893" spans="1:6">
      <c r="A7893" s="1" t="s">
        <v>9655</v>
      </c>
      <c r="B7893" t="s">
        <v>9655</v>
      </c>
      <c r="C7893" t="s">
        <v>1765</v>
      </c>
      <c r="D7893" t="s">
        <v>9732</v>
      </c>
      <c r="E7893" s="4">
        <v>42278</v>
      </c>
      <c r="F7893" t="s">
        <v>9798</v>
      </c>
    </row>
    <row r="7894" spans="1:6">
      <c r="A7894" s="1" t="s">
        <v>9656</v>
      </c>
      <c r="B7894" t="s">
        <v>9656</v>
      </c>
      <c r="C7894" t="s">
        <v>1765</v>
      </c>
      <c r="E7894" s="4">
        <v>42278</v>
      </c>
      <c r="F7894" t="s">
        <v>9798</v>
      </c>
    </row>
    <row r="7895" spans="1:6">
      <c r="A7895" s="1" t="s">
        <v>9657</v>
      </c>
      <c r="B7895" t="s">
        <v>9657</v>
      </c>
      <c r="C7895" t="s">
        <v>1765</v>
      </c>
      <c r="E7895" s="4">
        <v>42278</v>
      </c>
      <c r="F7895" t="s">
        <v>9798</v>
      </c>
    </row>
    <row r="7896" spans="1:6">
      <c r="A7896" s="1" t="s">
        <v>9658</v>
      </c>
      <c r="B7896" t="s">
        <v>9658</v>
      </c>
      <c r="C7896" t="s">
        <v>9719</v>
      </c>
      <c r="D7896" t="s">
        <v>178</v>
      </c>
      <c r="E7896" s="4">
        <v>43698</v>
      </c>
      <c r="F7896" t="s">
        <v>9798</v>
      </c>
    </row>
    <row r="7897" spans="1:6">
      <c r="A7897" s="1" t="s">
        <v>9659</v>
      </c>
      <c r="B7897" t="s">
        <v>9659</v>
      </c>
      <c r="C7897" t="s">
        <v>1765</v>
      </c>
      <c r="E7897" s="4">
        <v>43644</v>
      </c>
      <c r="F7897" t="s">
        <v>9798</v>
      </c>
    </row>
    <row r="7898" spans="1:6">
      <c r="A7898" s="1" t="s">
        <v>9660</v>
      </c>
      <c r="B7898" t="s">
        <v>9660</v>
      </c>
      <c r="C7898" t="s">
        <v>1765</v>
      </c>
      <c r="E7898" s="4">
        <v>43641</v>
      </c>
      <c r="F7898" t="s">
        <v>9798</v>
      </c>
    </row>
    <row r="7899" spans="1:6">
      <c r="A7899" s="1" t="s">
        <v>9661</v>
      </c>
      <c r="B7899" t="s">
        <v>9661</v>
      </c>
      <c r="C7899" t="s">
        <v>1765</v>
      </c>
      <c r="E7899" s="4">
        <v>43626</v>
      </c>
      <c r="F7899" t="s">
        <v>9798</v>
      </c>
    </row>
    <row r="7900" spans="1:6">
      <c r="A7900" s="1" t="s">
        <v>9662</v>
      </c>
      <c r="B7900" t="s">
        <v>9662</v>
      </c>
      <c r="C7900" t="s">
        <v>1765</v>
      </c>
      <c r="E7900" s="4">
        <v>43644</v>
      </c>
      <c r="F7900" t="s">
        <v>9798</v>
      </c>
    </row>
    <row r="7901" spans="1:6">
      <c r="A7901" s="1" t="s">
        <v>9663</v>
      </c>
      <c r="B7901" t="s">
        <v>9663</v>
      </c>
      <c r="C7901" t="s">
        <v>1765</v>
      </c>
      <c r="E7901" s="4">
        <v>43643</v>
      </c>
      <c r="F7901" t="s">
        <v>9798</v>
      </c>
    </row>
    <row r="7902" spans="1:6">
      <c r="A7902" s="1" t="s">
        <v>9664</v>
      </c>
      <c r="B7902" t="s">
        <v>9664</v>
      </c>
      <c r="C7902" t="s">
        <v>1765</v>
      </c>
      <c r="E7902" s="4">
        <v>43643</v>
      </c>
      <c r="F7902" t="s">
        <v>9798</v>
      </c>
    </row>
    <row r="7903" spans="1:6">
      <c r="A7903" s="1" t="s">
        <v>9665</v>
      </c>
      <c r="B7903" t="s">
        <v>9665</v>
      </c>
      <c r="C7903" t="s">
        <v>9715</v>
      </c>
      <c r="E7903" s="4">
        <v>43628</v>
      </c>
      <c r="F7903" t="s">
        <v>9798</v>
      </c>
    </row>
    <row r="7904" spans="1:6">
      <c r="A7904" s="1" t="s">
        <v>9666</v>
      </c>
      <c r="B7904" t="s">
        <v>9666</v>
      </c>
      <c r="C7904" t="s">
        <v>1765</v>
      </c>
      <c r="E7904" s="4">
        <v>43644</v>
      </c>
      <c r="F7904" t="s">
        <v>9798</v>
      </c>
    </row>
    <row r="7905" spans="1:6">
      <c r="A7905" s="1" t="s">
        <v>9667</v>
      </c>
      <c r="B7905" t="s">
        <v>9667</v>
      </c>
      <c r="C7905" t="s">
        <v>1765</v>
      </c>
      <c r="E7905" s="4">
        <v>43644</v>
      </c>
      <c r="F7905" t="s">
        <v>9798</v>
      </c>
    </row>
    <row r="7906" spans="1:6">
      <c r="A7906" s="1" t="s">
        <v>9668</v>
      </c>
      <c r="B7906" t="s">
        <v>9668</v>
      </c>
      <c r="C7906" t="s">
        <v>1765</v>
      </c>
      <c r="E7906" s="4">
        <v>43644</v>
      </c>
      <c r="F7906" t="s">
        <v>9798</v>
      </c>
    </row>
    <row r="7907" spans="1:6">
      <c r="A7907" s="1" t="s">
        <v>9669</v>
      </c>
      <c r="B7907" t="s">
        <v>9669</v>
      </c>
      <c r="C7907" t="s">
        <v>1765</v>
      </c>
      <c r="E7907" s="4">
        <v>43635</v>
      </c>
      <c r="F7907" t="s">
        <v>9798</v>
      </c>
    </row>
    <row r="7908" spans="1:6">
      <c r="A7908" s="1" t="s">
        <v>9670</v>
      </c>
      <c r="B7908" t="s">
        <v>9670</v>
      </c>
      <c r="C7908" t="s">
        <v>1765</v>
      </c>
      <c r="E7908" s="4">
        <v>43636</v>
      </c>
      <c r="F7908" t="s">
        <v>9798</v>
      </c>
    </row>
    <row r="7909" spans="1:6">
      <c r="A7909" s="1" t="s">
        <v>9671</v>
      </c>
      <c r="B7909" t="s">
        <v>9671</v>
      </c>
      <c r="C7909" t="s">
        <v>9715</v>
      </c>
      <c r="D7909" t="s">
        <v>178</v>
      </c>
      <c r="E7909" s="4">
        <v>43298</v>
      </c>
      <c r="F7909" t="s">
        <v>9798</v>
      </c>
    </row>
    <row r="7910" spans="1:6">
      <c r="A7910" s="1" t="s">
        <v>9672</v>
      </c>
      <c r="B7910" t="s">
        <v>9672</v>
      </c>
      <c r="F7910" t="s">
        <v>9798</v>
      </c>
    </row>
    <row r="7911" spans="1:6">
      <c r="A7911" s="1" t="s">
        <v>9673</v>
      </c>
      <c r="B7911" t="s">
        <v>9673</v>
      </c>
      <c r="F7911" t="s">
        <v>9798</v>
      </c>
    </row>
    <row r="7912" spans="1:6">
      <c r="A7912" s="1" t="s">
        <v>9674</v>
      </c>
      <c r="B7912" t="s">
        <v>9674</v>
      </c>
      <c r="F7912" t="s">
        <v>9798</v>
      </c>
    </row>
    <row r="7913" spans="1:6">
      <c r="A7913" s="1" t="s">
        <v>9675</v>
      </c>
      <c r="B7913" t="s">
        <v>9675</v>
      </c>
      <c r="F7913" t="s">
        <v>9798</v>
      </c>
    </row>
    <row r="7914" spans="1:6">
      <c r="A7914" s="1" t="s">
        <v>9676</v>
      </c>
      <c r="B7914" t="s">
        <v>9676</v>
      </c>
      <c r="F7914" t="s">
        <v>9798</v>
      </c>
    </row>
    <row r="7915" spans="1:6">
      <c r="A7915" s="1" t="s">
        <v>9677</v>
      </c>
      <c r="B7915" t="s">
        <v>9677</v>
      </c>
      <c r="C7915" t="s">
        <v>9719</v>
      </c>
      <c r="D7915" t="s">
        <v>178</v>
      </c>
      <c r="E7915" s="4">
        <v>43698</v>
      </c>
      <c r="F7915" t="s">
        <v>9798</v>
      </c>
    </row>
    <row r="7916" spans="1:6">
      <c r="A7916" s="1" t="s">
        <v>9678</v>
      </c>
      <c r="B7916" t="s">
        <v>9678</v>
      </c>
      <c r="F7916" t="s">
        <v>9798</v>
      </c>
    </row>
    <row r="7917" spans="1:6">
      <c r="A7917" s="1" t="s">
        <v>9679</v>
      </c>
      <c r="B7917" t="s">
        <v>9679</v>
      </c>
      <c r="F7917" t="s">
        <v>9798</v>
      </c>
    </row>
    <row r="7918" spans="1:6">
      <c r="A7918" s="1" t="s">
        <v>9680</v>
      </c>
      <c r="B7918" t="s">
        <v>9680</v>
      </c>
      <c r="F7918" t="s">
        <v>9798</v>
      </c>
    </row>
    <row r="7919" spans="1:6">
      <c r="A7919" s="1" t="s">
        <v>9681</v>
      </c>
      <c r="B7919" t="s">
        <v>9681</v>
      </c>
      <c r="F7919" t="s">
        <v>9798</v>
      </c>
    </row>
    <row r="7920" spans="1:6">
      <c r="A7920" s="1" t="s">
        <v>9682</v>
      </c>
      <c r="B7920" t="s">
        <v>9682</v>
      </c>
      <c r="F7920" t="s">
        <v>9798</v>
      </c>
    </row>
    <row r="7921" spans="1:6">
      <c r="A7921" s="1" t="s">
        <v>9683</v>
      </c>
      <c r="B7921" t="s">
        <v>9683</v>
      </c>
      <c r="F7921" t="s">
        <v>9798</v>
      </c>
    </row>
    <row r="7922" spans="1:6">
      <c r="A7922" s="1" t="s">
        <v>9684</v>
      </c>
      <c r="B7922" t="s">
        <v>9684</v>
      </c>
      <c r="F7922" t="s">
        <v>9798</v>
      </c>
    </row>
    <row r="7923" spans="1:6">
      <c r="A7923" s="1" t="s">
        <v>9685</v>
      </c>
      <c r="B7923" t="s">
        <v>9685</v>
      </c>
      <c r="F7923" t="s">
        <v>9798</v>
      </c>
    </row>
    <row r="7924" spans="1:6">
      <c r="A7924" s="1" t="s">
        <v>9686</v>
      </c>
      <c r="B7924" t="s">
        <v>9686</v>
      </c>
      <c r="F7924" t="s">
        <v>9798</v>
      </c>
    </row>
    <row r="7925" spans="1:6">
      <c r="A7925" s="1" t="s">
        <v>9687</v>
      </c>
      <c r="B7925" t="s">
        <v>9687</v>
      </c>
      <c r="F7925" t="s">
        <v>9798</v>
      </c>
    </row>
    <row r="7926" spans="1:6">
      <c r="A7926" s="1" t="s">
        <v>9688</v>
      </c>
      <c r="B7926" t="s">
        <v>9688</v>
      </c>
      <c r="F7926" t="s">
        <v>9798</v>
      </c>
    </row>
    <row r="7927" spans="1:6">
      <c r="A7927" s="1" t="s">
        <v>9689</v>
      </c>
      <c r="B7927" t="s">
        <v>9689</v>
      </c>
      <c r="F7927" t="s">
        <v>9798</v>
      </c>
    </row>
    <row r="7928" spans="1:6">
      <c r="A7928" s="1" t="s">
        <v>9690</v>
      </c>
      <c r="B7928" t="s">
        <v>9690</v>
      </c>
      <c r="F7928" t="s">
        <v>9798</v>
      </c>
    </row>
    <row r="7929" spans="1:6">
      <c r="A7929" s="1" t="s">
        <v>9691</v>
      </c>
      <c r="B7929" t="s">
        <v>9691</v>
      </c>
      <c r="F7929" t="s">
        <v>9798</v>
      </c>
    </row>
    <row r="7930" spans="1:6">
      <c r="A7930" s="1" t="s">
        <v>9692</v>
      </c>
      <c r="B7930" t="s">
        <v>9692</v>
      </c>
      <c r="F7930" t="s">
        <v>9798</v>
      </c>
    </row>
    <row r="7931" spans="1:6">
      <c r="A7931" s="1" t="s">
        <v>9693</v>
      </c>
      <c r="B7931" t="s">
        <v>9693</v>
      </c>
      <c r="F7931" t="s">
        <v>9798</v>
      </c>
    </row>
    <row r="7932" spans="1:6">
      <c r="A7932" s="1" t="s">
        <v>9694</v>
      </c>
      <c r="B7932" t="s">
        <v>9694</v>
      </c>
      <c r="F7932" t="s">
        <v>9798</v>
      </c>
    </row>
    <row r="7933" spans="1:6">
      <c r="A7933" s="1" t="s">
        <v>9695</v>
      </c>
      <c r="B7933" t="s">
        <v>9695</v>
      </c>
      <c r="F7933" t="s">
        <v>9798</v>
      </c>
    </row>
    <row r="7934" spans="1:6">
      <c r="A7934" s="1" t="s">
        <v>9696</v>
      </c>
      <c r="B7934" t="s">
        <v>9696</v>
      </c>
      <c r="F7934" t="s">
        <v>9798</v>
      </c>
    </row>
    <row r="7935" spans="1:6">
      <c r="A7935" s="1" t="s">
        <v>9697</v>
      </c>
      <c r="B7935" t="s">
        <v>9697</v>
      </c>
      <c r="F7935" t="s">
        <v>9798</v>
      </c>
    </row>
    <row r="7936" spans="1:6">
      <c r="A7936" s="1" t="s">
        <v>9698</v>
      </c>
      <c r="B7936" t="s">
        <v>9698</v>
      </c>
      <c r="F7936" t="s">
        <v>9798</v>
      </c>
    </row>
    <row r="7937" spans="1:6">
      <c r="A7937" s="1" t="s">
        <v>9699</v>
      </c>
      <c r="B7937" t="s">
        <v>9699</v>
      </c>
      <c r="F7937" t="s">
        <v>9798</v>
      </c>
    </row>
    <row r="7938" spans="1:6">
      <c r="A7938" s="1" t="s">
        <v>9700</v>
      </c>
      <c r="B7938" t="s">
        <v>9700</v>
      </c>
      <c r="F7938" t="s">
        <v>9798</v>
      </c>
    </row>
    <row r="7939" spans="1:6">
      <c r="A7939" s="1" t="s">
        <v>9701</v>
      </c>
      <c r="B7939" t="s">
        <v>9701</v>
      </c>
      <c r="F7939" t="s">
        <v>9798</v>
      </c>
    </row>
    <row r="7940" spans="1:6">
      <c r="A7940" s="1" t="s">
        <v>9702</v>
      </c>
      <c r="B7940" t="s">
        <v>9702</v>
      </c>
      <c r="F7940" t="s">
        <v>9798</v>
      </c>
    </row>
    <row r="7941" spans="1:6">
      <c r="A7941" s="1" t="s">
        <v>9703</v>
      </c>
      <c r="B7941" t="s">
        <v>9703</v>
      </c>
      <c r="F7941" t="s">
        <v>9798</v>
      </c>
    </row>
    <row r="7942" spans="1:6">
      <c r="A7942" s="1" t="s">
        <v>9704</v>
      </c>
      <c r="B7942" t="s">
        <v>9704</v>
      </c>
      <c r="F7942" t="s">
        <v>9798</v>
      </c>
    </row>
    <row r="7943" spans="1:6">
      <c r="A7943" s="1" t="s">
        <v>9705</v>
      </c>
      <c r="B7943" t="s">
        <v>9705</v>
      </c>
      <c r="F7943" t="s">
        <v>9798</v>
      </c>
    </row>
    <row r="7944" spans="1:6">
      <c r="A7944" s="1" t="s">
        <v>9706</v>
      </c>
      <c r="B7944" t="s">
        <v>9706</v>
      </c>
      <c r="F7944" t="s">
        <v>9798</v>
      </c>
    </row>
    <row r="7945" spans="1:6">
      <c r="A7945" s="1" t="s">
        <v>9707</v>
      </c>
      <c r="B7945" t="s">
        <v>9707</v>
      </c>
      <c r="F7945" t="s">
        <v>9798</v>
      </c>
    </row>
    <row r="7946" spans="1:6">
      <c r="A7946" s="1" t="s">
        <v>9708</v>
      </c>
      <c r="B7946" t="s">
        <v>9708</v>
      </c>
      <c r="F7946" t="s">
        <v>9798</v>
      </c>
    </row>
    <row r="7947" spans="1:6">
      <c r="A7947" s="1" t="s">
        <v>9709</v>
      </c>
      <c r="B7947" t="s">
        <v>9709</v>
      </c>
      <c r="F7947" t="s">
        <v>9798</v>
      </c>
    </row>
    <row r="7948" spans="1:6">
      <c r="A7948" s="1" t="s">
        <v>9710</v>
      </c>
      <c r="B7948" t="s">
        <v>9710</v>
      </c>
      <c r="F7948" t="s">
        <v>9798</v>
      </c>
    </row>
    <row r="7949" spans="1:6">
      <c r="A7949" s="1" t="s">
        <v>9711</v>
      </c>
      <c r="B7949" t="s">
        <v>9711</v>
      </c>
      <c r="F7949" t="s">
        <v>9798</v>
      </c>
    </row>
    <row r="7950" spans="1:6">
      <c r="A7950" s="1" t="s">
        <v>9712</v>
      </c>
      <c r="B7950" t="s">
        <v>9712</v>
      </c>
      <c r="F7950" t="s">
        <v>9798</v>
      </c>
    </row>
    <row r="7951" spans="1:6">
      <c r="A7951" s="1" t="s">
        <v>9713</v>
      </c>
      <c r="B7951" t="s">
        <v>9713</v>
      </c>
      <c r="F7951" t="s">
        <v>9798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CNYCN Regime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2019-09-11T19:15:54Z</dcterms:created>
  <dcterms:modified xsi:type="dcterms:W3CDTF">2019-09-11T19:15:54Z</dcterms:modified>
</cp:coreProperties>
</file>