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<sst xmlns="http://schemas.openxmlformats.org/spreadsheetml/2006/main" count="18758" uniqueCount="2941">
  <si>
    <t>Hyperlinked Case #</t>
  </si>
  <si>
    <t>Unnamed: 0</t>
  </si>
  <si>
    <t>Unnamed: 1</t>
  </si>
  <si>
    <t>Unnamed: 2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</si>
  <si>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</si>
  <si>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</si>
  <si>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</si>
  <si>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</si>
  <si>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</si>
  <si>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</si>
  <si>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Level of Service</t>
  </si>
  <si>
    <t>Housing Type Of Case</t>
  </si>
  <si>
    <t>Unnamed: 12</t>
  </si>
  <si>
    <t>https://cms.ls-nyc.org/matter/dynamic-profile/view/</t>
  </si>
  <si>
    <t>https://cms.ls-nyc.org/matter/dynamic-profile/view/1885900</t>
  </si>
  <si>
    <t>Akbari, Muska</t>
  </si>
  <si>
    <t>Aktar, Shabhia</t>
  </si>
  <si>
    <t>Alvarez, Adriana</t>
  </si>
  <si>
    <t>Amjad, Robia</t>
  </si>
  <si>
    <t>Baer, Emily</t>
  </si>
  <si>
    <t>Bateman, Steven</t>
  </si>
  <si>
    <t>Batten, Michael</t>
  </si>
  <si>
    <t>Betances, Gabriella</t>
  </si>
  <si>
    <t>Breakstone, Chelsea</t>
  </si>
  <si>
    <t>Brutus, Jean-Pierre</t>
  </si>
  <si>
    <t>Caldwell-Kuru, Hazel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</si>
  <si>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</si>
  <si>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</si>
  <si>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</si>
  <si>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</si>
  <si>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</si>
  <si>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</si>
  <si>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Daniels, Jesse</t>
  </si>
  <si>
    <t>De Silva, Natasia</t>
  </si>
  <si>
    <t>DeVolld, Angela</t>
  </si>
  <si>
    <t>Encarnacion-Badru, Bea</t>
  </si>
  <si>
    <t>Faliks, Sarah</t>
  </si>
  <si>
    <t>Feliz, Oswald</t>
  </si>
  <si>
    <t>Fischman, Jean</t>
  </si>
  <si>
    <t>Fukuda, Noriko</t>
  </si>
  <si>
    <t>Garcia, Kristine</t>
  </si>
  <si>
    <t>Garland, Shelby</t>
  </si>
  <si>
    <t>Gonzalez, Atenedoro</t>
  </si>
  <si>
    <t>Goyzueta, Anna</t>
  </si>
  <si>
    <t>Greene, Janelle</t>
  </si>
  <si>
    <t>Heilman, Claire</t>
  </si>
  <si>
    <t>Herrmann, Neil</t>
  </si>
  <si>
    <t>Ijaz, Kulsoom</t>
  </si>
  <si>
    <t>Johnson, Emelia</t>
  </si>
  <si>
    <t>Kalum, Nicole</t>
  </si>
  <si>
    <t>Kellogg, Martha</t>
  </si>
  <si>
    <t>Laffer, Tara</t>
  </si>
  <si>
    <t>Lamb, Christopher</t>
  </si>
  <si>
    <t>Lambert, Tara</t>
  </si>
  <si>
    <t>Lebro-Lopez, Wanda</t>
  </si>
  <si>
    <t>Licharson, Tom</t>
  </si>
  <si>
    <t>Lorenzo, Alexis</t>
  </si>
  <si>
    <t>Lowery, Liam</t>
  </si>
  <si>
    <t>Lynch, Megan</t>
  </si>
  <si>
    <t>Ma, Chiansan</t>
  </si>
  <si>
    <t>Mancias, Fernando</t>
  </si>
  <si>
    <t>Massey, Randi</t>
  </si>
  <si>
    <t>Mbame, Etondi</t>
  </si>
  <si>
    <t>McDonald, John</t>
  </si>
  <si>
    <t>McHugh Mills, Maura</t>
  </si>
  <si>
    <t>McLinn, Heather</t>
  </si>
  <si>
    <t>Molnar, Shandanette</t>
  </si>
  <si>
    <t>Mulles, Carlos</t>
  </si>
  <si>
    <t>Nacinovich, Anne</t>
  </si>
  <si>
    <t>Navarro, Norey</t>
  </si>
  <si>
    <t>Nimis, Roland</t>
  </si>
  <si>
    <t>Norton, Carolyn</t>
  </si>
  <si>
    <t>Ocana, Johanna</t>
  </si>
  <si>
    <t>Osei, Dionne</t>
  </si>
  <si>
    <t>Pettit, Stephanie</t>
  </si>
  <si>
    <t>Price, Adriana</t>
  </si>
  <si>
    <t>Rahman, Urooj</t>
  </si>
  <si>
    <t>Ricart, Janet</t>
  </si>
  <si>
    <t>Rivera, Brunilda</t>
  </si>
  <si>
    <t>Roberts, Jonathan</t>
  </si>
  <si>
    <t>Rookwood, Shardae</t>
  </si>
  <si>
    <t>Rosen, David</t>
  </si>
  <si>
    <t>Salcedo, Luciris</t>
  </si>
  <si>
    <t>Schafler, Eliza</t>
  </si>
  <si>
    <t>Scott, Samuel</t>
  </si>
  <si>
    <t>Siegel, Jill</t>
  </si>
  <si>
    <t>Silliman, Stacey</t>
  </si>
  <si>
    <t>Smith, Rebecca</t>
  </si>
  <si>
    <t>Smith, Sara</t>
  </si>
  <si>
    <t>Solivan, Jackeline</t>
  </si>
  <si>
    <t>Spencer, Amelia</t>
  </si>
  <si>
    <t>Succop, Steven</t>
  </si>
  <si>
    <t>Taylor, Mark</t>
  </si>
  <si>
    <t>Tongo, Salima</t>
  </si>
  <si>
    <t>Ukegbu, Ezi</t>
  </si>
  <si>
    <t>Vale, Yvonne</t>
  </si>
  <si>
    <t>Vu, Michelle</t>
  </si>
  <si>
    <t>Ventesa</t>
  </si>
  <si>
    <t>Gina</t>
  </si>
  <si>
    <t>Lelar</t>
  </si>
  <si>
    <t>Nikita</t>
  </si>
  <si>
    <t>Rosilyn</t>
  </si>
  <si>
    <t>Carmen</t>
  </si>
  <si>
    <t>Edward</t>
  </si>
  <si>
    <t>Richard</t>
  </si>
  <si>
    <t>Candice</t>
  </si>
  <si>
    <t>Yris</t>
  </si>
  <si>
    <t>Johnny</t>
  </si>
  <si>
    <t>Cynthia</t>
  </si>
  <si>
    <t>Francia</t>
  </si>
  <si>
    <t>Leslie</t>
  </si>
  <si>
    <t>Jennet</t>
  </si>
  <si>
    <t>Shaquasia</t>
  </si>
  <si>
    <t>Deibi</t>
  </si>
  <si>
    <t>Margarita</t>
  </si>
  <si>
    <t>Sobeyda</t>
  </si>
  <si>
    <t>Diane</t>
  </si>
  <si>
    <t>Eleidy</t>
  </si>
  <si>
    <t>Lisette</t>
  </si>
  <si>
    <t>Diana</t>
  </si>
  <si>
    <t>Charles</t>
  </si>
  <si>
    <t>Esmery</t>
  </si>
  <si>
    <t>Felicia</t>
  </si>
  <si>
    <t>Jesus</t>
  </si>
  <si>
    <t>Miledy</t>
  </si>
  <si>
    <t>Ibrahima</t>
  </si>
  <si>
    <t>Josefina</t>
  </si>
  <si>
    <t>Santa</t>
  </si>
  <si>
    <t>Natalie</t>
  </si>
  <si>
    <t>Antonia</t>
  </si>
  <si>
    <t>Giselle</t>
  </si>
  <si>
    <t>Maurice</t>
  </si>
  <si>
    <t>Maritza</t>
  </si>
  <si>
    <t>Selina</t>
  </si>
  <si>
    <t>Jianna</t>
  </si>
  <si>
    <t>Alicia</t>
  </si>
  <si>
    <t>Dora</t>
  </si>
  <si>
    <t>Ermilo</t>
  </si>
  <si>
    <t>Jeanean</t>
  </si>
  <si>
    <t>Cindy</t>
  </si>
  <si>
    <t>Ruth</t>
  </si>
  <si>
    <t>Delilah</t>
  </si>
  <si>
    <t>Jamie</t>
  </si>
  <si>
    <t>Brenda</t>
  </si>
  <si>
    <t>Taisha</t>
  </si>
  <si>
    <t>Marcelina</t>
  </si>
  <si>
    <t>Johanny</t>
  </si>
  <si>
    <t>Deborah</t>
  </si>
  <si>
    <t>Yolanda</t>
  </si>
  <si>
    <t>Darryl</t>
  </si>
  <si>
    <t>Maria</t>
  </si>
  <si>
    <t>Keyri</t>
  </si>
  <si>
    <t>Damalie</t>
  </si>
  <si>
    <t>Terri</t>
  </si>
  <si>
    <t>Samantha</t>
  </si>
  <si>
    <t>Geuris</t>
  </si>
  <si>
    <t>Jessenia</t>
  </si>
  <si>
    <t>Jermaine</t>
  </si>
  <si>
    <t>Dorka</t>
  </si>
  <si>
    <t>Yaneri</t>
  </si>
  <si>
    <t>Michael</t>
  </si>
  <si>
    <t>Joselyn</t>
  </si>
  <si>
    <t>Cheryl</t>
  </si>
  <si>
    <t>Yosmery</t>
  </si>
  <si>
    <t>Sheryl</t>
  </si>
  <si>
    <t>Destiny</t>
  </si>
  <si>
    <t>Ana</t>
  </si>
  <si>
    <t>Kezia</t>
  </si>
  <si>
    <t>Carlos</t>
  </si>
  <si>
    <t>Hilda</t>
  </si>
  <si>
    <t>Victor</t>
  </si>
  <si>
    <t>James</t>
  </si>
  <si>
    <t>Mercedes</t>
  </si>
  <si>
    <t>Joel</t>
  </si>
  <si>
    <t>Jenny</t>
  </si>
  <si>
    <t>Sonia</t>
  </si>
  <si>
    <t>Adalberto</t>
  </si>
  <si>
    <t>Graciela</t>
  </si>
  <si>
    <t>Mariel</t>
  </si>
  <si>
    <t>Milagros</t>
  </si>
  <si>
    <t>Starneisha</t>
  </si>
  <si>
    <t>Norma</t>
  </si>
  <si>
    <t>Damaris</t>
  </si>
  <si>
    <t>Roberto</t>
  </si>
  <si>
    <t>Francisca</t>
  </si>
  <si>
    <t>Jacqueline</t>
  </si>
  <si>
    <t>Vincent</t>
  </si>
  <si>
    <t>Gloria</t>
  </si>
  <si>
    <t>JUAN</t>
  </si>
  <si>
    <t>Dominique</t>
  </si>
  <si>
    <t>Meleina</t>
  </si>
  <si>
    <t>Tomas</t>
  </si>
  <si>
    <t>Zaila</t>
  </si>
  <si>
    <t>Junior</t>
  </si>
  <si>
    <t>Teaira</t>
  </si>
  <si>
    <t>Violeta</t>
  </si>
  <si>
    <t>Taylor</t>
  </si>
  <si>
    <t>Dinorah</t>
  </si>
  <si>
    <t>Ashley</t>
  </si>
  <si>
    <t>Zelene</t>
  </si>
  <si>
    <t>Nadine</t>
  </si>
  <si>
    <t>Ella</t>
  </si>
  <si>
    <t>Christina</t>
  </si>
  <si>
    <t>Lorraine</t>
  </si>
  <si>
    <t>Jeremy</t>
  </si>
  <si>
    <t>Desna</t>
  </si>
  <si>
    <t>Evelyn</t>
  </si>
  <si>
    <t>Tracy</t>
  </si>
  <si>
    <t>Ramon</t>
  </si>
  <si>
    <t>Robert</t>
  </si>
  <si>
    <t>NORMA</t>
  </si>
  <si>
    <t>Salah</t>
  </si>
  <si>
    <t>Willie</t>
  </si>
  <si>
    <t>Bianca</t>
  </si>
  <si>
    <t>Lalina</t>
  </si>
  <si>
    <t>Karisma</t>
  </si>
  <si>
    <t>Rosmeri</t>
  </si>
  <si>
    <t>Shanequa</t>
  </si>
  <si>
    <t>Juana</t>
  </si>
  <si>
    <t>Veronica</t>
  </si>
  <si>
    <t>Hellen</t>
  </si>
  <si>
    <t>Albert</t>
  </si>
  <si>
    <t>DANILDA</t>
  </si>
  <si>
    <t>Justice</t>
  </si>
  <si>
    <t>CARMEN</t>
  </si>
  <si>
    <t>Sabrina</t>
  </si>
  <si>
    <t>Jose</t>
  </si>
  <si>
    <t>WILLIAM</t>
  </si>
  <si>
    <t>Beatriz</t>
  </si>
  <si>
    <t>RICHMOND</t>
  </si>
  <si>
    <t>Mayi</t>
  </si>
  <si>
    <t>Thomas</t>
  </si>
  <si>
    <t>Pierre</t>
  </si>
  <si>
    <t>Naida</t>
  </si>
  <si>
    <t>Doris</t>
  </si>
  <si>
    <t>Sophia</t>
  </si>
  <si>
    <t>Guillermo</t>
  </si>
  <si>
    <t>Rafaela</t>
  </si>
  <si>
    <t>Soto</t>
  </si>
  <si>
    <t>Ann</t>
  </si>
  <si>
    <t>Marcus</t>
  </si>
  <si>
    <t>Adia</t>
  </si>
  <si>
    <t>Kathy</t>
  </si>
  <si>
    <t>Karen</t>
  </si>
  <si>
    <t>Fatima</t>
  </si>
  <si>
    <t>Lucia</t>
  </si>
  <si>
    <t>Eva</t>
  </si>
  <si>
    <t>Joshua</t>
  </si>
  <si>
    <t>Yazmin</t>
  </si>
  <si>
    <t>Katherine</t>
  </si>
  <si>
    <t>Curtis</t>
  </si>
  <si>
    <t>Young</t>
  </si>
  <si>
    <t>Alexander</t>
  </si>
  <si>
    <t>Vercie</t>
  </si>
  <si>
    <t>Kim</t>
  </si>
  <si>
    <t>Sorida</t>
  </si>
  <si>
    <t>Bhoodan</t>
  </si>
  <si>
    <t>Ida</t>
  </si>
  <si>
    <t>Amanda</t>
  </si>
  <si>
    <t>Gisell</t>
  </si>
  <si>
    <t>Joseph</t>
  </si>
  <si>
    <t>Aileen</t>
  </si>
  <si>
    <t>Eugenie</t>
  </si>
  <si>
    <t>Tina</t>
  </si>
  <si>
    <t>Sinead</t>
  </si>
  <si>
    <t>Cinthia</t>
  </si>
  <si>
    <t>Demba</t>
  </si>
  <si>
    <t>Latisha</t>
  </si>
  <si>
    <t>Danishea</t>
  </si>
  <si>
    <t>Stacey</t>
  </si>
  <si>
    <t>Patricia</t>
  </si>
  <si>
    <t>Tia</t>
  </si>
  <si>
    <t>Alexa</t>
  </si>
  <si>
    <t>Guide</t>
  </si>
  <si>
    <t>Shameika</t>
  </si>
  <si>
    <t>Darrell</t>
  </si>
  <si>
    <t>Tenisha</t>
  </si>
  <si>
    <t>Juanita</t>
  </si>
  <si>
    <t>Lester</t>
  </si>
  <si>
    <t>Ruby</t>
  </si>
  <si>
    <t>Zonia</t>
  </si>
  <si>
    <t>Jessica</t>
  </si>
  <si>
    <t>Iliana</t>
  </si>
  <si>
    <t>Aida</t>
  </si>
  <si>
    <t>Milton</t>
  </si>
  <si>
    <t>Niasia</t>
  </si>
  <si>
    <t>Margaret</t>
  </si>
  <si>
    <t>Melissa</t>
  </si>
  <si>
    <t>Mark</t>
  </si>
  <si>
    <t>Iris</t>
  </si>
  <si>
    <t>Liza</t>
  </si>
  <si>
    <t>JENNY</t>
  </si>
  <si>
    <t>Monique</t>
  </si>
  <si>
    <t>Michelle</t>
  </si>
  <si>
    <t>OLGA</t>
  </si>
  <si>
    <t>Niema</t>
  </si>
  <si>
    <t>Stanley</t>
  </si>
  <si>
    <t>Keila</t>
  </si>
  <si>
    <t>Sharon</t>
  </si>
  <si>
    <t>Lesha</t>
  </si>
  <si>
    <t>Luz</t>
  </si>
  <si>
    <t>Ambar</t>
  </si>
  <si>
    <t>Linda</t>
  </si>
  <si>
    <t>Luciana</t>
  </si>
  <si>
    <t>Sarah</t>
  </si>
  <si>
    <t>Juan</t>
  </si>
  <si>
    <t>Delores</t>
  </si>
  <si>
    <t>Doressa</t>
  </si>
  <si>
    <t>Glenda</t>
  </si>
  <si>
    <t>Bernardo</t>
  </si>
  <si>
    <t>Alma</t>
  </si>
  <si>
    <t>Andre</t>
  </si>
  <si>
    <t>Ruben</t>
  </si>
  <si>
    <t>Thayshika</t>
  </si>
  <si>
    <t>Ebony</t>
  </si>
  <si>
    <t>Marilyn</t>
  </si>
  <si>
    <t>Negroni</t>
  </si>
  <si>
    <t>Djana</t>
  </si>
  <si>
    <t>Rachel</t>
  </si>
  <si>
    <t>Yaasmiyn</t>
  </si>
  <si>
    <t>Shenelle</t>
  </si>
  <si>
    <t>Domingo</t>
  </si>
  <si>
    <t>Rolando</t>
  </si>
  <si>
    <t>Jocelyn</t>
  </si>
  <si>
    <t>Emani</t>
  </si>
  <si>
    <t>Akil</t>
  </si>
  <si>
    <t>Ronald</t>
  </si>
  <si>
    <t>Carol</t>
  </si>
  <si>
    <t>Angela</t>
  </si>
  <si>
    <t>Corrine</t>
  </si>
  <si>
    <t>Haydee</t>
  </si>
  <si>
    <t>Thaddea</t>
  </si>
  <si>
    <t>Blair</t>
  </si>
  <si>
    <t>Shavon</t>
  </si>
  <si>
    <t>Saddiyah</t>
  </si>
  <si>
    <t>Nancy</t>
  </si>
  <si>
    <t>Jeffrey</t>
  </si>
  <si>
    <t>Elizabeth</t>
  </si>
  <si>
    <t>Emily</t>
  </si>
  <si>
    <t>LaShey</t>
  </si>
  <si>
    <t>Vera</t>
  </si>
  <si>
    <t>Enkeleyda</t>
  </si>
  <si>
    <t>Kisheana</t>
  </si>
  <si>
    <t>Pamela</t>
  </si>
  <si>
    <t>Stacy</t>
  </si>
  <si>
    <t>Fredy</t>
  </si>
  <si>
    <t>Jairo</t>
  </si>
  <si>
    <t>Zakarya</t>
  </si>
  <si>
    <t>Nwaburdo</t>
  </si>
  <si>
    <t>Barbara</t>
  </si>
  <si>
    <t>Angel</t>
  </si>
  <si>
    <t>Carla</t>
  </si>
  <si>
    <t>Yvonne</t>
  </si>
  <si>
    <t>Tavika</t>
  </si>
  <si>
    <t>Honori</t>
  </si>
  <si>
    <t>Maribel</t>
  </si>
  <si>
    <t>Theresa</t>
  </si>
  <si>
    <t>Jennifer</t>
  </si>
  <si>
    <t>Donna</t>
  </si>
  <si>
    <t>Denice</t>
  </si>
  <si>
    <t>Rafael</t>
  </si>
  <si>
    <t>Althea</t>
  </si>
  <si>
    <t>Momodou</t>
  </si>
  <si>
    <t>Vanessa</t>
  </si>
  <si>
    <t>Jhonny</t>
  </si>
  <si>
    <t>Marelvy</t>
  </si>
  <si>
    <t>Eladio</t>
  </si>
  <si>
    <t>Prudencio</t>
  </si>
  <si>
    <t>Francisco</t>
  </si>
  <si>
    <t>Arcadia</t>
  </si>
  <si>
    <t>Balvara</t>
  </si>
  <si>
    <t>Georgina</t>
  </si>
  <si>
    <t>Dorothy</t>
  </si>
  <si>
    <t>Tomorrow</t>
  </si>
  <si>
    <t>Teresa</t>
  </si>
  <si>
    <t>Josephine</t>
  </si>
  <si>
    <t>Rita</t>
  </si>
  <si>
    <t>Rafiel</t>
  </si>
  <si>
    <t>Balvaba</t>
  </si>
  <si>
    <t>Carlotta</t>
  </si>
  <si>
    <t>Genoveva</t>
  </si>
  <si>
    <t>Ramziddin</t>
  </si>
  <si>
    <t>April</t>
  </si>
  <si>
    <t>Debra</t>
  </si>
  <si>
    <t>Miguelina</t>
  </si>
  <si>
    <t>Elbia</t>
  </si>
  <si>
    <t>Rosanna</t>
  </si>
  <si>
    <t>Shamena</t>
  </si>
  <si>
    <t>Mamadou</t>
  </si>
  <si>
    <t>Chavela</t>
  </si>
  <si>
    <t>Yasmin</t>
  </si>
  <si>
    <t>Rosalind</t>
  </si>
  <si>
    <t>Aldry</t>
  </si>
  <si>
    <t>Romina</t>
  </si>
  <si>
    <t>Sharina</t>
  </si>
  <si>
    <t>Henry</t>
  </si>
  <si>
    <t>Tamika</t>
  </si>
  <si>
    <t>Lucinda</t>
  </si>
  <si>
    <t>Karina</t>
  </si>
  <si>
    <t>Rafaima</t>
  </si>
  <si>
    <t>Nathaly</t>
  </si>
  <si>
    <t>Dania</t>
  </si>
  <si>
    <t>Shirley</t>
  </si>
  <si>
    <t>Liz</t>
  </si>
  <si>
    <t>Hepzie</t>
  </si>
  <si>
    <t>Tamica</t>
  </si>
  <si>
    <t>Lynette</t>
  </si>
  <si>
    <t>Chotsani</t>
  </si>
  <si>
    <t>Reginald</t>
  </si>
  <si>
    <t>Banfaly</t>
  </si>
  <si>
    <t>Tangerine</t>
  </si>
  <si>
    <t>Schuancia</t>
  </si>
  <si>
    <t>Edilsa</t>
  </si>
  <si>
    <t>Christopher</t>
  </si>
  <si>
    <t>Marlenny</t>
  </si>
  <si>
    <t>Nelson</t>
  </si>
  <si>
    <t>Danique</t>
  </si>
  <si>
    <t>Federico</t>
  </si>
  <si>
    <t>Wilson Ramon</t>
  </si>
  <si>
    <t>Tiffany</t>
  </si>
  <si>
    <t>Annette</t>
  </si>
  <si>
    <t>Juceyna</t>
  </si>
  <si>
    <t>Marco</t>
  </si>
  <si>
    <t>Adabelba</t>
  </si>
  <si>
    <t>Lesly</t>
  </si>
  <si>
    <t>Nedra</t>
  </si>
  <si>
    <t>Ramona</t>
  </si>
  <si>
    <t>Hector</t>
  </si>
  <si>
    <t>Julio</t>
  </si>
  <si>
    <t>Nashawana</t>
  </si>
  <si>
    <t>Tasha</t>
  </si>
  <si>
    <t>Judith</t>
  </si>
  <si>
    <t>Ricardo</t>
  </si>
  <si>
    <t>Joselia</t>
  </si>
  <si>
    <t>Albania</t>
  </si>
  <si>
    <t>Alixon</t>
  </si>
  <si>
    <t>Alpha</t>
  </si>
  <si>
    <t>Stephen</t>
  </si>
  <si>
    <t>Ebrunilda</t>
  </si>
  <si>
    <t>Antonio</t>
  </si>
  <si>
    <t>Rebecca</t>
  </si>
  <si>
    <t>Alcidis</t>
  </si>
  <si>
    <t>Americo</t>
  </si>
  <si>
    <t>Shanell</t>
  </si>
  <si>
    <t>Reinaliz</t>
  </si>
  <si>
    <t>Yocelyn</t>
  </si>
  <si>
    <t>Gabriella</t>
  </si>
  <si>
    <t>Briana</t>
  </si>
  <si>
    <t>Elhadji</t>
  </si>
  <si>
    <t>Cherry</t>
  </si>
  <si>
    <t>Yoselin</t>
  </si>
  <si>
    <t>Daisy</t>
  </si>
  <si>
    <t>Leon</t>
  </si>
  <si>
    <t>Rhonda</t>
  </si>
  <si>
    <t>Susan</t>
  </si>
  <si>
    <t>Danira</t>
  </si>
  <si>
    <t>Micah</t>
  </si>
  <si>
    <t>Kelin</t>
  </si>
  <si>
    <t>Cesar</t>
  </si>
  <si>
    <t>Jacquelin</t>
  </si>
  <si>
    <t>Willis</t>
  </si>
  <si>
    <t>Hasan</t>
  </si>
  <si>
    <t>Orlando</t>
  </si>
  <si>
    <t>Soraya</t>
  </si>
  <si>
    <t>Yamalit</t>
  </si>
  <si>
    <t>Georgette</t>
  </si>
  <si>
    <t>Rosa</t>
  </si>
  <si>
    <t>Sylvia</t>
  </si>
  <si>
    <t>Ibrahim</t>
  </si>
  <si>
    <t>Jason</t>
  </si>
  <si>
    <t>Awa</t>
  </si>
  <si>
    <t>Elias</t>
  </si>
  <si>
    <t>Shakarish</t>
  </si>
  <si>
    <t>Jhoeldy</t>
  </si>
  <si>
    <t>Frieda</t>
  </si>
  <si>
    <t>Yesenia</t>
  </si>
  <si>
    <t>Ramon Tomas</t>
  </si>
  <si>
    <t>William</t>
  </si>
  <si>
    <t>Roderick</t>
  </si>
  <si>
    <t>Merlyn</t>
  </si>
  <si>
    <t>Dorothy Janet</t>
  </si>
  <si>
    <t>Hermeregildo</t>
  </si>
  <si>
    <t>Amadou</t>
  </si>
  <si>
    <t>Veda</t>
  </si>
  <si>
    <t>Karima</t>
  </si>
  <si>
    <t>Eileen</t>
  </si>
  <si>
    <t>Aleida</t>
  </si>
  <si>
    <t>Mayai</t>
  </si>
  <si>
    <t>Junie</t>
  </si>
  <si>
    <t>Jerry</t>
  </si>
  <si>
    <t>Fanny</t>
  </si>
  <si>
    <t>Leonides</t>
  </si>
  <si>
    <t>Shaquanna</t>
  </si>
  <si>
    <t>Jholaine</t>
  </si>
  <si>
    <t>Ernesto</t>
  </si>
  <si>
    <t>Ysabel</t>
  </si>
  <si>
    <t>Sharice</t>
  </si>
  <si>
    <t>Kay</t>
  </si>
  <si>
    <t>Pauline</t>
  </si>
  <si>
    <t>Steven</t>
  </si>
  <si>
    <t>Mohamed</t>
  </si>
  <si>
    <t>Delcin</t>
  </si>
  <si>
    <t>Anthony</t>
  </si>
  <si>
    <t>Joy</t>
  </si>
  <si>
    <t>Virner</t>
  </si>
  <si>
    <t>Lorna</t>
  </si>
  <si>
    <t>Ofelia</t>
  </si>
  <si>
    <t>Monica</t>
  </si>
  <si>
    <t>Enrique</t>
  </si>
  <si>
    <t>Eduardo</t>
  </si>
  <si>
    <t>Flor</t>
  </si>
  <si>
    <t>Sylvester</t>
  </si>
  <si>
    <t>Elvira</t>
  </si>
  <si>
    <t>Xiomara</t>
  </si>
  <si>
    <t>Haja</t>
  </si>
  <si>
    <t>Dedra</t>
  </si>
  <si>
    <t>Elia</t>
  </si>
  <si>
    <t>Rogerio</t>
  </si>
  <si>
    <t>Maryeling</t>
  </si>
  <si>
    <t>Everton</t>
  </si>
  <si>
    <t>Carolin</t>
  </si>
  <si>
    <t>Rozina</t>
  </si>
  <si>
    <t>Lourdes</t>
  </si>
  <si>
    <t>Emmanuel</t>
  </si>
  <si>
    <t>Shatasha</t>
  </si>
  <si>
    <t>Jasmine</t>
  </si>
  <si>
    <t>Gladys</t>
  </si>
  <si>
    <t>Camella</t>
  </si>
  <si>
    <t>Catherine</t>
  </si>
  <si>
    <t>Ingrid</t>
  </si>
  <si>
    <t>Brunilda</t>
  </si>
  <si>
    <t>Domanique</t>
  </si>
  <si>
    <t>David</t>
  </si>
  <si>
    <t>Teonila</t>
  </si>
  <si>
    <t>Tracey</t>
  </si>
  <si>
    <t>Miriam</t>
  </si>
  <si>
    <t>Jahaira</t>
  </si>
  <si>
    <t>Loana</t>
  </si>
  <si>
    <t>Donald</t>
  </si>
  <si>
    <t>Lucy</t>
  </si>
  <si>
    <t>Mikkia</t>
  </si>
  <si>
    <t>Eric</t>
  </si>
  <si>
    <t>Sheila</t>
  </si>
  <si>
    <t>Jerome</t>
  </si>
  <si>
    <t>Frances</t>
  </si>
  <si>
    <t>Bernard</t>
  </si>
  <si>
    <t>Lucianne</t>
  </si>
  <si>
    <t>Candida</t>
  </si>
  <si>
    <t>Bienvenida</t>
  </si>
  <si>
    <t>Geneva</t>
  </si>
  <si>
    <t>Mary</t>
  </si>
  <si>
    <t>Bernardino</t>
  </si>
  <si>
    <t>Raul</t>
  </si>
  <si>
    <t>Annie</t>
  </si>
  <si>
    <t>Howard</t>
  </si>
  <si>
    <t>Simone</t>
  </si>
  <si>
    <t>Marian</t>
  </si>
  <si>
    <t>Rodolfo</t>
  </si>
  <si>
    <t>Gerard</t>
  </si>
  <si>
    <t>John</t>
  </si>
  <si>
    <t>Laura</t>
  </si>
  <si>
    <t>Sharren</t>
  </si>
  <si>
    <t>Natalya</t>
  </si>
  <si>
    <t>Sandra</t>
  </si>
  <si>
    <t>Angelika</t>
  </si>
  <si>
    <t>Adela</t>
  </si>
  <si>
    <t>Martha</t>
  </si>
  <si>
    <t>Yelena</t>
  </si>
  <si>
    <t>Francine</t>
  </si>
  <si>
    <t>Yazaira</t>
  </si>
  <si>
    <t>Luisa</t>
  </si>
  <si>
    <t>Janice</t>
  </si>
  <si>
    <t>Ivan</t>
  </si>
  <si>
    <t>Fanta</t>
  </si>
  <si>
    <t>Jorge</t>
  </si>
  <si>
    <t>Rudy</t>
  </si>
  <si>
    <t>Stephanie</t>
  </si>
  <si>
    <t>Dekiya</t>
  </si>
  <si>
    <t>Rashaana</t>
  </si>
  <si>
    <t>Joe</t>
  </si>
  <si>
    <t>Ming</t>
  </si>
  <si>
    <t>Solange</t>
  </si>
  <si>
    <t>Khalifa</t>
  </si>
  <si>
    <t>Marina</t>
  </si>
  <si>
    <t>Mirna</t>
  </si>
  <si>
    <t>CYNTHIA</t>
  </si>
  <si>
    <t>Osvaldo</t>
  </si>
  <si>
    <t>Adrienne</t>
  </si>
  <si>
    <t>Sade</t>
  </si>
  <si>
    <t>Afia</t>
  </si>
  <si>
    <t>Velvet</t>
  </si>
  <si>
    <t>Sara</t>
  </si>
  <si>
    <t>Valerie</t>
  </si>
  <si>
    <t>Yvette</t>
  </si>
  <si>
    <t>Bernarda</t>
  </si>
  <si>
    <t>Julia</t>
  </si>
  <si>
    <t>Marilenis</t>
  </si>
  <si>
    <t>Corine</t>
  </si>
  <si>
    <t>Yahaira</t>
  </si>
  <si>
    <t>Felipa</t>
  </si>
  <si>
    <t>Yesica</t>
  </si>
  <si>
    <t>Jimmy</t>
  </si>
  <si>
    <t>Awelda</t>
  </si>
  <si>
    <t>Dorren</t>
  </si>
  <si>
    <t>Noelle</t>
  </si>
  <si>
    <t>Michiko</t>
  </si>
  <si>
    <t>Angelica</t>
  </si>
  <si>
    <t>Dean</t>
  </si>
  <si>
    <t>Latroya</t>
  </si>
  <si>
    <t>Denis</t>
  </si>
  <si>
    <t>Christian</t>
  </si>
  <si>
    <t>Brittany</t>
  </si>
  <si>
    <t>Dwayne</t>
  </si>
  <si>
    <t>Sasha</t>
  </si>
  <si>
    <t>Jomo</t>
  </si>
  <si>
    <t>Ada</t>
  </si>
  <si>
    <t>Pedro</t>
  </si>
  <si>
    <t>Maryann</t>
  </si>
  <si>
    <t>Lisa</t>
  </si>
  <si>
    <t>Wanda</t>
  </si>
  <si>
    <t>Paul</t>
  </si>
  <si>
    <t>Ivelisse</t>
  </si>
  <si>
    <t>Inosencia</t>
  </si>
  <si>
    <t>Kimberly</t>
  </si>
  <si>
    <t>Kenneth</t>
  </si>
  <si>
    <t>Lavone</t>
  </si>
  <si>
    <t>Siedah</t>
  </si>
  <si>
    <t>Yraida</t>
  </si>
  <si>
    <t>Sergio</t>
  </si>
  <si>
    <t>Rose</t>
  </si>
  <si>
    <t>Fitzroy</t>
  </si>
  <si>
    <t>Troy</t>
  </si>
  <si>
    <t>Sabur</t>
  </si>
  <si>
    <t>Miguel</t>
  </si>
  <si>
    <t>Edwin</t>
  </si>
  <si>
    <t>Penny</t>
  </si>
  <si>
    <t>Karin</t>
  </si>
  <si>
    <t>Shakima</t>
  </si>
  <si>
    <t>Wilfredo</t>
  </si>
  <si>
    <t>Jenesse</t>
  </si>
  <si>
    <t>Yusuf</t>
  </si>
  <si>
    <t>Geraldine</t>
  </si>
  <si>
    <t>Selena</t>
  </si>
  <si>
    <t>Richamar</t>
  </si>
  <si>
    <t>Wendy</t>
  </si>
  <si>
    <t>Yassin</t>
  </si>
  <si>
    <t>Mustafa</t>
  </si>
  <si>
    <t>Micheal</t>
  </si>
  <si>
    <t>Fraylin</t>
  </si>
  <si>
    <t>Crystal</t>
  </si>
  <si>
    <t>Markus</t>
  </si>
  <si>
    <t>Chauvon</t>
  </si>
  <si>
    <t>Gerleen</t>
  </si>
  <si>
    <t>Jackeline</t>
  </si>
  <si>
    <t>Ibelka</t>
  </si>
  <si>
    <t>George</t>
  </si>
  <si>
    <t>Daniela</t>
  </si>
  <si>
    <t>Claudette</t>
  </si>
  <si>
    <t>Toya</t>
  </si>
  <si>
    <t>Renee</t>
  </si>
  <si>
    <t>LaQuana</t>
  </si>
  <si>
    <t>Nicole</t>
  </si>
  <si>
    <t>Idalma</t>
  </si>
  <si>
    <t>Kevin</t>
  </si>
  <si>
    <t>Jonelle</t>
  </si>
  <si>
    <t>Tyrone</t>
  </si>
  <si>
    <t>Janeth</t>
  </si>
  <si>
    <t>Junador</t>
  </si>
  <si>
    <t>Madeline</t>
  </si>
  <si>
    <t>Lessie</t>
  </si>
  <si>
    <t>Fermina</t>
  </si>
  <si>
    <t>Angelina</t>
  </si>
  <si>
    <t>Melvin</t>
  </si>
  <si>
    <t>Adel</t>
  </si>
  <si>
    <t>Ravel</t>
  </si>
  <si>
    <t>Dahikiana</t>
  </si>
  <si>
    <t>Claudia</t>
  </si>
  <si>
    <t>Reynaldo</t>
  </si>
  <si>
    <t>Gardenia</t>
  </si>
  <si>
    <t>Sashawna</t>
  </si>
  <si>
    <t>Marie</t>
  </si>
  <si>
    <t>Ivonne</t>
  </si>
  <si>
    <t>Nasary</t>
  </si>
  <si>
    <t>Leticia</t>
  </si>
  <si>
    <t>Roselyn</t>
  </si>
  <si>
    <t>Erica</t>
  </si>
  <si>
    <t>Lindsey</t>
  </si>
  <si>
    <t>Glendalys</t>
  </si>
  <si>
    <t>Millicent</t>
  </si>
  <si>
    <t>Tiara</t>
  </si>
  <si>
    <t>Lydia</t>
  </si>
  <si>
    <t>Kicha</t>
  </si>
  <si>
    <t>Ilma</t>
  </si>
  <si>
    <t>Jodi</t>
  </si>
  <si>
    <t>LaToya</t>
  </si>
  <si>
    <t>Ysnelly</t>
  </si>
  <si>
    <t>Mariano</t>
  </si>
  <si>
    <t>Damien</t>
  </si>
  <si>
    <t>Nizam</t>
  </si>
  <si>
    <t>Guarina</t>
  </si>
  <si>
    <t>Stevenson</t>
  </si>
  <si>
    <t>Daniel</t>
  </si>
  <si>
    <t>Zorlayka</t>
  </si>
  <si>
    <t>Melody</t>
  </si>
  <si>
    <t>Naihomylee</t>
  </si>
  <si>
    <t>Louis</t>
  </si>
  <si>
    <t>Lara</t>
  </si>
  <si>
    <t>JANET</t>
  </si>
  <si>
    <t>Deloris</t>
  </si>
  <si>
    <t>Rosanys</t>
  </si>
  <si>
    <t>Alexus</t>
  </si>
  <si>
    <t>Rosemarie</t>
  </si>
  <si>
    <t>Sachen</t>
  </si>
  <si>
    <t>Zoraida</t>
  </si>
  <si>
    <t>Marisol</t>
  </si>
  <si>
    <t>Musa</t>
  </si>
  <si>
    <t>Shashanda</t>
  </si>
  <si>
    <t>Larry</t>
  </si>
  <si>
    <t>Rasheeda</t>
  </si>
  <si>
    <t>Tausha</t>
  </si>
  <si>
    <t>Khrystal</t>
  </si>
  <si>
    <t>Norayma</t>
  </si>
  <si>
    <t>Shaunina</t>
  </si>
  <si>
    <t>Michele</t>
  </si>
  <si>
    <t>Ruddy</t>
  </si>
  <si>
    <t>Lavinia</t>
  </si>
  <si>
    <t>Kathleen</t>
  </si>
  <si>
    <t>Mame</t>
  </si>
  <si>
    <t>Jacqulyn</t>
  </si>
  <si>
    <t>Lassani</t>
  </si>
  <si>
    <t>Beverly</t>
  </si>
  <si>
    <t>Scarlett</t>
  </si>
  <si>
    <t>Luis</t>
  </si>
  <si>
    <t>Rosalina</t>
  </si>
  <si>
    <t>Caridad</t>
  </si>
  <si>
    <t>Guillermina</t>
  </si>
  <si>
    <t>Mikea</t>
  </si>
  <si>
    <t>Kaileah</t>
  </si>
  <si>
    <t>Burgess</t>
  </si>
  <si>
    <t>Nbaa</t>
  </si>
  <si>
    <t>Chaztatii</t>
  </si>
  <si>
    <t>Kenny</t>
  </si>
  <si>
    <t>TAWANNA</t>
  </si>
  <si>
    <t>Regina</t>
  </si>
  <si>
    <t>Lakisha</t>
  </si>
  <si>
    <t>Glendalee</t>
  </si>
  <si>
    <t>Mobolaji</t>
  </si>
  <si>
    <t>Ying</t>
  </si>
  <si>
    <t>Tanya</t>
  </si>
  <si>
    <t>Tunisia</t>
  </si>
  <si>
    <t>Andrew</t>
  </si>
  <si>
    <t>ANGEL</t>
  </si>
  <si>
    <t>Shiasia</t>
  </si>
  <si>
    <t>Nyasia</t>
  </si>
  <si>
    <t>Melona</t>
  </si>
  <si>
    <t>Sha Jahan</t>
  </si>
  <si>
    <t>Fausto</t>
  </si>
  <si>
    <t>Javier</t>
  </si>
  <si>
    <t>Marlyne</t>
  </si>
  <si>
    <t>Shoshanna</t>
  </si>
  <si>
    <t>Helen</t>
  </si>
  <si>
    <t>Anita</t>
  </si>
  <si>
    <t>Douglas</t>
  </si>
  <si>
    <t>Aixa</t>
  </si>
  <si>
    <t>Daysi</t>
  </si>
  <si>
    <t>Bella</t>
  </si>
  <si>
    <t>Raquel</t>
  </si>
  <si>
    <t>Felito</t>
  </si>
  <si>
    <t>Laverne</t>
  </si>
  <si>
    <t>Ayleen</t>
  </si>
  <si>
    <t>Wilfrido</t>
  </si>
  <si>
    <t>Gezim</t>
  </si>
  <si>
    <t>Tamara</t>
  </si>
  <si>
    <t>Romualda</t>
  </si>
  <si>
    <t>Joselin</t>
  </si>
  <si>
    <t>Raymond</t>
  </si>
  <si>
    <t>Deandra</t>
  </si>
  <si>
    <t>Virginia</t>
  </si>
  <si>
    <t>Kassim</t>
  </si>
  <si>
    <t>Eugenia</t>
  </si>
  <si>
    <t>Milady</t>
  </si>
  <si>
    <t>Felix</t>
  </si>
  <si>
    <t>Tane</t>
  </si>
  <si>
    <t>Devon</t>
  </si>
  <si>
    <t>Chimain</t>
  </si>
  <si>
    <t>Travis</t>
  </si>
  <si>
    <t>Selvyn</t>
  </si>
  <si>
    <t>Darling</t>
  </si>
  <si>
    <t>MaryAnn</t>
  </si>
  <si>
    <t>Karinthia</t>
  </si>
  <si>
    <t>Carttresse</t>
  </si>
  <si>
    <t>Olimpia</t>
  </si>
  <si>
    <t>Carolyn</t>
  </si>
  <si>
    <t>Randy</t>
  </si>
  <si>
    <t>Latoya</t>
  </si>
  <si>
    <t>Ellexcion</t>
  </si>
  <si>
    <t>Cynteera</t>
  </si>
  <si>
    <t>Milan</t>
  </si>
  <si>
    <t>MARTHA</t>
  </si>
  <si>
    <t>Anthia</t>
  </si>
  <si>
    <t>Maxima</t>
  </si>
  <si>
    <t>Manuel</t>
  </si>
  <si>
    <t>Adamou</t>
  </si>
  <si>
    <t>Abdul</t>
  </si>
  <si>
    <t>Catalina</t>
  </si>
  <si>
    <t>Shenell</t>
  </si>
  <si>
    <t>Harvey</t>
  </si>
  <si>
    <t>Terry</t>
  </si>
  <si>
    <t>Blu</t>
  </si>
  <si>
    <t>YRALDA</t>
  </si>
  <si>
    <t>Shayla</t>
  </si>
  <si>
    <t>Kenia</t>
  </si>
  <si>
    <t>Nereida</t>
  </si>
  <si>
    <t>JoAnn</t>
  </si>
  <si>
    <t>Habi</t>
  </si>
  <si>
    <t>Shakeema</t>
  </si>
  <si>
    <t>Kayla</t>
  </si>
  <si>
    <t>Hedilberto</t>
  </si>
  <si>
    <t>JUANITA</t>
  </si>
  <si>
    <t>Antoinette</t>
  </si>
  <si>
    <t>Joanne</t>
  </si>
  <si>
    <t>Axnety</t>
  </si>
  <si>
    <t>Jinette</t>
  </si>
  <si>
    <t>Cesarina</t>
  </si>
  <si>
    <t>Ronnel</t>
  </si>
  <si>
    <t>Laureen</t>
  </si>
  <si>
    <t>Daijuan</t>
  </si>
  <si>
    <t>Vantasia</t>
  </si>
  <si>
    <t>Vladimir</t>
  </si>
  <si>
    <t>Henrietta</t>
  </si>
  <si>
    <t>Diahann</t>
  </si>
  <si>
    <t>Nilda</t>
  </si>
  <si>
    <t>Prakash</t>
  </si>
  <si>
    <t>Anibal</t>
  </si>
  <si>
    <t>Daouda</t>
  </si>
  <si>
    <t>Lissa</t>
  </si>
  <si>
    <t>Mesha</t>
  </si>
  <si>
    <t>Johannie</t>
  </si>
  <si>
    <t>Nemesis</t>
  </si>
  <si>
    <t>Demarie</t>
  </si>
  <si>
    <t>Kwadwo</t>
  </si>
  <si>
    <t>Terra</t>
  </si>
  <si>
    <t>Omayra</t>
  </si>
  <si>
    <t>Michaela</t>
  </si>
  <si>
    <t>Claude</t>
  </si>
  <si>
    <t>Elonis</t>
  </si>
  <si>
    <t>Renick</t>
  </si>
  <si>
    <t>Syeida</t>
  </si>
  <si>
    <t>Melba</t>
  </si>
  <si>
    <t>Mars</t>
  </si>
  <si>
    <t>Gabby</t>
  </si>
  <si>
    <t>Danny</t>
  </si>
  <si>
    <t>Justin</t>
  </si>
  <si>
    <t>Mariam</t>
  </si>
  <si>
    <t>Theodore</t>
  </si>
  <si>
    <t>Maruja</t>
  </si>
  <si>
    <t>Mari</t>
  </si>
  <si>
    <t>Altagracia</t>
  </si>
  <si>
    <t>DAISY</t>
  </si>
  <si>
    <t>Polivio</t>
  </si>
  <si>
    <t>Gordon</t>
  </si>
  <si>
    <t>Anderson</t>
  </si>
  <si>
    <t>Brian</t>
  </si>
  <si>
    <t>Charo</t>
  </si>
  <si>
    <t>Irma</t>
  </si>
  <si>
    <t>Anastacia</t>
  </si>
  <si>
    <t>YULISA</t>
  </si>
  <si>
    <t>ANA</t>
  </si>
  <si>
    <t>Kissairis</t>
  </si>
  <si>
    <t>TAMMY</t>
  </si>
  <si>
    <t>MARIA</t>
  </si>
  <si>
    <t>Gladis</t>
  </si>
  <si>
    <t>Evaggelica</t>
  </si>
  <si>
    <t>HA'SAAN</t>
  </si>
  <si>
    <t>CELINA</t>
  </si>
  <si>
    <t>Victoria</t>
  </si>
  <si>
    <t>KELSI</t>
  </si>
  <si>
    <t>MILAGROS</t>
  </si>
  <si>
    <t>FRANCISCA</t>
  </si>
  <si>
    <t>Paola</t>
  </si>
  <si>
    <t>YOJEIDY</t>
  </si>
  <si>
    <t>Leeann</t>
  </si>
  <si>
    <t>SABRINA</t>
  </si>
  <si>
    <t>Perry</t>
  </si>
  <si>
    <t>Carlene</t>
  </si>
  <si>
    <t>Alejandro</t>
  </si>
  <si>
    <t>Zoilo</t>
  </si>
  <si>
    <t>Abigail</t>
  </si>
  <si>
    <t>Conseuelo</t>
  </si>
  <si>
    <t>Kerry</t>
  </si>
  <si>
    <t>Toroy</t>
  </si>
  <si>
    <t>Jada</t>
  </si>
  <si>
    <t>Derrick</t>
  </si>
  <si>
    <t>Joyce</t>
  </si>
  <si>
    <t>Mahranie</t>
  </si>
  <si>
    <t>Hope</t>
  </si>
  <si>
    <t>Ondina</t>
  </si>
  <si>
    <t>Debro</t>
  </si>
  <si>
    <t>Charmise</t>
  </si>
  <si>
    <t>Sherine</t>
  </si>
  <si>
    <t>Jasso</t>
  </si>
  <si>
    <t>Eliezer</t>
  </si>
  <si>
    <t>Sylvie</t>
  </si>
  <si>
    <t>INES</t>
  </si>
  <si>
    <t>Sultan</t>
  </si>
  <si>
    <t>TEWOGBOLA</t>
  </si>
  <si>
    <t>Iesha</t>
  </si>
  <si>
    <t>Cristina</t>
  </si>
  <si>
    <t>Anizamara</t>
  </si>
  <si>
    <t>Jack</t>
  </si>
  <si>
    <t>Gisell Antonia</t>
  </si>
  <si>
    <t>Mayra</t>
  </si>
  <si>
    <t>Pablo</t>
  </si>
  <si>
    <t>Edgar</t>
  </si>
  <si>
    <t>Nakani</t>
  </si>
  <si>
    <t>Abdou</t>
  </si>
  <si>
    <t>Alfredo</t>
  </si>
  <si>
    <t>Jazzmine</t>
  </si>
  <si>
    <t>Paola Lorena</t>
  </si>
  <si>
    <t>Teodoro</t>
  </si>
  <si>
    <t>Zoraida E.</t>
  </si>
  <si>
    <t>Cathy-Ann</t>
  </si>
  <si>
    <t>Darden</t>
  </si>
  <si>
    <t>Mildred</t>
  </si>
  <si>
    <t>Angie</t>
  </si>
  <si>
    <t>Walid</t>
  </si>
  <si>
    <t>Angelic</t>
  </si>
  <si>
    <t>Lillian</t>
  </si>
  <si>
    <t>Ermind</t>
  </si>
  <si>
    <t>Trudy</t>
  </si>
  <si>
    <t>Chesevah</t>
  </si>
  <si>
    <t>Adera</t>
  </si>
  <si>
    <t>Behar</t>
  </si>
  <si>
    <t>Grace</t>
  </si>
  <si>
    <t>Lakeya</t>
  </si>
  <si>
    <t>Manuel Collazo</t>
  </si>
  <si>
    <t>Shaida</t>
  </si>
  <si>
    <t>Josian</t>
  </si>
  <si>
    <t>Lucille</t>
  </si>
  <si>
    <t>Dulce</t>
  </si>
  <si>
    <t>Kassany</t>
  </si>
  <si>
    <t>Moutakilou</t>
  </si>
  <si>
    <t>Aichatou</t>
  </si>
  <si>
    <t>Earnest</t>
  </si>
  <si>
    <t>Tania</t>
  </si>
  <si>
    <t>Daryl</t>
  </si>
  <si>
    <t>Griselda</t>
  </si>
  <si>
    <t>Percy</t>
  </si>
  <si>
    <t>Azizah</t>
  </si>
  <si>
    <t>Darlie</t>
  </si>
  <si>
    <t>Niaja</t>
  </si>
  <si>
    <t>Moises</t>
  </si>
  <si>
    <t>Tammy</t>
  </si>
  <si>
    <t>Don Yuan</t>
  </si>
  <si>
    <t>Julius</t>
  </si>
  <si>
    <t>Atla</t>
  </si>
  <si>
    <t>Ariana</t>
  </si>
  <si>
    <t>Deslyn</t>
  </si>
  <si>
    <t>Edwina</t>
  </si>
  <si>
    <t>Connie</t>
  </si>
  <si>
    <t>Marlene</t>
  </si>
  <si>
    <t>Kiara</t>
  </si>
  <si>
    <t>Gulzar</t>
  </si>
  <si>
    <t>Fredis</t>
  </si>
  <si>
    <t>Paxton</t>
  </si>
  <si>
    <t>Linell</t>
  </si>
  <si>
    <t>Johanna</t>
  </si>
  <si>
    <t>Kyterrua</t>
  </si>
  <si>
    <t>Alexandra</t>
  </si>
  <si>
    <t>Josheema</t>
  </si>
  <si>
    <t>Vicente</t>
  </si>
  <si>
    <t>Phil</t>
  </si>
  <si>
    <t>MIa</t>
  </si>
  <si>
    <t>Evita</t>
  </si>
  <si>
    <t>Lalla</t>
  </si>
  <si>
    <t>Andrea</t>
  </si>
  <si>
    <t>Dante</t>
  </si>
  <si>
    <t>Estela</t>
  </si>
  <si>
    <t>Charise</t>
  </si>
  <si>
    <t>Dolores</t>
  </si>
  <si>
    <t>Adaliz</t>
  </si>
  <si>
    <t>Charimar</t>
  </si>
  <si>
    <t>Armando</t>
  </si>
  <si>
    <t>Luke</t>
  </si>
  <si>
    <t>Kareema</t>
  </si>
  <si>
    <t>Yania</t>
  </si>
  <si>
    <t>Oscar</t>
  </si>
  <si>
    <t>Angelo</t>
  </si>
  <si>
    <t>Rosina</t>
  </si>
  <si>
    <t>Arelis</t>
  </si>
  <si>
    <t>Rosis</t>
  </si>
  <si>
    <t>Ivette</t>
  </si>
  <si>
    <t>Sueheily</t>
  </si>
  <si>
    <t>Criseyda</t>
  </si>
  <si>
    <t>Adele</t>
  </si>
  <si>
    <t>Celia</t>
  </si>
  <si>
    <t>Bienvenido</t>
  </si>
  <si>
    <t>Isabel</t>
  </si>
  <si>
    <t>Zulema</t>
  </si>
  <si>
    <t>Gabino</t>
  </si>
  <si>
    <t>Marcos</t>
  </si>
  <si>
    <t>Jean</t>
  </si>
  <si>
    <t>Roman</t>
  </si>
  <si>
    <t>Estarlin</t>
  </si>
  <si>
    <t>Tasia</t>
  </si>
  <si>
    <t>Hadiyatoulaye</t>
  </si>
  <si>
    <t>Tomasina</t>
  </si>
  <si>
    <t>Krystine</t>
  </si>
  <si>
    <t>Yudelka</t>
  </si>
  <si>
    <t>Charlie</t>
  </si>
  <si>
    <t>Gerdy</t>
  </si>
  <si>
    <t>Nouel</t>
  </si>
  <si>
    <t>Dixon</t>
  </si>
  <si>
    <t>Keisha</t>
  </si>
  <si>
    <t>Sharynn</t>
  </si>
  <si>
    <t>Patsy</t>
  </si>
  <si>
    <t>Judy</t>
  </si>
  <si>
    <t>Ladell</t>
  </si>
  <si>
    <t>Jorel</t>
  </si>
  <si>
    <t>Johana</t>
  </si>
  <si>
    <t>Nolma</t>
  </si>
  <si>
    <t>Stalyce</t>
  </si>
  <si>
    <t>Yinette</t>
  </si>
  <si>
    <t>Philip</t>
  </si>
  <si>
    <t>Sharkina</t>
  </si>
  <si>
    <t>Misty</t>
  </si>
  <si>
    <t>Brandon</t>
  </si>
  <si>
    <t>Albizu</t>
  </si>
  <si>
    <t>Reyna</t>
  </si>
  <si>
    <t>Jahlani</t>
  </si>
  <si>
    <t>Freeman</t>
  </si>
  <si>
    <t>Keyona</t>
  </si>
  <si>
    <t>Shao</t>
  </si>
  <si>
    <t>Mariama</t>
  </si>
  <si>
    <t>Ashari</t>
  </si>
  <si>
    <t>Alberto</t>
  </si>
  <si>
    <t>Makale</t>
  </si>
  <si>
    <t>Marta</t>
  </si>
  <si>
    <t>Cristal</t>
  </si>
  <si>
    <t>Taina</t>
  </si>
  <si>
    <t>Awilda</t>
  </si>
  <si>
    <t>Shonell</t>
  </si>
  <si>
    <t>Rodney</t>
  </si>
  <si>
    <t>Toby</t>
  </si>
  <si>
    <t>Myrna</t>
  </si>
  <si>
    <t>Kafaba</t>
  </si>
  <si>
    <t>Dana</t>
  </si>
  <si>
    <t>Shantell</t>
  </si>
  <si>
    <t>Alice</t>
  </si>
  <si>
    <t>Janette</t>
  </si>
  <si>
    <t>Venus</t>
  </si>
  <si>
    <t>Ratamanegr</t>
  </si>
  <si>
    <t>Mohammed</t>
  </si>
  <si>
    <t>Ismailin</t>
  </si>
  <si>
    <t>Kattya</t>
  </si>
  <si>
    <t>Yorkelis</t>
  </si>
  <si>
    <t>Muthana</t>
  </si>
  <si>
    <t>Shawnie</t>
  </si>
  <si>
    <t>Elisa</t>
  </si>
  <si>
    <t>Jeanette</t>
  </si>
  <si>
    <t>Shonniece</t>
  </si>
  <si>
    <t>Sirilo</t>
  </si>
  <si>
    <t>Saeed</t>
  </si>
  <si>
    <t>Ernest</t>
  </si>
  <si>
    <t>Doretha</t>
  </si>
  <si>
    <t>Nathalia</t>
  </si>
  <si>
    <t>Serrina</t>
  </si>
  <si>
    <t>Hanika</t>
  </si>
  <si>
    <t>Timmy</t>
  </si>
  <si>
    <t>Traciy</t>
  </si>
  <si>
    <t>Diamond</t>
  </si>
  <si>
    <t>Baryse</t>
  </si>
  <si>
    <t>Ann Marie</t>
  </si>
  <si>
    <t>Dorcas</t>
  </si>
  <si>
    <t>Kelly</t>
  </si>
  <si>
    <t>Natasha</t>
  </si>
  <si>
    <t>Boahemaa</t>
  </si>
  <si>
    <t>Denise</t>
  </si>
  <si>
    <t>Philbert</t>
  </si>
  <si>
    <t>Euriel</t>
  </si>
  <si>
    <t>Urides</t>
  </si>
  <si>
    <t>Mariseli</t>
  </si>
  <si>
    <t>Benjamin</t>
  </si>
  <si>
    <t>Danielle</t>
  </si>
  <si>
    <t>Mai-Lan</t>
  </si>
  <si>
    <t>Lori-Ann</t>
  </si>
  <si>
    <t>Joya</t>
  </si>
  <si>
    <t>Sunilda</t>
  </si>
  <si>
    <t>Ian</t>
  </si>
  <si>
    <t>KAYLA</t>
  </si>
  <si>
    <t>Wail</t>
  </si>
  <si>
    <t>Abdoul</t>
  </si>
  <si>
    <t>Daphannie</t>
  </si>
  <si>
    <t>Guadalupe</t>
  </si>
  <si>
    <t>Jamal</t>
  </si>
  <si>
    <t>Farid</t>
  </si>
  <si>
    <t>Shandora</t>
  </si>
  <si>
    <t>Fernando</t>
  </si>
  <si>
    <t>Bernadette</t>
  </si>
  <si>
    <t>Loraine</t>
  </si>
  <si>
    <t>Timothy</t>
  </si>
  <si>
    <t>Blanca</t>
  </si>
  <si>
    <t>Clara</t>
  </si>
  <si>
    <t>Shalanda</t>
  </si>
  <si>
    <t>A'Lelia</t>
  </si>
  <si>
    <t>Shateek</t>
  </si>
  <si>
    <t>Audrey</t>
  </si>
  <si>
    <t>Winfield</t>
  </si>
  <si>
    <t>May</t>
  </si>
  <si>
    <t>Nicholas</t>
  </si>
  <si>
    <t>Nive</t>
  </si>
  <si>
    <t>Natia</t>
  </si>
  <si>
    <t>Adison</t>
  </si>
  <si>
    <t>Zachary</t>
  </si>
  <si>
    <t>Montgomery</t>
  </si>
  <si>
    <t>Rosalyn</t>
  </si>
  <si>
    <t>Julian</t>
  </si>
  <si>
    <t>Ray</t>
  </si>
  <si>
    <t>Rahimina</t>
  </si>
  <si>
    <t>Keith</t>
  </si>
  <si>
    <t>Nathaniel</t>
  </si>
  <si>
    <t>Jeneli</t>
  </si>
  <si>
    <t>Tachana</t>
  </si>
  <si>
    <t>Julie</t>
  </si>
  <si>
    <t>Paticea</t>
  </si>
  <si>
    <t>Elecia</t>
  </si>
  <si>
    <t>Nezlyn</t>
  </si>
  <si>
    <t>Aleyssa</t>
  </si>
  <si>
    <t>Jolimene</t>
  </si>
  <si>
    <t>Earl</t>
  </si>
  <si>
    <t>Hemmer</t>
  </si>
  <si>
    <t>Kimahite</t>
  </si>
  <si>
    <t>Darold</t>
  </si>
  <si>
    <t>Mutasim</t>
  </si>
  <si>
    <t>Xavir</t>
  </si>
  <si>
    <t>Ayla</t>
  </si>
  <si>
    <t>REGINA</t>
  </si>
  <si>
    <t>Hipolito</t>
  </si>
  <si>
    <t>Jervine</t>
  </si>
  <si>
    <t>Eula</t>
  </si>
  <si>
    <t>Thomisina</t>
  </si>
  <si>
    <t>Llyaseni</t>
  </si>
  <si>
    <t>Rachelle</t>
  </si>
  <si>
    <t>Arcides</t>
  </si>
  <si>
    <t>Aaron</t>
  </si>
  <si>
    <t>Ovidian</t>
  </si>
  <si>
    <t>Dusley</t>
  </si>
  <si>
    <t>Gumiba</t>
  </si>
  <si>
    <t>Dwana</t>
  </si>
  <si>
    <t>Gladysmir</t>
  </si>
  <si>
    <t>Zenaida</t>
  </si>
  <si>
    <t>Cora</t>
  </si>
  <si>
    <t>Karla</t>
  </si>
  <si>
    <t>Josephina</t>
  </si>
  <si>
    <t>Bertho</t>
  </si>
  <si>
    <t>Contrese</t>
  </si>
  <si>
    <t>Dianna</t>
  </si>
  <si>
    <t>Jeanty</t>
  </si>
  <si>
    <t>Geena</t>
  </si>
  <si>
    <t>Cecilia</t>
  </si>
  <si>
    <t>Dorreen</t>
  </si>
  <si>
    <t>Lekisha</t>
  </si>
  <si>
    <t>Carmela</t>
  </si>
  <si>
    <t>Yiraldy</t>
  </si>
  <si>
    <t>Yose</t>
  </si>
  <si>
    <t>Mattie</t>
  </si>
  <si>
    <t>Fredman</t>
  </si>
  <si>
    <t>Tarik</t>
  </si>
  <si>
    <t>Ernestine</t>
  </si>
  <si>
    <t>Salvador</t>
  </si>
  <si>
    <t>Lakeshia</t>
  </si>
  <si>
    <t>Antoine</t>
  </si>
  <si>
    <t>Stanford</t>
  </si>
  <si>
    <t>Lizmary</t>
  </si>
  <si>
    <t>Amparo</t>
  </si>
  <si>
    <t>Lloyd</t>
  </si>
  <si>
    <t>Kendra</t>
  </si>
  <si>
    <t>Babacar</t>
  </si>
  <si>
    <t>Abdallah</t>
  </si>
  <si>
    <t>Dilcia</t>
  </si>
  <si>
    <t>Leonard</t>
  </si>
  <si>
    <t>Maximo</t>
  </si>
  <si>
    <t>Tanja</t>
  </si>
  <si>
    <t>Kairy</t>
  </si>
  <si>
    <t>Fania</t>
  </si>
  <si>
    <t>Amina</t>
  </si>
  <si>
    <t>Edgardo</t>
  </si>
  <si>
    <t>Claribel</t>
  </si>
  <si>
    <t>Marcia</t>
  </si>
  <si>
    <t>Bolivar</t>
  </si>
  <si>
    <t>Conchita</t>
  </si>
  <si>
    <t>Trelane</t>
  </si>
  <si>
    <t>Dawn</t>
  </si>
  <si>
    <t>Faith</t>
  </si>
  <si>
    <t>Beth</t>
  </si>
  <si>
    <t>Kwaku</t>
  </si>
  <si>
    <t>Moses</t>
  </si>
  <si>
    <t>Isaac</t>
  </si>
  <si>
    <t>Yessenia</t>
  </si>
  <si>
    <t>Davon</t>
  </si>
  <si>
    <t>Tricia</t>
  </si>
  <si>
    <t>Loretta</t>
  </si>
  <si>
    <t>Bobby</t>
  </si>
  <si>
    <t>Ayesha</t>
  </si>
  <si>
    <t>Jennybel</t>
  </si>
  <si>
    <t>Ralph</t>
  </si>
  <si>
    <t>Ashish</t>
  </si>
  <si>
    <t>Evette</t>
  </si>
  <si>
    <t>Nya</t>
  </si>
  <si>
    <t>Dahlia</t>
  </si>
  <si>
    <t>Grey</t>
  </si>
  <si>
    <t>YVONNE</t>
  </si>
  <si>
    <t>Shannarra</t>
  </si>
  <si>
    <t>Schquasia</t>
  </si>
  <si>
    <t>Manny</t>
  </si>
  <si>
    <t>Kenza</t>
  </si>
  <si>
    <t>Oumattie</t>
  </si>
  <si>
    <t>Indhira</t>
  </si>
  <si>
    <t>Jane</t>
  </si>
  <si>
    <t>Rahmell</t>
  </si>
  <si>
    <t>Marvin</t>
  </si>
  <si>
    <t>Yiselt</t>
  </si>
  <si>
    <t>Edina</t>
  </si>
  <si>
    <t>General</t>
  </si>
  <si>
    <t>Catia</t>
  </si>
  <si>
    <t>Tomasa</t>
  </si>
  <si>
    <t>Tanachi</t>
  </si>
  <si>
    <t>Beryl</t>
  </si>
  <si>
    <t>Dalmi</t>
  </si>
  <si>
    <t>Mahagony</t>
  </si>
  <si>
    <t>Hewitt</t>
  </si>
  <si>
    <t>Jurado-Laboy</t>
  </si>
  <si>
    <t>Johnson</t>
  </si>
  <si>
    <t>Price</t>
  </si>
  <si>
    <t>Gonzalez</t>
  </si>
  <si>
    <t>King</t>
  </si>
  <si>
    <t>Owusu Manu</t>
  </si>
  <si>
    <t>Lawrie</t>
  </si>
  <si>
    <t>Feliz</t>
  </si>
  <si>
    <t>Montalvo</t>
  </si>
  <si>
    <t>Paulino</t>
  </si>
  <si>
    <t>Vergara</t>
  </si>
  <si>
    <t>Birkett-Burch</t>
  </si>
  <si>
    <t>Posey</t>
  </si>
  <si>
    <t>Williams</t>
  </si>
  <si>
    <t>Sanchez</t>
  </si>
  <si>
    <t>Rivera</t>
  </si>
  <si>
    <t>Aroya</t>
  </si>
  <si>
    <t>Breton</t>
  </si>
  <si>
    <t>Torres</t>
  </si>
  <si>
    <t>Ramos</t>
  </si>
  <si>
    <t>Jackson</t>
  </si>
  <si>
    <t>Reyes</t>
  </si>
  <si>
    <t>Guzman</t>
  </si>
  <si>
    <t>Diallo</t>
  </si>
  <si>
    <t>Ruiz</t>
  </si>
  <si>
    <t>Crucey</t>
  </si>
  <si>
    <t>Andrades</t>
  </si>
  <si>
    <t>Exposito</t>
  </si>
  <si>
    <t>Imbert</t>
  </si>
  <si>
    <t>Hendricks</t>
  </si>
  <si>
    <t>Yensi</t>
  </si>
  <si>
    <t>Diaz</t>
  </si>
  <si>
    <t>Holley</t>
  </si>
  <si>
    <t>Howell</t>
  </si>
  <si>
    <t>Santos</t>
  </si>
  <si>
    <t>Green</t>
  </si>
  <si>
    <t>Samayoa</t>
  </si>
  <si>
    <t>Fleming</t>
  </si>
  <si>
    <t>Nevarez</t>
  </si>
  <si>
    <t>Hodges</t>
  </si>
  <si>
    <t>Reynolds</t>
  </si>
  <si>
    <t>Vasquez</t>
  </si>
  <si>
    <t>Concet</t>
  </si>
  <si>
    <t>Siegel</t>
  </si>
  <si>
    <t>Molina</t>
  </si>
  <si>
    <t>Farrar</t>
  </si>
  <si>
    <t>Cruz</t>
  </si>
  <si>
    <t>Almanzar</t>
  </si>
  <si>
    <t>Rolon</t>
  </si>
  <si>
    <t>Hinton</t>
  </si>
  <si>
    <t>Ganesh</t>
  </si>
  <si>
    <t>Rosarios</t>
  </si>
  <si>
    <t>Solis</t>
  </si>
  <si>
    <t>Galarza</t>
  </si>
  <si>
    <t>Hilario</t>
  </si>
  <si>
    <t>Santiago</t>
  </si>
  <si>
    <t>Moran</t>
  </si>
  <si>
    <t>Smith</t>
  </si>
  <si>
    <t>Grullon</t>
  </si>
  <si>
    <t>Miller</t>
  </si>
  <si>
    <t>Quinones</t>
  </si>
  <si>
    <t>Garcia</t>
  </si>
  <si>
    <t>Ebanks</t>
  </si>
  <si>
    <t>Santiago Burgos</t>
  </si>
  <si>
    <t>Martinez</t>
  </si>
  <si>
    <t>Candelaria</t>
  </si>
  <si>
    <t>Escoto</t>
  </si>
  <si>
    <t>Wray</t>
  </si>
  <si>
    <t>Laureano</t>
  </si>
  <si>
    <t>Salcedo</t>
  </si>
  <si>
    <t>Cintron</t>
  </si>
  <si>
    <t>Mayo</t>
  </si>
  <si>
    <t>Pichardo</t>
  </si>
  <si>
    <t>Sam-Odoi</t>
  </si>
  <si>
    <t>Sander de Bueno</t>
  </si>
  <si>
    <t>Burnett</t>
  </si>
  <si>
    <t>Velez</t>
  </si>
  <si>
    <t>SOLANO</t>
  </si>
  <si>
    <t>Crosby</t>
  </si>
  <si>
    <t>Hendry</t>
  </si>
  <si>
    <t>Delgado</t>
  </si>
  <si>
    <t>Brea</t>
  </si>
  <si>
    <t>Sands</t>
  </si>
  <si>
    <t>Bermudez</t>
  </si>
  <si>
    <t>Thristino</t>
  </si>
  <si>
    <t>Nuesi</t>
  </si>
  <si>
    <t>Padilla</t>
  </si>
  <si>
    <t>Shepherd</t>
  </si>
  <si>
    <t>Dunbar</t>
  </si>
  <si>
    <t>Arauz</t>
  </si>
  <si>
    <t>Rios</t>
  </si>
  <si>
    <t>Saunders</t>
  </si>
  <si>
    <t>Harris</t>
  </si>
  <si>
    <t>Neil</t>
  </si>
  <si>
    <t>Dominguez</t>
  </si>
  <si>
    <t>Pantoja</t>
  </si>
  <si>
    <t>Cepeda</t>
  </si>
  <si>
    <t>Burrell</t>
  </si>
  <si>
    <t>BARRIOS</t>
  </si>
  <si>
    <t>Altairi</t>
  </si>
  <si>
    <t>Coleman</t>
  </si>
  <si>
    <t>Mora</t>
  </si>
  <si>
    <t>Pender</t>
  </si>
  <si>
    <t>Ortega</t>
  </si>
  <si>
    <t>Rodriguez</t>
  </si>
  <si>
    <t>Capel</t>
  </si>
  <si>
    <t>Rentas</t>
  </si>
  <si>
    <t>BRACERO</t>
  </si>
  <si>
    <t>Banks</t>
  </si>
  <si>
    <t>Clark</t>
  </si>
  <si>
    <t>CIRINIO</t>
  </si>
  <si>
    <t>Suarez</t>
  </si>
  <si>
    <t>Adames</t>
  </si>
  <si>
    <t>JONES</t>
  </si>
  <si>
    <t>Albino</t>
  </si>
  <si>
    <t>AHIATAKU</t>
  </si>
  <si>
    <t>Genoves</t>
  </si>
  <si>
    <t>Woody</t>
  </si>
  <si>
    <t>Simmons</t>
  </si>
  <si>
    <t>Munoz</t>
  </si>
  <si>
    <t>Gaston</t>
  </si>
  <si>
    <t>Browne</t>
  </si>
  <si>
    <t>Sandoval</t>
  </si>
  <si>
    <t>Betances</t>
  </si>
  <si>
    <t>Mercado</t>
  </si>
  <si>
    <t>Serrano</t>
  </si>
  <si>
    <t>Wright</t>
  </si>
  <si>
    <t>Mines</t>
  </si>
  <si>
    <t>Ayala</t>
  </si>
  <si>
    <t>Bautista</t>
  </si>
  <si>
    <t>Tejada</t>
  </si>
  <si>
    <t>Pizarro</t>
  </si>
  <si>
    <t>Downing</t>
  </si>
  <si>
    <t>Flores</t>
  </si>
  <si>
    <t>Jones</t>
  </si>
  <si>
    <t>Santana</t>
  </si>
  <si>
    <t>Pope</t>
  </si>
  <si>
    <t>Perez</t>
  </si>
  <si>
    <t>Sukhdeo</t>
  </si>
  <si>
    <t>Rosado</t>
  </si>
  <si>
    <t>Warren</t>
  </si>
  <si>
    <t>Pena</t>
  </si>
  <si>
    <t>Vicari</t>
  </si>
  <si>
    <t>Moore</t>
  </si>
  <si>
    <t>Berroa</t>
  </si>
  <si>
    <t>Covington</t>
  </si>
  <si>
    <t>Adjaratou</t>
  </si>
  <si>
    <t>Cunningham</t>
  </si>
  <si>
    <t>Wilson</t>
  </si>
  <si>
    <t>Vick</t>
  </si>
  <si>
    <t>Cadet</t>
  </si>
  <si>
    <t>Henderson</t>
  </si>
  <si>
    <t>Hampton</t>
  </si>
  <si>
    <t>Ilarraza</t>
  </si>
  <si>
    <t>Tounkara</t>
  </si>
  <si>
    <t>Gadsden</t>
  </si>
  <si>
    <t>Gavin</t>
  </si>
  <si>
    <t>Emokpae</t>
  </si>
  <si>
    <t>Hardwick</t>
  </si>
  <si>
    <t>Duran</t>
  </si>
  <si>
    <t>Asmal Barbecho</t>
  </si>
  <si>
    <t>Mateo</t>
  </si>
  <si>
    <t>Nieves</t>
  </si>
  <si>
    <t>Ortiz</t>
  </si>
  <si>
    <t>Richardson</t>
  </si>
  <si>
    <t>Hodge</t>
  </si>
  <si>
    <t>Robinson</t>
  </si>
  <si>
    <t>De Leon</t>
  </si>
  <si>
    <t>Ash</t>
  </si>
  <si>
    <t>MITCHELL</t>
  </si>
  <si>
    <t>Thompson</t>
  </si>
  <si>
    <t>NUNEZ,</t>
  </si>
  <si>
    <t>Stevens</t>
  </si>
  <si>
    <t>Moreno</t>
  </si>
  <si>
    <t>Singletary</t>
  </si>
  <si>
    <t>McCatty</t>
  </si>
  <si>
    <t>Santana Ellis</t>
  </si>
  <si>
    <t>Wims</t>
  </si>
  <si>
    <t>Cooke</t>
  </si>
  <si>
    <t>Sepuya</t>
  </si>
  <si>
    <t>Morales Jacobo</t>
  </si>
  <si>
    <t>Downer</t>
  </si>
  <si>
    <t>Thornton</t>
  </si>
  <si>
    <t>Edwards</t>
  </si>
  <si>
    <t>Stein</t>
  </si>
  <si>
    <t>Henriquez</t>
  </si>
  <si>
    <t>Cayasso</t>
  </si>
  <si>
    <t>Cobbett</t>
  </si>
  <si>
    <t>Tejeda</t>
  </si>
  <si>
    <t>Sampson</t>
  </si>
  <si>
    <t>Foster</t>
  </si>
  <si>
    <t>Ramirez</t>
  </si>
  <si>
    <t>Hughes</t>
  </si>
  <si>
    <t>Carimbocas</t>
  </si>
  <si>
    <t>Shabazz</t>
  </si>
  <si>
    <t>Daly</t>
  </si>
  <si>
    <t>Moncion</t>
  </si>
  <si>
    <t>Urbina</t>
  </si>
  <si>
    <t>Grant</t>
  </si>
  <si>
    <t>Barreiro</t>
  </si>
  <si>
    <t>Barea</t>
  </si>
  <si>
    <t>Alfonso-Mercado</t>
  </si>
  <si>
    <t>St. Hill</t>
  </si>
  <si>
    <t>Shand</t>
  </si>
  <si>
    <t>Milligan</t>
  </si>
  <si>
    <t>Ali</t>
  </si>
  <si>
    <t>Hutaf</t>
  </si>
  <si>
    <t>Galindez</t>
  </si>
  <si>
    <t>Rice</t>
  </si>
  <si>
    <t>Jiles</t>
  </si>
  <si>
    <t>Genaro</t>
  </si>
  <si>
    <t>Bujaj</t>
  </si>
  <si>
    <t>Shaw</t>
  </si>
  <si>
    <t>Romero</t>
  </si>
  <si>
    <t>Spears</t>
  </si>
  <si>
    <t>Albarati</t>
  </si>
  <si>
    <t>Atusiubah</t>
  </si>
  <si>
    <t>Savinon</t>
  </si>
  <si>
    <t>Golds</t>
  </si>
  <si>
    <t>Mckenzie</t>
  </si>
  <si>
    <t>Statuto</t>
  </si>
  <si>
    <t>Davila</t>
  </si>
  <si>
    <t>Ross</t>
  </si>
  <si>
    <t>Ombongo-Golden</t>
  </si>
  <si>
    <t>Maldonado</t>
  </si>
  <si>
    <t>Cornielle</t>
  </si>
  <si>
    <t>Deleon</t>
  </si>
  <si>
    <t>York</t>
  </si>
  <si>
    <t>Merino Herrera</t>
  </si>
  <si>
    <t>Sonko</t>
  </si>
  <si>
    <t>Nasert</t>
  </si>
  <si>
    <t>Mendoza</t>
  </si>
  <si>
    <t>Cardenas</t>
  </si>
  <si>
    <t>Cashman</t>
  </si>
  <si>
    <t>Ubiles</t>
  </si>
  <si>
    <t>Regins</t>
  </si>
  <si>
    <t>Bieo</t>
  </si>
  <si>
    <t>Calhoun</t>
  </si>
  <si>
    <t>Dasher</t>
  </si>
  <si>
    <t>Batista</t>
  </si>
  <si>
    <t>Garzon</t>
  </si>
  <si>
    <t>Alvarado</t>
  </si>
  <si>
    <t>Marks</t>
  </si>
  <si>
    <t>Appleton</t>
  </si>
  <si>
    <t>Baldwin</t>
  </si>
  <si>
    <t>Brown</t>
  </si>
  <si>
    <t>Trowell</t>
  </si>
  <si>
    <t>Geronimo</t>
  </si>
  <si>
    <t>Kawalick</t>
  </si>
  <si>
    <t>Baez</t>
  </si>
  <si>
    <t>Cabral</t>
  </si>
  <si>
    <t>Casillas</t>
  </si>
  <si>
    <t>Matos</t>
  </si>
  <si>
    <t>Cisse</t>
  </si>
  <si>
    <t>McClean</t>
  </si>
  <si>
    <t>Acevedo</t>
  </si>
  <si>
    <t>Butts</t>
  </si>
  <si>
    <t>Minaya</t>
  </si>
  <si>
    <t>Muniz</t>
  </si>
  <si>
    <t>Cornelio</t>
  </si>
  <si>
    <t>Lopez</t>
  </si>
  <si>
    <t>Everett</t>
  </si>
  <si>
    <t>Lennon</t>
  </si>
  <si>
    <t>Tavarez Jimenez</t>
  </si>
  <si>
    <t>Silvestre</t>
  </si>
  <si>
    <t>Holloman</t>
  </si>
  <si>
    <t>Cauldwell</t>
  </si>
  <si>
    <t>Jonnson</t>
  </si>
  <si>
    <t>Gyimah</t>
  </si>
  <si>
    <t>McCray</t>
  </si>
  <si>
    <t>Gibbs</t>
  </si>
  <si>
    <t>Kouyate</t>
  </si>
  <si>
    <t>Gross</t>
  </si>
  <si>
    <t>Hamptonie</t>
  </si>
  <si>
    <t>Massey</t>
  </si>
  <si>
    <t>Bisono</t>
  </si>
  <si>
    <t>Odum</t>
  </si>
  <si>
    <t>Muñiz</t>
  </si>
  <si>
    <t>Cordero</t>
  </si>
  <si>
    <t>Polanco</t>
  </si>
  <si>
    <t>Lazaro Gonzalez</t>
  </si>
  <si>
    <t>Lewis</t>
  </si>
  <si>
    <t>Byfield</t>
  </si>
  <si>
    <t>Medina</t>
  </si>
  <si>
    <t>Dunnell</t>
  </si>
  <si>
    <t>Lliguichuzhca</t>
  </si>
  <si>
    <t>Aquino</t>
  </si>
  <si>
    <t>Castro- Escarraman</t>
  </si>
  <si>
    <t>Rosario</t>
  </si>
  <si>
    <t>Tavera</t>
  </si>
  <si>
    <t>Roman Torres</t>
  </si>
  <si>
    <t>Hernandez</t>
  </si>
  <si>
    <t>Vazquez</t>
  </si>
  <si>
    <t>Duarte</t>
  </si>
  <si>
    <t>Brea Infante</t>
  </si>
  <si>
    <t>Gil</t>
  </si>
  <si>
    <t>Lora</t>
  </si>
  <si>
    <t>Allen</t>
  </si>
  <si>
    <t>Gomez</t>
  </si>
  <si>
    <t>Tavarez</t>
  </si>
  <si>
    <t>Sena</t>
  </si>
  <si>
    <t>Villa</t>
  </si>
  <si>
    <t>Marizan</t>
  </si>
  <si>
    <t>Sowa</t>
  </si>
  <si>
    <t>Govia</t>
  </si>
  <si>
    <t>Feliciano</t>
  </si>
  <si>
    <t>Cobos</t>
  </si>
  <si>
    <t>Covert</t>
  </si>
  <si>
    <t>Matias</t>
  </si>
  <si>
    <t>Mordan</t>
  </si>
  <si>
    <t>Sonson</t>
  </si>
  <si>
    <t>Tirado</t>
  </si>
  <si>
    <t>Ortiz Rivera</t>
  </si>
  <si>
    <t>Cedeno</t>
  </si>
  <si>
    <t>Seck</t>
  </si>
  <si>
    <t>Sierra</t>
  </si>
  <si>
    <t>Colon</t>
  </si>
  <si>
    <t>Cabral Castro</t>
  </si>
  <si>
    <t>DeBride</t>
  </si>
  <si>
    <t>Creightney</t>
  </si>
  <si>
    <t>Nunez</t>
  </si>
  <si>
    <t>Bindoumou</t>
  </si>
  <si>
    <t>Celestine</t>
  </si>
  <si>
    <t>Alleyne</t>
  </si>
  <si>
    <t>Zaccaro</t>
  </si>
  <si>
    <t>Garrett</t>
  </si>
  <si>
    <t>Mejia</t>
  </si>
  <si>
    <t>Abreu</t>
  </si>
  <si>
    <t>Castillo</t>
  </si>
  <si>
    <t>Moina</t>
  </si>
  <si>
    <t>Ahmed</t>
  </si>
  <si>
    <t>Fabian</t>
  </si>
  <si>
    <t>Rivas</t>
  </si>
  <si>
    <t>Grayson</t>
  </si>
  <si>
    <t>Dennis</t>
  </si>
  <si>
    <t>Fofanah</t>
  </si>
  <si>
    <t>Liriano Pena</t>
  </si>
  <si>
    <t>Samuels</t>
  </si>
  <si>
    <t>Soumare</t>
  </si>
  <si>
    <t>Carcano</t>
  </si>
  <si>
    <t>Payano</t>
  </si>
  <si>
    <t>Watson</t>
  </si>
  <si>
    <t>Cummins</t>
  </si>
  <si>
    <t>Ozorio</t>
  </si>
  <si>
    <t>Romain</t>
  </si>
  <si>
    <t>Fernandez</t>
  </si>
  <si>
    <t>Grier</t>
  </si>
  <si>
    <t>Broadbelt</t>
  </si>
  <si>
    <t>Abbott</t>
  </si>
  <si>
    <t>Candelo</t>
  </si>
  <si>
    <t>Espinal</t>
  </si>
  <si>
    <t>Nolasco</t>
  </si>
  <si>
    <t>Lowe</t>
  </si>
  <si>
    <t>Flete</t>
  </si>
  <si>
    <t>Chatman</t>
  </si>
  <si>
    <t>Franco</t>
  </si>
  <si>
    <t>Slaghter</t>
  </si>
  <si>
    <t>Manzanillo</t>
  </si>
  <si>
    <t>Richards</t>
  </si>
  <si>
    <t>Francis</t>
  </si>
  <si>
    <t>Escobar</t>
  </si>
  <si>
    <t>Fofana</t>
  </si>
  <si>
    <t>Octave</t>
  </si>
  <si>
    <t>Huarneck</t>
  </si>
  <si>
    <t>Lasanta</t>
  </si>
  <si>
    <t>Maniram</t>
  </si>
  <si>
    <t>Marshall</t>
  </si>
  <si>
    <t>Paige</t>
  </si>
  <si>
    <t>Morrison</t>
  </si>
  <si>
    <t>Prater</t>
  </si>
  <si>
    <t>Simo</t>
  </si>
  <si>
    <t>Archie</t>
  </si>
  <si>
    <t>Headrington</t>
  </si>
  <si>
    <t>Miranda</t>
  </si>
  <si>
    <t>Isler</t>
  </si>
  <si>
    <t>Trawalley</t>
  </si>
  <si>
    <t>Graham</t>
  </si>
  <si>
    <t>Ulloa</t>
  </si>
  <si>
    <t>Hough</t>
  </si>
  <si>
    <t>Terranova</t>
  </si>
  <si>
    <t>Tillman</t>
  </si>
  <si>
    <t>Walker</t>
  </si>
  <si>
    <t>Rodrigues</t>
  </si>
  <si>
    <t>Kee</t>
  </si>
  <si>
    <t>Carrasquillo</t>
  </si>
  <si>
    <t>Webster</t>
  </si>
  <si>
    <t>Herrera</t>
  </si>
  <si>
    <t>Pijuan</t>
  </si>
  <si>
    <t>Morales</t>
  </si>
  <si>
    <t>Napoleoni</t>
  </si>
  <si>
    <t>Murillo</t>
  </si>
  <si>
    <t>Mejias</t>
  </si>
  <si>
    <t>Rosales</t>
  </si>
  <si>
    <t>Suazo</t>
  </si>
  <si>
    <t>Harmon</t>
  </si>
  <si>
    <t>Chung</t>
  </si>
  <si>
    <t>Texidor</t>
  </si>
  <si>
    <t>Sumpter</t>
  </si>
  <si>
    <t>Nublett</t>
  </si>
  <si>
    <t>Rondon</t>
  </si>
  <si>
    <t>Gilliam</t>
  </si>
  <si>
    <t>Guadelupe</t>
  </si>
  <si>
    <t>Melendez</t>
  </si>
  <si>
    <t>Hinson</t>
  </si>
  <si>
    <t>Arroyo</t>
  </si>
  <si>
    <t>Alicea</t>
  </si>
  <si>
    <t>Delaney</t>
  </si>
  <si>
    <t>Lam</t>
  </si>
  <si>
    <t>watson</t>
  </si>
  <si>
    <t>Pastorello</t>
  </si>
  <si>
    <t>paez</t>
  </si>
  <si>
    <t>Burton</t>
  </si>
  <si>
    <t>Quezada</t>
  </si>
  <si>
    <t>Wortman</t>
  </si>
  <si>
    <t>Taylor Toulson</t>
  </si>
  <si>
    <t>Allsop</t>
  </si>
  <si>
    <t>Heard</t>
  </si>
  <si>
    <t>sanchez</t>
  </si>
  <si>
    <t>Kotok</t>
  </si>
  <si>
    <t>Lee</t>
  </si>
  <si>
    <t>Jefferson</t>
  </si>
  <si>
    <t>Chavez</t>
  </si>
  <si>
    <t>Webber</t>
  </si>
  <si>
    <t>Govan</t>
  </si>
  <si>
    <t>Kotlyarenko</t>
  </si>
  <si>
    <t>Dikmane</t>
  </si>
  <si>
    <t>Lindo</t>
  </si>
  <si>
    <t>Battle</t>
  </si>
  <si>
    <t>Aponte</t>
  </si>
  <si>
    <t>Raffoul</t>
  </si>
  <si>
    <t>Foote</t>
  </si>
  <si>
    <t>Washington Jones</t>
  </si>
  <si>
    <t>Wasson</t>
  </si>
  <si>
    <t>Burdie</t>
  </si>
  <si>
    <t>Wiggins</t>
  </si>
  <si>
    <t>Jarvis</t>
  </si>
  <si>
    <t>Waide</t>
  </si>
  <si>
    <t>Massengale</t>
  </si>
  <si>
    <t>Collins</t>
  </si>
  <si>
    <t>Sajous</t>
  </si>
  <si>
    <t>Law</t>
  </si>
  <si>
    <t>Boudier</t>
  </si>
  <si>
    <t>Brito</t>
  </si>
  <si>
    <t>Caesar</t>
  </si>
  <si>
    <t>Guerrero</t>
  </si>
  <si>
    <t>Davis</t>
  </si>
  <si>
    <t>Graves</t>
  </si>
  <si>
    <t>Hunt</t>
  </si>
  <si>
    <t>Tsai</t>
  </si>
  <si>
    <t>Thiam</t>
  </si>
  <si>
    <t>Demera</t>
  </si>
  <si>
    <t>SANTIAGO</t>
  </si>
  <si>
    <t>Silvestri</t>
  </si>
  <si>
    <t>Villafane</t>
  </si>
  <si>
    <t>Curry</t>
  </si>
  <si>
    <t>Owusuah</t>
  </si>
  <si>
    <t>Peguero</t>
  </si>
  <si>
    <t>Villalona</t>
  </si>
  <si>
    <t>Pastrana</t>
  </si>
  <si>
    <t>Ruffin-Robinson</t>
  </si>
  <si>
    <t>McKenzie</t>
  </si>
  <si>
    <t>Jordan</t>
  </si>
  <si>
    <t>Amaro</t>
  </si>
  <si>
    <t>Smiley</t>
  </si>
  <si>
    <t>Cerdena</t>
  </si>
  <si>
    <t>Roberson</t>
  </si>
  <si>
    <t>Marmolejos</t>
  </si>
  <si>
    <t>Warmack</t>
  </si>
  <si>
    <t>Mcgeachy</t>
  </si>
  <si>
    <t>Shiloh</t>
  </si>
  <si>
    <t>Ranger</t>
  </si>
  <si>
    <t>Simmonds</t>
  </si>
  <si>
    <t>Candelario</t>
  </si>
  <si>
    <t>Kong</t>
  </si>
  <si>
    <t>Reyes Garcia</t>
  </si>
  <si>
    <t>Sosa</t>
  </si>
  <si>
    <t>Carmona</t>
  </si>
  <si>
    <t>Hiris Gilley</t>
  </si>
  <si>
    <t>Horne</t>
  </si>
  <si>
    <t>Lawrence</t>
  </si>
  <si>
    <t>Jeter</t>
  </si>
  <si>
    <t>Mcfaddin</t>
  </si>
  <si>
    <t>Martin</t>
  </si>
  <si>
    <t>Khalifah</t>
  </si>
  <si>
    <t>Collado</t>
  </si>
  <si>
    <t>Jameson</t>
  </si>
  <si>
    <t>Fontanez Martinez</t>
  </si>
  <si>
    <t>Ynfante</t>
  </si>
  <si>
    <t>Reape</t>
  </si>
  <si>
    <t>Salahuddin</t>
  </si>
  <si>
    <t>Jimenez</t>
  </si>
  <si>
    <t>Duodo</t>
  </si>
  <si>
    <t>Laguerre</t>
  </si>
  <si>
    <t>Jammeh</t>
  </si>
  <si>
    <t>Prandy</t>
  </si>
  <si>
    <t>Bubb</t>
  </si>
  <si>
    <t>Qumbargi</t>
  </si>
  <si>
    <t>Findley</t>
  </si>
  <si>
    <t>DelaCruz</t>
  </si>
  <si>
    <t>Olivares</t>
  </si>
  <si>
    <t>Camacho</t>
  </si>
  <si>
    <t>Figueroa</t>
  </si>
  <si>
    <t>Vergez</t>
  </si>
  <si>
    <t>Yates</t>
  </si>
  <si>
    <t>Trigueno</t>
  </si>
  <si>
    <t>Fuelto</t>
  </si>
  <si>
    <t>Holden</t>
  </si>
  <si>
    <t>Fiallos</t>
  </si>
  <si>
    <t>Disla</t>
  </si>
  <si>
    <t>Dzaba</t>
  </si>
  <si>
    <t>Hetmeyer</t>
  </si>
  <si>
    <t>Navas</t>
  </si>
  <si>
    <t>Campbell</t>
  </si>
  <si>
    <t>Clotter</t>
  </si>
  <si>
    <t>Millikens</t>
  </si>
  <si>
    <t>Pacheco</t>
  </si>
  <si>
    <t>Auson</t>
  </si>
  <si>
    <t>Stewart</t>
  </si>
  <si>
    <t>Secka</t>
  </si>
  <si>
    <t>Espinal Rivera</t>
  </si>
  <si>
    <t>Fulton</t>
  </si>
  <si>
    <t>Barrera</t>
  </si>
  <si>
    <t>Rahman</t>
  </si>
  <si>
    <t>Davies</t>
  </si>
  <si>
    <t>Villanueva</t>
  </si>
  <si>
    <t>Egipciaco</t>
  </si>
  <si>
    <t>Jesup</t>
  </si>
  <si>
    <t>Abdo</t>
  </si>
  <si>
    <t>Fleury</t>
  </si>
  <si>
    <t>Ostalaza</t>
  </si>
  <si>
    <t>Gaya</t>
  </si>
  <si>
    <t>Castellanos</t>
  </si>
  <si>
    <t>Andino</t>
  </si>
  <si>
    <t>Tatis</t>
  </si>
  <si>
    <t>Bonifacio</t>
  </si>
  <si>
    <t>Maisonette</t>
  </si>
  <si>
    <t>Wilkins</t>
  </si>
  <si>
    <t>Vargas</t>
  </si>
  <si>
    <t>Fenelon</t>
  </si>
  <si>
    <t>Parilla</t>
  </si>
  <si>
    <t>Caceres</t>
  </si>
  <si>
    <t>Hidalgo</t>
  </si>
  <si>
    <t>Hill</t>
  </si>
  <si>
    <t>Concepcion</t>
  </si>
  <si>
    <t>Camara</t>
  </si>
  <si>
    <t>Sore</t>
  </si>
  <si>
    <t>Powell</t>
  </si>
  <si>
    <t>Edlow</t>
  </si>
  <si>
    <t>Ublies</t>
  </si>
  <si>
    <t>Payne</t>
  </si>
  <si>
    <t>Weekes</t>
  </si>
  <si>
    <t>Ginel</t>
  </si>
  <si>
    <t>Alcantara</t>
  </si>
  <si>
    <t>Made</t>
  </si>
  <si>
    <t>Udin</t>
  </si>
  <si>
    <t>Jacquez</t>
  </si>
  <si>
    <t>Briscoe</t>
  </si>
  <si>
    <t>Kerr</t>
  </si>
  <si>
    <t>Justiniano</t>
  </si>
  <si>
    <t>Velazquez</t>
  </si>
  <si>
    <t>Frost</t>
  </si>
  <si>
    <t>Crispin</t>
  </si>
  <si>
    <t>Agostini</t>
  </si>
  <si>
    <t>McKell</t>
  </si>
  <si>
    <t>LAMPONE</t>
  </si>
  <si>
    <t>Rivers</t>
  </si>
  <si>
    <t>Alers</t>
  </si>
  <si>
    <t>Spagner</t>
  </si>
  <si>
    <t>Mcbride</t>
  </si>
  <si>
    <t>McLean</t>
  </si>
  <si>
    <t>Orta Melendez</t>
  </si>
  <si>
    <t>Kabba</t>
  </si>
  <si>
    <t>Jenkins</t>
  </si>
  <si>
    <t>Thigpen</t>
  </si>
  <si>
    <t>Olivera</t>
  </si>
  <si>
    <t>Molina-Duran</t>
  </si>
  <si>
    <t>Huertas</t>
  </si>
  <si>
    <t>Carpio</t>
  </si>
  <si>
    <t>Cochran-Nixon</t>
  </si>
  <si>
    <t>Varona</t>
  </si>
  <si>
    <t>Avalo</t>
  </si>
  <si>
    <t>Diop</t>
  </si>
  <si>
    <t>Guiion</t>
  </si>
  <si>
    <t>Konate</t>
  </si>
  <si>
    <t>Heyward</t>
  </si>
  <si>
    <t>Palazzo</t>
  </si>
  <si>
    <t>Arias</t>
  </si>
  <si>
    <t>Hall</t>
  </si>
  <si>
    <t>Hostos</t>
  </si>
  <si>
    <t>Hannah</t>
  </si>
  <si>
    <t>McGreer</t>
  </si>
  <si>
    <t>Nahsha</t>
  </si>
  <si>
    <t>Valentine</t>
  </si>
  <si>
    <t>German</t>
  </si>
  <si>
    <t>DAVIS</t>
  </si>
  <si>
    <t>Carela</t>
  </si>
  <si>
    <t>Omolade</t>
  </si>
  <si>
    <t>Urena</t>
  </si>
  <si>
    <t>Liu</t>
  </si>
  <si>
    <t>Prescott</t>
  </si>
  <si>
    <t>Sarpong</t>
  </si>
  <si>
    <t>ESTEFANY</t>
  </si>
  <si>
    <t>Monroe</t>
  </si>
  <si>
    <t>Miah</t>
  </si>
  <si>
    <t>Gillen</t>
  </si>
  <si>
    <t>Velasquez</t>
  </si>
  <si>
    <t>Olivencia</t>
  </si>
  <si>
    <t>Fernandez Dominguez</t>
  </si>
  <si>
    <t>Edmonds</t>
  </si>
  <si>
    <t>Guevara</t>
  </si>
  <si>
    <t>Encarnacion</t>
  </si>
  <si>
    <t>Blake</t>
  </si>
  <si>
    <t>Poole</t>
  </si>
  <si>
    <t>Bennett</t>
  </si>
  <si>
    <t>Nixon</t>
  </si>
  <si>
    <t>Shepard</t>
  </si>
  <si>
    <t>Valentin</t>
  </si>
  <si>
    <t>Aragones</t>
  </si>
  <si>
    <t>Aybar</t>
  </si>
  <si>
    <t>Garcia Torres</t>
  </si>
  <si>
    <t>Burnham</t>
  </si>
  <si>
    <t>Imeraj</t>
  </si>
  <si>
    <t>Holmes</t>
  </si>
  <si>
    <t>Yarde</t>
  </si>
  <si>
    <t>Sequeira</t>
  </si>
  <si>
    <t>Dolce</t>
  </si>
  <si>
    <t>Schiff</t>
  </si>
  <si>
    <t>Evangelista</t>
  </si>
  <si>
    <t>Holloway</t>
  </si>
  <si>
    <t>Mateen</t>
  </si>
  <si>
    <t>Tyler</t>
  </si>
  <si>
    <t>Almawari</t>
  </si>
  <si>
    <t>Badillo</t>
  </si>
  <si>
    <t>Malave</t>
  </si>
  <si>
    <t>Crump</t>
  </si>
  <si>
    <t>Gibson</t>
  </si>
  <si>
    <t>Bonets</t>
  </si>
  <si>
    <t>Lebron</t>
  </si>
  <si>
    <t>Irizarry</t>
  </si>
  <si>
    <t>Carroll</t>
  </si>
  <si>
    <t>Vidall</t>
  </si>
  <si>
    <t>Mas</t>
  </si>
  <si>
    <t>Read</t>
  </si>
  <si>
    <t>Ovalle</t>
  </si>
  <si>
    <t>Houston</t>
  </si>
  <si>
    <t>Toison</t>
  </si>
  <si>
    <t>Dorsey</t>
  </si>
  <si>
    <t>Carter</t>
  </si>
  <si>
    <t>COLON</t>
  </si>
  <si>
    <t>Morel</t>
  </si>
  <si>
    <t>Delarosa</t>
  </si>
  <si>
    <t>Loverde</t>
  </si>
  <si>
    <t>Moumouni</t>
  </si>
  <si>
    <t>Usman</t>
  </si>
  <si>
    <t>De Jesus</t>
  </si>
  <si>
    <t>Fitch</t>
  </si>
  <si>
    <t>Marquez</t>
  </si>
  <si>
    <t>Boyd</t>
  </si>
  <si>
    <t>Bradshaw</t>
  </si>
  <si>
    <t>Novas</t>
  </si>
  <si>
    <t>CRUZ</t>
  </si>
  <si>
    <t>Berkeley</t>
  </si>
  <si>
    <t>Mouzon</t>
  </si>
  <si>
    <t>Orosco</t>
  </si>
  <si>
    <t>Ramos Paolino</t>
  </si>
  <si>
    <t>Middleton</t>
  </si>
  <si>
    <t>Mansaray</t>
  </si>
  <si>
    <t>Simmons Jr.</t>
  </si>
  <si>
    <t>Buchanan</t>
  </si>
  <si>
    <t>Mendez</t>
  </si>
  <si>
    <t>LAUREANO</t>
  </si>
  <si>
    <t>Jackson Agee</t>
  </si>
  <si>
    <t>Conveniencia</t>
  </si>
  <si>
    <t>Capers</t>
  </si>
  <si>
    <t>Tate</t>
  </si>
  <si>
    <t>Wiley</t>
  </si>
  <si>
    <t>Marmol</t>
  </si>
  <si>
    <t>Recabarren</t>
  </si>
  <si>
    <t>Compton</t>
  </si>
  <si>
    <t>Adams</t>
  </si>
  <si>
    <t>Genao-Antonio</t>
  </si>
  <si>
    <t>Carver</t>
  </si>
  <si>
    <t>Beckles</t>
  </si>
  <si>
    <t>Cancel</t>
  </si>
  <si>
    <t>Montanez</t>
  </si>
  <si>
    <t>Harry</t>
  </si>
  <si>
    <t>Agard</t>
  </si>
  <si>
    <t>Diabate</t>
  </si>
  <si>
    <t>Tiabo</t>
  </si>
  <si>
    <t>Coleman Raybe</t>
  </si>
  <si>
    <t>Burdier</t>
  </si>
  <si>
    <t>Diaz Quiles</t>
  </si>
  <si>
    <t>Veras</t>
  </si>
  <si>
    <t>Miner</t>
  </si>
  <si>
    <t>Hamer</t>
  </si>
  <si>
    <t>Okomeng</t>
  </si>
  <si>
    <t>Teye-Okofo</t>
  </si>
  <si>
    <t>Paulus</t>
  </si>
  <si>
    <t>Prioleau</t>
  </si>
  <si>
    <t>Echenique</t>
  </si>
  <si>
    <t>Saturnin</t>
  </si>
  <si>
    <t>Sebyatika</t>
  </si>
  <si>
    <t>Modesta</t>
  </si>
  <si>
    <t>Cartagena</t>
  </si>
  <si>
    <t>Pittman</t>
  </si>
  <si>
    <t>Casado</t>
  </si>
  <si>
    <t>Vidal</t>
  </si>
  <si>
    <t>Pinckney</t>
  </si>
  <si>
    <t>Sidibe</t>
  </si>
  <si>
    <t>Madden</t>
  </si>
  <si>
    <t>Gonzales</t>
  </si>
  <si>
    <t>Robles</t>
  </si>
  <si>
    <t>Manzueta Hernandez</t>
  </si>
  <si>
    <t>LEBRON</t>
  </si>
  <si>
    <t>Campiz</t>
  </si>
  <si>
    <t>Schofield</t>
  </si>
  <si>
    <t>Fuentes</t>
  </si>
  <si>
    <t>Giraud</t>
  </si>
  <si>
    <t>Bracero</t>
  </si>
  <si>
    <t>Quartey</t>
  </si>
  <si>
    <t>Betances Gil</t>
  </si>
  <si>
    <t>Almonte</t>
  </si>
  <si>
    <t>GIL</t>
  </si>
  <si>
    <t>RODRIGUEZ</t>
  </si>
  <si>
    <t>Carson</t>
  </si>
  <si>
    <t>HOFFMAN</t>
  </si>
  <si>
    <t>DURAN PIMENTAL</t>
  </si>
  <si>
    <t>Zapata</t>
  </si>
  <si>
    <t>Giannpoulos</t>
  </si>
  <si>
    <t>MUHAMMAD</t>
  </si>
  <si>
    <t>Reddick</t>
  </si>
  <si>
    <t>WILLIAMS</t>
  </si>
  <si>
    <t>Obi</t>
  </si>
  <si>
    <t>FRIAS</t>
  </si>
  <si>
    <t>VASQUEZ</t>
  </si>
  <si>
    <t>BELTRAN</t>
  </si>
  <si>
    <t>De La Nunez</t>
  </si>
  <si>
    <t>FANA</t>
  </si>
  <si>
    <t>Viera</t>
  </si>
  <si>
    <t>SUAREZ</t>
  </si>
  <si>
    <t>Hanley</t>
  </si>
  <si>
    <t>HERNANDEZ</t>
  </si>
  <si>
    <t>Gallardo</t>
  </si>
  <si>
    <t>Carrion</t>
  </si>
  <si>
    <t>Evans</t>
  </si>
  <si>
    <t>Tartt</t>
  </si>
  <si>
    <t>Epps</t>
  </si>
  <si>
    <t>Sisti</t>
  </si>
  <si>
    <t>Green-Diaz</t>
  </si>
  <si>
    <t>Daniels</t>
  </si>
  <si>
    <t>Blackman</t>
  </si>
  <si>
    <t>Downs</t>
  </si>
  <si>
    <t>Wakefield</t>
  </si>
  <si>
    <t>Jourdain</t>
  </si>
  <si>
    <t>Sawh</t>
  </si>
  <si>
    <t>Frias</t>
  </si>
  <si>
    <t>Cooper</t>
  </si>
  <si>
    <t>Bunch</t>
  </si>
  <si>
    <t>Alfieri</t>
  </si>
  <si>
    <t>Jairam Mohammed</t>
  </si>
  <si>
    <t>Zongo</t>
  </si>
  <si>
    <t>BERTI</t>
  </si>
  <si>
    <t>Khalil</t>
  </si>
  <si>
    <t>JOLAOSO</t>
  </si>
  <si>
    <t>Spear</t>
  </si>
  <si>
    <t>Pujols</t>
  </si>
  <si>
    <t>Amadis</t>
  </si>
  <si>
    <t>Minott</t>
  </si>
  <si>
    <t>Gibbs Pratt</t>
  </si>
  <si>
    <t>Manzueta</t>
  </si>
  <si>
    <t>De La Cruz</t>
  </si>
  <si>
    <t>Luna</t>
  </si>
  <si>
    <t>Then</t>
  </si>
  <si>
    <t>Alvarez</t>
  </si>
  <si>
    <t>Guerra</t>
  </si>
  <si>
    <t>Ozoria</t>
  </si>
  <si>
    <t>Banguela</t>
  </si>
  <si>
    <t>Jallow</t>
  </si>
  <si>
    <t>Perea</t>
  </si>
  <si>
    <t>Noesi</t>
  </si>
  <si>
    <t>Ramirez Taveras</t>
  </si>
  <si>
    <t>Donis</t>
  </si>
  <si>
    <t>Cisneros De Gonzalez</t>
  </si>
  <si>
    <t>Kirby</t>
  </si>
  <si>
    <t>Haxhaj</t>
  </si>
  <si>
    <t>Mancera</t>
  </si>
  <si>
    <t>Cortez</t>
  </si>
  <si>
    <t>O' Connor</t>
  </si>
  <si>
    <t>Tovar</t>
  </si>
  <si>
    <t>Rivera Olavarria</t>
  </si>
  <si>
    <t>Irvin</t>
  </si>
  <si>
    <t>Giron</t>
  </si>
  <si>
    <t>Oliveras</t>
  </si>
  <si>
    <t>Vizcarrando</t>
  </si>
  <si>
    <t>Daley</t>
  </si>
  <si>
    <t>Hxurreta</t>
  </si>
  <si>
    <t>Marrero</t>
  </si>
  <si>
    <t>motley</t>
  </si>
  <si>
    <t>Robin</t>
  </si>
  <si>
    <t>West</t>
  </si>
  <si>
    <t>Mumuni</t>
  </si>
  <si>
    <t>Hoare</t>
  </si>
  <si>
    <t>Murray</t>
  </si>
  <si>
    <t>Arriaga</t>
  </si>
  <si>
    <t>Algozy</t>
  </si>
  <si>
    <t>Correa</t>
  </si>
  <si>
    <t>Eguabor</t>
  </si>
  <si>
    <t>Sessoms</t>
  </si>
  <si>
    <t>Placido Sarita</t>
  </si>
  <si>
    <t>Shubrick</t>
  </si>
  <si>
    <t>Lajara</t>
  </si>
  <si>
    <t>Cholmondeley</t>
  </si>
  <si>
    <t>Parker</t>
  </si>
  <si>
    <t>Clarke</t>
  </si>
  <si>
    <t>Occean</t>
  </si>
  <si>
    <t>Baker</t>
  </si>
  <si>
    <t>McLendon</t>
  </si>
  <si>
    <t>Sajid</t>
  </si>
  <si>
    <t>Boone</t>
  </si>
  <si>
    <t>Wells</t>
  </si>
  <si>
    <t>Faison</t>
  </si>
  <si>
    <t>Meza</t>
  </si>
  <si>
    <t>Silverio</t>
  </si>
  <si>
    <t>Settles</t>
  </si>
  <si>
    <t>Williamson</t>
  </si>
  <si>
    <t>Aristy</t>
  </si>
  <si>
    <t>Harden</t>
  </si>
  <si>
    <t>Thera</t>
  </si>
  <si>
    <t>Rojas</t>
  </si>
  <si>
    <t>Brazell</t>
  </si>
  <si>
    <t>Ashwood</t>
  </si>
  <si>
    <t>DeLeon</t>
  </si>
  <si>
    <t>Wainwright</t>
  </si>
  <si>
    <t>Pimentel</t>
  </si>
  <si>
    <t>Perez Santiago</t>
  </si>
  <si>
    <t>Castro</t>
  </si>
  <si>
    <t>De Castro Rodriguez</t>
  </si>
  <si>
    <t>Davis-McMillian</t>
  </si>
  <si>
    <t>Valerio</t>
  </si>
  <si>
    <t>Mable</t>
  </si>
  <si>
    <t>Waters</t>
  </si>
  <si>
    <t>Laracuente Colon</t>
  </si>
  <si>
    <t>Escotto</t>
  </si>
  <si>
    <t>Herra</t>
  </si>
  <si>
    <t>Monegro</t>
  </si>
  <si>
    <t>Black</t>
  </si>
  <si>
    <t>Boyer</t>
  </si>
  <si>
    <t>Blanco</t>
  </si>
  <si>
    <t>Alcequier</t>
  </si>
  <si>
    <t>Greene</t>
  </si>
  <si>
    <t>Modesto</t>
  </si>
  <si>
    <t>Calcano</t>
  </si>
  <si>
    <t>Merced</t>
  </si>
  <si>
    <t>Garcia-Carrazco</t>
  </si>
  <si>
    <t>Adjeyi</t>
  </si>
  <si>
    <t>Acosta</t>
  </si>
  <si>
    <t>Hubbard</t>
  </si>
  <si>
    <t>Downes</t>
  </si>
  <si>
    <t>Otero</t>
  </si>
  <si>
    <t>Sow</t>
  </si>
  <si>
    <t>Maggiolo</t>
  </si>
  <si>
    <t>Lozada</t>
  </si>
  <si>
    <t>Burgos</t>
  </si>
  <si>
    <t>Sambula</t>
  </si>
  <si>
    <t>Palmer</t>
  </si>
  <si>
    <t>Forde</t>
  </si>
  <si>
    <t>Harper</t>
  </si>
  <si>
    <t>Sanders</t>
  </si>
  <si>
    <t>Coley</t>
  </si>
  <si>
    <t>Avila</t>
  </si>
  <si>
    <t>Slowley</t>
  </si>
  <si>
    <t>Taluy</t>
  </si>
  <si>
    <t>Munroe</t>
  </si>
  <si>
    <t>Elvy</t>
  </si>
  <si>
    <t>Monell</t>
  </si>
  <si>
    <t>Medero</t>
  </si>
  <si>
    <t>Oropeza</t>
  </si>
  <si>
    <t>Newton</t>
  </si>
  <si>
    <t>Bohannon</t>
  </si>
  <si>
    <t>Spencer</t>
  </si>
  <si>
    <t>Lincoln</t>
  </si>
  <si>
    <t>Chin</t>
  </si>
  <si>
    <t>Jalloh</t>
  </si>
  <si>
    <t>Rossy</t>
  </si>
  <si>
    <t>Baxter</t>
  </si>
  <si>
    <t>Sano</t>
  </si>
  <si>
    <t>Ponce Deleon</t>
  </si>
  <si>
    <t>Vega Holmes</t>
  </si>
  <si>
    <t>McKinley</t>
  </si>
  <si>
    <t>Patterson</t>
  </si>
  <si>
    <t>Pitroipa</t>
  </si>
  <si>
    <t>Gadaou</t>
  </si>
  <si>
    <t>Dematos</t>
  </si>
  <si>
    <t>Washington</t>
  </si>
  <si>
    <t>Pressley</t>
  </si>
  <si>
    <t>Maxell</t>
  </si>
  <si>
    <t>Ford</t>
  </si>
  <si>
    <t>Lind</t>
  </si>
  <si>
    <t>Franks</t>
  </si>
  <si>
    <t>Zeida</t>
  </si>
  <si>
    <t>Sharwar</t>
  </si>
  <si>
    <t>Zaten-Brea</t>
  </si>
  <si>
    <t>Benavides</t>
  </si>
  <si>
    <t>De la cruz</t>
  </si>
  <si>
    <t>Saleh</t>
  </si>
  <si>
    <t>Jungk</t>
  </si>
  <si>
    <t>Montolio</t>
  </si>
  <si>
    <t>Dejesus</t>
  </si>
  <si>
    <t>Steele</t>
  </si>
  <si>
    <t>Lugo</t>
  </si>
  <si>
    <t>Estrada</t>
  </si>
  <si>
    <t>Nater</t>
  </si>
  <si>
    <t>Peals</t>
  </si>
  <si>
    <t>Reinoso</t>
  </si>
  <si>
    <t>Gregory</t>
  </si>
  <si>
    <t>Fajardo</t>
  </si>
  <si>
    <t>Tapia</t>
  </si>
  <si>
    <t>Segura</t>
  </si>
  <si>
    <t>Crenshaw</t>
  </si>
  <si>
    <t>Barnes</t>
  </si>
  <si>
    <t>Vitarelli</t>
  </si>
  <si>
    <t>Norman</t>
  </si>
  <si>
    <t>Gilling</t>
  </si>
  <si>
    <t>Halsey</t>
  </si>
  <si>
    <t>Oliva</t>
  </si>
  <si>
    <t>Liggins</t>
  </si>
  <si>
    <t>Matyas</t>
  </si>
  <si>
    <t>Tellier</t>
  </si>
  <si>
    <t>Meador</t>
  </si>
  <si>
    <t>Knight</t>
  </si>
  <si>
    <t>Vega</t>
  </si>
  <si>
    <t>Suber</t>
  </si>
  <si>
    <t>Lorino</t>
  </si>
  <si>
    <t>Jeffries</t>
  </si>
  <si>
    <t>TORRES</t>
  </si>
  <si>
    <t>Cannonier</t>
  </si>
  <si>
    <t>Doucet</t>
  </si>
  <si>
    <t>Al Gumai</t>
  </si>
  <si>
    <t>Del Rosario Martinez</t>
  </si>
  <si>
    <t>Diaby</t>
  </si>
  <si>
    <t>Hills</t>
  </si>
  <si>
    <t>Trinidad</t>
  </si>
  <si>
    <t>Kazembe</t>
  </si>
  <si>
    <t>Ghulam</t>
  </si>
  <si>
    <t>Hendrix</t>
  </si>
  <si>
    <t>Hatcher</t>
  </si>
  <si>
    <t>Imeh</t>
  </si>
  <si>
    <t>Virgo</t>
  </si>
  <si>
    <t>Fluellen</t>
  </si>
  <si>
    <t>Bell</t>
  </si>
  <si>
    <t>Liner</t>
  </si>
  <si>
    <t>Marte</t>
  </si>
  <si>
    <t>Balbuena</t>
  </si>
  <si>
    <t>Tolbert</t>
  </si>
  <si>
    <t>Ancrum</t>
  </si>
  <si>
    <t>Bilal</t>
  </si>
  <si>
    <t>Figuero</t>
  </si>
  <si>
    <t>Highsmith</t>
  </si>
  <si>
    <t>Demunn</t>
  </si>
  <si>
    <t>Moloud</t>
  </si>
  <si>
    <t>Fowler</t>
  </si>
  <si>
    <t>Laboy</t>
  </si>
  <si>
    <t>Alexandre</t>
  </si>
  <si>
    <t>Gomez Castillo</t>
  </si>
  <si>
    <t>Heredia</t>
  </si>
  <si>
    <t>Martinez Pichardo</t>
  </si>
  <si>
    <t>White</t>
  </si>
  <si>
    <t>Campaigner</t>
  </si>
  <si>
    <t>Gunz</t>
  </si>
  <si>
    <t>BaBa</t>
  </si>
  <si>
    <t>Woodwards</t>
  </si>
  <si>
    <t>Cuadra</t>
  </si>
  <si>
    <t>Remy</t>
  </si>
  <si>
    <t>Espino</t>
  </si>
  <si>
    <t>Solano</t>
  </si>
  <si>
    <t>Madison</t>
  </si>
  <si>
    <t>Carty</t>
  </si>
  <si>
    <t>Pierre-Louis</t>
  </si>
  <si>
    <t>Rogers</t>
  </si>
  <si>
    <t>Pascal</t>
  </si>
  <si>
    <t>Harrison</t>
  </si>
  <si>
    <t>Cox</t>
  </si>
  <si>
    <t>Mulero Diaz</t>
  </si>
  <si>
    <t>Muhammad</t>
  </si>
  <si>
    <t>Calderon</t>
  </si>
  <si>
    <t>Dunckley</t>
  </si>
  <si>
    <t>Singleton</t>
  </si>
  <si>
    <t>Monterrey Garcia</t>
  </si>
  <si>
    <t>BELL</t>
  </si>
  <si>
    <t>Aashar</t>
  </si>
  <si>
    <t>Siciliano</t>
  </si>
  <si>
    <t>Samuel</t>
  </si>
  <si>
    <t>Cervantes</t>
  </si>
  <si>
    <t>Saffore</t>
  </si>
  <si>
    <t>Clemons</t>
  </si>
  <si>
    <t>Martillo Cruz</t>
  </si>
  <si>
    <t>Hillman</t>
  </si>
  <si>
    <t>Bond</t>
  </si>
  <si>
    <t>Shelton</t>
  </si>
  <si>
    <t>Pray</t>
  </si>
  <si>
    <t>Pabon</t>
  </si>
  <si>
    <t>Reynoso</t>
  </si>
  <si>
    <t>St Louis</t>
  </si>
  <si>
    <t>Barreau</t>
  </si>
  <si>
    <t>Peralta</t>
  </si>
  <si>
    <t>Wallace</t>
  </si>
  <si>
    <t>Hartzog</t>
  </si>
  <si>
    <t>Salgado</t>
  </si>
  <si>
    <t>Kemp</t>
  </si>
  <si>
    <t>Parchment</t>
  </si>
  <si>
    <t>Charneco</t>
  </si>
  <si>
    <t>Griffin</t>
  </si>
  <si>
    <t>Zeba</t>
  </si>
  <si>
    <t>Rollock</t>
  </si>
  <si>
    <t>Hairston</t>
  </si>
  <si>
    <t>Surie Veras</t>
  </si>
  <si>
    <t>Monserrate</t>
  </si>
  <si>
    <t>Casiano</t>
  </si>
  <si>
    <t>Perdomo</t>
  </si>
  <si>
    <t>Gladden</t>
  </si>
  <si>
    <t>Myers</t>
  </si>
  <si>
    <t>Valenzuela</t>
  </si>
  <si>
    <t>Chang</t>
  </si>
  <si>
    <t>Naula</t>
  </si>
  <si>
    <t>Holliday</t>
  </si>
  <si>
    <t>Polk</t>
  </si>
  <si>
    <t>Frazier</t>
  </si>
  <si>
    <t>Rendon</t>
  </si>
  <si>
    <t>Addae</t>
  </si>
  <si>
    <t>Wiscovitch</t>
  </si>
  <si>
    <t>Peacock</t>
  </si>
  <si>
    <t>Coronado</t>
  </si>
  <si>
    <t>Conway</t>
  </si>
  <si>
    <t>House</t>
  </si>
  <si>
    <t>Bryant</t>
  </si>
  <si>
    <t>Lynch</t>
  </si>
  <si>
    <t>Ruple</t>
  </si>
  <si>
    <t>Harrell</t>
  </si>
  <si>
    <t>Whitmore</t>
  </si>
  <si>
    <t>Hamm</t>
  </si>
  <si>
    <t>Fals</t>
  </si>
  <si>
    <t>Omage</t>
  </si>
  <si>
    <t>Aswani</t>
  </si>
  <si>
    <t>Mang</t>
  </si>
  <si>
    <t>Sharpley</t>
  </si>
  <si>
    <t>Hopkins</t>
  </si>
  <si>
    <t>Lugo-Rivera</t>
  </si>
  <si>
    <t>Cardoza</t>
  </si>
  <si>
    <t>Carranza</t>
  </si>
  <si>
    <t>ROSARIO</t>
  </si>
  <si>
    <t>Watters</t>
  </si>
  <si>
    <t>Crowder</t>
  </si>
  <si>
    <t>Brandy</t>
  </si>
  <si>
    <t>Hassalevris</t>
  </si>
  <si>
    <t>Cruz Mejia</t>
  </si>
  <si>
    <t>Narvaez</t>
  </si>
  <si>
    <t>Carrasco</t>
  </si>
  <si>
    <t>Taveras</t>
  </si>
  <si>
    <t>Bonner</t>
  </si>
  <si>
    <t>Jackman</t>
  </si>
  <si>
    <t>Isaacs</t>
  </si>
  <si>
    <t>Siva</t>
  </si>
  <si>
    <t>Wikstrom</t>
  </si>
  <si>
    <t>12/20/2018</t>
  </si>
  <si>
    <t>09/24/2019</t>
  </si>
  <si>
    <t>03/12/2019</t>
  </si>
  <si>
    <t>06/20/2019</t>
  </si>
  <si>
    <t>05/16/2018</t>
  </si>
  <si>
    <t>08/26/2019</t>
  </si>
  <si>
    <t>10/09/2019</t>
  </si>
  <si>
    <t>07/22/2019</t>
  </si>
  <si>
    <t>05/23/2019</t>
  </si>
  <si>
    <t>10/03/2019</t>
  </si>
  <si>
    <t>09/26/2019</t>
  </si>
  <si>
    <t>10/16/2019</t>
  </si>
  <si>
    <t>10/10/2019</t>
  </si>
  <si>
    <t>07/10/2019</t>
  </si>
  <si>
    <t>06/04/2018</t>
  </si>
  <si>
    <t>08/27/2018</t>
  </si>
  <si>
    <t>02/25/2019</t>
  </si>
  <si>
    <t>01/04/2019</t>
  </si>
  <si>
    <t>08/08/2018</t>
  </si>
  <si>
    <t>11/03/2017</t>
  </si>
  <si>
    <t>09/09/2019</t>
  </si>
  <si>
    <t>12/28/2017</t>
  </si>
  <si>
    <t>02/13/2019</t>
  </si>
  <si>
    <t>10/23/2018</t>
  </si>
  <si>
    <t>08/19/2019</t>
  </si>
  <si>
    <t>10/09/2018</t>
  </si>
  <si>
    <t>11/05/2018</t>
  </si>
  <si>
    <t>12/13/2018</t>
  </si>
  <si>
    <t>01/08/2019</t>
  </si>
  <si>
    <t>07/11/2018</t>
  </si>
  <si>
    <t>07/13/2018</t>
  </si>
  <si>
    <t>05/08/2019</t>
  </si>
  <si>
    <t>08/01/2019</t>
  </si>
  <si>
    <t>05/02/2019</t>
  </si>
  <si>
    <t>03/22/2018</t>
  </si>
  <si>
    <t>08/16/2019</t>
  </si>
  <si>
    <t>04/30/2019</t>
  </si>
  <si>
    <t>05/20/2019</t>
  </si>
  <si>
    <t>06/06/2019</t>
  </si>
  <si>
    <t>09/19/2018</t>
  </si>
  <si>
    <t>12/17/2018</t>
  </si>
  <si>
    <t>03/05/2019</t>
  </si>
  <si>
    <t>05/30/2018</t>
  </si>
  <si>
    <t>06/28/2019</t>
  </si>
  <si>
    <t>12/04/2017</t>
  </si>
  <si>
    <t>06/13/2018</t>
  </si>
  <si>
    <t>07/25/2018</t>
  </si>
  <si>
    <t>03/09/2016</t>
  </si>
  <si>
    <t>11/10/2016</t>
  </si>
  <si>
    <t>08/23/2019</t>
  </si>
  <si>
    <t>09/13/2016</t>
  </si>
  <si>
    <t>02/26/2019</t>
  </si>
  <si>
    <t>08/28/2017</t>
  </si>
  <si>
    <t>01/10/2019</t>
  </si>
  <si>
    <t>05/07/2019</t>
  </si>
  <si>
    <t>10/22/2018</t>
  </si>
  <si>
    <t>04/04/2019</t>
  </si>
  <si>
    <t>05/22/2019</t>
  </si>
  <si>
    <t>08/11/2017</t>
  </si>
  <si>
    <t>12/18/2018</t>
  </si>
  <si>
    <t>01/16/2018</t>
  </si>
  <si>
    <t>12/08/2017</t>
  </si>
  <si>
    <t>02/11/2019</t>
  </si>
  <si>
    <t>11/02/2018</t>
  </si>
  <si>
    <t>06/27/2018</t>
  </si>
  <si>
    <t>09/11/2018</t>
  </si>
  <si>
    <t>10/22/2019</t>
  </si>
  <si>
    <t>01/03/2019</t>
  </si>
  <si>
    <t>10/10/2018</t>
  </si>
  <si>
    <t>04/22/2019</t>
  </si>
  <si>
    <t>09/05/2018</t>
  </si>
  <si>
    <t>05/13/2019</t>
  </si>
  <si>
    <t>10/30/2018</t>
  </si>
  <si>
    <t>03/11/2019</t>
  </si>
  <si>
    <t>12/27/2018</t>
  </si>
  <si>
    <t>08/28/2018</t>
  </si>
  <si>
    <t>03/29/2018</t>
  </si>
  <si>
    <t>04/20/2017</t>
  </si>
  <si>
    <t>06/13/2019</t>
  </si>
  <si>
    <t>05/10/2019</t>
  </si>
  <si>
    <t>02/14/2019</t>
  </si>
  <si>
    <t>02/27/2017</t>
  </si>
  <si>
    <t>08/10/2018</t>
  </si>
  <si>
    <t>07/26/2019</t>
  </si>
  <si>
    <t>05/09/2019</t>
  </si>
  <si>
    <t>03/19/2019</t>
  </si>
  <si>
    <t>01/10/2017</t>
  </si>
  <si>
    <t>06/19/2018</t>
  </si>
  <si>
    <t>12/19/2017</t>
  </si>
  <si>
    <t>10/05/2018</t>
  </si>
  <si>
    <t>09/21/2018</t>
  </si>
  <si>
    <t>04/10/2017</t>
  </si>
  <si>
    <t>04/08/2019</t>
  </si>
  <si>
    <t>06/14/2019</t>
  </si>
  <si>
    <t>08/09/2019</t>
  </si>
  <si>
    <t>02/04/2019</t>
  </si>
  <si>
    <t>04/16/2019</t>
  </si>
  <si>
    <t>11/09/2018</t>
  </si>
  <si>
    <t>06/26/2019</t>
  </si>
  <si>
    <t>01/23/2019</t>
  </si>
  <si>
    <t>10/30/2019</t>
  </si>
  <si>
    <t>10/04/2019</t>
  </si>
  <si>
    <t>04/19/2019</t>
  </si>
  <si>
    <t>09/07/2019</t>
  </si>
  <si>
    <t>07/25/2019</t>
  </si>
  <si>
    <t>07/06/2018</t>
  </si>
  <si>
    <t>10/07/2019</t>
  </si>
  <si>
    <t>09/27/2019</t>
  </si>
  <si>
    <t>11/29/2018</t>
  </si>
  <si>
    <t>10/21/2019</t>
  </si>
  <si>
    <t>06/12/2019</t>
  </si>
  <si>
    <t>10/24/2019</t>
  </si>
  <si>
    <t>09/19/2019</t>
  </si>
  <si>
    <t>10/17/2019</t>
  </si>
  <si>
    <t>09/05/2019</t>
  </si>
  <si>
    <t>03/15/2019</t>
  </si>
  <si>
    <t>10/28/2019</t>
  </si>
  <si>
    <t>07/31/2019</t>
  </si>
  <si>
    <t>05/21/2019</t>
  </si>
  <si>
    <t>09/12/2018</t>
  </si>
  <si>
    <t>12/28/2018</t>
  </si>
  <si>
    <t>06/19/2019</t>
  </si>
  <si>
    <t>11/21/2016</t>
  </si>
  <si>
    <t>02/27/2019</t>
  </si>
  <si>
    <t>01/17/2017</t>
  </si>
  <si>
    <t>03/25/2019</t>
  </si>
  <si>
    <t>07/09/2019</t>
  </si>
  <si>
    <t>07/23/2019</t>
  </si>
  <si>
    <t>05/02/2018</t>
  </si>
  <si>
    <t>12/31/2018</t>
  </si>
  <si>
    <t>06/18/2019</t>
  </si>
  <si>
    <t>01/18/2019</t>
  </si>
  <si>
    <t>04/11/2018</t>
  </si>
  <si>
    <t>07/10/2018</t>
  </si>
  <si>
    <t>02/07/2019</t>
  </si>
  <si>
    <t>03/23/2017</t>
  </si>
  <si>
    <t>10/15/2018</t>
  </si>
  <si>
    <t>06/21/2019</t>
  </si>
  <si>
    <t>06/08/2018</t>
  </si>
  <si>
    <t>09/26/2018</t>
  </si>
  <si>
    <t>05/06/2019</t>
  </si>
  <si>
    <t>04/02/2019</t>
  </si>
  <si>
    <t>06/03/2019</t>
  </si>
  <si>
    <t>09/28/2017</t>
  </si>
  <si>
    <t>03/21/2018</t>
  </si>
  <si>
    <t>05/22/2018</t>
  </si>
  <si>
    <t>12/12/2018</t>
  </si>
  <si>
    <t>02/08/2018</t>
  </si>
  <si>
    <t>05/09/2018</t>
  </si>
  <si>
    <t>06/10/2019</t>
  </si>
  <si>
    <t>11/13/2018</t>
  </si>
  <si>
    <t>02/21/2019</t>
  </si>
  <si>
    <t>12/21/2017</t>
  </si>
  <si>
    <t>08/03/2016</t>
  </si>
  <si>
    <t>05/14/2018</t>
  </si>
  <si>
    <t>04/02/2018</t>
  </si>
  <si>
    <t>08/29/2019</t>
  </si>
  <si>
    <t>07/24/2018</t>
  </si>
  <si>
    <t>04/17/2019</t>
  </si>
  <si>
    <t>10/02/2019</t>
  </si>
  <si>
    <t>11/15/2018</t>
  </si>
  <si>
    <t>08/22/2018</t>
  </si>
  <si>
    <t>10/18/2018</t>
  </si>
  <si>
    <t>05/31/2019</t>
  </si>
  <si>
    <t>07/05/2019</t>
  </si>
  <si>
    <t>11/16/2017</t>
  </si>
  <si>
    <t>02/20/2018</t>
  </si>
  <si>
    <t>02/09/2018</t>
  </si>
  <si>
    <t>09/20/2018</t>
  </si>
  <si>
    <t>03/20/2019</t>
  </si>
  <si>
    <t>11/27/2017</t>
  </si>
  <si>
    <t>05/30/2019</t>
  </si>
  <si>
    <t>07/11/2019</t>
  </si>
  <si>
    <t>10/19/2018</t>
  </si>
  <si>
    <t>09/10/2019</t>
  </si>
  <si>
    <t>08/15/2018</t>
  </si>
  <si>
    <t>08/20/2018</t>
  </si>
  <si>
    <t>03/29/2019</t>
  </si>
  <si>
    <t>08/06/2018</t>
  </si>
  <si>
    <t>10/16/2017</t>
  </si>
  <si>
    <t>04/25/2018</t>
  </si>
  <si>
    <t>09/26/2017</t>
  </si>
  <si>
    <t>12/18/2017</t>
  </si>
  <si>
    <t>02/16/2018</t>
  </si>
  <si>
    <t>04/29/2019</t>
  </si>
  <si>
    <t>03/15/2018</t>
  </si>
  <si>
    <t>03/18/2019</t>
  </si>
  <si>
    <t>09/18/2019</t>
  </si>
  <si>
    <t>04/03/2018</t>
  </si>
  <si>
    <t>05/03/2018</t>
  </si>
  <si>
    <t>04/03/2019</t>
  </si>
  <si>
    <t>08/28/2019</t>
  </si>
  <si>
    <t>03/21/2019</t>
  </si>
  <si>
    <t>01/24/2019</t>
  </si>
  <si>
    <t>04/24/2018</t>
  </si>
  <si>
    <t>06/20/2018</t>
  </si>
  <si>
    <t>01/30/2019</t>
  </si>
  <si>
    <t>05/18/2018</t>
  </si>
  <si>
    <t>06/04/2019</t>
  </si>
  <si>
    <t>06/09/2019</t>
  </si>
  <si>
    <t>02/19/2019</t>
  </si>
  <si>
    <t>06/02/2016</t>
  </si>
  <si>
    <t>01/09/2018</t>
  </si>
  <si>
    <t>07/18/2019</t>
  </si>
  <si>
    <t>09/23/2019</t>
  </si>
  <si>
    <t>04/24/2019</t>
  </si>
  <si>
    <t>03/27/2019</t>
  </si>
  <si>
    <t>12/04/2018</t>
  </si>
  <si>
    <t>07/16/2018</t>
  </si>
  <si>
    <t>03/16/2018</t>
  </si>
  <si>
    <t>08/14/2019</t>
  </si>
  <si>
    <t>03/28/2019</t>
  </si>
  <si>
    <t>06/27/2019</t>
  </si>
  <si>
    <t>09/11/2019</t>
  </si>
  <si>
    <t>02/24/2017</t>
  </si>
  <si>
    <t>04/10/2019</t>
  </si>
  <si>
    <t>06/07/2019</t>
  </si>
  <si>
    <t>09/16/2019</t>
  </si>
  <si>
    <t>05/25/2018</t>
  </si>
  <si>
    <t>01/14/2016</t>
  </si>
  <si>
    <t>01/31/2018</t>
  </si>
  <si>
    <t>12/05/2018</t>
  </si>
  <si>
    <t>10/03/2018</t>
  </si>
  <si>
    <t>02/15/2017</t>
  </si>
  <si>
    <t>05/15/2019</t>
  </si>
  <si>
    <t>01/09/2019</t>
  </si>
  <si>
    <t>10/23/2019</t>
  </si>
  <si>
    <t>12/26/2018</t>
  </si>
  <si>
    <t>02/06/2019</t>
  </si>
  <si>
    <t>05/24/2018</t>
  </si>
  <si>
    <t>10/26/2018</t>
  </si>
  <si>
    <t>04/12/2019</t>
  </si>
  <si>
    <t>02/20/2019</t>
  </si>
  <si>
    <t>11/27/2018</t>
  </si>
  <si>
    <t>02/01/2019</t>
  </si>
  <si>
    <t>03/14/2019</t>
  </si>
  <si>
    <t>10/16/2018</t>
  </si>
  <si>
    <t>10/12/2018</t>
  </si>
  <si>
    <t>04/05/2019</t>
  </si>
  <si>
    <t>07/16/2019</t>
  </si>
  <si>
    <t>10/25/2018</t>
  </si>
  <si>
    <t>04/15/2019</t>
  </si>
  <si>
    <t>12/10/2018</t>
  </si>
  <si>
    <t>11/07/2018</t>
  </si>
  <si>
    <t>04/18/2019</t>
  </si>
  <si>
    <t>01/14/2019</t>
  </si>
  <si>
    <t>12/09/2016</t>
  </si>
  <si>
    <t>02/14/2018</t>
  </si>
  <si>
    <t>01/29/2019</t>
  </si>
  <si>
    <t>12/06/2018</t>
  </si>
  <si>
    <t>08/03/2018</t>
  </si>
  <si>
    <t>07/12/2018</t>
  </si>
  <si>
    <t>08/29/2018</t>
  </si>
  <si>
    <t>12/26/2017</t>
  </si>
  <si>
    <t>03/06/2018</t>
  </si>
  <si>
    <t>02/24/2014</t>
  </si>
  <si>
    <t>07/09/2018</t>
  </si>
  <si>
    <t>10/31/2018</t>
  </si>
  <si>
    <t>04/01/2019</t>
  </si>
  <si>
    <t>04/16/2018</t>
  </si>
  <si>
    <t>02/13/2018</t>
  </si>
  <si>
    <t>12/01/2015</t>
  </si>
  <si>
    <t>01/23/2018</t>
  </si>
  <si>
    <t>01/10/2018</t>
  </si>
  <si>
    <t>07/24/2019</t>
  </si>
  <si>
    <t>06/14/2016</t>
  </si>
  <si>
    <t>03/04/2019</t>
  </si>
  <si>
    <t>12/11/2018</t>
  </si>
  <si>
    <t>10/02/2017</t>
  </si>
  <si>
    <t>05/29/2019</t>
  </si>
  <si>
    <t>04/18/2018</t>
  </si>
  <si>
    <t>03/20/2018</t>
  </si>
  <si>
    <t>09/17/2019</t>
  </si>
  <si>
    <t>09/18/2018</t>
  </si>
  <si>
    <t>12/01/2017</t>
  </si>
  <si>
    <t>11/14/2018</t>
  </si>
  <si>
    <t>03/09/2018</t>
  </si>
  <si>
    <t>11/17/2017</t>
  </si>
  <si>
    <t>12/24/2018</t>
  </si>
  <si>
    <t>07/03/2019</t>
  </si>
  <si>
    <t>08/21/2019</t>
  </si>
  <si>
    <t>08/05/2019</t>
  </si>
  <si>
    <t>05/01/2019</t>
  </si>
  <si>
    <t>08/06/2019</t>
  </si>
  <si>
    <t>08/02/2018</t>
  </si>
  <si>
    <t>07/19/2019</t>
  </si>
  <si>
    <t>02/08/2019</t>
  </si>
  <si>
    <t>07/03/2018</t>
  </si>
  <si>
    <t>09/13/2019</t>
  </si>
  <si>
    <t>09/22/2017</t>
  </si>
  <si>
    <t>09/26/2016</t>
  </si>
  <si>
    <t>07/27/2018</t>
  </si>
  <si>
    <t>05/01/2018</t>
  </si>
  <si>
    <t>08/16/2017</t>
  </si>
  <si>
    <t>01/22/2019</t>
  </si>
  <si>
    <t>02/18/2016</t>
  </si>
  <si>
    <t>07/31/2018</t>
  </si>
  <si>
    <t>08/01/2016</t>
  </si>
  <si>
    <t>07/02/2019</t>
  </si>
  <si>
    <t>05/14/2019</t>
  </si>
  <si>
    <t>07/23/2018</t>
  </si>
  <si>
    <t>02/05/2019</t>
  </si>
  <si>
    <t>07/01/2019</t>
  </si>
  <si>
    <t>03/26/2019</t>
  </si>
  <si>
    <t>04/03/2017</t>
  </si>
  <si>
    <t>06/01/2018</t>
  </si>
  <si>
    <t>05/26/2016</t>
  </si>
  <si>
    <t>08/22/2019</t>
  </si>
  <si>
    <t>08/09/2016</t>
  </si>
  <si>
    <t>01/12/2018</t>
  </si>
  <si>
    <t>07/30/2019</t>
  </si>
  <si>
    <t>06/25/2019</t>
  </si>
  <si>
    <t>05/31/2017</t>
  </si>
  <si>
    <t>10/11/2018</t>
  </si>
  <si>
    <t>08/14/2018</t>
  </si>
  <si>
    <t>01/02/2019</t>
  </si>
  <si>
    <t>01/18/2018</t>
  </si>
  <si>
    <t>03/08/2018</t>
  </si>
  <si>
    <t>12/11/2017</t>
  </si>
  <si>
    <t>03/12/2018</t>
  </si>
  <si>
    <t>04/06/2018</t>
  </si>
  <si>
    <t>07/25/2017</t>
  </si>
  <si>
    <t>12/14/2016</t>
  </si>
  <si>
    <t>01/22/2018</t>
  </si>
  <si>
    <t>03/07/2019</t>
  </si>
  <si>
    <t>01/09/2017</t>
  </si>
  <si>
    <t>08/08/2019</t>
  </si>
  <si>
    <t>03/05/2018</t>
  </si>
  <si>
    <t>04/26/2018</t>
  </si>
  <si>
    <t>03/01/2019</t>
  </si>
  <si>
    <t>06/28/2018</t>
  </si>
  <si>
    <t>10/24/2017</t>
  </si>
  <si>
    <t>01/25/2019</t>
  </si>
  <si>
    <t>09/12/2019</t>
  </si>
  <si>
    <t>10/17/2017</t>
  </si>
  <si>
    <t>02/15/2019</t>
  </si>
  <si>
    <t>11/28/2018</t>
  </si>
  <si>
    <t>12/19/2018</t>
  </si>
  <si>
    <t>10/29/2018</t>
  </si>
  <si>
    <t>11/20/2018</t>
  </si>
  <si>
    <t>01/15/2019</t>
  </si>
  <si>
    <t>09/20/2019</t>
  </si>
  <si>
    <t>10/11/2019</t>
  </si>
  <si>
    <t>08/02/2019</t>
  </si>
  <si>
    <t>01/25/2018</t>
  </si>
  <si>
    <t>10/01/2018</t>
  </si>
  <si>
    <t>04/27/2018</t>
  </si>
  <si>
    <t>04/11/2019</t>
  </si>
  <si>
    <t>06/07/2018</t>
  </si>
  <si>
    <t>11/28/2017</t>
  </si>
  <si>
    <t>06/12/2018</t>
  </si>
  <si>
    <t>10/02/2018</t>
  </si>
  <si>
    <t>06/14/2018</t>
  </si>
  <si>
    <t>10/18/2019</t>
  </si>
  <si>
    <t>08/09/2018</t>
  </si>
  <si>
    <t>10/15/2019</t>
  </si>
  <si>
    <t>10/29/2019</t>
  </si>
  <si>
    <t>02/28/2019</t>
  </si>
  <si>
    <t>09/06/2019</t>
  </si>
  <si>
    <t>04/05/2018</t>
  </si>
  <si>
    <t>06/17/2019</t>
  </si>
  <si>
    <t>02/22/2019</t>
  </si>
  <si>
    <t>05/28/2019</t>
  </si>
  <si>
    <t>07/12/2019</t>
  </si>
  <si>
    <t>07/15/2019</t>
  </si>
  <si>
    <t>09/13/2018</t>
  </si>
  <si>
    <t>01/28/2019</t>
  </si>
  <si>
    <t>03/08/2019</t>
  </si>
  <si>
    <t>12/15/2017</t>
  </si>
  <si>
    <t>10/04/2018</t>
  </si>
  <si>
    <t>08/20/2019</t>
  </si>
  <si>
    <t>02/15/2018</t>
  </si>
  <si>
    <t>09/24/2018</t>
  </si>
  <si>
    <t>08/15/2019</t>
  </si>
  <si>
    <t>08/12/2019</t>
  </si>
  <si>
    <t>09/07/2018</t>
  </si>
  <si>
    <t>08/30/2017</t>
  </si>
  <si>
    <t>01/11/2018</t>
  </si>
  <si>
    <t>03/22/2019</t>
  </si>
  <si>
    <t>11/19/2018</t>
  </si>
  <si>
    <t>06/23/2015</t>
  </si>
  <si>
    <t>03/28/2017</t>
  </si>
  <si>
    <t>04/09/2018</t>
  </si>
  <si>
    <t>08/14/2015</t>
  </si>
  <si>
    <t>04/25/2017</t>
  </si>
  <si>
    <t>11/21/2014</t>
  </si>
  <si>
    <t>04/25/2019</t>
  </si>
  <si>
    <t>06/29/2017</t>
  </si>
  <si>
    <t>03/27/2018</t>
  </si>
  <si>
    <t>01/26/2018</t>
  </si>
  <si>
    <t>07/05/2018</t>
  </si>
  <si>
    <t>12/01/2016</t>
  </si>
  <si>
    <t>04/09/2019</t>
  </si>
  <si>
    <t>01/31/2019</t>
  </si>
  <si>
    <t>05/16/2019</t>
  </si>
  <si>
    <t>09/21/2016</t>
  </si>
  <si>
    <t>10/03/2017</t>
  </si>
  <si>
    <t>04/23/2019</t>
  </si>
  <si>
    <t>06/10/2016</t>
  </si>
  <si>
    <t>06/20/2017</t>
  </si>
  <si>
    <t>08/07/2018</t>
  </si>
  <si>
    <t>07/02/2018</t>
  </si>
  <si>
    <t>05/07/2018</t>
  </si>
  <si>
    <t>08/13/2018</t>
  </si>
  <si>
    <t>05/17/2018</t>
  </si>
  <si>
    <t>01/17/2018</t>
  </si>
  <si>
    <t>04/18/2017</t>
  </si>
  <si>
    <t>02/04/2016</t>
  </si>
  <si>
    <t>04/14/2017</t>
  </si>
  <si>
    <t>01/11/2016</t>
  </si>
  <si>
    <t>04/26/2017</t>
  </si>
  <si>
    <t>10/25/2019</t>
  </si>
  <si>
    <t>09/25/2019</t>
  </si>
  <si>
    <t>01/07/2019</t>
  </si>
  <si>
    <t>09/17/2018</t>
  </si>
  <si>
    <t>09/04/2019</t>
  </si>
  <si>
    <t>01/29/2018</t>
  </si>
  <si>
    <t>11/30/2018</t>
  </si>
  <si>
    <t>06/06/2018</t>
  </si>
  <si>
    <t>06/24/2019</t>
  </si>
  <si>
    <t>06/30/2017</t>
  </si>
  <si>
    <t>12/07/2018</t>
  </si>
  <si>
    <t>01/19/2016</t>
  </si>
  <si>
    <t>12/21/2018</t>
  </si>
  <si>
    <t>01/11/2019</t>
  </si>
  <si>
    <t>11/08/2018</t>
  </si>
  <si>
    <t>09/27/2018</t>
  </si>
  <si>
    <t>05/03/2019</t>
  </si>
  <si>
    <t>09/05/2017</t>
  </si>
  <si>
    <t>05/18/2017</t>
  </si>
  <si>
    <t>08/27/2019</t>
  </si>
  <si>
    <t>09/10/2018</t>
  </si>
  <si>
    <t>12/08/2016</t>
  </si>
  <si>
    <t>10/25/2017</t>
  </si>
  <si>
    <t>09/27/2016</t>
  </si>
  <si>
    <t>10/06/2016</t>
  </si>
  <si>
    <t>08/30/2019</t>
  </si>
  <si>
    <t>05/24/2019</t>
  </si>
  <si>
    <t>09/06/2016</t>
  </si>
  <si>
    <t>09/02/2016</t>
  </si>
  <si>
    <t>07/17/2018</t>
  </si>
  <si>
    <t>10/06/2017</t>
  </si>
  <si>
    <t>09/06/2018</t>
  </si>
  <si>
    <t>06/22/2017</t>
  </si>
  <si>
    <t>07/18/2018</t>
  </si>
  <si>
    <t>05/17/2017</t>
  </si>
  <si>
    <t>08/23/2017</t>
  </si>
  <si>
    <t>01/17/2019</t>
  </si>
  <si>
    <t>02/21/2018</t>
  </si>
  <si>
    <t>05/29/2018</t>
  </si>
  <si>
    <t>04/20/2018</t>
  </si>
  <si>
    <t>08/08/2017</t>
  </si>
  <si>
    <t>11/29/2017</t>
  </si>
  <si>
    <t>09/20/2017</t>
  </si>
  <si>
    <t>11/22/2016</t>
  </si>
  <si>
    <t>07/13/2017</t>
  </si>
  <si>
    <t>03/07/2018</t>
  </si>
  <si>
    <t>06/18/2018</t>
  </si>
  <si>
    <t>11/15/2017</t>
  </si>
  <si>
    <t>11/30/2017</t>
  </si>
  <si>
    <t>11/01/2018</t>
  </si>
  <si>
    <t>07/01/2018</t>
  </si>
  <si>
    <t>06/11/2018</t>
  </si>
  <si>
    <t>04/26/2019</t>
  </si>
  <si>
    <t>08/07/2017</t>
  </si>
  <si>
    <t>12/12/2017</t>
  </si>
  <si>
    <t>10/08/2019</t>
  </si>
  <si>
    <t>01/26/2017</t>
  </si>
  <si>
    <t>11/16/2018</t>
  </si>
  <si>
    <t>04/04/2018</t>
  </si>
  <si>
    <t>12/03/2018</t>
  </si>
  <si>
    <t>07/28/2015</t>
  </si>
  <si>
    <t>10/01/2019</t>
  </si>
  <si>
    <t>09/30/2019</t>
  </si>
  <si>
    <t>04/22/2014</t>
  </si>
  <si>
    <t>11/02/2015</t>
  </si>
  <si>
    <t>07/07/2015</t>
  </si>
  <si>
    <t>10/26/2015</t>
  </si>
  <si>
    <t>10/31/2017</t>
  </si>
  <si>
    <t>03/01/2018</t>
  </si>
  <si>
    <t>03/06/2019</t>
  </si>
  <si>
    <t>12/13/2017</t>
  </si>
  <si>
    <t>03/30/2018</t>
  </si>
  <si>
    <t>10/30/2017</t>
  </si>
  <si>
    <t>09/04/2018</t>
  </si>
  <si>
    <t>06/05/2019</t>
  </si>
  <si>
    <t>07/08/2019</t>
  </si>
  <si>
    <t>08/13/2019</t>
  </si>
  <si>
    <t>04/27/2017</t>
  </si>
  <si>
    <t>07/27/2017</t>
  </si>
  <si>
    <t>07/30/2018</t>
  </si>
  <si>
    <t>05/21/2018</t>
  </si>
  <si>
    <t>05/17/2019</t>
  </si>
  <si>
    <t>08/15/2016</t>
  </si>
  <si>
    <t>01/04/2017</t>
  </si>
  <si>
    <t>07/17/2019</t>
  </si>
  <si>
    <t>12/16/2016</t>
  </si>
  <si>
    <t>10/24/2018</t>
  </si>
  <si>
    <t>07/08/2015</t>
  </si>
  <si>
    <t>07/24/2017</t>
  </si>
  <si>
    <t>07/29/2019</t>
  </si>
  <si>
    <t>05/15/2015</t>
  </si>
  <si>
    <t>04/16/2015</t>
  </si>
  <si>
    <t>09/03/2019</t>
  </si>
  <si>
    <t>08/21/2018</t>
  </si>
  <si>
    <t>08/07/2019</t>
  </si>
  <si>
    <t>05/04/2018</t>
  </si>
  <si>
    <t>08/16/2018</t>
  </si>
  <si>
    <t>06/16/2017</t>
  </si>
  <si>
    <t>12/14/2018</t>
  </si>
  <si>
    <t>11/26/2018</t>
  </si>
  <si>
    <t>07/25/2016</t>
  </si>
  <si>
    <t>03/13/2018</t>
  </si>
  <si>
    <t>08/01/2018</t>
  </si>
  <si>
    <t>03/28/2018</t>
  </si>
  <si>
    <t>08/24/2018</t>
  </si>
  <si>
    <t>11/21/2018</t>
  </si>
  <si>
    <t>03/31/2016</t>
  </si>
  <si>
    <t>01/26/2019</t>
  </si>
  <si>
    <t>03/03/2016</t>
  </si>
  <si>
    <t>02/05/2018</t>
  </si>
  <si>
    <t>06/26/2017</t>
  </si>
  <si>
    <t>02/06/2018</t>
  </si>
  <si>
    <t>07/07/2016</t>
  </si>
  <si>
    <t>11/12/2018</t>
  </si>
  <si>
    <t>01/04/2018</t>
  </si>
  <si>
    <t>06/25/2018</t>
  </si>
  <si>
    <t>03/13/2019</t>
  </si>
  <si>
    <t>12/14/2017</t>
  </si>
  <si>
    <t>11/01/2017</t>
  </si>
  <si>
    <t>06/05/2018</t>
  </si>
  <si>
    <t>10/17/2018</t>
  </si>
  <si>
    <t>09/25/2017</t>
  </si>
  <si>
    <t>02/07/2018</t>
  </si>
  <si>
    <t>02/27/2018</t>
  </si>
  <si>
    <t>06/14/2017</t>
  </si>
  <si>
    <t>07/18/2017</t>
  </si>
  <si>
    <t>08/29/2017</t>
  </si>
  <si>
    <t>05/23/2018</t>
  </si>
  <si>
    <t>07/26/2017</t>
  </si>
  <si>
    <t>09/12/2017</t>
  </si>
  <si>
    <t>01/02/2018</t>
  </si>
  <si>
    <t>12/06/2017</t>
  </si>
  <si>
    <t>01/30/2018</t>
  </si>
  <si>
    <t>05/11/2018</t>
  </si>
  <si>
    <t>07/17/2017</t>
  </si>
  <si>
    <t>05/16/2017</t>
  </si>
  <si>
    <t>12/10/2014</t>
  </si>
  <si>
    <t>06/21/2017</t>
  </si>
  <si>
    <t>08/18/2016</t>
  </si>
  <si>
    <t>09/14/2018</t>
  </si>
  <si>
    <t>08/31/2018</t>
  </si>
  <si>
    <t>10/12/2017</t>
  </si>
  <si>
    <t>09/25/2018</t>
  </si>
  <si>
    <t>04/23/2018</t>
  </si>
  <si>
    <t>08/23/2018</t>
  </si>
  <si>
    <t>08/30/2018</t>
  </si>
  <si>
    <t>03/26/2018</t>
  </si>
  <si>
    <t>06/15/2018</t>
  </si>
  <si>
    <t>10/14/2019</t>
  </si>
  <si>
    <t>01/05/2018</t>
  </si>
  <si>
    <t>12/07/2017</t>
  </si>
  <si>
    <t>01/16/2019</t>
  </si>
  <si>
    <t>12/15/2018</t>
  </si>
  <si>
    <t>05/10/2018</t>
  </si>
  <si>
    <t>06/11/2019</t>
  </si>
  <si>
    <t>05/08/2018</t>
  </si>
  <si>
    <t>06/30/2018</t>
  </si>
  <si>
    <t>03/19/2018</t>
  </si>
  <si>
    <t>04/30/2018</t>
  </si>
  <si>
    <t>01/24/2018</t>
  </si>
  <si>
    <t>10/19/2019</t>
  </si>
  <si>
    <t>71 TANF</t>
  </si>
  <si>
    <t>69 Other Housing</t>
  </si>
  <si>
    <t>63 Private Landlord/Tenant</t>
  </si>
  <si>
    <t>61 Federally Subsidized Housing</t>
  </si>
  <si>
    <t>64 Public Housing</t>
  </si>
  <si>
    <t>84 Disability Rights</t>
  </si>
  <si>
    <t>04 Collection Practices / Creditor Harassment</t>
  </si>
  <si>
    <t>66 Housing Discrimination</t>
  </si>
  <si>
    <t>73 Food Stamps</t>
  </si>
  <si>
    <t>78 State and Local Income Maintenance</t>
  </si>
  <si>
    <t>89 Other Individual Rights</t>
  </si>
  <si>
    <t>62 Homeownership/Real Property (Not Foreclosure)</t>
  </si>
  <si>
    <t>07 Public Utilities</t>
  </si>
  <si>
    <t>02 Collect/Repo/Def/Garnsh</t>
  </si>
  <si>
    <t>81 Immigration/Naturalization</t>
  </si>
  <si>
    <t>67 Mortgage Foreclosures (Not Predatory Lending/Practices)</t>
  </si>
  <si>
    <t>68 Mortgage Predatory Lending/Practices</t>
  </si>
  <si>
    <t>No</t>
  </si>
  <si>
    <t>Prefer Not To Answer</t>
  </si>
  <si>
    <t>Out-of-Court Advocacy</t>
  </si>
  <si>
    <t>Hold For Review</t>
  </si>
  <si>
    <t>Representation - State Court</t>
  </si>
  <si>
    <t>Advice</t>
  </si>
  <si>
    <t>Representation - Federal Court</t>
  </si>
  <si>
    <t>Brief Service</t>
  </si>
  <si>
    <t>Representation - Admin. Agency</t>
  </si>
  <si>
    <t>Non-payment</t>
  </si>
  <si>
    <t>SCRIE/DRIE</t>
  </si>
  <si>
    <t>Sec. 8 Termination</t>
  </si>
  <si>
    <t>Holdover</t>
  </si>
  <si>
    <t>Section 8 other</t>
  </si>
  <si>
    <t>HP Action</t>
  </si>
  <si>
    <t>Affirmative Litigation Federal</t>
  </si>
  <si>
    <t>No Case</t>
  </si>
  <si>
    <t>PA Issue: RAU</t>
  </si>
  <si>
    <t>Non-Litigation Advocacy</t>
  </si>
  <si>
    <t>Article 78</t>
  </si>
  <si>
    <t>Tenant Rights</t>
  </si>
  <si>
    <t>Illegal Lockout</t>
  </si>
  <si>
    <t>Affirmative Litigation Supreme</t>
  </si>
  <si>
    <t>DHCR Administrative Action</t>
  </si>
  <si>
    <t>Other Civil Court</t>
  </si>
  <si>
    <t>PA Issue: City FEPS/SEPS</t>
  </si>
  <si>
    <t>NYCHA Housing Grievance</t>
  </si>
  <si>
    <t>DHCR Proceeding</t>
  </si>
  <si>
    <t>Human Rights Complaint</t>
  </si>
  <si>
    <t>Other Administrative Proceeding</t>
  </si>
  <si>
    <t>PA Issue: FEPS</t>
  </si>
  <si>
    <t>NYCHA Housing Termination</t>
  </si>
  <si>
    <t>PA Issue: Budgeting</t>
  </si>
  <si>
    <t>NYCHA RFM</t>
  </si>
  <si>
    <t>Other</t>
  </si>
  <si>
    <t>Section 8 share</t>
  </si>
  <si>
    <t>7A Proceeding</t>
  </si>
  <si>
    <t>Appeal-Appellate Term</t>
  </si>
  <si>
    <t>Mitchell-Lama RFM</t>
  </si>
  <si>
    <t>PA Issue: Other</t>
  </si>
  <si>
    <t>Section 8 HQS</t>
  </si>
  <si>
    <t>Other Affirmative Litigation</t>
  </si>
  <si>
    <t>Ejectment Action</t>
  </si>
  <si>
    <t>Unnamed: 3</t>
  </si>
  <si>
    <t>Unnamed: 4</t>
  </si>
  <si>
    <t>Count of LS ID#</t>
  </si>
  <si>
    <t>Casehandler</t>
  </si>
  <si>
    <t>Chew, Thomas</t>
  </si>
  <si>
    <t>Copeland, Christopher</t>
  </si>
  <si>
    <t>Geha, Nada</t>
  </si>
  <si>
    <t>Neilson, Kathryn</t>
  </si>
  <si>
    <t>Regisford, Zuri</t>
  </si>
  <si>
    <t>(blank)</t>
  </si>
  <si>
    <t>Grand Total</t>
  </si>
  <si>
    <t>Column Labels</t>
  </si>
  <si>
    <t>Extended Service/Rep</t>
  </si>
  <si>
    <t>Advice/Brief</t>
  </si>
  <si>
    <t>Undetermined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</si>
</sst>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ms.ls-nyc.org/matter/dynamic-profile/view/" TargetMode="External"/><Relationship Id="rId2" Type="http://schemas.openxmlformats.org/officeDocument/2006/relationships/hyperlink" Target="https://cms.ls-nyc.org/matter/dynamic-profile/view/1885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00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HYPERLINK("https://lsnyc.legalserver.org/matter/dynamic-profile/view/1886208","18-1886208")</f>
        <v>0</v>
      </c>
      <c r="B2" s="3" t="s">
        <v>13</v>
      </c>
      <c r="C2">
        <v>1885900</v>
      </c>
      <c r="D2" s="3" t="s">
        <v>14</v>
      </c>
      <c r="E2" t="s">
        <v>15</v>
      </c>
      <c r="F2" t="s">
        <v>97</v>
      </c>
      <c r="G2" t="s">
        <v>1230</v>
      </c>
      <c r="H2" t="s">
        <v>2294</v>
      </c>
      <c r="I2" t="s">
        <v>2305</v>
      </c>
      <c r="J2" t="s">
        <v>2866</v>
      </c>
      <c r="K2" t="s">
        <v>2883</v>
      </c>
    </row>
    <row r="3" spans="1:13">
      <c r="A3" s="1">
        <f>HYPERLINK("https://lsnyc.legalserver.org/matter/dynamic-profile/view/1910468","19-1910468")</f>
        <v>0</v>
      </c>
      <c r="E3" t="s">
        <v>15</v>
      </c>
      <c r="F3" t="s">
        <v>98</v>
      </c>
      <c r="G3" t="s">
        <v>1231</v>
      </c>
      <c r="H3" t="s">
        <v>2295</v>
      </c>
      <c r="I3" t="s">
        <v>2360</v>
      </c>
      <c r="J3" t="s">
        <v>2866</v>
      </c>
      <c r="K3" t="s">
        <v>2883</v>
      </c>
      <c r="M3" t="s">
        <v>2892</v>
      </c>
    </row>
    <row r="4" spans="1:13">
      <c r="A4" s="1">
        <f>HYPERLINK("https://lsnyc.legalserver.org/matter/dynamic-profile/view/1893557","19-1893557")</f>
        <v>0</v>
      </c>
      <c r="E4" t="s">
        <v>15</v>
      </c>
      <c r="F4" t="s">
        <v>99</v>
      </c>
      <c r="G4" t="s">
        <v>1232</v>
      </c>
      <c r="H4" t="s">
        <v>2296</v>
      </c>
      <c r="I4" t="s">
        <v>2649</v>
      </c>
      <c r="J4" t="s">
        <v>2867</v>
      </c>
      <c r="K4" t="s">
        <v>2883</v>
      </c>
      <c r="L4" t="s">
        <v>2885</v>
      </c>
      <c r="M4" t="s">
        <v>2893</v>
      </c>
    </row>
    <row r="5" spans="1:13">
      <c r="A5" s="1">
        <f>HYPERLINK("https://lsnyc.legalserver.org/matter/dynamic-profile/view/1902853","19-1902853")</f>
        <v>0</v>
      </c>
      <c r="E5" t="s">
        <v>15</v>
      </c>
      <c r="F5" t="s">
        <v>100</v>
      </c>
      <c r="G5" t="s">
        <v>1233</v>
      </c>
      <c r="H5" t="s">
        <v>2297</v>
      </c>
      <c r="I5" t="s">
        <v>2705</v>
      </c>
      <c r="J5" t="s">
        <v>2866</v>
      </c>
      <c r="K5" t="s">
        <v>2883</v>
      </c>
    </row>
    <row r="6" spans="1:13">
      <c r="A6" s="1">
        <f>HYPERLINK("https://lsnyc.legalserver.org/matter/dynamic-profile/view/1867469","18-1867469")</f>
        <v>0</v>
      </c>
      <c r="E6" t="s">
        <v>15</v>
      </c>
      <c r="F6" t="s">
        <v>101</v>
      </c>
      <c r="G6" t="s">
        <v>655</v>
      </c>
      <c r="H6" t="s">
        <v>2298</v>
      </c>
      <c r="I6" t="s">
        <v>2705</v>
      </c>
      <c r="J6" t="s">
        <v>2866</v>
      </c>
      <c r="K6" t="s">
        <v>2883</v>
      </c>
      <c r="L6" t="s">
        <v>2885</v>
      </c>
    </row>
    <row r="7" spans="1:13">
      <c r="A7" s="1">
        <f>HYPERLINK("https://lsnyc.legalserver.org/matter/dynamic-profile/view/1908188","19-1908188")</f>
        <v>0</v>
      </c>
      <c r="E7" t="s">
        <v>15</v>
      </c>
      <c r="F7" t="s">
        <v>102</v>
      </c>
      <c r="G7" t="s">
        <v>1234</v>
      </c>
      <c r="H7" t="s">
        <v>2299</v>
      </c>
      <c r="I7" t="s">
        <v>2407</v>
      </c>
      <c r="J7" t="s">
        <v>2866</v>
      </c>
      <c r="K7" t="s">
        <v>2883</v>
      </c>
    </row>
    <row r="8" spans="1:13">
      <c r="A8" s="1">
        <f>HYPERLINK("https://lsnyc.legalserver.org/matter/dynamic-profile/view/1911601","19-1911601")</f>
        <v>0</v>
      </c>
      <c r="E8" t="s">
        <v>16</v>
      </c>
      <c r="F8" t="s">
        <v>103</v>
      </c>
      <c r="G8" t="s">
        <v>1235</v>
      </c>
      <c r="H8" t="s">
        <v>2300</v>
      </c>
      <c r="I8" t="s">
        <v>2649</v>
      </c>
      <c r="J8" t="s">
        <v>2868</v>
      </c>
      <c r="L8" t="s">
        <v>2886</v>
      </c>
    </row>
    <row r="9" spans="1:13">
      <c r="A9" s="1">
        <f>HYPERLINK("https://lsnyc.legalserver.org/matter/dynamic-profile/view/1905497","19-1905497")</f>
        <v>0</v>
      </c>
      <c r="E9" t="s">
        <v>16</v>
      </c>
      <c r="F9" t="s">
        <v>104</v>
      </c>
      <c r="G9" t="s">
        <v>1236</v>
      </c>
      <c r="H9" t="s">
        <v>2301</v>
      </c>
      <c r="I9" t="s">
        <v>2407</v>
      </c>
      <c r="J9" t="s">
        <v>2866</v>
      </c>
    </row>
    <row r="10" spans="1:13">
      <c r="A10" s="1">
        <f>HYPERLINK("https://lsnyc.legalserver.org/matter/dynamic-profile/view/1900659","19-1900659")</f>
        <v>0</v>
      </c>
      <c r="E10" t="s">
        <v>16</v>
      </c>
      <c r="F10" t="s">
        <v>105</v>
      </c>
      <c r="G10" t="s">
        <v>1237</v>
      </c>
      <c r="H10" t="s">
        <v>2302</v>
      </c>
      <c r="I10" t="s">
        <v>2650</v>
      </c>
      <c r="J10" t="s">
        <v>2868</v>
      </c>
      <c r="L10" t="s">
        <v>2887</v>
      </c>
      <c r="M10" t="s">
        <v>2892</v>
      </c>
    </row>
    <row r="11" spans="1:13">
      <c r="A11" s="1">
        <f>HYPERLINK("https://lsnyc.legalserver.org/matter/dynamic-profile/view/1911178","19-1911178")</f>
        <v>0</v>
      </c>
      <c r="E11" t="s">
        <v>16</v>
      </c>
      <c r="F11" t="s">
        <v>106</v>
      </c>
      <c r="G11" t="s">
        <v>1238</v>
      </c>
      <c r="H11" t="s">
        <v>2303</v>
      </c>
      <c r="I11" t="s">
        <v>2394</v>
      </c>
      <c r="J11" t="s">
        <v>2868</v>
      </c>
      <c r="K11" t="s">
        <v>2883</v>
      </c>
      <c r="L11" t="s">
        <v>2887</v>
      </c>
      <c r="M11" t="s">
        <v>2892</v>
      </c>
    </row>
    <row r="12" spans="1:13">
      <c r="A12" s="1">
        <f>HYPERLINK("https://lsnyc.legalserver.org/matter/dynamic-profile/view/1910626","19-1910626")</f>
        <v>0</v>
      </c>
      <c r="E12" t="s">
        <v>16</v>
      </c>
      <c r="F12" t="s">
        <v>107</v>
      </c>
      <c r="G12" t="s">
        <v>1239</v>
      </c>
      <c r="H12" t="s">
        <v>2304</v>
      </c>
      <c r="I12" t="s">
        <v>2410</v>
      </c>
      <c r="J12" t="s">
        <v>2867</v>
      </c>
      <c r="K12" t="s">
        <v>2883</v>
      </c>
      <c r="L12" t="s">
        <v>2886</v>
      </c>
      <c r="M12" t="s">
        <v>2894</v>
      </c>
    </row>
    <row r="13" spans="1:13">
      <c r="A13" s="1">
        <f>HYPERLINK("https://lsnyc.legalserver.org/matter/dynamic-profile/view/1912033","19-1912033")</f>
        <v>0</v>
      </c>
      <c r="E13" t="s">
        <v>16</v>
      </c>
      <c r="F13" t="s">
        <v>108</v>
      </c>
      <c r="G13" t="s">
        <v>1240</v>
      </c>
      <c r="H13" t="s">
        <v>2305</v>
      </c>
      <c r="I13" t="s">
        <v>2647</v>
      </c>
      <c r="J13" t="s">
        <v>2868</v>
      </c>
      <c r="K13" t="s">
        <v>2883</v>
      </c>
      <c r="M13" t="s">
        <v>2892</v>
      </c>
    </row>
    <row r="14" spans="1:13">
      <c r="A14" s="1">
        <f>HYPERLINK("https://lsnyc.legalserver.org/matter/dynamic-profile/view/1905495","19-1905495")</f>
        <v>0</v>
      </c>
      <c r="E14" t="s">
        <v>16</v>
      </c>
      <c r="F14" t="s">
        <v>104</v>
      </c>
      <c r="G14" t="s">
        <v>1236</v>
      </c>
      <c r="H14" t="s">
        <v>2301</v>
      </c>
      <c r="I14" t="s">
        <v>2410</v>
      </c>
      <c r="J14" t="s">
        <v>2868</v>
      </c>
      <c r="K14" t="s">
        <v>2883</v>
      </c>
      <c r="L14" t="s">
        <v>2887</v>
      </c>
      <c r="M14" t="s">
        <v>2892</v>
      </c>
    </row>
    <row r="15" spans="1:13">
      <c r="A15" s="1">
        <f>HYPERLINK("https://lsnyc.legalserver.org/matter/dynamic-profile/view/1911706","19-1911706")</f>
        <v>0</v>
      </c>
      <c r="E15" t="s">
        <v>16</v>
      </c>
      <c r="F15" t="s">
        <v>109</v>
      </c>
      <c r="G15" t="s">
        <v>1241</v>
      </c>
      <c r="H15" t="s">
        <v>2306</v>
      </c>
      <c r="I15" t="s">
        <v>2650</v>
      </c>
      <c r="J15" t="s">
        <v>2868</v>
      </c>
      <c r="K15" t="s">
        <v>2883</v>
      </c>
      <c r="L15" t="s">
        <v>2887</v>
      </c>
      <c r="M15" t="s">
        <v>2895</v>
      </c>
    </row>
    <row r="16" spans="1:13">
      <c r="A16" s="1">
        <f>HYPERLINK("https://lsnyc.legalserver.org/matter/dynamic-profile/view/1904868","19-1904868")</f>
        <v>0</v>
      </c>
      <c r="E16" t="s">
        <v>17</v>
      </c>
      <c r="F16" t="s">
        <v>110</v>
      </c>
      <c r="G16" t="s">
        <v>1242</v>
      </c>
      <c r="H16" t="s">
        <v>2307</v>
      </c>
      <c r="I16" t="s">
        <v>2318</v>
      </c>
      <c r="J16" t="s">
        <v>2866</v>
      </c>
      <c r="K16" t="s">
        <v>2883</v>
      </c>
      <c r="L16" t="s">
        <v>2885</v>
      </c>
    </row>
    <row r="17" spans="1:13">
      <c r="A17" s="1">
        <f>HYPERLINK("https://lsnyc.legalserver.org/matter/dynamic-profile/view/1869052","18-1869052")</f>
        <v>0</v>
      </c>
      <c r="E17" t="s">
        <v>17</v>
      </c>
      <c r="F17" t="s">
        <v>111</v>
      </c>
      <c r="G17" t="s">
        <v>1243</v>
      </c>
      <c r="H17" t="s">
        <v>2308</v>
      </c>
      <c r="I17" t="s">
        <v>2844</v>
      </c>
      <c r="J17" t="s">
        <v>2868</v>
      </c>
      <c r="K17" t="s">
        <v>2883</v>
      </c>
      <c r="L17" t="s">
        <v>2887</v>
      </c>
      <c r="M17" t="s">
        <v>2892</v>
      </c>
    </row>
    <row r="18" spans="1:13">
      <c r="A18" s="1">
        <f>HYPERLINK("https://lsnyc.legalserver.org/matter/dynamic-profile/view/1886186","18-1886186")</f>
        <v>0</v>
      </c>
      <c r="E18" t="s">
        <v>17</v>
      </c>
      <c r="F18" t="s">
        <v>112</v>
      </c>
      <c r="G18" t="s">
        <v>1244</v>
      </c>
      <c r="H18" t="s">
        <v>2294</v>
      </c>
      <c r="I18" t="s">
        <v>2721</v>
      </c>
      <c r="J18" t="s">
        <v>2868</v>
      </c>
      <c r="K18" t="s">
        <v>2883</v>
      </c>
      <c r="L18" t="s">
        <v>2887</v>
      </c>
      <c r="M18" t="s">
        <v>2892</v>
      </c>
    </row>
    <row r="19" spans="1:13">
      <c r="A19" s="1">
        <f>HYPERLINK("https://lsnyc.legalserver.org/matter/dynamic-profile/view/1876004","18-1876004")</f>
        <v>0</v>
      </c>
      <c r="E19" t="s">
        <v>17</v>
      </c>
      <c r="F19" t="s">
        <v>113</v>
      </c>
      <c r="G19" t="s">
        <v>1245</v>
      </c>
      <c r="H19" t="s">
        <v>2309</v>
      </c>
      <c r="I19" t="s">
        <v>2803</v>
      </c>
      <c r="J19" t="s">
        <v>2868</v>
      </c>
      <c r="K19" t="s">
        <v>2883</v>
      </c>
      <c r="L19" t="s">
        <v>2887</v>
      </c>
      <c r="M19" t="s">
        <v>2892</v>
      </c>
    </row>
    <row r="20" spans="1:13">
      <c r="A20" s="1">
        <f>HYPERLINK("https://lsnyc.legalserver.org/matter/dynamic-profile/view/1891727","19-1891727")</f>
        <v>0</v>
      </c>
      <c r="E20" t="s">
        <v>17</v>
      </c>
      <c r="F20" t="s">
        <v>114</v>
      </c>
      <c r="G20" t="s">
        <v>1246</v>
      </c>
      <c r="H20" t="s">
        <v>2310</v>
      </c>
      <c r="I20" t="s">
        <v>2345</v>
      </c>
      <c r="J20" t="s">
        <v>2868</v>
      </c>
      <c r="L20" t="s">
        <v>2888</v>
      </c>
      <c r="M20" t="s">
        <v>2892</v>
      </c>
    </row>
    <row r="21" spans="1:13">
      <c r="A21" s="1">
        <f>HYPERLINK("https://lsnyc.legalserver.org/matter/dynamic-profile/view/1887052","19-1887052")</f>
        <v>0</v>
      </c>
      <c r="E21" t="s">
        <v>17</v>
      </c>
      <c r="F21" t="s">
        <v>115</v>
      </c>
      <c r="G21" t="s">
        <v>1245</v>
      </c>
      <c r="H21" t="s">
        <v>2311</v>
      </c>
      <c r="I21" t="s">
        <v>2518</v>
      </c>
      <c r="J21" t="s">
        <v>2868</v>
      </c>
      <c r="L21" t="s">
        <v>2887</v>
      </c>
      <c r="M21" t="s">
        <v>2892</v>
      </c>
    </row>
    <row r="22" spans="1:13">
      <c r="A22" s="1">
        <f>HYPERLINK("https://lsnyc.legalserver.org/matter/dynamic-profile/view/1875648","18-1875648")</f>
        <v>0</v>
      </c>
      <c r="E22" t="s">
        <v>17</v>
      </c>
      <c r="F22" t="s">
        <v>116</v>
      </c>
      <c r="G22" t="s">
        <v>1247</v>
      </c>
      <c r="H22" t="s">
        <v>2312</v>
      </c>
      <c r="I22" t="s">
        <v>2686</v>
      </c>
      <c r="J22" t="s">
        <v>2868</v>
      </c>
      <c r="K22" t="s">
        <v>2883</v>
      </c>
      <c r="L22" t="s">
        <v>2887</v>
      </c>
      <c r="M22" t="s">
        <v>2892</v>
      </c>
    </row>
    <row r="23" spans="1:13">
      <c r="A23" s="1">
        <f>HYPERLINK("https://lsnyc.legalserver.org/matter/dynamic-profile/view/1850420","17-1850420")</f>
        <v>0</v>
      </c>
      <c r="E23" t="s">
        <v>17</v>
      </c>
      <c r="F23" t="s">
        <v>117</v>
      </c>
      <c r="G23" t="s">
        <v>1248</v>
      </c>
      <c r="H23" t="s">
        <v>2313</v>
      </c>
      <c r="I23" t="s">
        <v>2576</v>
      </c>
      <c r="J23" t="s">
        <v>2868</v>
      </c>
      <c r="L23" t="s">
        <v>2887</v>
      </c>
      <c r="M23" t="s">
        <v>2892</v>
      </c>
    </row>
    <row r="24" spans="1:13">
      <c r="A24" s="1">
        <f>HYPERLINK("https://lsnyc.legalserver.org/matter/dynamic-profile/view/1909221","19-1909221")</f>
        <v>0</v>
      </c>
      <c r="E24" t="s">
        <v>17</v>
      </c>
      <c r="F24" t="s">
        <v>118</v>
      </c>
      <c r="G24" t="s">
        <v>1249</v>
      </c>
      <c r="H24" t="s">
        <v>2314</v>
      </c>
      <c r="I24" t="s">
        <v>2400</v>
      </c>
      <c r="J24" t="s">
        <v>2868</v>
      </c>
      <c r="K24" t="s">
        <v>2883</v>
      </c>
      <c r="L24" t="s">
        <v>2887</v>
      </c>
      <c r="M24" t="s">
        <v>2892</v>
      </c>
    </row>
    <row r="25" spans="1:13">
      <c r="A25" s="1">
        <f>HYPERLINK("https://lsnyc.legalserver.org/matter/dynamic-profile/view/1854714","17-1854714")</f>
        <v>0</v>
      </c>
      <c r="E25" t="s">
        <v>17</v>
      </c>
      <c r="F25" t="s">
        <v>119</v>
      </c>
      <c r="G25" t="s">
        <v>1250</v>
      </c>
      <c r="H25" t="s">
        <v>2315</v>
      </c>
      <c r="I25" t="s">
        <v>2607</v>
      </c>
      <c r="J25" t="s">
        <v>2868</v>
      </c>
      <c r="K25" t="s">
        <v>2883</v>
      </c>
      <c r="L25" t="s">
        <v>2887</v>
      </c>
      <c r="M25" t="s">
        <v>2895</v>
      </c>
    </row>
    <row r="26" spans="1:13">
      <c r="A26" s="1">
        <f>HYPERLINK("https://lsnyc.legalserver.org/matter/dynamic-profile/view/1890671","19-1890671")</f>
        <v>0</v>
      </c>
      <c r="E26" t="s">
        <v>17</v>
      </c>
      <c r="F26" t="s">
        <v>120</v>
      </c>
      <c r="G26" t="s">
        <v>1251</v>
      </c>
      <c r="H26" t="s">
        <v>2316</v>
      </c>
      <c r="I26" t="s">
        <v>2511</v>
      </c>
      <c r="J26" t="s">
        <v>2868</v>
      </c>
      <c r="K26" t="s">
        <v>2883</v>
      </c>
      <c r="L26" t="s">
        <v>2887</v>
      </c>
      <c r="M26" t="s">
        <v>2892</v>
      </c>
    </row>
    <row r="27" spans="1:13">
      <c r="A27" s="1">
        <f>HYPERLINK("https://lsnyc.legalserver.org/matter/dynamic-profile/view/1881181","18-1881181")</f>
        <v>0</v>
      </c>
      <c r="E27" t="s">
        <v>17</v>
      </c>
      <c r="F27" t="s">
        <v>121</v>
      </c>
      <c r="G27" t="s">
        <v>466</v>
      </c>
      <c r="H27" t="s">
        <v>2317</v>
      </c>
      <c r="I27" t="s">
        <v>2757</v>
      </c>
      <c r="J27" t="s">
        <v>2868</v>
      </c>
      <c r="K27" t="s">
        <v>2883</v>
      </c>
      <c r="L27" t="s">
        <v>2887</v>
      </c>
      <c r="M27" t="s">
        <v>2892</v>
      </c>
    </row>
    <row r="28" spans="1:13">
      <c r="A28" s="1">
        <f>HYPERLINK("https://lsnyc.legalserver.org/matter/dynamic-profile/view/1907711","19-1907711")</f>
        <v>0</v>
      </c>
      <c r="E28" t="s">
        <v>17</v>
      </c>
      <c r="F28" t="s">
        <v>122</v>
      </c>
      <c r="G28" t="s">
        <v>1030</v>
      </c>
      <c r="H28" t="s">
        <v>2318</v>
      </c>
      <c r="I28" t="s">
        <v>2636</v>
      </c>
      <c r="J28" t="s">
        <v>2868</v>
      </c>
      <c r="K28" t="s">
        <v>2883</v>
      </c>
      <c r="L28" t="s">
        <v>2887</v>
      </c>
      <c r="M28" t="s">
        <v>2892</v>
      </c>
    </row>
    <row r="29" spans="1:13">
      <c r="A29" s="1">
        <f>HYPERLINK("https://lsnyc.legalserver.org/matter/dynamic-profile/view/1879856","18-1879856")</f>
        <v>0</v>
      </c>
      <c r="E29" t="s">
        <v>17</v>
      </c>
      <c r="F29" t="s">
        <v>123</v>
      </c>
      <c r="G29" t="s">
        <v>1252</v>
      </c>
      <c r="H29" t="s">
        <v>2319</v>
      </c>
      <c r="I29" t="s">
        <v>2356</v>
      </c>
      <c r="J29" t="s">
        <v>2868</v>
      </c>
      <c r="L29" t="s">
        <v>2887</v>
      </c>
      <c r="M29" t="s">
        <v>2895</v>
      </c>
    </row>
    <row r="30" spans="1:13">
      <c r="A30" s="1">
        <f>HYPERLINK("https://lsnyc.legalserver.org/matter/dynamic-profile/view/1882331","18-1882331")</f>
        <v>0</v>
      </c>
      <c r="E30" t="s">
        <v>17</v>
      </c>
      <c r="F30" t="s">
        <v>124</v>
      </c>
      <c r="G30" t="s">
        <v>1253</v>
      </c>
      <c r="H30" t="s">
        <v>2320</v>
      </c>
      <c r="I30" t="s">
        <v>2575</v>
      </c>
      <c r="J30" t="s">
        <v>2868</v>
      </c>
      <c r="K30" t="s">
        <v>2883</v>
      </c>
      <c r="L30" t="s">
        <v>2887</v>
      </c>
      <c r="M30" t="s">
        <v>2892</v>
      </c>
    </row>
    <row r="31" spans="1:13">
      <c r="A31" s="1">
        <f>HYPERLINK("https://lsnyc.legalserver.org/matter/dynamic-profile/view/1885570","18-1885570")</f>
        <v>0</v>
      </c>
      <c r="E31" t="s">
        <v>17</v>
      </c>
      <c r="F31" t="s">
        <v>125</v>
      </c>
      <c r="G31" t="s">
        <v>1254</v>
      </c>
      <c r="H31" t="s">
        <v>2321</v>
      </c>
      <c r="I31" t="s">
        <v>2345</v>
      </c>
      <c r="J31" t="s">
        <v>2868</v>
      </c>
      <c r="L31" t="s">
        <v>2887</v>
      </c>
      <c r="M31" t="s">
        <v>2892</v>
      </c>
    </row>
    <row r="32" spans="1:13">
      <c r="A32" s="1">
        <f>HYPERLINK("https://lsnyc.legalserver.org/matter/dynamic-profile/view/1887377","19-1887377")</f>
        <v>0</v>
      </c>
      <c r="E32" t="s">
        <v>17</v>
      </c>
      <c r="F32" t="s">
        <v>117</v>
      </c>
      <c r="G32" t="s">
        <v>1248</v>
      </c>
      <c r="H32" t="s">
        <v>2322</v>
      </c>
      <c r="I32" t="s">
        <v>2656</v>
      </c>
      <c r="J32" t="s">
        <v>2868</v>
      </c>
      <c r="K32" t="s">
        <v>2883</v>
      </c>
      <c r="L32" t="s">
        <v>2887</v>
      </c>
      <c r="M32" t="s">
        <v>2895</v>
      </c>
    </row>
    <row r="33" spans="1:13">
      <c r="A33" s="1">
        <f>HYPERLINK("https://lsnyc.legalserver.org/matter/dynamic-profile/view/1907654","19-1907654")</f>
        <v>0</v>
      </c>
      <c r="E33" t="s">
        <v>17</v>
      </c>
      <c r="F33" t="s">
        <v>126</v>
      </c>
      <c r="G33" t="s">
        <v>1255</v>
      </c>
      <c r="H33" t="s">
        <v>2318</v>
      </c>
      <c r="I33" t="s">
        <v>2767</v>
      </c>
      <c r="J33" t="s">
        <v>2868</v>
      </c>
      <c r="K33" t="s">
        <v>2883</v>
      </c>
      <c r="L33" t="s">
        <v>2887</v>
      </c>
      <c r="M33" t="s">
        <v>2895</v>
      </c>
    </row>
    <row r="34" spans="1:13">
      <c r="A34" s="1">
        <f>HYPERLINK("https://lsnyc.legalserver.org/matter/dynamic-profile/view/1885552","18-1885552")</f>
        <v>0</v>
      </c>
      <c r="E34" t="s">
        <v>17</v>
      </c>
      <c r="F34" t="s">
        <v>127</v>
      </c>
      <c r="G34" t="s">
        <v>1256</v>
      </c>
      <c r="H34" t="s">
        <v>2321</v>
      </c>
      <c r="I34" t="s">
        <v>2294</v>
      </c>
      <c r="J34" t="s">
        <v>2868</v>
      </c>
      <c r="L34" t="s">
        <v>2887</v>
      </c>
      <c r="M34" t="s">
        <v>2892</v>
      </c>
    </row>
    <row r="35" spans="1:13">
      <c r="A35" s="1">
        <f>HYPERLINK("https://lsnyc.legalserver.org/matter/dynamic-profile/view/1872397","18-1872397")</f>
        <v>0</v>
      </c>
      <c r="E35" t="s">
        <v>17</v>
      </c>
      <c r="F35" t="s">
        <v>128</v>
      </c>
      <c r="G35" t="s">
        <v>1257</v>
      </c>
      <c r="H35" t="s">
        <v>2323</v>
      </c>
      <c r="I35" t="s">
        <v>2762</v>
      </c>
      <c r="J35" t="s">
        <v>2868</v>
      </c>
      <c r="K35" t="s">
        <v>2883</v>
      </c>
      <c r="L35" t="s">
        <v>2887</v>
      </c>
      <c r="M35" t="s">
        <v>2892</v>
      </c>
    </row>
    <row r="36" spans="1:13">
      <c r="A36" s="1">
        <f>HYPERLINK("https://lsnyc.legalserver.org/matter/dynamic-profile/view/1872406","18-1872406")</f>
        <v>0</v>
      </c>
      <c r="E36" t="s">
        <v>17</v>
      </c>
      <c r="F36" t="s">
        <v>129</v>
      </c>
      <c r="G36" t="s">
        <v>1258</v>
      </c>
      <c r="H36" t="s">
        <v>2324</v>
      </c>
      <c r="I36" t="s">
        <v>2797</v>
      </c>
      <c r="J36" t="s">
        <v>2868</v>
      </c>
      <c r="K36" t="s">
        <v>2883</v>
      </c>
      <c r="L36" t="s">
        <v>2887</v>
      </c>
      <c r="M36" t="s">
        <v>2892</v>
      </c>
    </row>
    <row r="37" spans="1:13">
      <c r="A37" s="1">
        <f>HYPERLINK("https://lsnyc.legalserver.org/matter/dynamic-profile/view/1899274","19-1899274")</f>
        <v>0</v>
      </c>
      <c r="E37" t="s">
        <v>17</v>
      </c>
      <c r="F37" t="s">
        <v>130</v>
      </c>
      <c r="G37" t="s">
        <v>1259</v>
      </c>
      <c r="H37" t="s">
        <v>2325</v>
      </c>
      <c r="I37" t="s">
        <v>2351</v>
      </c>
      <c r="J37" t="s">
        <v>2868</v>
      </c>
      <c r="K37" t="s">
        <v>2883</v>
      </c>
      <c r="L37" t="s">
        <v>2887</v>
      </c>
      <c r="M37" t="s">
        <v>2892</v>
      </c>
    </row>
    <row r="38" spans="1:13">
      <c r="A38" s="1">
        <f>HYPERLINK("https://lsnyc.legalserver.org/matter/dynamic-profile/view/1906401","19-1906401")</f>
        <v>0</v>
      </c>
      <c r="E38" t="s">
        <v>17</v>
      </c>
      <c r="F38" t="s">
        <v>131</v>
      </c>
      <c r="G38" t="s">
        <v>1260</v>
      </c>
      <c r="H38" t="s">
        <v>2326</v>
      </c>
      <c r="I38" t="s">
        <v>2406</v>
      </c>
      <c r="J38" t="s">
        <v>2868</v>
      </c>
      <c r="K38" t="s">
        <v>2883</v>
      </c>
      <c r="L38" t="s">
        <v>2887</v>
      </c>
      <c r="M38" t="s">
        <v>2895</v>
      </c>
    </row>
    <row r="39" spans="1:13">
      <c r="A39" s="1">
        <f>HYPERLINK("https://lsnyc.legalserver.org/matter/dynamic-profile/view/1908191","19-1908191")</f>
        <v>0</v>
      </c>
      <c r="E39" t="s">
        <v>17</v>
      </c>
      <c r="F39" t="s">
        <v>132</v>
      </c>
      <c r="G39" t="s">
        <v>1261</v>
      </c>
      <c r="H39" t="s">
        <v>2299</v>
      </c>
      <c r="I39" t="s">
        <v>2766</v>
      </c>
      <c r="J39" t="s">
        <v>2868</v>
      </c>
      <c r="K39" t="s">
        <v>2883</v>
      </c>
      <c r="L39" t="s">
        <v>2887</v>
      </c>
      <c r="M39" t="s">
        <v>2895</v>
      </c>
    </row>
    <row r="40" spans="1:13">
      <c r="A40" s="1">
        <f>HYPERLINK("https://lsnyc.legalserver.org/matter/dynamic-profile/view/1898682","19-1898682")</f>
        <v>0</v>
      </c>
      <c r="E40" t="s">
        <v>17</v>
      </c>
      <c r="F40" t="s">
        <v>133</v>
      </c>
      <c r="G40" t="s">
        <v>1252</v>
      </c>
      <c r="H40" t="s">
        <v>2327</v>
      </c>
      <c r="I40" t="s">
        <v>2398</v>
      </c>
      <c r="J40" t="s">
        <v>2868</v>
      </c>
      <c r="K40" t="s">
        <v>2883</v>
      </c>
      <c r="L40" t="s">
        <v>2887</v>
      </c>
      <c r="M40" t="s">
        <v>2892</v>
      </c>
    </row>
    <row r="41" spans="1:13">
      <c r="A41" s="1">
        <f>HYPERLINK("https://lsnyc.legalserver.org/matter/dynamic-profile/view/1891734","19-1891734")</f>
        <v>0</v>
      </c>
      <c r="E41" t="s">
        <v>17</v>
      </c>
      <c r="F41" t="s">
        <v>134</v>
      </c>
      <c r="G41" t="s">
        <v>1262</v>
      </c>
      <c r="H41" t="s">
        <v>2310</v>
      </c>
      <c r="I41" t="s">
        <v>2465</v>
      </c>
      <c r="J41" t="s">
        <v>2868</v>
      </c>
      <c r="L41" t="s">
        <v>2887</v>
      </c>
      <c r="M41" t="s">
        <v>2892</v>
      </c>
    </row>
    <row r="42" spans="1:13">
      <c r="A42" s="1">
        <f>HYPERLINK("https://lsnyc.legalserver.org/matter/dynamic-profile/view/1862376","18-1862376")</f>
        <v>0</v>
      </c>
      <c r="E42" t="s">
        <v>17</v>
      </c>
      <c r="F42" t="s">
        <v>135</v>
      </c>
      <c r="G42" t="s">
        <v>1263</v>
      </c>
      <c r="H42" t="s">
        <v>2328</v>
      </c>
      <c r="I42" t="s">
        <v>2328</v>
      </c>
      <c r="J42" t="s">
        <v>2869</v>
      </c>
      <c r="K42" t="s">
        <v>2883</v>
      </c>
      <c r="L42" t="s">
        <v>2885</v>
      </c>
      <c r="M42" t="s">
        <v>2896</v>
      </c>
    </row>
    <row r="43" spans="1:13">
      <c r="A43" s="1">
        <f>HYPERLINK("https://lsnyc.legalserver.org/matter/dynamic-profile/view/1907610","19-1907610")</f>
        <v>0</v>
      </c>
      <c r="E43" t="s">
        <v>17</v>
      </c>
      <c r="F43" t="s">
        <v>136</v>
      </c>
      <c r="G43" t="s">
        <v>1264</v>
      </c>
      <c r="H43" t="s">
        <v>2329</v>
      </c>
      <c r="I43" t="s">
        <v>2395</v>
      </c>
      <c r="J43" t="s">
        <v>2868</v>
      </c>
      <c r="K43" t="s">
        <v>2883</v>
      </c>
      <c r="L43" t="s">
        <v>2887</v>
      </c>
      <c r="M43" t="s">
        <v>2895</v>
      </c>
    </row>
    <row r="44" spans="1:13">
      <c r="A44" s="1">
        <f>HYPERLINK("https://lsnyc.legalserver.org/matter/dynamic-profile/view/1898459","19-1898459")</f>
        <v>0</v>
      </c>
      <c r="E44" t="s">
        <v>17</v>
      </c>
      <c r="F44" t="s">
        <v>137</v>
      </c>
      <c r="G44" t="s">
        <v>1265</v>
      </c>
      <c r="H44" t="s">
        <v>2330</v>
      </c>
      <c r="I44" t="s">
        <v>2786</v>
      </c>
      <c r="J44" t="s">
        <v>2868</v>
      </c>
      <c r="K44" t="s">
        <v>2883</v>
      </c>
      <c r="L44" t="s">
        <v>2888</v>
      </c>
      <c r="M44" t="s">
        <v>2897</v>
      </c>
    </row>
    <row r="45" spans="1:13">
      <c r="A45" s="1">
        <f>HYPERLINK("https://lsnyc.legalserver.org/matter/dynamic-profile/view/1900197","19-1900197")</f>
        <v>0</v>
      </c>
      <c r="E45" t="s">
        <v>17</v>
      </c>
      <c r="F45" t="s">
        <v>138</v>
      </c>
      <c r="G45" t="s">
        <v>1266</v>
      </c>
      <c r="H45" t="s">
        <v>2331</v>
      </c>
      <c r="I45" t="s">
        <v>2574</v>
      </c>
      <c r="J45" t="s">
        <v>2868</v>
      </c>
      <c r="K45" t="s">
        <v>2883</v>
      </c>
      <c r="L45" t="s">
        <v>2887</v>
      </c>
      <c r="M45" t="s">
        <v>2892</v>
      </c>
    </row>
    <row r="46" spans="1:13">
      <c r="A46" s="1">
        <f>HYPERLINK("https://lsnyc.legalserver.org/matter/dynamic-profile/view/1901768","19-1901768")</f>
        <v>0</v>
      </c>
      <c r="E46" t="s">
        <v>17</v>
      </c>
      <c r="F46" t="s">
        <v>139</v>
      </c>
      <c r="G46" t="s">
        <v>1267</v>
      </c>
      <c r="H46" t="s">
        <v>2332</v>
      </c>
      <c r="I46" t="s">
        <v>2306</v>
      </c>
      <c r="J46" t="s">
        <v>2868</v>
      </c>
      <c r="K46" t="s">
        <v>2883</v>
      </c>
      <c r="L46" t="s">
        <v>2887</v>
      </c>
      <c r="M46" t="s">
        <v>2892</v>
      </c>
    </row>
    <row r="47" spans="1:13">
      <c r="A47" s="1">
        <f>HYPERLINK("https://lsnyc.legalserver.org/matter/dynamic-profile/view/1878127","18-1878127")</f>
        <v>0</v>
      </c>
      <c r="E47" t="s">
        <v>17</v>
      </c>
      <c r="F47" t="s">
        <v>140</v>
      </c>
      <c r="G47" t="s">
        <v>1234</v>
      </c>
      <c r="H47" t="s">
        <v>2333</v>
      </c>
      <c r="I47" t="s">
        <v>2825</v>
      </c>
      <c r="J47" t="s">
        <v>2869</v>
      </c>
      <c r="K47" t="s">
        <v>2883</v>
      </c>
      <c r="L47" t="s">
        <v>2885</v>
      </c>
      <c r="M47" t="s">
        <v>2894</v>
      </c>
    </row>
    <row r="48" spans="1:13">
      <c r="A48" s="1">
        <f>HYPERLINK("https://lsnyc.legalserver.org/matter/dynamic-profile/view/1885844","18-1885844")</f>
        <v>0</v>
      </c>
      <c r="E48" t="s">
        <v>17</v>
      </c>
      <c r="F48" t="s">
        <v>141</v>
      </c>
      <c r="G48" t="s">
        <v>1268</v>
      </c>
      <c r="H48" t="s">
        <v>2334</v>
      </c>
      <c r="I48" t="s">
        <v>2757</v>
      </c>
      <c r="J48" t="s">
        <v>2868</v>
      </c>
      <c r="K48" t="s">
        <v>2883</v>
      </c>
      <c r="L48" t="s">
        <v>2887</v>
      </c>
      <c r="M48" t="s">
        <v>2892</v>
      </c>
    </row>
    <row r="49" spans="1:13">
      <c r="A49" s="1">
        <f>HYPERLINK("https://lsnyc.legalserver.org/matter/dynamic-profile/view/1898198","19-1898198")</f>
        <v>0</v>
      </c>
      <c r="E49" t="s">
        <v>17</v>
      </c>
      <c r="F49" t="s">
        <v>142</v>
      </c>
      <c r="G49" t="s">
        <v>1269</v>
      </c>
      <c r="H49" t="s">
        <v>2327</v>
      </c>
      <c r="I49" t="s">
        <v>2406</v>
      </c>
      <c r="J49" t="s">
        <v>2868</v>
      </c>
      <c r="K49" t="s">
        <v>2883</v>
      </c>
      <c r="L49" t="s">
        <v>2887</v>
      </c>
      <c r="M49" t="s">
        <v>2895</v>
      </c>
    </row>
    <row r="50" spans="1:13">
      <c r="A50" s="1">
        <f>HYPERLINK("https://lsnyc.legalserver.org/matter/dynamic-profile/view/1892784","19-1892784")</f>
        <v>0</v>
      </c>
      <c r="E50" t="s">
        <v>17</v>
      </c>
      <c r="F50" t="s">
        <v>102</v>
      </c>
      <c r="G50" t="s">
        <v>252</v>
      </c>
      <c r="H50" t="s">
        <v>2335</v>
      </c>
      <c r="I50" t="s">
        <v>2335</v>
      </c>
      <c r="J50" t="s">
        <v>2868</v>
      </c>
      <c r="K50" t="s">
        <v>2883</v>
      </c>
      <c r="L50" t="s">
        <v>2888</v>
      </c>
      <c r="M50" t="s">
        <v>2892</v>
      </c>
    </row>
    <row r="51" spans="1:13">
      <c r="A51" s="1">
        <f>HYPERLINK("https://lsnyc.legalserver.org/matter/dynamic-profile/view/1868851","18-1868851")</f>
        <v>0</v>
      </c>
      <c r="E51" t="s">
        <v>17</v>
      </c>
      <c r="F51" t="s">
        <v>143</v>
      </c>
      <c r="G51" t="s">
        <v>1270</v>
      </c>
      <c r="H51" t="s">
        <v>2336</v>
      </c>
      <c r="I51" t="s">
        <v>2379</v>
      </c>
      <c r="J51" t="s">
        <v>2868</v>
      </c>
      <c r="L51" t="s">
        <v>2887</v>
      </c>
      <c r="M51" t="s">
        <v>2895</v>
      </c>
    </row>
    <row r="52" spans="1:13">
      <c r="A52" s="1">
        <f>HYPERLINK("https://lsnyc.legalserver.org/matter/dynamic-profile/view/1903721","19-1903721")</f>
        <v>0</v>
      </c>
      <c r="E52" t="s">
        <v>17</v>
      </c>
      <c r="F52" t="s">
        <v>144</v>
      </c>
      <c r="G52" t="s">
        <v>1271</v>
      </c>
      <c r="H52" t="s">
        <v>2337</v>
      </c>
      <c r="I52" t="s">
        <v>2360</v>
      </c>
      <c r="J52" t="s">
        <v>2868</v>
      </c>
      <c r="K52" t="s">
        <v>2883</v>
      </c>
      <c r="L52" t="s">
        <v>2887</v>
      </c>
      <c r="M52" t="s">
        <v>2892</v>
      </c>
    </row>
    <row r="53" spans="1:13">
      <c r="A53" s="1">
        <f>HYPERLINK("https://lsnyc.legalserver.org/matter/dynamic-profile/view/1852502","17-1852502")</f>
        <v>0</v>
      </c>
      <c r="E53" t="s">
        <v>17</v>
      </c>
      <c r="F53" t="s">
        <v>145</v>
      </c>
      <c r="G53" t="s">
        <v>1272</v>
      </c>
      <c r="H53" t="s">
        <v>2338</v>
      </c>
      <c r="I53" t="s">
        <v>2845</v>
      </c>
      <c r="J53" t="s">
        <v>2868</v>
      </c>
      <c r="L53" t="s">
        <v>2887</v>
      </c>
      <c r="M53" t="s">
        <v>2892</v>
      </c>
    </row>
    <row r="54" spans="1:13">
      <c r="A54" s="1">
        <f>HYPERLINK("https://lsnyc.legalserver.org/matter/dynamic-profile/view/1872413","18-1872413")</f>
        <v>0</v>
      </c>
      <c r="E54" t="s">
        <v>17</v>
      </c>
      <c r="F54" t="s">
        <v>146</v>
      </c>
      <c r="G54" t="s">
        <v>1273</v>
      </c>
      <c r="H54" t="s">
        <v>2324</v>
      </c>
      <c r="I54" t="s">
        <v>2444</v>
      </c>
      <c r="J54" t="s">
        <v>2868</v>
      </c>
      <c r="L54" t="s">
        <v>2887</v>
      </c>
      <c r="M54" t="s">
        <v>2892</v>
      </c>
    </row>
    <row r="55" spans="1:13">
      <c r="A55" s="1">
        <f>HYPERLINK("https://lsnyc.legalserver.org/matter/dynamic-profile/view/1870133","18-1870133")</f>
        <v>0</v>
      </c>
      <c r="E55" t="s">
        <v>17</v>
      </c>
      <c r="F55" t="s">
        <v>147</v>
      </c>
      <c r="G55" t="s">
        <v>1274</v>
      </c>
      <c r="H55" t="s">
        <v>2339</v>
      </c>
      <c r="I55" t="s">
        <v>2469</v>
      </c>
      <c r="J55" t="s">
        <v>2868</v>
      </c>
      <c r="K55" t="s">
        <v>2883</v>
      </c>
      <c r="L55" t="s">
        <v>2887</v>
      </c>
      <c r="M55" t="s">
        <v>2892</v>
      </c>
    </row>
    <row r="56" spans="1:13">
      <c r="A56" s="1">
        <f>HYPERLINK("https://lsnyc.legalserver.org/matter/dynamic-profile/view/1881216","18-1881216")</f>
        <v>0</v>
      </c>
      <c r="E56" t="s">
        <v>17</v>
      </c>
      <c r="F56" t="s">
        <v>148</v>
      </c>
      <c r="G56" t="s">
        <v>1275</v>
      </c>
      <c r="H56" t="s">
        <v>2317</v>
      </c>
      <c r="I56" t="s">
        <v>2395</v>
      </c>
      <c r="J56" t="s">
        <v>2868</v>
      </c>
      <c r="L56" t="s">
        <v>2887</v>
      </c>
      <c r="M56" t="s">
        <v>2895</v>
      </c>
    </row>
    <row r="57" spans="1:13">
      <c r="A57" s="1">
        <f>HYPERLINK("https://lsnyc.legalserver.org/matter/dynamic-profile/view/1873624","18-1873624")</f>
        <v>0</v>
      </c>
      <c r="E57" t="s">
        <v>17</v>
      </c>
      <c r="F57" t="s">
        <v>149</v>
      </c>
      <c r="G57" t="s">
        <v>1276</v>
      </c>
      <c r="H57" t="s">
        <v>2340</v>
      </c>
      <c r="I57" t="s">
        <v>2384</v>
      </c>
      <c r="J57" t="s">
        <v>2868</v>
      </c>
      <c r="L57" t="s">
        <v>2887</v>
      </c>
      <c r="M57" t="s">
        <v>2892</v>
      </c>
    </row>
    <row r="58" spans="1:13">
      <c r="A58" s="1">
        <f>HYPERLINK("https://lsnyc.legalserver.org/matter/dynamic-profile/view/0800192","16-0800192")</f>
        <v>0</v>
      </c>
      <c r="E58" t="s">
        <v>17</v>
      </c>
      <c r="F58" t="s">
        <v>150</v>
      </c>
      <c r="G58" t="s">
        <v>1277</v>
      </c>
      <c r="H58" t="s">
        <v>2341</v>
      </c>
      <c r="I58" t="s">
        <v>2846</v>
      </c>
      <c r="J58" t="s">
        <v>2868</v>
      </c>
      <c r="L58" t="s">
        <v>2887</v>
      </c>
      <c r="M58" t="s">
        <v>2895</v>
      </c>
    </row>
    <row r="59" spans="1:13">
      <c r="A59" s="1">
        <f>HYPERLINK("https://lsnyc.legalserver.org/matter/dynamic-profile/view/1909165","19-1909165")</f>
        <v>0</v>
      </c>
      <c r="E59" t="s">
        <v>17</v>
      </c>
      <c r="F59" t="s">
        <v>151</v>
      </c>
      <c r="G59" t="s">
        <v>1278</v>
      </c>
      <c r="H59" t="s">
        <v>2314</v>
      </c>
      <c r="I59" t="s">
        <v>2300</v>
      </c>
      <c r="J59" t="s">
        <v>2868</v>
      </c>
      <c r="K59" t="s">
        <v>2883</v>
      </c>
      <c r="L59" t="s">
        <v>2887</v>
      </c>
      <c r="M59" t="s">
        <v>2892</v>
      </c>
    </row>
    <row r="60" spans="1:13">
      <c r="A60" s="1">
        <f>HYPERLINK("https://lsnyc.legalserver.org/matter/dynamic-profile/view/0819671","16-0819671")</f>
        <v>0</v>
      </c>
      <c r="E60" t="s">
        <v>17</v>
      </c>
      <c r="F60" t="s">
        <v>152</v>
      </c>
      <c r="G60" t="s">
        <v>1279</v>
      </c>
      <c r="H60" t="s">
        <v>2342</v>
      </c>
      <c r="I60" t="s">
        <v>2451</v>
      </c>
      <c r="J60" t="s">
        <v>2868</v>
      </c>
      <c r="L60" t="s">
        <v>2887</v>
      </c>
      <c r="M60" t="s">
        <v>2892</v>
      </c>
    </row>
    <row r="61" spans="1:13">
      <c r="A61" s="1">
        <f>HYPERLINK("https://lsnyc.legalserver.org/matter/dynamic-profile/view/1908066","19-1908066")</f>
        <v>0</v>
      </c>
      <c r="E61" t="s">
        <v>17</v>
      </c>
      <c r="F61" t="s">
        <v>153</v>
      </c>
      <c r="G61" t="s">
        <v>1280</v>
      </c>
      <c r="H61" t="s">
        <v>2343</v>
      </c>
      <c r="I61" t="s">
        <v>2636</v>
      </c>
      <c r="J61" t="s">
        <v>2868</v>
      </c>
      <c r="K61" t="s">
        <v>2883</v>
      </c>
      <c r="L61" t="s">
        <v>2887</v>
      </c>
      <c r="M61" t="s">
        <v>2892</v>
      </c>
    </row>
    <row r="62" spans="1:13">
      <c r="A62" s="1">
        <f>HYPERLINK("https://lsnyc.legalserver.org/matter/dynamic-profile/view/1868898","18-1868898")</f>
        <v>0</v>
      </c>
      <c r="E62" t="s">
        <v>17</v>
      </c>
      <c r="F62" t="s">
        <v>154</v>
      </c>
      <c r="G62" t="s">
        <v>1281</v>
      </c>
      <c r="H62" t="s">
        <v>2336</v>
      </c>
      <c r="I62" t="s">
        <v>2294</v>
      </c>
      <c r="J62" t="s">
        <v>2868</v>
      </c>
      <c r="L62" t="s">
        <v>2887</v>
      </c>
      <c r="M62" t="s">
        <v>2892</v>
      </c>
    </row>
    <row r="63" spans="1:13">
      <c r="A63" s="1">
        <f>HYPERLINK("https://lsnyc.legalserver.org/matter/dynamic-profile/view/0814373","16-0814373")</f>
        <v>0</v>
      </c>
      <c r="E63" t="s">
        <v>17</v>
      </c>
      <c r="F63" t="s">
        <v>121</v>
      </c>
      <c r="G63" t="s">
        <v>466</v>
      </c>
      <c r="H63" t="s">
        <v>2344</v>
      </c>
      <c r="I63" t="s">
        <v>2462</v>
      </c>
      <c r="J63" t="s">
        <v>2868</v>
      </c>
      <c r="L63" t="s">
        <v>2887</v>
      </c>
      <c r="M63" t="s">
        <v>2892</v>
      </c>
    </row>
    <row r="64" spans="1:13">
      <c r="A64" s="1">
        <f>HYPERLINK("https://lsnyc.legalserver.org/matter/dynamic-profile/view/1891936","19-1891936")</f>
        <v>0</v>
      </c>
      <c r="E64" t="s">
        <v>17</v>
      </c>
      <c r="F64" t="s">
        <v>155</v>
      </c>
      <c r="G64" t="s">
        <v>1282</v>
      </c>
      <c r="H64" t="s">
        <v>2345</v>
      </c>
      <c r="I64" t="s">
        <v>2303</v>
      </c>
      <c r="J64" t="s">
        <v>2868</v>
      </c>
      <c r="K64" t="s">
        <v>2883</v>
      </c>
      <c r="L64" t="s">
        <v>2887</v>
      </c>
      <c r="M64" t="s">
        <v>2892</v>
      </c>
    </row>
    <row r="65" spans="1:13">
      <c r="A65" s="1">
        <f>HYPERLINK("https://lsnyc.legalserver.org/matter/dynamic-profile/view/1844554","17-1844554")</f>
        <v>0</v>
      </c>
      <c r="E65" t="s">
        <v>17</v>
      </c>
      <c r="F65" t="s">
        <v>156</v>
      </c>
      <c r="G65" t="s">
        <v>1283</v>
      </c>
      <c r="H65" t="s">
        <v>2346</v>
      </c>
      <c r="I65" t="s">
        <v>2433</v>
      </c>
      <c r="J65" t="s">
        <v>2868</v>
      </c>
      <c r="L65" t="s">
        <v>2887</v>
      </c>
      <c r="M65" t="s">
        <v>2892</v>
      </c>
    </row>
    <row r="66" spans="1:13">
      <c r="A66" s="1">
        <f>HYPERLINK("https://lsnyc.legalserver.org/matter/dynamic-profile/view/1878350","18-1878350")</f>
        <v>0</v>
      </c>
      <c r="E66" t="s">
        <v>17</v>
      </c>
      <c r="F66" t="s">
        <v>157</v>
      </c>
      <c r="G66" t="s">
        <v>231</v>
      </c>
      <c r="H66" t="s">
        <v>2333</v>
      </c>
      <c r="I66" t="s">
        <v>2720</v>
      </c>
      <c r="J66" t="s">
        <v>2868</v>
      </c>
      <c r="L66" t="s">
        <v>2888</v>
      </c>
      <c r="M66" t="s">
        <v>2895</v>
      </c>
    </row>
    <row r="67" spans="1:13">
      <c r="A67" s="1">
        <f>HYPERLINK("https://lsnyc.legalserver.org/matter/dynamic-profile/view/1901790","19-1901790")</f>
        <v>0</v>
      </c>
      <c r="E67" t="s">
        <v>17</v>
      </c>
      <c r="F67" t="s">
        <v>158</v>
      </c>
      <c r="G67" t="s">
        <v>1284</v>
      </c>
      <c r="H67" t="s">
        <v>2332</v>
      </c>
      <c r="I67" t="s">
        <v>2407</v>
      </c>
      <c r="J67" t="s">
        <v>2868</v>
      </c>
      <c r="K67" t="s">
        <v>2883</v>
      </c>
      <c r="L67" t="s">
        <v>2887</v>
      </c>
      <c r="M67" t="s">
        <v>2892</v>
      </c>
    </row>
    <row r="68" spans="1:13">
      <c r="A68" s="1">
        <f>HYPERLINK("https://lsnyc.legalserver.org/matter/dynamic-profile/view/1887701","19-1887701")</f>
        <v>0</v>
      </c>
      <c r="E68" t="s">
        <v>17</v>
      </c>
      <c r="F68" t="s">
        <v>159</v>
      </c>
      <c r="G68" t="s">
        <v>1285</v>
      </c>
      <c r="H68" t="s">
        <v>2347</v>
      </c>
      <c r="I68" t="s">
        <v>2300</v>
      </c>
      <c r="J68" t="s">
        <v>2868</v>
      </c>
      <c r="K68" t="s">
        <v>2883</v>
      </c>
      <c r="L68" t="s">
        <v>2887</v>
      </c>
      <c r="M68" t="s">
        <v>2892</v>
      </c>
    </row>
    <row r="69" spans="1:13">
      <c r="A69" s="1">
        <f>HYPERLINK("https://lsnyc.legalserver.org/matter/dynamic-profile/view/1899053","19-1899053")</f>
        <v>0</v>
      </c>
      <c r="E69" t="s">
        <v>17</v>
      </c>
      <c r="F69" t="s">
        <v>160</v>
      </c>
      <c r="G69" t="s">
        <v>1286</v>
      </c>
      <c r="H69" t="s">
        <v>2348</v>
      </c>
      <c r="I69" t="s">
        <v>2649</v>
      </c>
      <c r="J69" t="s">
        <v>2868</v>
      </c>
      <c r="K69" t="s">
        <v>2883</v>
      </c>
      <c r="L69" t="s">
        <v>2887</v>
      </c>
      <c r="M69" t="s">
        <v>2895</v>
      </c>
    </row>
    <row r="70" spans="1:13">
      <c r="A70" s="1">
        <f>HYPERLINK("https://lsnyc.legalserver.org/matter/dynamic-profile/view/1873581","18-1873581")</f>
        <v>0</v>
      </c>
      <c r="E70" t="s">
        <v>17</v>
      </c>
      <c r="F70" t="s">
        <v>161</v>
      </c>
      <c r="G70" t="s">
        <v>1287</v>
      </c>
      <c r="H70" t="s">
        <v>2340</v>
      </c>
      <c r="I70" t="s">
        <v>2391</v>
      </c>
      <c r="J70" t="s">
        <v>2868</v>
      </c>
      <c r="K70" t="s">
        <v>2883</v>
      </c>
      <c r="L70" t="s">
        <v>2887</v>
      </c>
      <c r="M70" t="s">
        <v>2895</v>
      </c>
    </row>
    <row r="71" spans="1:13">
      <c r="A71" s="1">
        <f>HYPERLINK("https://lsnyc.legalserver.org/matter/dynamic-profile/view/1881048","18-1881048")</f>
        <v>0</v>
      </c>
      <c r="E71" t="s">
        <v>17</v>
      </c>
      <c r="F71" t="s">
        <v>162</v>
      </c>
      <c r="G71" t="s">
        <v>1288</v>
      </c>
      <c r="H71" t="s">
        <v>2349</v>
      </c>
      <c r="I71" t="s">
        <v>2686</v>
      </c>
      <c r="J71" t="s">
        <v>2868</v>
      </c>
      <c r="L71" t="s">
        <v>2887</v>
      </c>
      <c r="M71" t="s">
        <v>2892</v>
      </c>
    </row>
    <row r="72" spans="1:13">
      <c r="A72" s="1">
        <f>HYPERLINK("https://lsnyc.legalserver.org/matter/dynamic-profile/view/1895874","19-1895874")</f>
        <v>0</v>
      </c>
      <c r="E72" t="s">
        <v>17</v>
      </c>
      <c r="F72" t="s">
        <v>163</v>
      </c>
      <c r="G72" t="s">
        <v>1289</v>
      </c>
      <c r="H72" t="s">
        <v>2350</v>
      </c>
      <c r="I72" t="s">
        <v>2706</v>
      </c>
      <c r="J72" t="s">
        <v>2868</v>
      </c>
      <c r="K72" t="s">
        <v>2883</v>
      </c>
      <c r="L72" t="s">
        <v>2887</v>
      </c>
      <c r="M72" t="s">
        <v>2892</v>
      </c>
    </row>
    <row r="73" spans="1:13">
      <c r="A73" s="1">
        <f>HYPERLINK("https://lsnyc.legalserver.org/matter/dynamic-profile/view/1900470","19-1900470")</f>
        <v>0</v>
      </c>
      <c r="E73" t="s">
        <v>17</v>
      </c>
      <c r="F73" t="s">
        <v>164</v>
      </c>
      <c r="G73" t="s">
        <v>1290</v>
      </c>
      <c r="H73" t="s">
        <v>2351</v>
      </c>
      <c r="I73" t="s">
        <v>2767</v>
      </c>
      <c r="J73" t="s">
        <v>2868</v>
      </c>
      <c r="K73" t="s">
        <v>2883</v>
      </c>
      <c r="L73" t="s">
        <v>2887</v>
      </c>
      <c r="M73" t="s">
        <v>2895</v>
      </c>
    </row>
    <row r="74" spans="1:13">
      <c r="A74" s="1">
        <f>HYPERLINK("https://lsnyc.legalserver.org/matter/dynamic-profile/view/1843173","17-1843173")</f>
        <v>0</v>
      </c>
      <c r="E74" t="s">
        <v>17</v>
      </c>
      <c r="F74" t="s">
        <v>165</v>
      </c>
      <c r="G74" t="s">
        <v>1291</v>
      </c>
      <c r="H74" t="s">
        <v>2352</v>
      </c>
      <c r="I74" t="s">
        <v>2309</v>
      </c>
      <c r="J74" t="s">
        <v>2868</v>
      </c>
      <c r="K74" t="s">
        <v>2883</v>
      </c>
      <c r="L74" t="s">
        <v>2887</v>
      </c>
      <c r="M74" t="s">
        <v>2892</v>
      </c>
    </row>
    <row r="75" spans="1:13">
      <c r="A75" s="1">
        <f>HYPERLINK("https://lsnyc.legalserver.org/matter/dynamic-profile/view/1885900","18-1885900")</f>
        <v>0</v>
      </c>
      <c r="E75" t="s">
        <v>17</v>
      </c>
      <c r="F75" t="s">
        <v>166</v>
      </c>
      <c r="G75" t="s">
        <v>1292</v>
      </c>
      <c r="H75" t="s">
        <v>2353</v>
      </c>
      <c r="I75" t="s">
        <v>2478</v>
      </c>
      <c r="J75" t="s">
        <v>2868</v>
      </c>
      <c r="K75" t="s">
        <v>2883</v>
      </c>
      <c r="L75" t="s">
        <v>2887</v>
      </c>
      <c r="M75" t="s">
        <v>2892</v>
      </c>
    </row>
    <row r="76" spans="1:13">
      <c r="A76" s="1">
        <f>HYPERLINK("https://lsnyc.legalserver.org/matter/dynamic-profile/view/1856147","18-1856147")</f>
        <v>0</v>
      </c>
      <c r="E76" t="s">
        <v>17</v>
      </c>
      <c r="F76" t="s">
        <v>167</v>
      </c>
      <c r="G76" t="s">
        <v>1293</v>
      </c>
      <c r="H76" t="s">
        <v>2354</v>
      </c>
      <c r="I76" t="s">
        <v>2439</v>
      </c>
      <c r="J76" t="s">
        <v>2868</v>
      </c>
      <c r="K76" t="s">
        <v>2883</v>
      </c>
      <c r="L76" t="s">
        <v>2887</v>
      </c>
      <c r="M76" t="s">
        <v>2892</v>
      </c>
    </row>
    <row r="77" spans="1:13">
      <c r="A77" s="1">
        <f>HYPERLINK("https://lsnyc.legalserver.org/matter/dynamic-profile/view/1856110","18-1856110")</f>
        <v>0</v>
      </c>
      <c r="E77" t="s">
        <v>17</v>
      </c>
      <c r="F77" t="s">
        <v>168</v>
      </c>
      <c r="G77" t="s">
        <v>1294</v>
      </c>
      <c r="H77" t="s">
        <v>2354</v>
      </c>
      <c r="I77" t="s">
        <v>2339</v>
      </c>
      <c r="J77" t="s">
        <v>2868</v>
      </c>
      <c r="K77" t="s">
        <v>2883</v>
      </c>
      <c r="L77" t="s">
        <v>2887</v>
      </c>
      <c r="M77" t="s">
        <v>2892</v>
      </c>
    </row>
    <row r="78" spans="1:13">
      <c r="A78" s="1">
        <f>HYPERLINK("https://lsnyc.legalserver.org/matter/dynamic-profile/view/1853184","17-1853184")</f>
        <v>0</v>
      </c>
      <c r="E78" t="s">
        <v>17</v>
      </c>
      <c r="F78" t="s">
        <v>169</v>
      </c>
      <c r="G78" t="s">
        <v>1295</v>
      </c>
      <c r="H78" t="s">
        <v>2355</v>
      </c>
      <c r="I78" t="s">
        <v>2466</v>
      </c>
      <c r="J78" t="s">
        <v>2868</v>
      </c>
      <c r="K78" t="s">
        <v>2883</v>
      </c>
      <c r="L78" t="s">
        <v>2887</v>
      </c>
      <c r="M78" t="s">
        <v>2892</v>
      </c>
    </row>
    <row r="79" spans="1:13">
      <c r="A79" s="1">
        <f>HYPERLINK("https://lsnyc.legalserver.org/matter/dynamic-profile/view/1890566","19-1890566")</f>
        <v>0</v>
      </c>
      <c r="E79" t="s">
        <v>17</v>
      </c>
      <c r="F79" t="s">
        <v>170</v>
      </c>
      <c r="G79" t="s">
        <v>1277</v>
      </c>
      <c r="H79" t="s">
        <v>2356</v>
      </c>
      <c r="I79" t="s">
        <v>2649</v>
      </c>
      <c r="J79" t="s">
        <v>2868</v>
      </c>
      <c r="K79" t="s">
        <v>2883</v>
      </c>
      <c r="L79" t="s">
        <v>2887</v>
      </c>
      <c r="M79" t="s">
        <v>2895</v>
      </c>
    </row>
    <row r="80" spans="1:13">
      <c r="A80" s="1">
        <f>HYPERLINK("https://lsnyc.legalserver.org/matter/dynamic-profile/view/1882303","18-1882303")</f>
        <v>0</v>
      </c>
      <c r="E80" t="s">
        <v>17</v>
      </c>
      <c r="F80" t="s">
        <v>171</v>
      </c>
      <c r="G80" t="s">
        <v>1296</v>
      </c>
      <c r="H80" t="s">
        <v>2357</v>
      </c>
      <c r="I80" t="s">
        <v>2478</v>
      </c>
      <c r="J80" t="s">
        <v>2868</v>
      </c>
      <c r="K80" t="s">
        <v>2883</v>
      </c>
      <c r="L80" t="s">
        <v>2887</v>
      </c>
      <c r="M80" t="s">
        <v>2892</v>
      </c>
    </row>
    <row r="81" spans="1:13">
      <c r="A81" s="1">
        <f>HYPERLINK("https://lsnyc.legalserver.org/matter/dynamic-profile/view/1871333","18-1871333")</f>
        <v>0</v>
      </c>
      <c r="E81" t="s">
        <v>17</v>
      </c>
      <c r="F81" t="s">
        <v>138</v>
      </c>
      <c r="G81" t="s">
        <v>1266</v>
      </c>
      <c r="H81" t="s">
        <v>2358</v>
      </c>
      <c r="I81" t="s">
        <v>2718</v>
      </c>
      <c r="J81" t="s">
        <v>2868</v>
      </c>
      <c r="K81" t="s">
        <v>2883</v>
      </c>
      <c r="L81" t="s">
        <v>2887</v>
      </c>
      <c r="M81" t="s">
        <v>2892</v>
      </c>
    </row>
    <row r="82" spans="1:13">
      <c r="A82" s="1">
        <f>HYPERLINK("https://lsnyc.legalserver.org/matter/dynamic-profile/view/1877294","18-1877294")</f>
        <v>0</v>
      </c>
      <c r="E82" t="s">
        <v>17</v>
      </c>
      <c r="F82" t="s">
        <v>172</v>
      </c>
      <c r="G82" t="s">
        <v>1297</v>
      </c>
      <c r="H82" t="s">
        <v>2359</v>
      </c>
      <c r="I82" t="s">
        <v>2478</v>
      </c>
      <c r="J82" t="s">
        <v>2868</v>
      </c>
      <c r="K82" t="s">
        <v>2883</v>
      </c>
      <c r="L82" t="s">
        <v>2887</v>
      </c>
      <c r="M82" t="s">
        <v>2892</v>
      </c>
    </row>
    <row r="83" spans="1:13">
      <c r="A83" s="1">
        <f>HYPERLINK("https://lsnyc.legalserver.org/matter/dynamic-profile/view/1912527","19-1912527")</f>
        <v>0</v>
      </c>
      <c r="E83" t="s">
        <v>17</v>
      </c>
      <c r="F83" t="s">
        <v>173</v>
      </c>
      <c r="G83" t="s">
        <v>1245</v>
      </c>
      <c r="H83" t="s">
        <v>2360</v>
      </c>
      <c r="I83" t="s">
        <v>2360</v>
      </c>
      <c r="J83" t="s">
        <v>2868</v>
      </c>
      <c r="L83" t="s">
        <v>2887</v>
      </c>
      <c r="M83" t="s">
        <v>2892</v>
      </c>
    </row>
    <row r="84" spans="1:13">
      <c r="A84" s="1">
        <f>HYPERLINK("https://lsnyc.legalserver.org/matter/dynamic-profile/view/1893471","19-1893471")</f>
        <v>0</v>
      </c>
      <c r="E84" t="s">
        <v>17</v>
      </c>
      <c r="F84" t="s">
        <v>174</v>
      </c>
      <c r="G84" t="s">
        <v>1272</v>
      </c>
      <c r="H84" t="s">
        <v>2296</v>
      </c>
      <c r="I84" t="s">
        <v>2582</v>
      </c>
      <c r="J84" t="s">
        <v>2868</v>
      </c>
      <c r="K84" t="s">
        <v>2883</v>
      </c>
      <c r="L84" t="s">
        <v>2887</v>
      </c>
      <c r="M84" t="s">
        <v>2892</v>
      </c>
    </row>
    <row r="85" spans="1:13">
      <c r="A85" s="1">
        <f>HYPERLINK("https://lsnyc.legalserver.org/matter/dynamic-profile/view/1886994","19-1886994")</f>
        <v>0</v>
      </c>
      <c r="E85" t="s">
        <v>17</v>
      </c>
      <c r="F85" t="s">
        <v>175</v>
      </c>
      <c r="G85" t="s">
        <v>1298</v>
      </c>
      <c r="H85" t="s">
        <v>2361</v>
      </c>
      <c r="I85" t="s">
        <v>2393</v>
      </c>
      <c r="J85" t="s">
        <v>2868</v>
      </c>
      <c r="K85" t="s">
        <v>2883</v>
      </c>
      <c r="L85" t="s">
        <v>2887</v>
      </c>
      <c r="M85" t="s">
        <v>2892</v>
      </c>
    </row>
    <row r="86" spans="1:13">
      <c r="A86" s="1">
        <f>HYPERLINK("https://lsnyc.legalserver.org/matter/dynamic-profile/view/1880084","18-1880084")</f>
        <v>0</v>
      </c>
      <c r="E86" t="s">
        <v>17</v>
      </c>
      <c r="F86" t="s">
        <v>176</v>
      </c>
      <c r="G86" t="s">
        <v>1299</v>
      </c>
      <c r="H86" t="s">
        <v>2362</v>
      </c>
      <c r="I86" t="s">
        <v>2660</v>
      </c>
      <c r="J86" t="s">
        <v>2868</v>
      </c>
      <c r="K86" t="s">
        <v>2883</v>
      </c>
      <c r="L86" t="s">
        <v>2887</v>
      </c>
      <c r="M86" t="s">
        <v>2892</v>
      </c>
    </row>
    <row r="87" spans="1:13">
      <c r="A87" s="1">
        <f>HYPERLINK("https://lsnyc.legalserver.org/matter/dynamic-profile/view/1897549","19-1897549")</f>
        <v>0</v>
      </c>
      <c r="E87" t="s">
        <v>17</v>
      </c>
      <c r="F87" t="s">
        <v>177</v>
      </c>
      <c r="G87" t="s">
        <v>120</v>
      </c>
      <c r="H87" t="s">
        <v>2363</v>
      </c>
      <c r="I87" t="s">
        <v>2348</v>
      </c>
      <c r="J87" t="s">
        <v>2868</v>
      </c>
      <c r="L87" t="s">
        <v>2888</v>
      </c>
      <c r="M87" t="s">
        <v>2895</v>
      </c>
    </row>
    <row r="88" spans="1:13">
      <c r="A88" s="1">
        <f>HYPERLINK("https://lsnyc.legalserver.org/matter/dynamic-profile/view/1877154","18-1877154")</f>
        <v>0</v>
      </c>
      <c r="E88" t="s">
        <v>17</v>
      </c>
      <c r="F88" t="s">
        <v>178</v>
      </c>
      <c r="G88" t="s">
        <v>1300</v>
      </c>
      <c r="H88" t="s">
        <v>2364</v>
      </c>
      <c r="I88" t="s">
        <v>2363</v>
      </c>
      <c r="J88" t="s">
        <v>2868</v>
      </c>
      <c r="K88" t="s">
        <v>2883</v>
      </c>
      <c r="L88" t="s">
        <v>2887</v>
      </c>
      <c r="M88" t="s">
        <v>2892</v>
      </c>
    </row>
    <row r="89" spans="1:13">
      <c r="A89" s="1">
        <f>HYPERLINK("https://lsnyc.legalserver.org/matter/dynamic-profile/view/1899596","19-1899596")</f>
        <v>0</v>
      </c>
      <c r="E89" t="s">
        <v>17</v>
      </c>
      <c r="F89" t="s">
        <v>179</v>
      </c>
      <c r="G89" t="s">
        <v>1301</v>
      </c>
      <c r="H89" t="s">
        <v>2365</v>
      </c>
      <c r="I89" t="s">
        <v>2582</v>
      </c>
      <c r="J89" t="s">
        <v>2868</v>
      </c>
      <c r="K89" t="s">
        <v>2883</v>
      </c>
      <c r="L89" t="s">
        <v>2887</v>
      </c>
      <c r="M89" t="s">
        <v>2892</v>
      </c>
    </row>
    <row r="90" spans="1:13">
      <c r="A90" s="1">
        <f>HYPERLINK("https://lsnyc.legalserver.org/matter/dynamic-profile/view/1881925","18-1881925")</f>
        <v>0</v>
      </c>
      <c r="E90" t="s">
        <v>17</v>
      </c>
      <c r="F90" t="s">
        <v>180</v>
      </c>
      <c r="G90" t="s">
        <v>1302</v>
      </c>
      <c r="H90" t="s">
        <v>2366</v>
      </c>
      <c r="I90" t="s">
        <v>2363</v>
      </c>
      <c r="J90" t="s">
        <v>2868</v>
      </c>
      <c r="K90" t="s">
        <v>2883</v>
      </c>
      <c r="L90" t="s">
        <v>2887</v>
      </c>
      <c r="M90" t="s">
        <v>2892</v>
      </c>
    </row>
    <row r="91" spans="1:13">
      <c r="A91" s="1">
        <f>HYPERLINK("https://lsnyc.legalserver.org/matter/dynamic-profile/view/1893324","19-1893324")</f>
        <v>0</v>
      </c>
      <c r="E91" t="s">
        <v>17</v>
      </c>
      <c r="F91" t="s">
        <v>181</v>
      </c>
      <c r="G91" t="s">
        <v>1245</v>
      </c>
      <c r="H91" t="s">
        <v>2367</v>
      </c>
      <c r="I91" t="s">
        <v>2331</v>
      </c>
      <c r="J91" t="s">
        <v>2868</v>
      </c>
      <c r="K91" t="s">
        <v>2883</v>
      </c>
      <c r="L91" t="s">
        <v>2887</v>
      </c>
      <c r="M91" t="s">
        <v>2892</v>
      </c>
    </row>
    <row r="92" spans="1:13">
      <c r="A92" s="1">
        <f>HYPERLINK("https://lsnyc.legalserver.org/matter/dynamic-profile/view/1870140","18-1870140")</f>
        <v>0</v>
      </c>
      <c r="E92" t="s">
        <v>17</v>
      </c>
      <c r="F92" t="s">
        <v>182</v>
      </c>
      <c r="G92" t="s">
        <v>1303</v>
      </c>
      <c r="H92" t="s">
        <v>2339</v>
      </c>
      <c r="I92" t="s">
        <v>2847</v>
      </c>
      <c r="J92" t="s">
        <v>2868</v>
      </c>
      <c r="L92" t="s">
        <v>2887</v>
      </c>
      <c r="M92" t="s">
        <v>2892</v>
      </c>
    </row>
    <row r="93" spans="1:13">
      <c r="A93" s="1">
        <f>HYPERLINK("https://lsnyc.legalserver.org/matter/dynamic-profile/view/1890632","19-1890632")</f>
        <v>0</v>
      </c>
      <c r="E93" t="s">
        <v>17</v>
      </c>
      <c r="F93" t="s">
        <v>183</v>
      </c>
      <c r="G93" t="s">
        <v>1292</v>
      </c>
      <c r="H93" t="s">
        <v>2356</v>
      </c>
      <c r="I93" t="s">
        <v>2780</v>
      </c>
      <c r="J93" t="s">
        <v>2868</v>
      </c>
      <c r="L93" t="s">
        <v>2887</v>
      </c>
      <c r="M93" t="s">
        <v>2895</v>
      </c>
    </row>
    <row r="94" spans="1:13">
      <c r="A94" s="1">
        <f>HYPERLINK("https://lsnyc.legalserver.org/matter/dynamic-profile/view/1887150","19-1887150")</f>
        <v>0</v>
      </c>
      <c r="E94" t="s">
        <v>17</v>
      </c>
      <c r="F94" t="s">
        <v>98</v>
      </c>
      <c r="G94" t="s">
        <v>1234</v>
      </c>
      <c r="H94" t="s">
        <v>2311</v>
      </c>
      <c r="I94" t="s">
        <v>2295</v>
      </c>
      <c r="J94" t="s">
        <v>2868</v>
      </c>
      <c r="K94" t="s">
        <v>2883</v>
      </c>
      <c r="L94" t="s">
        <v>2887</v>
      </c>
      <c r="M94" t="s">
        <v>2892</v>
      </c>
    </row>
    <row r="95" spans="1:13">
      <c r="A95" s="1">
        <f>HYPERLINK("https://lsnyc.legalserver.org/matter/dynamic-profile/view/1886609","18-1886609")</f>
        <v>0</v>
      </c>
      <c r="E95" t="s">
        <v>17</v>
      </c>
      <c r="F95" t="s">
        <v>146</v>
      </c>
      <c r="G95" t="s">
        <v>1273</v>
      </c>
      <c r="H95" t="s">
        <v>2368</v>
      </c>
      <c r="I95" t="s">
        <v>2601</v>
      </c>
      <c r="J95" t="s">
        <v>2868</v>
      </c>
      <c r="K95" t="s">
        <v>2883</v>
      </c>
      <c r="L95" t="s">
        <v>2887</v>
      </c>
      <c r="M95" t="s">
        <v>2892</v>
      </c>
    </row>
    <row r="96" spans="1:13">
      <c r="A96" s="1">
        <f>HYPERLINK("https://lsnyc.legalserver.org/matter/dynamic-profile/view/1893355","19-1893355")</f>
        <v>0</v>
      </c>
      <c r="E96" t="s">
        <v>17</v>
      </c>
      <c r="F96" t="s">
        <v>184</v>
      </c>
      <c r="G96" t="s">
        <v>1304</v>
      </c>
      <c r="H96" t="s">
        <v>2367</v>
      </c>
      <c r="I96" t="s">
        <v>2392</v>
      </c>
      <c r="J96" t="s">
        <v>2868</v>
      </c>
      <c r="K96" t="s">
        <v>2883</v>
      </c>
      <c r="L96" t="s">
        <v>2887</v>
      </c>
      <c r="M96" t="s">
        <v>2892</v>
      </c>
    </row>
    <row r="97" spans="1:13">
      <c r="A97" s="1">
        <f>HYPERLINK("https://lsnyc.legalserver.org/matter/dynamic-profile/view/1895875","19-1895875")</f>
        <v>0</v>
      </c>
      <c r="E97" t="s">
        <v>17</v>
      </c>
      <c r="F97" t="s">
        <v>185</v>
      </c>
      <c r="G97" t="s">
        <v>1305</v>
      </c>
      <c r="H97" t="s">
        <v>2350</v>
      </c>
      <c r="I97" t="s">
        <v>2532</v>
      </c>
      <c r="J97" t="s">
        <v>2868</v>
      </c>
      <c r="K97" t="s">
        <v>2883</v>
      </c>
      <c r="L97" t="s">
        <v>2887</v>
      </c>
      <c r="M97" t="s">
        <v>2892</v>
      </c>
    </row>
    <row r="98" spans="1:13">
      <c r="A98" s="1">
        <f>HYPERLINK("https://lsnyc.legalserver.org/matter/dynamic-profile/view/1876220","18-1876220")</f>
        <v>0</v>
      </c>
      <c r="E98" t="s">
        <v>17</v>
      </c>
      <c r="F98" t="s">
        <v>186</v>
      </c>
      <c r="G98" t="s">
        <v>1306</v>
      </c>
      <c r="H98" t="s">
        <v>2369</v>
      </c>
      <c r="I98" t="s">
        <v>2633</v>
      </c>
      <c r="J98" t="s">
        <v>2868</v>
      </c>
      <c r="L98" t="s">
        <v>2887</v>
      </c>
      <c r="M98" t="s">
        <v>2895</v>
      </c>
    </row>
    <row r="99" spans="1:13">
      <c r="A99" s="1">
        <f>HYPERLINK("https://lsnyc.legalserver.org/matter/dynamic-profile/view/1862969","18-1862969")</f>
        <v>0</v>
      </c>
      <c r="E99" t="s">
        <v>17</v>
      </c>
      <c r="F99" t="s">
        <v>147</v>
      </c>
      <c r="G99" t="s">
        <v>1307</v>
      </c>
      <c r="H99" t="s">
        <v>2370</v>
      </c>
      <c r="I99" t="s">
        <v>2622</v>
      </c>
      <c r="J99" t="s">
        <v>2867</v>
      </c>
      <c r="L99" t="s">
        <v>2885</v>
      </c>
      <c r="M99" t="s">
        <v>2893</v>
      </c>
    </row>
    <row r="100" spans="1:13">
      <c r="A100" s="1">
        <f>HYPERLINK("https://lsnyc.legalserver.org/matter/dynamic-profile/view/1833397","17-1833397")</f>
        <v>0</v>
      </c>
      <c r="E100" t="s">
        <v>17</v>
      </c>
      <c r="F100" t="s">
        <v>135</v>
      </c>
      <c r="G100" t="s">
        <v>1263</v>
      </c>
      <c r="H100" t="s">
        <v>2371</v>
      </c>
      <c r="I100" t="s">
        <v>2428</v>
      </c>
      <c r="J100" t="s">
        <v>2868</v>
      </c>
      <c r="K100" t="s">
        <v>2883</v>
      </c>
      <c r="L100" t="s">
        <v>2887</v>
      </c>
      <c r="M100" t="s">
        <v>2892</v>
      </c>
    </row>
    <row r="101" spans="1:13">
      <c r="A101" s="1">
        <f>HYPERLINK("https://lsnyc.legalserver.org/matter/dynamic-profile/view/1902313","19-1902313")</f>
        <v>0</v>
      </c>
      <c r="E101" t="s">
        <v>17</v>
      </c>
      <c r="F101" t="s">
        <v>187</v>
      </c>
      <c r="G101" t="s">
        <v>466</v>
      </c>
      <c r="H101" t="s">
        <v>2372</v>
      </c>
      <c r="I101" t="s">
        <v>2558</v>
      </c>
      <c r="J101" t="s">
        <v>2868</v>
      </c>
      <c r="K101" t="s">
        <v>2883</v>
      </c>
      <c r="L101" t="s">
        <v>2887</v>
      </c>
      <c r="M101" t="s">
        <v>2892</v>
      </c>
    </row>
    <row r="102" spans="1:13">
      <c r="A102" s="1">
        <f>HYPERLINK("https://lsnyc.legalserver.org/matter/dynamic-profile/view/1899415","19-1899415")</f>
        <v>0</v>
      </c>
      <c r="E102" t="s">
        <v>17</v>
      </c>
      <c r="F102" t="s">
        <v>188</v>
      </c>
      <c r="G102" t="s">
        <v>1308</v>
      </c>
      <c r="H102" t="s">
        <v>2373</v>
      </c>
      <c r="I102" t="s">
        <v>2424</v>
      </c>
      <c r="J102" t="s">
        <v>2868</v>
      </c>
      <c r="K102" t="s">
        <v>2883</v>
      </c>
      <c r="L102" t="s">
        <v>2887</v>
      </c>
      <c r="M102" t="s">
        <v>2892</v>
      </c>
    </row>
    <row r="103" spans="1:13">
      <c r="A103" s="1">
        <f>HYPERLINK("https://lsnyc.legalserver.org/matter/dynamic-profile/view/1871340","18-1871340")</f>
        <v>0</v>
      </c>
      <c r="E103" t="s">
        <v>17</v>
      </c>
      <c r="F103" t="s">
        <v>189</v>
      </c>
      <c r="G103" t="s">
        <v>1309</v>
      </c>
      <c r="H103" t="s">
        <v>2358</v>
      </c>
      <c r="I103" t="s">
        <v>2492</v>
      </c>
      <c r="J103" t="s">
        <v>2868</v>
      </c>
      <c r="K103" t="s">
        <v>2883</v>
      </c>
      <c r="L103" t="s">
        <v>2887</v>
      </c>
      <c r="M103" t="s">
        <v>2892</v>
      </c>
    </row>
    <row r="104" spans="1:13">
      <c r="A104" s="1">
        <f>HYPERLINK("https://lsnyc.legalserver.org/matter/dynamic-profile/view/1890945","19-1890945")</f>
        <v>0</v>
      </c>
      <c r="E104" t="s">
        <v>17</v>
      </c>
      <c r="F104" t="s">
        <v>190</v>
      </c>
      <c r="G104" t="s">
        <v>1310</v>
      </c>
      <c r="H104" t="s">
        <v>2374</v>
      </c>
      <c r="I104" t="s">
        <v>2481</v>
      </c>
      <c r="J104" t="s">
        <v>2868</v>
      </c>
      <c r="K104" t="s">
        <v>2883</v>
      </c>
      <c r="L104" t="s">
        <v>2887</v>
      </c>
      <c r="M104" t="s">
        <v>2892</v>
      </c>
    </row>
    <row r="105" spans="1:13">
      <c r="A105" s="1">
        <f>HYPERLINK("https://lsnyc.legalserver.org/matter/dynamic-profile/view/0828545","17-0828545")</f>
        <v>0</v>
      </c>
      <c r="E105" t="s">
        <v>17</v>
      </c>
      <c r="F105" t="s">
        <v>191</v>
      </c>
      <c r="G105" t="s">
        <v>1311</v>
      </c>
      <c r="H105" t="s">
        <v>2375</v>
      </c>
      <c r="I105" t="s">
        <v>2734</v>
      </c>
      <c r="J105" t="s">
        <v>2868</v>
      </c>
      <c r="K105" t="s">
        <v>2883</v>
      </c>
      <c r="L105" t="s">
        <v>2887</v>
      </c>
      <c r="M105" t="s">
        <v>2892</v>
      </c>
    </row>
    <row r="106" spans="1:13">
      <c r="A106" s="1">
        <f>HYPERLINK("https://lsnyc.legalserver.org/matter/dynamic-profile/view/1874790","18-1874790")</f>
        <v>0</v>
      </c>
      <c r="E106" t="s">
        <v>17</v>
      </c>
      <c r="F106" t="s">
        <v>192</v>
      </c>
      <c r="G106" t="s">
        <v>1253</v>
      </c>
      <c r="H106" t="s">
        <v>2376</v>
      </c>
      <c r="I106" t="s">
        <v>2411</v>
      </c>
      <c r="J106" t="s">
        <v>2868</v>
      </c>
      <c r="K106" t="s">
        <v>2883</v>
      </c>
      <c r="L106" t="s">
        <v>2887</v>
      </c>
      <c r="M106" t="s">
        <v>2892</v>
      </c>
    </row>
    <row r="107" spans="1:13">
      <c r="A107" s="1">
        <f>HYPERLINK("https://lsnyc.legalserver.org/matter/dynamic-profile/view/1905942","19-1905942")</f>
        <v>0</v>
      </c>
      <c r="E107" t="s">
        <v>17</v>
      </c>
      <c r="F107" t="s">
        <v>193</v>
      </c>
      <c r="G107" t="s">
        <v>1312</v>
      </c>
      <c r="H107" t="s">
        <v>2377</v>
      </c>
      <c r="I107" t="s">
        <v>2405</v>
      </c>
      <c r="J107" t="s">
        <v>2868</v>
      </c>
      <c r="K107" t="s">
        <v>2883</v>
      </c>
      <c r="L107" t="s">
        <v>2887</v>
      </c>
      <c r="M107" t="s">
        <v>2895</v>
      </c>
    </row>
    <row r="108" spans="1:13">
      <c r="A108" s="1">
        <f>HYPERLINK("https://lsnyc.legalserver.org/matter/dynamic-profile/view/1899363","19-1899363")</f>
        <v>0</v>
      </c>
      <c r="E108" t="s">
        <v>17</v>
      </c>
      <c r="F108" t="s">
        <v>194</v>
      </c>
      <c r="G108" t="s">
        <v>1313</v>
      </c>
      <c r="H108" t="s">
        <v>2378</v>
      </c>
      <c r="I108" t="s">
        <v>2405</v>
      </c>
      <c r="J108" t="s">
        <v>2868</v>
      </c>
      <c r="K108" t="s">
        <v>2883</v>
      </c>
      <c r="L108" t="s">
        <v>2887</v>
      </c>
      <c r="M108" t="s">
        <v>2892</v>
      </c>
    </row>
    <row r="109" spans="1:13">
      <c r="A109" s="1">
        <f>HYPERLINK("https://lsnyc.legalserver.org/matter/dynamic-profile/view/1894201","19-1894201")</f>
        <v>0</v>
      </c>
      <c r="E109" t="s">
        <v>17</v>
      </c>
      <c r="F109" t="s">
        <v>195</v>
      </c>
      <c r="G109" t="s">
        <v>1314</v>
      </c>
      <c r="H109" t="s">
        <v>2379</v>
      </c>
      <c r="I109" t="s">
        <v>2520</v>
      </c>
      <c r="J109" t="s">
        <v>2868</v>
      </c>
      <c r="L109" t="s">
        <v>2887</v>
      </c>
      <c r="M109" t="s">
        <v>2892</v>
      </c>
    </row>
    <row r="110" spans="1:13">
      <c r="A110" s="1">
        <f>HYPERLINK("https://lsnyc.legalserver.org/matter/dynamic-profile/view/1867734","18-1867734")</f>
        <v>0</v>
      </c>
      <c r="E110" t="s">
        <v>17</v>
      </c>
      <c r="F110" t="s">
        <v>196</v>
      </c>
      <c r="G110" t="s">
        <v>1315</v>
      </c>
      <c r="H110" t="s">
        <v>2298</v>
      </c>
      <c r="I110" t="s">
        <v>2303</v>
      </c>
      <c r="J110" t="s">
        <v>2868</v>
      </c>
      <c r="K110" t="s">
        <v>2883</v>
      </c>
      <c r="L110" t="s">
        <v>2887</v>
      </c>
      <c r="M110" t="s">
        <v>2892</v>
      </c>
    </row>
    <row r="111" spans="1:13">
      <c r="A111" s="1">
        <f>HYPERLINK("https://lsnyc.legalserver.org/matter/dynamic-profile/view/0824218","17-0824218")</f>
        <v>0</v>
      </c>
      <c r="E111" t="s">
        <v>17</v>
      </c>
      <c r="F111" t="s">
        <v>197</v>
      </c>
      <c r="G111" t="s">
        <v>1262</v>
      </c>
      <c r="H111" t="s">
        <v>2380</v>
      </c>
      <c r="I111" t="s">
        <v>2377</v>
      </c>
      <c r="J111" t="s">
        <v>2869</v>
      </c>
      <c r="K111" t="s">
        <v>2883</v>
      </c>
      <c r="L111" t="s">
        <v>2887</v>
      </c>
      <c r="M111" t="s">
        <v>2892</v>
      </c>
    </row>
    <row r="112" spans="1:13">
      <c r="A112" s="1">
        <f>HYPERLINK("https://lsnyc.legalserver.org/matter/dynamic-profile/view/1909138","19-1909138")</f>
        <v>0</v>
      </c>
      <c r="E112" t="s">
        <v>17</v>
      </c>
      <c r="F112" t="s">
        <v>198</v>
      </c>
      <c r="G112" t="s">
        <v>1316</v>
      </c>
      <c r="H112" t="s">
        <v>2314</v>
      </c>
      <c r="I112" t="s">
        <v>2649</v>
      </c>
      <c r="J112" t="s">
        <v>2868</v>
      </c>
      <c r="K112" t="s">
        <v>2883</v>
      </c>
      <c r="L112" t="s">
        <v>2887</v>
      </c>
      <c r="M112" t="s">
        <v>2892</v>
      </c>
    </row>
    <row r="113" spans="1:13">
      <c r="A113" s="1">
        <f>HYPERLINK("https://lsnyc.legalserver.org/matter/dynamic-profile/view/1870386","18-1870386")</f>
        <v>0</v>
      </c>
      <c r="E113" t="s">
        <v>17</v>
      </c>
      <c r="F113" t="s">
        <v>150</v>
      </c>
      <c r="G113" t="s">
        <v>1317</v>
      </c>
      <c r="H113" t="s">
        <v>2381</v>
      </c>
      <c r="I113" t="s">
        <v>2501</v>
      </c>
      <c r="J113" t="s">
        <v>2868</v>
      </c>
      <c r="K113" t="s">
        <v>2883</v>
      </c>
      <c r="L113" t="s">
        <v>2887</v>
      </c>
      <c r="M113" t="s">
        <v>2892</v>
      </c>
    </row>
    <row r="114" spans="1:13">
      <c r="A114" s="1">
        <f>HYPERLINK("https://lsnyc.legalserver.org/matter/dynamic-profile/view/1877203","18-1877203")</f>
        <v>0</v>
      </c>
      <c r="E114" t="s">
        <v>17</v>
      </c>
      <c r="F114" t="s">
        <v>199</v>
      </c>
      <c r="G114" t="s">
        <v>1318</v>
      </c>
      <c r="H114" t="s">
        <v>2364</v>
      </c>
      <c r="I114" t="s">
        <v>2524</v>
      </c>
      <c r="J114" t="s">
        <v>2868</v>
      </c>
      <c r="K114" t="s">
        <v>2883</v>
      </c>
      <c r="L114" t="s">
        <v>2887</v>
      </c>
      <c r="M114" t="s">
        <v>2892</v>
      </c>
    </row>
    <row r="115" spans="1:13">
      <c r="A115" s="1">
        <f>HYPERLINK("https://lsnyc.legalserver.org/matter/dynamic-profile/view/1853969","17-1853969")</f>
        <v>0</v>
      </c>
      <c r="E115" t="s">
        <v>17</v>
      </c>
      <c r="F115" t="s">
        <v>200</v>
      </c>
      <c r="G115" t="s">
        <v>1319</v>
      </c>
      <c r="H115" t="s">
        <v>2382</v>
      </c>
      <c r="I115" t="s">
        <v>2364</v>
      </c>
      <c r="J115" t="s">
        <v>2868</v>
      </c>
      <c r="L115" t="s">
        <v>2887</v>
      </c>
      <c r="M115" t="s">
        <v>2895</v>
      </c>
    </row>
    <row r="116" spans="1:13">
      <c r="A116" s="1">
        <f>HYPERLINK("https://lsnyc.legalserver.org/matter/dynamic-profile/view/1879805","18-1879805")</f>
        <v>0</v>
      </c>
      <c r="E116" t="s">
        <v>17</v>
      </c>
      <c r="F116" t="s">
        <v>201</v>
      </c>
      <c r="G116" t="s">
        <v>1320</v>
      </c>
      <c r="H116" t="s">
        <v>2383</v>
      </c>
      <c r="I116" t="s">
        <v>2325</v>
      </c>
      <c r="J116" t="s">
        <v>2868</v>
      </c>
      <c r="K116" t="s">
        <v>2883</v>
      </c>
      <c r="L116" t="s">
        <v>2887</v>
      </c>
      <c r="M116" t="s">
        <v>2892</v>
      </c>
    </row>
    <row r="117" spans="1:13">
      <c r="A117" s="1">
        <f>HYPERLINK("https://lsnyc.legalserver.org/matter/dynamic-profile/view/1904749","19-1904749")</f>
        <v>0</v>
      </c>
      <c r="E117" t="s">
        <v>17</v>
      </c>
      <c r="F117" t="s">
        <v>110</v>
      </c>
      <c r="G117" t="s">
        <v>1242</v>
      </c>
      <c r="H117" t="s">
        <v>2307</v>
      </c>
      <c r="I117" t="s">
        <v>2730</v>
      </c>
      <c r="J117" t="s">
        <v>2868</v>
      </c>
      <c r="K117" t="s">
        <v>2883</v>
      </c>
      <c r="L117" t="s">
        <v>2887</v>
      </c>
      <c r="M117" t="s">
        <v>2892</v>
      </c>
    </row>
    <row r="118" spans="1:13">
      <c r="A118" s="1">
        <f>HYPERLINK("https://lsnyc.legalserver.org/matter/dynamic-profile/view/1843176","17-1843176")</f>
        <v>0</v>
      </c>
      <c r="E118" t="s">
        <v>17</v>
      </c>
      <c r="F118" t="s">
        <v>202</v>
      </c>
      <c r="G118" t="s">
        <v>1321</v>
      </c>
      <c r="H118" t="s">
        <v>2352</v>
      </c>
      <c r="I118" t="s">
        <v>2451</v>
      </c>
      <c r="J118" t="s">
        <v>2868</v>
      </c>
      <c r="L118" t="s">
        <v>2887</v>
      </c>
      <c r="M118" t="s">
        <v>2895</v>
      </c>
    </row>
    <row r="119" spans="1:13">
      <c r="A119" s="1">
        <f>HYPERLINK("https://lsnyc.legalserver.org/matter/dynamic-profile/view/1910515","19-1910515")</f>
        <v>0</v>
      </c>
      <c r="E119" t="s">
        <v>17</v>
      </c>
      <c r="F119" t="s">
        <v>192</v>
      </c>
      <c r="G119" t="s">
        <v>1253</v>
      </c>
      <c r="H119" t="s">
        <v>2295</v>
      </c>
      <c r="I119" t="s">
        <v>2705</v>
      </c>
      <c r="J119" t="s">
        <v>2868</v>
      </c>
      <c r="K119" t="s">
        <v>2883</v>
      </c>
      <c r="L119" t="s">
        <v>2887</v>
      </c>
      <c r="M119" t="s">
        <v>2895</v>
      </c>
    </row>
    <row r="120" spans="1:13">
      <c r="A120" s="1">
        <f>HYPERLINK("https://lsnyc.legalserver.org/matter/dynamic-profile/view/1871259","18-1871259")</f>
        <v>0</v>
      </c>
      <c r="E120" t="s">
        <v>17</v>
      </c>
      <c r="F120" t="s">
        <v>203</v>
      </c>
      <c r="G120" t="s">
        <v>1322</v>
      </c>
      <c r="H120" t="s">
        <v>2358</v>
      </c>
      <c r="I120" t="s">
        <v>2626</v>
      </c>
      <c r="J120" t="s">
        <v>2868</v>
      </c>
      <c r="L120" t="s">
        <v>2887</v>
      </c>
      <c r="M120" t="s">
        <v>2895</v>
      </c>
    </row>
    <row r="121" spans="1:13">
      <c r="A121" s="1">
        <f>HYPERLINK("https://lsnyc.legalserver.org/matter/dynamic-profile/view/1901850","19-1901850")</f>
        <v>0</v>
      </c>
      <c r="E121" t="s">
        <v>17</v>
      </c>
      <c r="F121" t="s">
        <v>127</v>
      </c>
      <c r="G121" t="s">
        <v>1256</v>
      </c>
      <c r="H121" t="s">
        <v>2332</v>
      </c>
      <c r="I121" t="s">
        <v>2579</v>
      </c>
      <c r="J121" t="s">
        <v>2868</v>
      </c>
      <c r="K121" t="s">
        <v>2883</v>
      </c>
      <c r="L121" t="s">
        <v>2887</v>
      </c>
      <c r="M121" t="s">
        <v>2892</v>
      </c>
    </row>
    <row r="122" spans="1:13">
      <c r="A122" s="1">
        <f>HYPERLINK("https://lsnyc.legalserver.org/matter/dynamic-profile/view/1856121","18-1856121")</f>
        <v>0</v>
      </c>
      <c r="E122" t="s">
        <v>17</v>
      </c>
      <c r="F122" t="s">
        <v>147</v>
      </c>
      <c r="G122" t="s">
        <v>1307</v>
      </c>
      <c r="H122" t="s">
        <v>2354</v>
      </c>
      <c r="I122" t="s">
        <v>2848</v>
      </c>
      <c r="J122" t="s">
        <v>2868</v>
      </c>
      <c r="K122" t="s">
        <v>2883</v>
      </c>
      <c r="L122" t="s">
        <v>2887</v>
      </c>
      <c r="M122" t="s">
        <v>2892</v>
      </c>
    </row>
    <row r="123" spans="1:13">
      <c r="A123" s="1">
        <f>HYPERLINK("https://lsnyc.legalserver.org/matter/dynamic-profile/view/1878380","18-1878380")</f>
        <v>0</v>
      </c>
      <c r="E123" t="s">
        <v>17</v>
      </c>
      <c r="F123" t="s">
        <v>204</v>
      </c>
      <c r="G123" t="s">
        <v>1323</v>
      </c>
      <c r="H123" t="s">
        <v>2384</v>
      </c>
      <c r="I123" t="s">
        <v>2454</v>
      </c>
      <c r="J123" t="s">
        <v>2868</v>
      </c>
      <c r="K123" t="s">
        <v>2883</v>
      </c>
      <c r="L123" t="s">
        <v>2888</v>
      </c>
      <c r="M123" t="s">
        <v>2895</v>
      </c>
    </row>
    <row r="124" spans="1:13">
      <c r="A124" s="1">
        <f>HYPERLINK("https://lsnyc.legalserver.org/matter/dynamic-profile/view/0832474","17-0832474")</f>
        <v>0</v>
      </c>
      <c r="E124" t="s">
        <v>17</v>
      </c>
      <c r="F124" t="s">
        <v>205</v>
      </c>
      <c r="G124" t="s">
        <v>1324</v>
      </c>
      <c r="H124" t="s">
        <v>2385</v>
      </c>
      <c r="I124" t="s">
        <v>2451</v>
      </c>
      <c r="J124" t="s">
        <v>2868</v>
      </c>
      <c r="L124" t="s">
        <v>2887</v>
      </c>
      <c r="M124" t="s">
        <v>2892</v>
      </c>
    </row>
    <row r="125" spans="1:13">
      <c r="A125" s="1">
        <f>HYPERLINK("https://lsnyc.legalserver.org/matter/dynamic-profile/view/1905401","19-1905401")</f>
        <v>0</v>
      </c>
      <c r="E125" t="s">
        <v>18</v>
      </c>
      <c r="F125" t="s">
        <v>206</v>
      </c>
      <c r="G125" t="s">
        <v>1325</v>
      </c>
      <c r="H125" t="s">
        <v>2301</v>
      </c>
      <c r="I125" t="s">
        <v>2652</v>
      </c>
      <c r="J125" t="s">
        <v>2866</v>
      </c>
    </row>
    <row r="126" spans="1:13">
      <c r="A126" s="1">
        <f>HYPERLINK("https://lsnyc.legalserver.org/matter/dynamic-profile/view/1895694","19-1895694")</f>
        <v>0</v>
      </c>
      <c r="E126" t="s">
        <v>18</v>
      </c>
      <c r="F126" t="s">
        <v>207</v>
      </c>
      <c r="G126" t="s">
        <v>1326</v>
      </c>
      <c r="H126" t="s">
        <v>2386</v>
      </c>
      <c r="I126" t="s">
        <v>2403</v>
      </c>
      <c r="J126" t="s">
        <v>2867</v>
      </c>
    </row>
    <row r="127" spans="1:13">
      <c r="A127" s="1">
        <f>HYPERLINK("https://lsnyc.legalserver.org/matter/dynamic-profile/view/1902454","19-1902454")</f>
        <v>0</v>
      </c>
      <c r="E127" t="s">
        <v>18</v>
      </c>
      <c r="F127" t="s">
        <v>208</v>
      </c>
      <c r="G127" t="s">
        <v>1327</v>
      </c>
      <c r="H127" t="s">
        <v>2387</v>
      </c>
      <c r="I127" t="s">
        <v>2485</v>
      </c>
      <c r="J127" t="s">
        <v>2866</v>
      </c>
    </row>
    <row r="128" spans="1:13">
      <c r="A128" s="1">
        <f>HYPERLINK("https://lsnyc.legalserver.org/matter/dynamic-profile/view/1902457","19-1902457")</f>
        <v>0</v>
      </c>
      <c r="E128" t="s">
        <v>18</v>
      </c>
      <c r="F128" t="s">
        <v>166</v>
      </c>
      <c r="G128" t="s">
        <v>1307</v>
      </c>
      <c r="H128" t="s">
        <v>2387</v>
      </c>
      <c r="I128" t="s">
        <v>2709</v>
      </c>
      <c r="J128" t="s">
        <v>2866</v>
      </c>
    </row>
    <row r="129" spans="1:13">
      <c r="A129" s="1">
        <f>HYPERLINK("https://lsnyc.legalserver.org/matter/dynamic-profile/view/1907031","19-1907031")</f>
        <v>0</v>
      </c>
      <c r="E129" t="s">
        <v>18</v>
      </c>
      <c r="F129" t="s">
        <v>209</v>
      </c>
      <c r="G129" t="s">
        <v>1328</v>
      </c>
      <c r="H129" t="s">
        <v>2388</v>
      </c>
      <c r="I129" t="s">
        <v>2343</v>
      </c>
      <c r="J129" t="s">
        <v>2866</v>
      </c>
    </row>
    <row r="130" spans="1:13">
      <c r="A130" s="1">
        <f>HYPERLINK("https://lsnyc.legalserver.org/matter/dynamic-profile/view/1905435","19-1905435")</f>
        <v>0</v>
      </c>
      <c r="E130" t="s">
        <v>18</v>
      </c>
      <c r="F130" t="s">
        <v>210</v>
      </c>
      <c r="G130" t="s">
        <v>1329</v>
      </c>
      <c r="H130" t="s">
        <v>2301</v>
      </c>
      <c r="I130" t="s">
        <v>2403</v>
      </c>
      <c r="J130" t="s">
        <v>2866</v>
      </c>
    </row>
    <row r="131" spans="1:13">
      <c r="A131" s="1">
        <f>HYPERLINK("https://lsnyc.legalserver.org/matter/dynamic-profile/view/1902426","19-1902426")</f>
        <v>0</v>
      </c>
      <c r="E131" t="s">
        <v>18</v>
      </c>
      <c r="F131" t="s">
        <v>211</v>
      </c>
      <c r="G131" t="s">
        <v>1330</v>
      </c>
      <c r="H131" t="s">
        <v>2387</v>
      </c>
      <c r="I131" t="s">
        <v>2318</v>
      </c>
      <c r="J131" t="s">
        <v>2866</v>
      </c>
    </row>
    <row r="132" spans="1:13">
      <c r="A132" s="1">
        <f>HYPERLINK("https://lsnyc.legalserver.org/matter/dynamic-profile/view/1889798","19-1889798")</f>
        <v>0</v>
      </c>
      <c r="E132" t="s">
        <v>18</v>
      </c>
      <c r="F132" t="s">
        <v>212</v>
      </c>
      <c r="G132" t="s">
        <v>1331</v>
      </c>
      <c r="H132" t="s">
        <v>2389</v>
      </c>
      <c r="I132" t="s">
        <v>2657</v>
      </c>
      <c r="J132" t="s">
        <v>2866</v>
      </c>
      <c r="K132" t="s">
        <v>2883</v>
      </c>
    </row>
    <row r="133" spans="1:13">
      <c r="A133" s="1">
        <f>HYPERLINK("https://lsnyc.legalserver.org/matter/dynamic-profile/view/1897003","19-1897003")</f>
        <v>0</v>
      </c>
      <c r="E133" t="s">
        <v>18</v>
      </c>
      <c r="F133" t="s">
        <v>213</v>
      </c>
      <c r="G133" t="s">
        <v>1332</v>
      </c>
      <c r="H133" t="s">
        <v>2390</v>
      </c>
      <c r="I133" t="s">
        <v>2360</v>
      </c>
      <c r="J133" t="s">
        <v>2866</v>
      </c>
      <c r="M133" t="s">
        <v>2892</v>
      </c>
    </row>
    <row r="134" spans="1:13">
      <c r="A134" s="1">
        <f>HYPERLINK("https://lsnyc.legalserver.org/matter/dynamic-profile/view/1882826","18-1882826")</f>
        <v>0</v>
      </c>
      <c r="E134" t="s">
        <v>18</v>
      </c>
      <c r="F134" t="s">
        <v>214</v>
      </c>
      <c r="G134" t="s">
        <v>1246</v>
      </c>
      <c r="H134" t="s">
        <v>2391</v>
      </c>
      <c r="I134" t="s">
        <v>2731</v>
      </c>
      <c r="J134" t="s">
        <v>2866</v>
      </c>
      <c r="L134" t="s">
        <v>2889</v>
      </c>
      <c r="M134" t="s">
        <v>2898</v>
      </c>
    </row>
    <row r="135" spans="1:13">
      <c r="A135" s="1">
        <f>HYPERLINK("https://lsnyc.legalserver.org/matter/dynamic-profile/view/1903464","19-1903464")</f>
        <v>0</v>
      </c>
      <c r="E135" t="s">
        <v>18</v>
      </c>
      <c r="F135" t="s">
        <v>215</v>
      </c>
      <c r="G135" t="s">
        <v>1333</v>
      </c>
      <c r="H135" t="s">
        <v>2392</v>
      </c>
      <c r="I135" t="s">
        <v>2360</v>
      </c>
      <c r="J135" t="s">
        <v>2866</v>
      </c>
    </row>
    <row r="136" spans="1:13">
      <c r="A136" s="1">
        <f>HYPERLINK("https://lsnyc.legalserver.org/matter/dynamic-profile/view/1902467","19-1902467")</f>
        <v>0</v>
      </c>
      <c r="E136" t="s">
        <v>18</v>
      </c>
      <c r="F136" t="s">
        <v>216</v>
      </c>
      <c r="G136" t="s">
        <v>1334</v>
      </c>
      <c r="H136" t="s">
        <v>2387</v>
      </c>
      <c r="I136" t="s">
        <v>2767</v>
      </c>
      <c r="J136" t="s">
        <v>2866</v>
      </c>
    </row>
    <row r="137" spans="1:13">
      <c r="A137" s="1">
        <f>HYPERLINK("https://lsnyc.legalserver.org/matter/dynamic-profile/view/1887244","19-1887244")</f>
        <v>0</v>
      </c>
      <c r="E137" t="s">
        <v>18</v>
      </c>
      <c r="F137" t="s">
        <v>217</v>
      </c>
      <c r="G137" t="s">
        <v>120</v>
      </c>
      <c r="H137" t="s">
        <v>2393</v>
      </c>
      <c r="I137" t="s">
        <v>2329</v>
      </c>
      <c r="J137" t="s">
        <v>2866</v>
      </c>
    </row>
    <row r="138" spans="1:13">
      <c r="A138" s="1">
        <f>HYPERLINK("https://lsnyc.legalserver.org/matter/dynamic-profile/view/1902458","19-1902458")</f>
        <v>0</v>
      </c>
      <c r="E138" t="s">
        <v>18</v>
      </c>
      <c r="F138" t="s">
        <v>218</v>
      </c>
      <c r="G138" t="s">
        <v>1335</v>
      </c>
      <c r="H138" t="s">
        <v>2387</v>
      </c>
      <c r="I138" t="s">
        <v>2420</v>
      </c>
      <c r="J138" t="s">
        <v>2866</v>
      </c>
    </row>
    <row r="139" spans="1:13">
      <c r="A139" s="1">
        <f>HYPERLINK("https://lsnyc.legalserver.org/matter/dynamic-profile/view/1903466","19-1903466")</f>
        <v>0</v>
      </c>
      <c r="E139" t="s">
        <v>18</v>
      </c>
      <c r="F139" t="s">
        <v>105</v>
      </c>
      <c r="G139" t="s">
        <v>1237</v>
      </c>
      <c r="H139" t="s">
        <v>2392</v>
      </c>
      <c r="I139" t="s">
        <v>2405</v>
      </c>
      <c r="J139" t="s">
        <v>2866</v>
      </c>
    </row>
    <row r="140" spans="1:13">
      <c r="A140" s="1">
        <f>HYPERLINK("https://lsnyc.legalserver.org/matter/dynamic-profile/view/1913195","19-1913195")</f>
        <v>0</v>
      </c>
      <c r="E140" t="s">
        <v>19</v>
      </c>
      <c r="F140" t="s">
        <v>219</v>
      </c>
      <c r="G140" t="s">
        <v>1336</v>
      </c>
      <c r="H140" t="s">
        <v>2394</v>
      </c>
      <c r="I140" t="s">
        <v>2394</v>
      </c>
      <c r="J140" t="s">
        <v>2868</v>
      </c>
      <c r="K140" t="s">
        <v>2883</v>
      </c>
      <c r="M140" t="s">
        <v>2892</v>
      </c>
    </row>
    <row r="141" spans="1:13">
      <c r="A141" s="1">
        <f>HYPERLINK("https://lsnyc.legalserver.org/matter/dynamic-profile/view/1905473","19-1905473")</f>
        <v>0</v>
      </c>
      <c r="E141" t="s">
        <v>19</v>
      </c>
      <c r="F141" t="s">
        <v>220</v>
      </c>
      <c r="G141" t="s">
        <v>1246</v>
      </c>
      <c r="H141" t="s">
        <v>2301</v>
      </c>
      <c r="I141" t="s">
        <v>2410</v>
      </c>
      <c r="J141" t="s">
        <v>2868</v>
      </c>
      <c r="K141" t="s">
        <v>2883</v>
      </c>
      <c r="L141" t="s">
        <v>2887</v>
      </c>
      <c r="M141" t="s">
        <v>2892</v>
      </c>
    </row>
    <row r="142" spans="1:13">
      <c r="A142" s="1">
        <f>HYPERLINK("https://lsnyc.legalserver.org/matter/dynamic-profile/view/1911255","19-1911255")</f>
        <v>0</v>
      </c>
      <c r="E142" t="s">
        <v>19</v>
      </c>
      <c r="F142" t="s">
        <v>221</v>
      </c>
      <c r="G142" t="s">
        <v>1249</v>
      </c>
      <c r="H142" t="s">
        <v>2395</v>
      </c>
      <c r="I142" t="s">
        <v>2650</v>
      </c>
      <c r="J142" t="s">
        <v>2868</v>
      </c>
      <c r="K142" t="s">
        <v>2883</v>
      </c>
      <c r="M142" t="s">
        <v>2892</v>
      </c>
    </row>
    <row r="143" spans="1:13">
      <c r="A143" s="1">
        <f>HYPERLINK("https://lsnyc.legalserver.org/matter/dynamic-profile/view/1911249","19-1911249")</f>
        <v>0</v>
      </c>
      <c r="E143" t="s">
        <v>19</v>
      </c>
      <c r="F143" t="s">
        <v>102</v>
      </c>
      <c r="G143" t="s">
        <v>1337</v>
      </c>
      <c r="H143" t="s">
        <v>2395</v>
      </c>
      <c r="I143" t="s">
        <v>2410</v>
      </c>
      <c r="J143" t="s">
        <v>2868</v>
      </c>
      <c r="K143" t="s">
        <v>2883</v>
      </c>
      <c r="L143" t="s">
        <v>2887</v>
      </c>
      <c r="M143" t="s">
        <v>2895</v>
      </c>
    </row>
    <row r="144" spans="1:13">
      <c r="A144" s="1">
        <f>HYPERLINK("https://lsnyc.legalserver.org/matter/dynamic-profile/view/1897449","19-1897449")</f>
        <v>0</v>
      </c>
      <c r="E144" t="s">
        <v>19</v>
      </c>
      <c r="F144" t="s">
        <v>222</v>
      </c>
      <c r="G144" t="s">
        <v>1338</v>
      </c>
      <c r="H144" t="s">
        <v>2396</v>
      </c>
      <c r="I144" t="s">
        <v>2410</v>
      </c>
      <c r="J144" t="s">
        <v>2868</v>
      </c>
      <c r="L144" t="s">
        <v>2887</v>
      </c>
      <c r="M144" t="s">
        <v>2892</v>
      </c>
    </row>
    <row r="145" spans="1:13">
      <c r="A145" s="1">
        <f>HYPERLINK("https://lsnyc.legalserver.org/matter/dynamic-profile/view/1909109","19-1909109")</f>
        <v>0</v>
      </c>
      <c r="E145" t="s">
        <v>19</v>
      </c>
      <c r="F145" t="s">
        <v>223</v>
      </c>
      <c r="G145" t="s">
        <v>1339</v>
      </c>
      <c r="H145" t="s">
        <v>2397</v>
      </c>
      <c r="I145" t="s">
        <v>2410</v>
      </c>
      <c r="J145" t="s">
        <v>2868</v>
      </c>
      <c r="K145" t="s">
        <v>2883</v>
      </c>
      <c r="L145" t="s">
        <v>2887</v>
      </c>
      <c r="M145" t="s">
        <v>2892</v>
      </c>
    </row>
    <row r="146" spans="1:13">
      <c r="A146" s="1">
        <f>HYPERLINK("https://lsnyc.legalserver.org/matter/dynamic-profile/view/1913197","19-1913197")</f>
        <v>0</v>
      </c>
      <c r="E146" t="s">
        <v>19</v>
      </c>
      <c r="F146" t="s">
        <v>98</v>
      </c>
      <c r="G146" t="s">
        <v>1340</v>
      </c>
      <c r="H146" t="s">
        <v>2394</v>
      </c>
      <c r="I146" t="s">
        <v>2394</v>
      </c>
      <c r="J146" t="s">
        <v>2868</v>
      </c>
      <c r="K146" t="s">
        <v>2883</v>
      </c>
      <c r="M146" t="s">
        <v>2892</v>
      </c>
    </row>
    <row r="147" spans="1:13">
      <c r="A147" s="1">
        <f>HYPERLINK("https://lsnyc.legalserver.org/matter/dynamic-profile/view/1905808","19-1905808")</f>
        <v>0</v>
      </c>
      <c r="E147" t="s">
        <v>20</v>
      </c>
      <c r="F147" t="s">
        <v>224</v>
      </c>
      <c r="G147" t="s">
        <v>1341</v>
      </c>
      <c r="H147" t="s">
        <v>2398</v>
      </c>
      <c r="I147" t="s">
        <v>2401</v>
      </c>
      <c r="J147" t="s">
        <v>2866</v>
      </c>
    </row>
    <row r="148" spans="1:13">
      <c r="A148" s="1">
        <f>HYPERLINK("https://lsnyc.legalserver.org/matter/dynamic-profile/view/1871749","18-1871749")</f>
        <v>0</v>
      </c>
      <c r="E148" t="s">
        <v>20</v>
      </c>
      <c r="F148" t="s">
        <v>225</v>
      </c>
      <c r="G148" t="s">
        <v>1342</v>
      </c>
      <c r="H148" t="s">
        <v>2399</v>
      </c>
      <c r="I148" t="s">
        <v>2520</v>
      </c>
      <c r="J148" t="s">
        <v>2866</v>
      </c>
    </row>
    <row r="149" spans="1:13">
      <c r="A149" s="1">
        <f>HYPERLINK("https://lsnyc.legalserver.org/matter/dynamic-profile/view/1911442","19-1911442")</f>
        <v>0</v>
      </c>
      <c r="E149" t="s">
        <v>21</v>
      </c>
      <c r="F149" t="s">
        <v>132</v>
      </c>
      <c r="G149" t="s">
        <v>1343</v>
      </c>
      <c r="H149" t="s">
        <v>2400</v>
      </c>
      <c r="I149" t="s">
        <v>2394</v>
      </c>
      <c r="J149" t="s">
        <v>2868</v>
      </c>
      <c r="K149" t="s">
        <v>2883</v>
      </c>
      <c r="L149" t="s">
        <v>2887</v>
      </c>
      <c r="M149" t="s">
        <v>2892</v>
      </c>
    </row>
    <row r="150" spans="1:13">
      <c r="A150" s="1">
        <f>HYPERLINK("https://lsnyc.legalserver.org/matter/dynamic-profile/view/1910768","19-1910768")</f>
        <v>0</v>
      </c>
      <c r="E150" t="s">
        <v>21</v>
      </c>
      <c r="F150" t="s">
        <v>226</v>
      </c>
      <c r="G150" t="s">
        <v>1277</v>
      </c>
      <c r="H150" t="s">
        <v>2401</v>
      </c>
      <c r="I150" t="s">
        <v>2705</v>
      </c>
      <c r="J150" t="s">
        <v>2867</v>
      </c>
      <c r="K150" t="s">
        <v>2883</v>
      </c>
      <c r="L150" t="s">
        <v>2885</v>
      </c>
      <c r="M150" t="s">
        <v>2896</v>
      </c>
    </row>
    <row r="151" spans="1:13">
      <c r="A151" s="1">
        <f>HYPERLINK("https://lsnyc.legalserver.org/matter/dynamic-profile/view/1884293","18-1884293")</f>
        <v>0</v>
      </c>
      <c r="E151" t="s">
        <v>21</v>
      </c>
      <c r="F151" t="s">
        <v>227</v>
      </c>
      <c r="G151" t="s">
        <v>1344</v>
      </c>
      <c r="H151" t="s">
        <v>2402</v>
      </c>
      <c r="I151" t="s">
        <v>2650</v>
      </c>
      <c r="J151" t="s">
        <v>2868</v>
      </c>
      <c r="K151" t="s">
        <v>2883</v>
      </c>
      <c r="L151" t="s">
        <v>2887</v>
      </c>
      <c r="M151" t="s">
        <v>2892</v>
      </c>
    </row>
    <row r="152" spans="1:13">
      <c r="A152" s="1">
        <f>HYPERLINK("https://lsnyc.legalserver.org/matter/dynamic-profile/view/1912402","19-1912402")</f>
        <v>0</v>
      </c>
      <c r="E152" t="s">
        <v>21</v>
      </c>
      <c r="F152" t="s">
        <v>228</v>
      </c>
      <c r="G152" t="s">
        <v>1345</v>
      </c>
      <c r="H152" t="s">
        <v>2403</v>
      </c>
      <c r="I152" t="s">
        <v>2410</v>
      </c>
      <c r="J152" t="s">
        <v>2868</v>
      </c>
      <c r="K152" t="s">
        <v>2883</v>
      </c>
      <c r="L152" t="s">
        <v>2887</v>
      </c>
      <c r="M152" t="s">
        <v>2892</v>
      </c>
    </row>
    <row r="153" spans="1:13">
      <c r="A153" s="1">
        <f>HYPERLINK("https://lsnyc.legalserver.org/matter/dynamic-profile/view/1902148","19-1902148")</f>
        <v>0</v>
      </c>
      <c r="E153" t="s">
        <v>21</v>
      </c>
      <c r="F153" t="s">
        <v>229</v>
      </c>
      <c r="G153" t="s">
        <v>1346</v>
      </c>
      <c r="H153" t="s">
        <v>2404</v>
      </c>
      <c r="I153" t="s">
        <v>2405</v>
      </c>
      <c r="J153" t="s">
        <v>2868</v>
      </c>
      <c r="L153" t="s">
        <v>2887</v>
      </c>
      <c r="M153" t="s">
        <v>2895</v>
      </c>
    </row>
    <row r="154" spans="1:13">
      <c r="A154" s="1">
        <f>HYPERLINK("https://lsnyc.legalserver.org/matter/dynamic-profile/view/1912810","19-1912810")</f>
        <v>0</v>
      </c>
      <c r="E154" t="s">
        <v>22</v>
      </c>
      <c r="F154" t="s">
        <v>230</v>
      </c>
      <c r="G154" t="s">
        <v>1347</v>
      </c>
      <c r="H154" t="s">
        <v>2405</v>
      </c>
      <c r="I154" t="s">
        <v>2410</v>
      </c>
      <c r="J154" t="s">
        <v>2868</v>
      </c>
      <c r="K154" t="s">
        <v>2883</v>
      </c>
      <c r="L154" t="s">
        <v>2888</v>
      </c>
      <c r="M154" t="s">
        <v>2899</v>
      </c>
    </row>
    <row r="155" spans="1:13">
      <c r="A155" s="1">
        <f>HYPERLINK("https://lsnyc.legalserver.org/matter/dynamic-profile/view/1910139","19-1910139")</f>
        <v>0</v>
      </c>
      <c r="E155" t="s">
        <v>22</v>
      </c>
      <c r="F155" t="s">
        <v>231</v>
      </c>
      <c r="G155" t="s">
        <v>1348</v>
      </c>
      <c r="H155" t="s">
        <v>2406</v>
      </c>
      <c r="I155" t="s">
        <v>2395</v>
      </c>
      <c r="J155" t="s">
        <v>2868</v>
      </c>
      <c r="K155" t="s">
        <v>2883</v>
      </c>
      <c r="L155" t="s">
        <v>2888</v>
      </c>
      <c r="M155" t="s">
        <v>2899</v>
      </c>
    </row>
    <row r="156" spans="1:13">
      <c r="A156" s="1">
        <f>HYPERLINK("https://lsnyc.legalserver.org/matter/dynamic-profile/view/1910096","19-1910096")</f>
        <v>0</v>
      </c>
      <c r="E156" t="s">
        <v>22</v>
      </c>
      <c r="F156" t="s">
        <v>150</v>
      </c>
      <c r="G156" t="s">
        <v>1349</v>
      </c>
      <c r="H156" t="s">
        <v>2406</v>
      </c>
      <c r="I156" t="s">
        <v>2401</v>
      </c>
      <c r="J156" t="s">
        <v>2868</v>
      </c>
      <c r="K156" t="s">
        <v>2883</v>
      </c>
      <c r="L156" t="s">
        <v>2888</v>
      </c>
      <c r="M156" t="s">
        <v>2899</v>
      </c>
    </row>
    <row r="157" spans="1:13">
      <c r="A157" s="1">
        <f>HYPERLINK("https://lsnyc.legalserver.org/matter/dynamic-profile/view/1912271","19-1912271")</f>
        <v>0</v>
      </c>
      <c r="E157" t="s">
        <v>22</v>
      </c>
      <c r="F157" t="s">
        <v>232</v>
      </c>
      <c r="G157" t="s">
        <v>1350</v>
      </c>
      <c r="H157" t="s">
        <v>2407</v>
      </c>
      <c r="I157" t="s">
        <v>2405</v>
      </c>
      <c r="J157" t="s">
        <v>2868</v>
      </c>
      <c r="L157" t="s">
        <v>2890</v>
      </c>
      <c r="M157" t="s">
        <v>2899</v>
      </c>
    </row>
    <row r="158" spans="1:13">
      <c r="A158" s="1">
        <f>HYPERLINK("https://lsnyc.legalserver.org/matter/dynamic-profile/view/1912883","19-1912883")</f>
        <v>0</v>
      </c>
      <c r="E158" t="s">
        <v>22</v>
      </c>
      <c r="F158" t="s">
        <v>233</v>
      </c>
      <c r="G158" t="s">
        <v>1351</v>
      </c>
      <c r="H158" t="s">
        <v>2405</v>
      </c>
      <c r="I158" t="s">
        <v>2410</v>
      </c>
      <c r="J158" t="s">
        <v>2868</v>
      </c>
      <c r="K158" t="s">
        <v>2883</v>
      </c>
      <c r="L158" t="s">
        <v>2888</v>
      </c>
    </row>
    <row r="159" spans="1:13">
      <c r="A159" s="1">
        <f>HYPERLINK("https://lsnyc.legalserver.org/matter/dynamic-profile/view/1908942","19-1908942")</f>
        <v>0</v>
      </c>
      <c r="E159" t="s">
        <v>22</v>
      </c>
      <c r="F159" t="s">
        <v>234</v>
      </c>
      <c r="G159" t="s">
        <v>1255</v>
      </c>
      <c r="H159" t="s">
        <v>2408</v>
      </c>
      <c r="I159" t="s">
        <v>2705</v>
      </c>
      <c r="J159" t="s">
        <v>2868</v>
      </c>
      <c r="K159" t="s">
        <v>2883</v>
      </c>
      <c r="L159" t="s">
        <v>2888</v>
      </c>
      <c r="M159" t="s">
        <v>2899</v>
      </c>
    </row>
    <row r="160" spans="1:13">
      <c r="A160" s="1">
        <f>HYPERLINK("https://lsnyc.legalserver.org/matter/dynamic-profile/view/1912847","19-1912847")</f>
        <v>0</v>
      </c>
      <c r="E160" t="s">
        <v>22</v>
      </c>
      <c r="F160" t="s">
        <v>235</v>
      </c>
      <c r="G160" t="s">
        <v>1352</v>
      </c>
      <c r="H160" t="s">
        <v>2405</v>
      </c>
      <c r="I160" t="s">
        <v>2410</v>
      </c>
      <c r="J160" t="s">
        <v>2868</v>
      </c>
      <c r="K160" t="s">
        <v>2883</v>
      </c>
      <c r="L160" t="s">
        <v>2888</v>
      </c>
      <c r="M160" t="s">
        <v>2899</v>
      </c>
    </row>
    <row r="161" spans="1:13">
      <c r="A161" s="1">
        <f>HYPERLINK("https://lsnyc.legalserver.org/matter/dynamic-profile/view/1912850","19-1912850")</f>
        <v>0</v>
      </c>
      <c r="E161" t="s">
        <v>22</v>
      </c>
      <c r="F161" t="s">
        <v>236</v>
      </c>
      <c r="G161" t="s">
        <v>1353</v>
      </c>
      <c r="H161" t="s">
        <v>2405</v>
      </c>
      <c r="I161" t="s">
        <v>2410</v>
      </c>
      <c r="J161" t="s">
        <v>2868</v>
      </c>
      <c r="K161" t="s">
        <v>2883</v>
      </c>
      <c r="L161" t="s">
        <v>2888</v>
      </c>
      <c r="M161" t="s">
        <v>2899</v>
      </c>
    </row>
    <row r="162" spans="1:13">
      <c r="A162" s="1">
        <f>HYPERLINK("https://lsnyc.legalserver.org/matter/dynamic-profile/view/1894028","19-1894028")</f>
        <v>0</v>
      </c>
      <c r="E162" t="s">
        <v>22</v>
      </c>
      <c r="F162" t="s">
        <v>237</v>
      </c>
      <c r="G162" t="s">
        <v>1354</v>
      </c>
      <c r="H162" t="s">
        <v>2409</v>
      </c>
      <c r="I162" t="s">
        <v>2395</v>
      </c>
      <c r="J162" t="s">
        <v>2868</v>
      </c>
      <c r="K162" t="s">
        <v>2883</v>
      </c>
      <c r="L162" t="s">
        <v>2888</v>
      </c>
      <c r="M162" t="s">
        <v>2899</v>
      </c>
    </row>
    <row r="163" spans="1:13">
      <c r="A163" s="1">
        <f>HYPERLINK("https://lsnyc.legalserver.org/matter/dynamic-profile/view/1912884","19-1912884")</f>
        <v>0</v>
      </c>
      <c r="E163" t="s">
        <v>22</v>
      </c>
      <c r="F163" t="s">
        <v>238</v>
      </c>
      <c r="G163" t="s">
        <v>1292</v>
      </c>
      <c r="H163" t="s">
        <v>2405</v>
      </c>
      <c r="I163" t="s">
        <v>2410</v>
      </c>
      <c r="J163" t="s">
        <v>2868</v>
      </c>
      <c r="K163" t="s">
        <v>2883</v>
      </c>
      <c r="L163" t="s">
        <v>2890</v>
      </c>
      <c r="M163" t="s">
        <v>2899</v>
      </c>
    </row>
    <row r="164" spans="1:13">
      <c r="A164" s="1">
        <f>HYPERLINK("https://lsnyc.legalserver.org/matter/dynamic-profile/view/1913025","19-1913025")</f>
        <v>0</v>
      </c>
      <c r="E164" t="s">
        <v>22</v>
      </c>
      <c r="F164" t="s">
        <v>238</v>
      </c>
      <c r="G164" t="s">
        <v>1292</v>
      </c>
      <c r="H164" t="s">
        <v>2410</v>
      </c>
      <c r="I164" t="s">
        <v>2410</v>
      </c>
      <c r="J164" t="s">
        <v>2868</v>
      </c>
      <c r="K164" t="s">
        <v>2883</v>
      </c>
      <c r="L164" t="s">
        <v>2890</v>
      </c>
      <c r="M164" t="s">
        <v>2899</v>
      </c>
    </row>
    <row r="165" spans="1:13">
      <c r="A165" s="1">
        <f>HYPERLINK("https://lsnyc.legalserver.org/matter/dynamic-profile/view/1900193","19-1900193")</f>
        <v>0</v>
      </c>
      <c r="E165" t="s">
        <v>23</v>
      </c>
      <c r="F165" t="s">
        <v>239</v>
      </c>
      <c r="G165" t="s">
        <v>1355</v>
      </c>
      <c r="H165" t="s">
        <v>2331</v>
      </c>
      <c r="I165" t="s">
        <v>2412</v>
      </c>
      <c r="J165" t="s">
        <v>2866</v>
      </c>
      <c r="L165" t="s">
        <v>2885</v>
      </c>
      <c r="M165" t="s">
        <v>2900</v>
      </c>
    </row>
    <row r="166" spans="1:13">
      <c r="A166" s="1">
        <f>HYPERLINK("https://lsnyc.legalserver.org/matter/dynamic-profile/view/1906284","19-1906284")</f>
        <v>0</v>
      </c>
      <c r="E166" t="s">
        <v>23</v>
      </c>
      <c r="F166" t="s">
        <v>240</v>
      </c>
      <c r="G166" t="s">
        <v>1356</v>
      </c>
      <c r="H166" t="s">
        <v>2411</v>
      </c>
      <c r="I166" t="s">
        <v>2652</v>
      </c>
      <c r="J166" t="s">
        <v>2868</v>
      </c>
      <c r="K166" t="s">
        <v>2883</v>
      </c>
      <c r="L166" t="s">
        <v>2887</v>
      </c>
      <c r="M166" t="s">
        <v>2892</v>
      </c>
    </row>
    <row r="167" spans="1:13">
      <c r="A167" s="1">
        <f>HYPERLINK("https://lsnyc.legalserver.org/matter/dynamic-profile/view/1900313","19-1900313")</f>
        <v>0</v>
      </c>
      <c r="E167" t="s">
        <v>23</v>
      </c>
      <c r="F167" t="s">
        <v>160</v>
      </c>
      <c r="G167" t="s">
        <v>1357</v>
      </c>
      <c r="H167" t="s">
        <v>2412</v>
      </c>
      <c r="I167" t="s">
        <v>2465</v>
      </c>
      <c r="J167" t="s">
        <v>2866</v>
      </c>
      <c r="L167" t="s">
        <v>2888</v>
      </c>
    </row>
    <row r="168" spans="1:13">
      <c r="A168" s="1">
        <f>HYPERLINK("https://lsnyc.legalserver.org/matter/dynamic-profile/view/1877470","18-1877470")</f>
        <v>0</v>
      </c>
      <c r="E168" t="s">
        <v>23</v>
      </c>
      <c r="F168" t="s">
        <v>241</v>
      </c>
      <c r="G168" t="s">
        <v>1358</v>
      </c>
      <c r="H168" t="s">
        <v>2413</v>
      </c>
      <c r="I168" t="s">
        <v>2592</v>
      </c>
      <c r="J168" t="s">
        <v>2869</v>
      </c>
      <c r="K168" t="s">
        <v>2883</v>
      </c>
      <c r="L168" t="s">
        <v>2885</v>
      </c>
      <c r="M168" t="s">
        <v>2901</v>
      </c>
    </row>
    <row r="169" spans="1:13">
      <c r="A169" s="1">
        <f>HYPERLINK("https://lsnyc.legalserver.org/matter/dynamic-profile/view/1886711","18-1886711")</f>
        <v>0</v>
      </c>
      <c r="E169" t="s">
        <v>23</v>
      </c>
      <c r="F169" t="s">
        <v>242</v>
      </c>
      <c r="G169" t="s">
        <v>1277</v>
      </c>
      <c r="H169" t="s">
        <v>2414</v>
      </c>
      <c r="I169" t="s">
        <v>2463</v>
      </c>
      <c r="J169" t="s">
        <v>2868</v>
      </c>
      <c r="L169" t="s">
        <v>2887</v>
      </c>
      <c r="M169" t="s">
        <v>2892</v>
      </c>
    </row>
    <row r="170" spans="1:13">
      <c r="A170" s="1">
        <f>HYPERLINK("https://lsnyc.legalserver.org/matter/dynamic-profile/view/1863106","18-1863106")</f>
        <v>0</v>
      </c>
      <c r="E170" t="s">
        <v>23</v>
      </c>
      <c r="F170" t="s">
        <v>243</v>
      </c>
      <c r="G170" t="s">
        <v>1250</v>
      </c>
      <c r="H170" t="s">
        <v>2370</v>
      </c>
      <c r="I170" t="s">
        <v>2481</v>
      </c>
      <c r="J170" t="s">
        <v>2868</v>
      </c>
      <c r="K170" t="s">
        <v>2883</v>
      </c>
      <c r="L170" t="s">
        <v>2887</v>
      </c>
      <c r="M170" t="s">
        <v>2897</v>
      </c>
    </row>
    <row r="171" spans="1:13">
      <c r="A171" s="1">
        <f>HYPERLINK("https://lsnyc.legalserver.org/matter/dynamic-profile/view/1902777","19-1902777")</f>
        <v>0</v>
      </c>
      <c r="E171" t="s">
        <v>23</v>
      </c>
      <c r="F171" t="s">
        <v>150</v>
      </c>
      <c r="G171" t="s">
        <v>1359</v>
      </c>
      <c r="H171" t="s">
        <v>2415</v>
      </c>
      <c r="I171" t="s">
        <v>2627</v>
      </c>
      <c r="J171" t="s">
        <v>2868</v>
      </c>
      <c r="L171" t="s">
        <v>2888</v>
      </c>
      <c r="M171" t="s">
        <v>2899</v>
      </c>
    </row>
    <row r="172" spans="1:13">
      <c r="A172" s="1">
        <f>HYPERLINK("https://lsnyc.legalserver.org/matter/dynamic-profile/view/0820355","16-0820355")</f>
        <v>0</v>
      </c>
      <c r="E172" t="s">
        <v>23</v>
      </c>
      <c r="F172" t="s">
        <v>244</v>
      </c>
      <c r="G172" t="s">
        <v>1360</v>
      </c>
      <c r="H172" t="s">
        <v>2416</v>
      </c>
      <c r="I172" t="s">
        <v>2484</v>
      </c>
      <c r="J172" t="s">
        <v>2869</v>
      </c>
      <c r="L172" t="s">
        <v>2887</v>
      </c>
      <c r="M172" t="s">
        <v>2902</v>
      </c>
    </row>
    <row r="173" spans="1:13">
      <c r="A173" s="1">
        <f>HYPERLINK("https://lsnyc.legalserver.org/matter/dynamic-profile/view/1892178","19-1892178")</f>
        <v>0</v>
      </c>
      <c r="E173" t="s">
        <v>23</v>
      </c>
      <c r="F173" t="s">
        <v>245</v>
      </c>
      <c r="G173" t="s">
        <v>1361</v>
      </c>
      <c r="H173" t="s">
        <v>2417</v>
      </c>
      <c r="I173" t="s">
        <v>2705</v>
      </c>
      <c r="J173" t="s">
        <v>2868</v>
      </c>
      <c r="K173" t="s">
        <v>2883</v>
      </c>
      <c r="L173" t="s">
        <v>2890</v>
      </c>
      <c r="M173" t="s">
        <v>2903</v>
      </c>
    </row>
    <row r="174" spans="1:13">
      <c r="A174" s="1">
        <f>HYPERLINK("https://lsnyc.legalserver.org/matter/dynamic-profile/view/0824874","17-0824874")</f>
        <v>0</v>
      </c>
      <c r="E174" t="s">
        <v>23</v>
      </c>
      <c r="F174" t="s">
        <v>246</v>
      </c>
      <c r="G174" t="s">
        <v>238</v>
      </c>
      <c r="H174" t="s">
        <v>2418</v>
      </c>
      <c r="I174" t="s">
        <v>2767</v>
      </c>
      <c r="J174" t="s">
        <v>2868</v>
      </c>
      <c r="K174" t="s">
        <v>2883</v>
      </c>
      <c r="L174" t="s">
        <v>2887</v>
      </c>
      <c r="M174" t="s">
        <v>2892</v>
      </c>
    </row>
    <row r="175" spans="1:13">
      <c r="A175" s="1">
        <f>HYPERLINK("https://lsnyc.legalserver.org/matter/dynamic-profile/view/1894796","19-1894796")</f>
        <v>0</v>
      </c>
      <c r="E175" t="s">
        <v>23</v>
      </c>
      <c r="F175" t="s">
        <v>247</v>
      </c>
      <c r="G175" t="s">
        <v>1362</v>
      </c>
      <c r="H175" t="s">
        <v>2419</v>
      </c>
      <c r="I175" t="s">
        <v>2686</v>
      </c>
      <c r="J175" t="s">
        <v>2869</v>
      </c>
    </row>
    <row r="176" spans="1:13">
      <c r="A176" s="1">
        <f>HYPERLINK("https://lsnyc.legalserver.org/matter/dynamic-profile/view/1902773","19-1902773")</f>
        <v>0</v>
      </c>
      <c r="E176" t="s">
        <v>23</v>
      </c>
      <c r="F176" t="s">
        <v>150</v>
      </c>
      <c r="G176" t="s">
        <v>1359</v>
      </c>
      <c r="H176" t="s">
        <v>2415</v>
      </c>
      <c r="I176" t="s">
        <v>2306</v>
      </c>
      <c r="J176" t="s">
        <v>2868</v>
      </c>
      <c r="K176" t="s">
        <v>2883</v>
      </c>
      <c r="L176" t="s">
        <v>2887</v>
      </c>
      <c r="M176" t="s">
        <v>2895</v>
      </c>
    </row>
    <row r="177" spans="1:13">
      <c r="A177" s="1">
        <f>HYPERLINK("https://lsnyc.legalserver.org/matter/dynamic-profile/view/1904305","19-1904305")</f>
        <v>0</v>
      </c>
      <c r="E177" t="s">
        <v>23</v>
      </c>
      <c r="F177" t="s">
        <v>110</v>
      </c>
      <c r="G177" t="s">
        <v>1363</v>
      </c>
      <c r="H177" t="s">
        <v>2420</v>
      </c>
      <c r="I177" t="s">
        <v>2405</v>
      </c>
      <c r="J177" t="s">
        <v>2868</v>
      </c>
      <c r="K177" t="s">
        <v>2883</v>
      </c>
      <c r="L177" t="s">
        <v>2887</v>
      </c>
      <c r="M177" t="s">
        <v>2895</v>
      </c>
    </row>
    <row r="178" spans="1:13">
      <c r="A178" s="1">
        <f>HYPERLINK("https://lsnyc.legalserver.org/matter/dynamic-profile/view/1886713","18-1886713")</f>
        <v>0</v>
      </c>
      <c r="E178" t="s">
        <v>23</v>
      </c>
      <c r="F178" t="s">
        <v>248</v>
      </c>
      <c r="G178" t="s">
        <v>1364</v>
      </c>
      <c r="H178" t="s">
        <v>2414</v>
      </c>
      <c r="I178" t="s">
        <v>2414</v>
      </c>
      <c r="J178" t="s">
        <v>2866</v>
      </c>
      <c r="L178" t="s">
        <v>2885</v>
      </c>
      <c r="M178" t="s">
        <v>2895</v>
      </c>
    </row>
    <row r="179" spans="1:13">
      <c r="A179" s="1">
        <f>HYPERLINK("https://lsnyc.legalserver.org/matter/dynamic-profile/view/1905608","19-1905608")</f>
        <v>0</v>
      </c>
      <c r="E179" t="s">
        <v>23</v>
      </c>
      <c r="F179" t="s">
        <v>249</v>
      </c>
      <c r="G179" t="s">
        <v>1275</v>
      </c>
      <c r="H179" t="s">
        <v>2421</v>
      </c>
      <c r="I179" t="s">
        <v>2799</v>
      </c>
      <c r="J179" t="s">
        <v>2868</v>
      </c>
      <c r="K179" t="s">
        <v>2883</v>
      </c>
      <c r="L179" t="s">
        <v>2887</v>
      </c>
      <c r="M179" t="s">
        <v>2892</v>
      </c>
    </row>
    <row r="180" spans="1:13">
      <c r="A180" s="1">
        <f>HYPERLINK("https://lsnyc.legalserver.org/matter/dynamic-profile/view/1877472","18-1877472")</f>
        <v>0</v>
      </c>
      <c r="E180" t="s">
        <v>23</v>
      </c>
      <c r="F180" t="s">
        <v>241</v>
      </c>
      <c r="G180" t="s">
        <v>1358</v>
      </c>
      <c r="H180" t="s">
        <v>2413</v>
      </c>
      <c r="I180" t="s">
        <v>2304</v>
      </c>
      <c r="J180" t="s">
        <v>2868</v>
      </c>
      <c r="K180" t="s">
        <v>2883</v>
      </c>
      <c r="L180" t="s">
        <v>2887</v>
      </c>
      <c r="M180" t="s">
        <v>2895</v>
      </c>
    </row>
    <row r="181" spans="1:13">
      <c r="A181" s="1">
        <f>HYPERLINK("https://lsnyc.legalserver.org/matter/dynamic-profile/view/1870058","18-1870058")</f>
        <v>0</v>
      </c>
      <c r="E181" t="s">
        <v>23</v>
      </c>
      <c r="F181" t="s">
        <v>250</v>
      </c>
      <c r="G181" t="s">
        <v>1365</v>
      </c>
      <c r="H181" t="s">
        <v>2339</v>
      </c>
      <c r="I181" t="s">
        <v>2649</v>
      </c>
      <c r="J181" t="s">
        <v>2868</v>
      </c>
      <c r="K181" t="s">
        <v>2883</v>
      </c>
      <c r="L181" t="s">
        <v>2887</v>
      </c>
      <c r="M181" t="s">
        <v>2895</v>
      </c>
    </row>
    <row r="182" spans="1:13">
      <c r="A182" s="1">
        <f>HYPERLINK("https://lsnyc.legalserver.org/matter/dynamic-profile/view/1866668","18-1866668")</f>
        <v>0</v>
      </c>
      <c r="E182" t="s">
        <v>23</v>
      </c>
      <c r="F182" t="s">
        <v>248</v>
      </c>
      <c r="G182" t="s">
        <v>1364</v>
      </c>
      <c r="H182" t="s">
        <v>2422</v>
      </c>
      <c r="I182" t="s">
        <v>2357</v>
      </c>
      <c r="J182" t="s">
        <v>2868</v>
      </c>
      <c r="L182" t="s">
        <v>2887</v>
      </c>
      <c r="M182" t="s">
        <v>2895</v>
      </c>
    </row>
    <row r="183" spans="1:13">
      <c r="A183" s="1">
        <f>HYPERLINK("https://lsnyc.legalserver.org/matter/dynamic-profile/view/1886742","18-1886742")</f>
        <v>0</v>
      </c>
      <c r="E183" t="s">
        <v>23</v>
      </c>
      <c r="F183" t="s">
        <v>251</v>
      </c>
      <c r="G183" t="s">
        <v>1245</v>
      </c>
      <c r="H183" t="s">
        <v>2423</v>
      </c>
      <c r="I183" t="s">
        <v>2356</v>
      </c>
      <c r="J183" t="s">
        <v>2868</v>
      </c>
      <c r="L183" t="s">
        <v>2887</v>
      </c>
      <c r="M183" t="s">
        <v>2892</v>
      </c>
    </row>
    <row r="184" spans="1:13">
      <c r="A184" s="1">
        <f>HYPERLINK("https://lsnyc.legalserver.org/matter/dynamic-profile/view/1902635","19-1902635")</f>
        <v>0</v>
      </c>
      <c r="E184" t="s">
        <v>23</v>
      </c>
      <c r="F184" t="s">
        <v>252</v>
      </c>
      <c r="G184" t="s">
        <v>1366</v>
      </c>
      <c r="H184" t="s">
        <v>2424</v>
      </c>
      <c r="I184" t="s">
        <v>2398</v>
      </c>
      <c r="J184" t="s">
        <v>2868</v>
      </c>
      <c r="L184" t="s">
        <v>2888</v>
      </c>
      <c r="M184" t="s">
        <v>2895</v>
      </c>
    </row>
    <row r="185" spans="1:13">
      <c r="A185" s="1">
        <f>HYPERLINK("https://lsnyc.legalserver.org/matter/dynamic-profile/view/1888493","19-1888493")</f>
        <v>0</v>
      </c>
      <c r="E185" t="s">
        <v>23</v>
      </c>
      <c r="F185" t="s">
        <v>253</v>
      </c>
      <c r="G185" t="s">
        <v>1367</v>
      </c>
      <c r="H185" t="s">
        <v>2425</v>
      </c>
      <c r="I185" t="s">
        <v>2305</v>
      </c>
      <c r="J185" t="s">
        <v>2868</v>
      </c>
      <c r="L185" t="s">
        <v>2887</v>
      </c>
      <c r="M185" t="s">
        <v>2892</v>
      </c>
    </row>
    <row r="186" spans="1:13">
      <c r="A186" s="1">
        <f>HYPERLINK("https://lsnyc.legalserver.org/matter/dynamic-profile/view/1900187","19-1900187")</f>
        <v>0</v>
      </c>
      <c r="E186" t="s">
        <v>23</v>
      </c>
      <c r="F186" t="s">
        <v>239</v>
      </c>
      <c r="G186" t="s">
        <v>1355</v>
      </c>
      <c r="H186" t="s">
        <v>2331</v>
      </c>
      <c r="I186" t="s">
        <v>2424</v>
      </c>
      <c r="J186" t="s">
        <v>2868</v>
      </c>
      <c r="L186" t="s">
        <v>2887</v>
      </c>
      <c r="M186" t="s">
        <v>2892</v>
      </c>
    </row>
    <row r="187" spans="1:13">
      <c r="A187" s="1">
        <f>HYPERLINK("https://lsnyc.legalserver.org/matter/dynamic-profile/view/1887154","19-1887154")</f>
        <v>0</v>
      </c>
      <c r="E187" t="s">
        <v>23</v>
      </c>
      <c r="F187" t="s">
        <v>254</v>
      </c>
      <c r="G187" t="s">
        <v>1245</v>
      </c>
      <c r="H187" t="s">
        <v>2311</v>
      </c>
      <c r="I187" t="s">
        <v>2387</v>
      </c>
      <c r="J187" t="s">
        <v>2868</v>
      </c>
      <c r="K187" t="s">
        <v>2883</v>
      </c>
      <c r="L187" t="s">
        <v>2887</v>
      </c>
      <c r="M187" t="s">
        <v>2897</v>
      </c>
    </row>
    <row r="188" spans="1:13">
      <c r="A188" s="1">
        <f>HYPERLINK("https://lsnyc.legalserver.org/matter/dynamic-profile/view/1900311","19-1900311")</f>
        <v>0</v>
      </c>
      <c r="E188" t="s">
        <v>23</v>
      </c>
      <c r="F188" t="s">
        <v>160</v>
      </c>
      <c r="G188" t="s">
        <v>1357</v>
      </c>
      <c r="H188" t="s">
        <v>2412</v>
      </c>
      <c r="I188" t="s">
        <v>2731</v>
      </c>
      <c r="J188" t="s">
        <v>2868</v>
      </c>
      <c r="K188" t="s">
        <v>2883</v>
      </c>
      <c r="L188" t="s">
        <v>2887</v>
      </c>
      <c r="M188" t="s">
        <v>2892</v>
      </c>
    </row>
    <row r="189" spans="1:13">
      <c r="A189" s="1">
        <f>HYPERLINK("https://lsnyc.legalserver.org/matter/dynamic-profile/view/1864777","18-1864777")</f>
        <v>0</v>
      </c>
      <c r="E189" t="s">
        <v>24</v>
      </c>
      <c r="F189" t="s">
        <v>255</v>
      </c>
      <c r="G189" t="s">
        <v>1368</v>
      </c>
      <c r="H189" t="s">
        <v>2426</v>
      </c>
      <c r="I189" t="s">
        <v>2582</v>
      </c>
      <c r="J189" t="s">
        <v>2868</v>
      </c>
      <c r="K189" t="s">
        <v>2883</v>
      </c>
      <c r="L189" t="s">
        <v>2887</v>
      </c>
      <c r="M189" t="s">
        <v>2895</v>
      </c>
    </row>
    <row r="190" spans="1:13">
      <c r="A190" s="1">
        <f>HYPERLINK("https://lsnyc.legalserver.org/matter/dynamic-profile/view/1871977","18-1871977")</f>
        <v>0</v>
      </c>
      <c r="E190" t="s">
        <v>24</v>
      </c>
      <c r="F190" t="s">
        <v>256</v>
      </c>
      <c r="G190" t="s">
        <v>1369</v>
      </c>
      <c r="H190" t="s">
        <v>2427</v>
      </c>
      <c r="I190" t="s">
        <v>2487</v>
      </c>
      <c r="J190" t="s">
        <v>2868</v>
      </c>
      <c r="K190" t="s">
        <v>2883</v>
      </c>
      <c r="L190" t="s">
        <v>2887</v>
      </c>
      <c r="M190" t="s">
        <v>2892</v>
      </c>
    </row>
    <row r="191" spans="1:13">
      <c r="A191" s="1">
        <f>HYPERLINK("https://lsnyc.legalserver.org/matter/dynamic-profile/view/1890236","19-1890236")</f>
        <v>0</v>
      </c>
      <c r="E191" t="s">
        <v>24</v>
      </c>
      <c r="F191" t="s">
        <v>257</v>
      </c>
      <c r="G191" t="s">
        <v>1255</v>
      </c>
      <c r="H191" t="s">
        <v>2428</v>
      </c>
      <c r="I191" t="s">
        <v>2705</v>
      </c>
      <c r="J191" t="s">
        <v>2868</v>
      </c>
      <c r="L191" t="s">
        <v>2887</v>
      </c>
      <c r="M191" t="s">
        <v>2892</v>
      </c>
    </row>
    <row r="192" spans="1:13">
      <c r="A192" s="1">
        <f>HYPERLINK("https://lsnyc.legalserver.org/matter/dynamic-profile/view/1908855","19-1908855")</f>
        <v>0</v>
      </c>
      <c r="E192" t="s">
        <v>24</v>
      </c>
      <c r="F192" t="s">
        <v>258</v>
      </c>
      <c r="G192" t="s">
        <v>1370</v>
      </c>
      <c r="H192" t="s">
        <v>2408</v>
      </c>
      <c r="I192" t="s">
        <v>2408</v>
      </c>
      <c r="J192" t="s">
        <v>2868</v>
      </c>
      <c r="K192" t="s">
        <v>2883</v>
      </c>
      <c r="L192" t="s">
        <v>2886</v>
      </c>
      <c r="M192" t="s">
        <v>2892</v>
      </c>
    </row>
    <row r="193" spans="1:13">
      <c r="A193" s="1">
        <f>HYPERLINK("https://lsnyc.legalserver.org/matter/dynamic-profile/view/0830816","17-0830816")</f>
        <v>0</v>
      </c>
      <c r="E193" t="s">
        <v>24</v>
      </c>
      <c r="F193" t="s">
        <v>171</v>
      </c>
      <c r="G193" t="s">
        <v>1371</v>
      </c>
      <c r="H193" t="s">
        <v>2429</v>
      </c>
      <c r="I193" t="s">
        <v>2505</v>
      </c>
      <c r="J193" t="s">
        <v>2868</v>
      </c>
      <c r="K193" t="s">
        <v>2883</v>
      </c>
      <c r="L193" t="s">
        <v>2887</v>
      </c>
      <c r="M193" t="s">
        <v>2892</v>
      </c>
    </row>
    <row r="194" spans="1:13">
      <c r="A194" s="1">
        <f>HYPERLINK("https://lsnyc.legalserver.org/matter/dynamic-profile/view/1880402","18-1880402")</f>
        <v>0</v>
      </c>
      <c r="E194" t="s">
        <v>24</v>
      </c>
      <c r="F194" t="s">
        <v>259</v>
      </c>
      <c r="G194" t="s">
        <v>1372</v>
      </c>
      <c r="H194" t="s">
        <v>2430</v>
      </c>
      <c r="I194" t="s">
        <v>2715</v>
      </c>
      <c r="J194" t="s">
        <v>2868</v>
      </c>
      <c r="K194" t="s">
        <v>2883</v>
      </c>
      <c r="L194" t="s">
        <v>2887</v>
      </c>
      <c r="M194" t="s">
        <v>2904</v>
      </c>
    </row>
    <row r="195" spans="1:13">
      <c r="A195" s="1">
        <f>HYPERLINK("https://lsnyc.legalserver.org/matter/dynamic-profile/view/1849150","17-1849150")</f>
        <v>0</v>
      </c>
      <c r="E195" t="s">
        <v>24</v>
      </c>
      <c r="F195" t="s">
        <v>260</v>
      </c>
      <c r="G195" t="s">
        <v>1373</v>
      </c>
      <c r="H195" t="s">
        <v>2355</v>
      </c>
      <c r="I195" t="s">
        <v>2479</v>
      </c>
      <c r="J195" t="s">
        <v>2868</v>
      </c>
      <c r="K195" t="s">
        <v>2883</v>
      </c>
      <c r="L195" t="s">
        <v>2887</v>
      </c>
      <c r="M195" t="s">
        <v>2892</v>
      </c>
    </row>
    <row r="196" spans="1:13">
      <c r="A196" s="1">
        <f>HYPERLINK("https://lsnyc.legalserver.org/matter/dynamic-profile/view/1903041","19-1903041")</f>
        <v>0</v>
      </c>
      <c r="E196" t="s">
        <v>24</v>
      </c>
      <c r="F196" t="s">
        <v>261</v>
      </c>
      <c r="G196" t="s">
        <v>1335</v>
      </c>
      <c r="H196" t="s">
        <v>2431</v>
      </c>
      <c r="I196" t="s">
        <v>2620</v>
      </c>
      <c r="J196" t="s">
        <v>2868</v>
      </c>
      <c r="K196" t="s">
        <v>2883</v>
      </c>
      <c r="L196" t="s">
        <v>2887</v>
      </c>
      <c r="M196" t="s">
        <v>2892</v>
      </c>
    </row>
    <row r="197" spans="1:13">
      <c r="A197" s="1">
        <f>HYPERLINK("https://lsnyc.legalserver.org/matter/dynamic-profile/view/1869687","18-1869687")</f>
        <v>0</v>
      </c>
      <c r="E197" t="s">
        <v>24</v>
      </c>
      <c r="F197" t="s">
        <v>262</v>
      </c>
      <c r="G197" t="s">
        <v>1171</v>
      </c>
      <c r="H197" t="s">
        <v>2432</v>
      </c>
      <c r="I197" t="s">
        <v>2754</v>
      </c>
      <c r="J197" t="s">
        <v>2868</v>
      </c>
      <c r="L197" t="s">
        <v>2887</v>
      </c>
      <c r="M197" t="s">
        <v>2892</v>
      </c>
    </row>
    <row r="198" spans="1:13">
      <c r="A198" s="1">
        <f>HYPERLINK("https://lsnyc.legalserver.org/matter/dynamic-profile/view/1878826","18-1878826")</f>
        <v>0</v>
      </c>
      <c r="E198" t="s">
        <v>24</v>
      </c>
      <c r="F198" t="s">
        <v>120</v>
      </c>
      <c r="G198" t="s">
        <v>1374</v>
      </c>
      <c r="H198" t="s">
        <v>2433</v>
      </c>
      <c r="I198" t="s">
        <v>2430</v>
      </c>
      <c r="J198" t="s">
        <v>2868</v>
      </c>
      <c r="K198" t="s">
        <v>2883</v>
      </c>
      <c r="L198" t="s">
        <v>2887</v>
      </c>
      <c r="M198" t="s">
        <v>2892</v>
      </c>
    </row>
    <row r="199" spans="1:13">
      <c r="A199" s="1">
        <f>HYPERLINK("https://lsnyc.legalserver.org/matter/dynamic-profile/view/1898929","19-1898929")</f>
        <v>0</v>
      </c>
      <c r="E199" t="s">
        <v>24</v>
      </c>
      <c r="F199" t="s">
        <v>263</v>
      </c>
      <c r="G199" t="s">
        <v>1375</v>
      </c>
      <c r="H199" t="s">
        <v>2434</v>
      </c>
      <c r="I199" t="s">
        <v>2511</v>
      </c>
      <c r="J199" t="s">
        <v>2868</v>
      </c>
      <c r="K199" t="s">
        <v>2883</v>
      </c>
      <c r="L199" t="s">
        <v>2887</v>
      </c>
      <c r="M199" t="s">
        <v>2892</v>
      </c>
    </row>
    <row r="200" spans="1:13">
      <c r="A200" s="1">
        <f>HYPERLINK("https://lsnyc.legalserver.org/matter/dynamic-profile/view/1895663","19-1895663")</f>
        <v>0</v>
      </c>
      <c r="E200" t="s">
        <v>24</v>
      </c>
      <c r="F200" t="s">
        <v>264</v>
      </c>
      <c r="G200" t="s">
        <v>1376</v>
      </c>
      <c r="H200" t="s">
        <v>2435</v>
      </c>
      <c r="I200" t="s">
        <v>2532</v>
      </c>
      <c r="J200" t="s">
        <v>2868</v>
      </c>
      <c r="K200" t="s">
        <v>2883</v>
      </c>
      <c r="L200" t="s">
        <v>2888</v>
      </c>
      <c r="M200" t="s">
        <v>2895</v>
      </c>
    </row>
    <row r="201" spans="1:13">
      <c r="A201" s="1">
        <f>HYPERLINK("https://lsnyc.legalserver.org/matter/dynamic-profile/view/1901315","19-1901315")</f>
        <v>0</v>
      </c>
      <c r="E201" t="s">
        <v>24</v>
      </c>
      <c r="F201" t="s">
        <v>265</v>
      </c>
      <c r="G201" t="s">
        <v>1335</v>
      </c>
      <c r="H201" t="s">
        <v>2436</v>
      </c>
      <c r="I201" t="s">
        <v>2637</v>
      </c>
      <c r="J201" t="s">
        <v>2868</v>
      </c>
      <c r="K201" t="s">
        <v>2883</v>
      </c>
      <c r="L201" t="s">
        <v>2888</v>
      </c>
      <c r="M201" t="s">
        <v>2892</v>
      </c>
    </row>
    <row r="202" spans="1:13">
      <c r="A202" s="1">
        <f>HYPERLINK("https://lsnyc.legalserver.org/matter/dynamic-profile/view/1887583","19-1887583")</f>
        <v>0</v>
      </c>
      <c r="E202" t="s">
        <v>24</v>
      </c>
      <c r="F202" t="s">
        <v>266</v>
      </c>
      <c r="G202" t="s">
        <v>1377</v>
      </c>
      <c r="H202" t="s">
        <v>2347</v>
      </c>
      <c r="I202" t="s">
        <v>2520</v>
      </c>
      <c r="J202" t="s">
        <v>2868</v>
      </c>
      <c r="L202" t="s">
        <v>2887</v>
      </c>
      <c r="M202" t="s">
        <v>2892</v>
      </c>
    </row>
    <row r="203" spans="1:13">
      <c r="A203" s="1">
        <f>HYPERLINK("https://lsnyc.legalserver.org/matter/dynamic-profile/view/1887587","19-1887587")</f>
        <v>0</v>
      </c>
      <c r="E203" t="s">
        <v>24</v>
      </c>
      <c r="F203" t="s">
        <v>267</v>
      </c>
      <c r="G203" t="s">
        <v>1378</v>
      </c>
      <c r="H203" t="s">
        <v>2347</v>
      </c>
      <c r="I203" t="s">
        <v>2718</v>
      </c>
      <c r="J203" t="s">
        <v>2868</v>
      </c>
      <c r="K203" t="s">
        <v>2883</v>
      </c>
      <c r="L203" t="s">
        <v>2888</v>
      </c>
      <c r="M203" t="s">
        <v>2895</v>
      </c>
    </row>
    <row r="204" spans="1:13">
      <c r="A204" s="1">
        <f>HYPERLINK("https://lsnyc.legalserver.org/matter/dynamic-profile/view/1847253","17-1847253")</f>
        <v>0</v>
      </c>
      <c r="E204" t="s">
        <v>24</v>
      </c>
      <c r="F204" t="s">
        <v>150</v>
      </c>
      <c r="G204" t="s">
        <v>1277</v>
      </c>
      <c r="H204" t="s">
        <v>2437</v>
      </c>
      <c r="I204" t="s">
        <v>2778</v>
      </c>
      <c r="J204" t="s">
        <v>2868</v>
      </c>
      <c r="L204" t="s">
        <v>2887</v>
      </c>
      <c r="M204" t="s">
        <v>2892</v>
      </c>
    </row>
    <row r="205" spans="1:13">
      <c r="A205" s="1">
        <f>HYPERLINK("https://lsnyc.legalserver.org/matter/dynamic-profile/view/1862215","18-1862215")</f>
        <v>0</v>
      </c>
      <c r="E205" t="s">
        <v>24</v>
      </c>
      <c r="F205" t="s">
        <v>268</v>
      </c>
      <c r="G205" t="s">
        <v>1379</v>
      </c>
      <c r="H205" t="s">
        <v>2438</v>
      </c>
      <c r="I205" t="s">
        <v>2838</v>
      </c>
      <c r="J205" t="s">
        <v>2868</v>
      </c>
      <c r="L205" t="s">
        <v>2887</v>
      </c>
      <c r="M205" t="s">
        <v>2892</v>
      </c>
    </row>
    <row r="206" spans="1:13">
      <c r="A206" s="1">
        <f>HYPERLINK("https://lsnyc.legalserver.org/matter/dynamic-profile/view/1868020","18-1868020")</f>
        <v>0</v>
      </c>
      <c r="E206" t="s">
        <v>24</v>
      </c>
      <c r="F206" t="s">
        <v>114</v>
      </c>
      <c r="G206" t="s">
        <v>1327</v>
      </c>
      <c r="H206" t="s">
        <v>2439</v>
      </c>
      <c r="I206" t="s">
        <v>2849</v>
      </c>
      <c r="J206" t="s">
        <v>2866</v>
      </c>
      <c r="L206" t="s">
        <v>2885</v>
      </c>
      <c r="M206" t="s">
        <v>2900</v>
      </c>
    </row>
    <row r="207" spans="1:13">
      <c r="A207" s="1">
        <f>HYPERLINK("https://lsnyc.legalserver.org/matter/dynamic-profile/view/1885466","18-1885466")</f>
        <v>0</v>
      </c>
      <c r="E207" t="s">
        <v>24</v>
      </c>
      <c r="F207" t="s">
        <v>269</v>
      </c>
      <c r="G207" t="s">
        <v>1380</v>
      </c>
      <c r="H207" t="s">
        <v>2440</v>
      </c>
      <c r="I207" t="s">
        <v>2803</v>
      </c>
      <c r="J207" t="s">
        <v>2868</v>
      </c>
      <c r="K207" t="s">
        <v>2883</v>
      </c>
      <c r="L207" t="s">
        <v>2888</v>
      </c>
      <c r="M207" t="s">
        <v>2892</v>
      </c>
    </row>
    <row r="208" spans="1:13">
      <c r="A208" s="1">
        <f>HYPERLINK("https://lsnyc.legalserver.org/matter/dynamic-profile/view/1869668","18-1869668")</f>
        <v>0</v>
      </c>
      <c r="E208" t="s">
        <v>24</v>
      </c>
      <c r="F208" t="s">
        <v>171</v>
      </c>
      <c r="G208" t="s">
        <v>1381</v>
      </c>
      <c r="H208" t="s">
        <v>2432</v>
      </c>
      <c r="I208" t="s">
        <v>2850</v>
      </c>
      <c r="J208" t="s">
        <v>2868</v>
      </c>
      <c r="L208" t="s">
        <v>2887</v>
      </c>
      <c r="M208" t="s">
        <v>2892</v>
      </c>
    </row>
    <row r="209" spans="1:13">
      <c r="A209" s="1">
        <f>HYPERLINK("https://lsnyc.legalserver.org/matter/dynamic-profile/view/1858646","18-1858646")</f>
        <v>0</v>
      </c>
      <c r="E209" t="s">
        <v>24</v>
      </c>
      <c r="F209" t="s">
        <v>270</v>
      </c>
      <c r="G209" t="s">
        <v>1382</v>
      </c>
      <c r="H209" t="s">
        <v>2441</v>
      </c>
      <c r="I209" t="s">
        <v>2358</v>
      </c>
      <c r="J209" t="s">
        <v>2868</v>
      </c>
      <c r="L209" t="s">
        <v>2887</v>
      </c>
      <c r="M209" t="s">
        <v>2892</v>
      </c>
    </row>
    <row r="210" spans="1:13">
      <c r="A210" s="1">
        <f>HYPERLINK("https://lsnyc.legalserver.org/matter/dynamic-profile/view/1854722","17-1854722")</f>
        <v>0</v>
      </c>
      <c r="E210" t="s">
        <v>24</v>
      </c>
      <c r="F210" t="s">
        <v>271</v>
      </c>
      <c r="G210" t="s">
        <v>1383</v>
      </c>
      <c r="H210" t="s">
        <v>2315</v>
      </c>
      <c r="I210" t="s">
        <v>2851</v>
      </c>
      <c r="J210" t="s">
        <v>2868</v>
      </c>
      <c r="L210" t="s">
        <v>2887</v>
      </c>
      <c r="M210" t="s">
        <v>2892</v>
      </c>
    </row>
    <row r="211" spans="1:13">
      <c r="A211" s="1">
        <f>HYPERLINK("https://lsnyc.legalserver.org/matter/dynamic-profile/view/1887555","19-1887555")</f>
        <v>0</v>
      </c>
      <c r="E211" t="s">
        <v>24</v>
      </c>
      <c r="F211" t="s">
        <v>272</v>
      </c>
      <c r="G211" t="s">
        <v>1384</v>
      </c>
      <c r="H211" t="s">
        <v>2347</v>
      </c>
      <c r="I211" t="s">
        <v>2403</v>
      </c>
      <c r="J211" t="s">
        <v>2868</v>
      </c>
      <c r="K211" t="s">
        <v>2883</v>
      </c>
      <c r="L211" t="s">
        <v>2887</v>
      </c>
      <c r="M211" t="s">
        <v>2892</v>
      </c>
    </row>
    <row r="212" spans="1:13">
      <c r="A212" s="1">
        <f>HYPERLINK("https://lsnyc.legalserver.org/matter/dynamic-profile/view/1864768","18-1864768")</f>
        <v>0</v>
      </c>
      <c r="E212" t="s">
        <v>24</v>
      </c>
      <c r="F212" t="s">
        <v>273</v>
      </c>
      <c r="G212" t="s">
        <v>1385</v>
      </c>
      <c r="H212" t="s">
        <v>2426</v>
      </c>
      <c r="I212" t="s">
        <v>2481</v>
      </c>
      <c r="J212" t="s">
        <v>2868</v>
      </c>
      <c r="K212" t="s">
        <v>2883</v>
      </c>
      <c r="L212" t="s">
        <v>2887</v>
      </c>
      <c r="M212" t="s">
        <v>2892</v>
      </c>
    </row>
    <row r="213" spans="1:13">
      <c r="A213" s="1">
        <f>HYPERLINK("https://lsnyc.legalserver.org/matter/dynamic-profile/view/1903351","19-1903351")</f>
        <v>0</v>
      </c>
      <c r="E213" t="s">
        <v>24</v>
      </c>
      <c r="F213" t="s">
        <v>274</v>
      </c>
      <c r="G213" t="s">
        <v>1386</v>
      </c>
      <c r="H213" t="s">
        <v>2392</v>
      </c>
      <c r="I213" t="s">
        <v>2304</v>
      </c>
      <c r="J213" t="s">
        <v>2868</v>
      </c>
      <c r="K213" t="s">
        <v>2883</v>
      </c>
      <c r="L213" t="s">
        <v>2887</v>
      </c>
      <c r="M213" t="s">
        <v>2892</v>
      </c>
    </row>
    <row r="214" spans="1:13">
      <c r="A214" s="1">
        <f>HYPERLINK("https://lsnyc.legalserver.org/matter/dynamic-profile/view/1867277","18-1867277")</f>
        <v>0</v>
      </c>
      <c r="E214" t="s">
        <v>24</v>
      </c>
      <c r="F214" t="s">
        <v>275</v>
      </c>
      <c r="G214" t="s">
        <v>1323</v>
      </c>
      <c r="H214" t="s">
        <v>2442</v>
      </c>
      <c r="I214" t="s">
        <v>2673</v>
      </c>
      <c r="J214" t="s">
        <v>2868</v>
      </c>
      <c r="L214" t="s">
        <v>2887</v>
      </c>
      <c r="M214" t="s">
        <v>2892</v>
      </c>
    </row>
    <row r="215" spans="1:13">
      <c r="A215" s="1">
        <f>HYPERLINK("https://lsnyc.legalserver.org/matter/dynamic-profile/view/1901996","19-1901996")</f>
        <v>0</v>
      </c>
      <c r="E215" t="s">
        <v>24</v>
      </c>
      <c r="F215" t="s">
        <v>186</v>
      </c>
      <c r="G215" t="s">
        <v>1387</v>
      </c>
      <c r="H215" t="s">
        <v>2443</v>
      </c>
      <c r="I215" t="s">
        <v>2649</v>
      </c>
      <c r="J215" t="s">
        <v>2868</v>
      </c>
      <c r="K215" t="s">
        <v>2883</v>
      </c>
      <c r="L215" t="s">
        <v>2887</v>
      </c>
      <c r="M215" t="s">
        <v>2892</v>
      </c>
    </row>
    <row r="216" spans="1:13">
      <c r="A216" s="1">
        <f>HYPERLINK("https://lsnyc.legalserver.org/matter/dynamic-profile/view/1883074","18-1883074")</f>
        <v>0</v>
      </c>
      <c r="E216" t="s">
        <v>24</v>
      </c>
      <c r="F216" t="s">
        <v>276</v>
      </c>
      <c r="G216" t="s">
        <v>1335</v>
      </c>
      <c r="H216" t="s">
        <v>2444</v>
      </c>
      <c r="I216" t="s">
        <v>2527</v>
      </c>
      <c r="J216" t="s">
        <v>2868</v>
      </c>
      <c r="K216" t="s">
        <v>2883</v>
      </c>
      <c r="L216" t="s">
        <v>2888</v>
      </c>
      <c r="M216" t="s">
        <v>2895</v>
      </c>
    </row>
    <row r="217" spans="1:13">
      <c r="A217" s="1">
        <f>HYPERLINK("https://lsnyc.legalserver.org/matter/dynamic-profile/view/1891430","19-1891430")</f>
        <v>0</v>
      </c>
      <c r="E217" t="s">
        <v>24</v>
      </c>
      <c r="F217" t="s">
        <v>185</v>
      </c>
      <c r="G217" t="s">
        <v>1388</v>
      </c>
      <c r="H217" t="s">
        <v>2445</v>
      </c>
      <c r="I217" t="s">
        <v>2345</v>
      </c>
      <c r="J217" t="s">
        <v>2868</v>
      </c>
      <c r="L217" t="s">
        <v>2887</v>
      </c>
      <c r="M217" t="s">
        <v>2892</v>
      </c>
    </row>
    <row r="218" spans="1:13">
      <c r="A218" s="1">
        <f>HYPERLINK("https://lsnyc.legalserver.org/matter/dynamic-profile/view/1854228","17-1854228")</f>
        <v>0</v>
      </c>
      <c r="E218" t="s">
        <v>24</v>
      </c>
      <c r="F218" t="s">
        <v>277</v>
      </c>
      <c r="G218" t="s">
        <v>1389</v>
      </c>
      <c r="H218" t="s">
        <v>2446</v>
      </c>
      <c r="I218" t="s">
        <v>2648</v>
      </c>
      <c r="J218" t="s">
        <v>2866</v>
      </c>
      <c r="L218" t="s">
        <v>2885</v>
      </c>
      <c r="M218" t="s">
        <v>2892</v>
      </c>
    </row>
    <row r="219" spans="1:13">
      <c r="A219" s="1">
        <f>HYPERLINK("https://lsnyc.legalserver.org/matter/dynamic-profile/view/1889800","19-1889800")</f>
        <v>0</v>
      </c>
      <c r="E219" t="s">
        <v>24</v>
      </c>
      <c r="F219" t="s">
        <v>278</v>
      </c>
      <c r="G219" t="s">
        <v>1390</v>
      </c>
      <c r="H219" t="s">
        <v>2389</v>
      </c>
      <c r="I219" t="s">
        <v>2500</v>
      </c>
      <c r="J219" t="s">
        <v>2868</v>
      </c>
      <c r="K219" t="s">
        <v>2883</v>
      </c>
      <c r="L219" t="s">
        <v>2887</v>
      </c>
      <c r="M219" t="s">
        <v>2892</v>
      </c>
    </row>
    <row r="220" spans="1:13">
      <c r="A220" s="1">
        <f>HYPERLINK("https://lsnyc.legalserver.org/matter/dynamic-profile/view/1892908","19-1892908")</f>
        <v>0</v>
      </c>
      <c r="E220" t="s">
        <v>24</v>
      </c>
      <c r="F220" t="s">
        <v>168</v>
      </c>
      <c r="G220" t="s">
        <v>1391</v>
      </c>
      <c r="H220" t="s">
        <v>2408</v>
      </c>
      <c r="I220" t="s">
        <v>2401</v>
      </c>
      <c r="J220" t="s">
        <v>2868</v>
      </c>
      <c r="K220" t="s">
        <v>2883</v>
      </c>
      <c r="L220" t="s">
        <v>2887</v>
      </c>
      <c r="M220" t="s">
        <v>2892</v>
      </c>
    </row>
    <row r="221" spans="1:13">
      <c r="A221" s="1">
        <f>HYPERLINK("https://lsnyc.legalserver.org/matter/dynamic-profile/view/0811717","16-0811717")</f>
        <v>0</v>
      </c>
      <c r="E221" t="s">
        <v>24</v>
      </c>
      <c r="F221" t="s">
        <v>279</v>
      </c>
      <c r="G221" t="s">
        <v>1392</v>
      </c>
      <c r="H221" t="s">
        <v>2447</v>
      </c>
      <c r="I221" t="s">
        <v>2655</v>
      </c>
      <c r="J221" t="s">
        <v>2870</v>
      </c>
      <c r="L221" t="s">
        <v>2887</v>
      </c>
      <c r="M221" t="s">
        <v>2895</v>
      </c>
    </row>
    <row r="222" spans="1:13">
      <c r="A222" s="1">
        <f>HYPERLINK("https://lsnyc.legalserver.org/matter/dynamic-profile/view/1867324","18-1867324")</f>
        <v>0</v>
      </c>
      <c r="E222" t="s">
        <v>24</v>
      </c>
      <c r="F222" t="s">
        <v>114</v>
      </c>
      <c r="G222" t="s">
        <v>1327</v>
      </c>
      <c r="H222" t="s">
        <v>2448</v>
      </c>
      <c r="I222" t="s">
        <v>2803</v>
      </c>
      <c r="J222" t="s">
        <v>2868</v>
      </c>
      <c r="L222" t="s">
        <v>2887</v>
      </c>
      <c r="M222" t="s">
        <v>2892</v>
      </c>
    </row>
    <row r="223" spans="1:13">
      <c r="A223" s="1">
        <f>HYPERLINK("https://lsnyc.legalserver.org/matter/dynamic-profile/view/1863344","18-1863344")</f>
        <v>0</v>
      </c>
      <c r="E223" t="s">
        <v>24</v>
      </c>
      <c r="F223" t="s">
        <v>280</v>
      </c>
      <c r="G223" t="s">
        <v>1278</v>
      </c>
      <c r="H223" t="s">
        <v>2449</v>
      </c>
      <c r="I223" t="s">
        <v>2469</v>
      </c>
      <c r="J223" t="s">
        <v>2868</v>
      </c>
      <c r="K223" t="s">
        <v>2883</v>
      </c>
      <c r="L223" t="s">
        <v>2887</v>
      </c>
      <c r="M223" t="s">
        <v>2892</v>
      </c>
    </row>
    <row r="224" spans="1:13">
      <c r="A224" s="1">
        <f>HYPERLINK("https://lsnyc.legalserver.org/matter/dynamic-profile/view/1908504","19-1908504")</f>
        <v>0</v>
      </c>
      <c r="E224" t="s">
        <v>24</v>
      </c>
      <c r="F224" t="s">
        <v>281</v>
      </c>
      <c r="G224" t="s">
        <v>1393</v>
      </c>
      <c r="H224" t="s">
        <v>2450</v>
      </c>
      <c r="I224" t="s">
        <v>2730</v>
      </c>
      <c r="J224" t="s">
        <v>2868</v>
      </c>
      <c r="K224" t="s">
        <v>2883</v>
      </c>
      <c r="L224" t="s">
        <v>2887</v>
      </c>
      <c r="M224" t="s">
        <v>2892</v>
      </c>
    </row>
    <row r="225" spans="1:13">
      <c r="A225" s="1">
        <f>HYPERLINK("https://lsnyc.legalserver.org/matter/dynamic-profile/view/1873218","18-1873218")</f>
        <v>0</v>
      </c>
      <c r="E225" t="s">
        <v>24</v>
      </c>
      <c r="F225" t="s">
        <v>282</v>
      </c>
      <c r="G225" t="s">
        <v>1246</v>
      </c>
      <c r="H225" t="s">
        <v>2451</v>
      </c>
      <c r="I225" t="s">
        <v>2649</v>
      </c>
      <c r="J225" t="s">
        <v>2868</v>
      </c>
      <c r="K225" t="s">
        <v>2883</v>
      </c>
      <c r="L225" t="s">
        <v>2887</v>
      </c>
      <c r="M225" t="s">
        <v>2892</v>
      </c>
    </row>
    <row r="226" spans="1:13">
      <c r="A226" s="1">
        <f>HYPERLINK("https://lsnyc.legalserver.org/matter/dynamic-profile/view/1897209","19-1897209")</f>
        <v>0</v>
      </c>
      <c r="E226" t="s">
        <v>24</v>
      </c>
      <c r="F226" t="s">
        <v>283</v>
      </c>
      <c r="G226" t="s">
        <v>238</v>
      </c>
      <c r="H226" t="s">
        <v>2452</v>
      </c>
      <c r="I226" t="s">
        <v>2466</v>
      </c>
      <c r="J226" t="s">
        <v>2868</v>
      </c>
      <c r="K226" t="s">
        <v>2883</v>
      </c>
      <c r="L226" t="s">
        <v>2887</v>
      </c>
      <c r="M226" t="s">
        <v>2895</v>
      </c>
    </row>
    <row r="227" spans="1:13">
      <c r="A227" s="1">
        <f>HYPERLINK("https://lsnyc.legalserver.org/matter/dynamic-profile/view/1905538","19-1905538")</f>
        <v>0</v>
      </c>
      <c r="E227" t="s">
        <v>24</v>
      </c>
      <c r="F227" t="s">
        <v>284</v>
      </c>
      <c r="G227" t="s">
        <v>1394</v>
      </c>
      <c r="H227" t="s">
        <v>2421</v>
      </c>
      <c r="I227" t="s">
        <v>2421</v>
      </c>
      <c r="J227" t="s">
        <v>2868</v>
      </c>
      <c r="K227" t="s">
        <v>2883</v>
      </c>
      <c r="L227" t="s">
        <v>2887</v>
      </c>
      <c r="M227" t="s">
        <v>2895</v>
      </c>
    </row>
    <row r="228" spans="1:13">
      <c r="A228" s="1">
        <f>HYPERLINK("https://lsnyc.legalserver.org/matter/dynamic-profile/view/1858597","18-1858597")</f>
        <v>0</v>
      </c>
      <c r="E228" t="s">
        <v>24</v>
      </c>
      <c r="F228" t="s">
        <v>285</v>
      </c>
      <c r="G228" t="s">
        <v>1395</v>
      </c>
      <c r="H228" t="s">
        <v>2441</v>
      </c>
      <c r="I228" t="s">
        <v>2570</v>
      </c>
      <c r="J228" t="s">
        <v>2868</v>
      </c>
      <c r="L228" t="s">
        <v>2887</v>
      </c>
      <c r="M228" t="s">
        <v>2892</v>
      </c>
    </row>
    <row r="229" spans="1:13">
      <c r="A229" s="1">
        <f>HYPERLINK("https://lsnyc.legalserver.org/matter/dynamic-profile/view/1911051","19-1911051")</f>
        <v>0</v>
      </c>
      <c r="E229" t="s">
        <v>24</v>
      </c>
      <c r="F229" t="s">
        <v>286</v>
      </c>
      <c r="G229" t="s">
        <v>1335</v>
      </c>
      <c r="H229" t="s">
        <v>2453</v>
      </c>
      <c r="I229" t="s">
        <v>2453</v>
      </c>
      <c r="J229" t="s">
        <v>2868</v>
      </c>
      <c r="K229" t="s">
        <v>2883</v>
      </c>
      <c r="L229" t="s">
        <v>2887</v>
      </c>
      <c r="M229" t="s">
        <v>2895</v>
      </c>
    </row>
    <row r="230" spans="1:13">
      <c r="A230" s="1">
        <f>HYPERLINK("https://lsnyc.legalserver.org/matter/dynamic-profile/view/1883346","18-1883346")</f>
        <v>0</v>
      </c>
      <c r="E230" t="s">
        <v>24</v>
      </c>
      <c r="F230" t="s">
        <v>287</v>
      </c>
      <c r="G230" t="s">
        <v>1250</v>
      </c>
      <c r="H230" t="s">
        <v>2454</v>
      </c>
      <c r="I230" t="s">
        <v>2527</v>
      </c>
      <c r="J230" t="s">
        <v>2868</v>
      </c>
      <c r="K230" t="s">
        <v>2883</v>
      </c>
      <c r="L230" t="s">
        <v>2888</v>
      </c>
      <c r="M230" t="s">
        <v>2895</v>
      </c>
    </row>
    <row r="231" spans="1:13">
      <c r="A231" s="1">
        <f>HYPERLINK("https://lsnyc.legalserver.org/matter/dynamic-profile/view/1885536","18-1885536")</f>
        <v>0</v>
      </c>
      <c r="E231" t="s">
        <v>24</v>
      </c>
      <c r="F231" t="s">
        <v>189</v>
      </c>
      <c r="G231" t="s">
        <v>1396</v>
      </c>
      <c r="H231" t="s">
        <v>2321</v>
      </c>
      <c r="I231" t="s">
        <v>2803</v>
      </c>
      <c r="J231" t="s">
        <v>2868</v>
      </c>
      <c r="K231" t="s">
        <v>2883</v>
      </c>
      <c r="L231" t="s">
        <v>2888</v>
      </c>
      <c r="M231" t="s">
        <v>2895</v>
      </c>
    </row>
    <row r="232" spans="1:13">
      <c r="A232" s="1">
        <f>HYPERLINK("https://lsnyc.legalserver.org/matter/dynamic-profile/view/1901732","19-1901732")</f>
        <v>0</v>
      </c>
      <c r="E232" t="s">
        <v>24</v>
      </c>
      <c r="F232" t="s">
        <v>288</v>
      </c>
      <c r="G232" t="s">
        <v>1397</v>
      </c>
      <c r="H232" t="s">
        <v>2332</v>
      </c>
      <c r="I232" t="s">
        <v>2520</v>
      </c>
      <c r="J232" t="s">
        <v>2868</v>
      </c>
      <c r="K232" t="s">
        <v>2883</v>
      </c>
      <c r="L232" t="s">
        <v>2887</v>
      </c>
      <c r="M232" t="s">
        <v>2892</v>
      </c>
    </row>
    <row r="233" spans="1:13">
      <c r="A233" s="1">
        <f>HYPERLINK("https://lsnyc.legalserver.org/matter/dynamic-profile/view/1875544","18-1875544")</f>
        <v>0</v>
      </c>
      <c r="E233" t="s">
        <v>24</v>
      </c>
      <c r="F233" t="s">
        <v>289</v>
      </c>
      <c r="G233" t="s">
        <v>1398</v>
      </c>
      <c r="H233" t="s">
        <v>2455</v>
      </c>
      <c r="I233" t="s">
        <v>2577</v>
      </c>
      <c r="J233" t="s">
        <v>2868</v>
      </c>
      <c r="K233" t="s">
        <v>2883</v>
      </c>
      <c r="L233" t="s">
        <v>2887</v>
      </c>
      <c r="M233" t="s">
        <v>2892</v>
      </c>
    </row>
    <row r="234" spans="1:13">
      <c r="A234" s="1">
        <f>HYPERLINK("https://lsnyc.legalserver.org/matter/dynamic-profile/view/1880834","18-1880834")</f>
        <v>0</v>
      </c>
      <c r="E234" t="s">
        <v>24</v>
      </c>
      <c r="F234" t="s">
        <v>290</v>
      </c>
      <c r="G234" t="s">
        <v>1399</v>
      </c>
      <c r="H234" t="s">
        <v>2456</v>
      </c>
      <c r="I234" t="s">
        <v>2757</v>
      </c>
      <c r="J234" t="s">
        <v>2868</v>
      </c>
      <c r="K234" t="s">
        <v>2883</v>
      </c>
      <c r="L234" t="s">
        <v>2887</v>
      </c>
      <c r="M234" t="s">
        <v>2892</v>
      </c>
    </row>
    <row r="235" spans="1:13">
      <c r="A235" s="1">
        <f>HYPERLINK("https://lsnyc.legalserver.org/matter/dynamic-profile/view/1901268","19-1901268")</f>
        <v>0</v>
      </c>
      <c r="E235" t="s">
        <v>24</v>
      </c>
      <c r="F235" t="s">
        <v>291</v>
      </c>
      <c r="G235" t="s">
        <v>1400</v>
      </c>
      <c r="H235" t="s">
        <v>2457</v>
      </c>
      <c r="I235" t="s">
        <v>2636</v>
      </c>
      <c r="J235" t="s">
        <v>2868</v>
      </c>
      <c r="K235" t="s">
        <v>2883</v>
      </c>
      <c r="L235" t="s">
        <v>2887</v>
      </c>
      <c r="M235" t="s">
        <v>2892</v>
      </c>
    </row>
    <row r="236" spans="1:13">
      <c r="A236" s="1">
        <f>HYPERLINK("https://lsnyc.legalserver.org/matter/dynamic-profile/view/1897200","19-1897200")</f>
        <v>0</v>
      </c>
      <c r="E236" t="s">
        <v>24</v>
      </c>
      <c r="F236" t="s">
        <v>292</v>
      </c>
      <c r="G236" t="s">
        <v>883</v>
      </c>
      <c r="H236" t="s">
        <v>2452</v>
      </c>
      <c r="I236" t="s">
        <v>2766</v>
      </c>
      <c r="J236" t="s">
        <v>2868</v>
      </c>
      <c r="K236" t="s">
        <v>2883</v>
      </c>
      <c r="L236" t="s">
        <v>2887</v>
      </c>
      <c r="M236" t="s">
        <v>2892</v>
      </c>
    </row>
    <row r="237" spans="1:13">
      <c r="A237" s="1">
        <f>HYPERLINK("https://lsnyc.legalserver.org/matter/dynamic-profile/view/1907684","19-1907684")</f>
        <v>0</v>
      </c>
      <c r="E237" t="s">
        <v>24</v>
      </c>
      <c r="F237" t="s">
        <v>293</v>
      </c>
      <c r="G237" t="s">
        <v>1401</v>
      </c>
      <c r="H237" t="s">
        <v>2318</v>
      </c>
      <c r="I237" t="s">
        <v>2511</v>
      </c>
      <c r="J237" t="s">
        <v>2868</v>
      </c>
      <c r="K237" t="s">
        <v>2883</v>
      </c>
      <c r="L237" t="s">
        <v>2887</v>
      </c>
      <c r="M237" t="s">
        <v>2892</v>
      </c>
    </row>
    <row r="238" spans="1:13">
      <c r="A238" s="1">
        <f>HYPERLINK("https://lsnyc.legalserver.org/matter/dynamic-profile/view/1904097","19-1904097")</f>
        <v>0</v>
      </c>
      <c r="E238" t="s">
        <v>24</v>
      </c>
      <c r="F238" t="s">
        <v>294</v>
      </c>
      <c r="G238" t="s">
        <v>1402</v>
      </c>
      <c r="H238" t="s">
        <v>2458</v>
      </c>
      <c r="I238" t="s">
        <v>2635</v>
      </c>
      <c r="J238" t="s">
        <v>2868</v>
      </c>
      <c r="K238" t="s">
        <v>2883</v>
      </c>
      <c r="L238" t="s">
        <v>2887</v>
      </c>
      <c r="M238" t="s">
        <v>2892</v>
      </c>
    </row>
    <row r="239" spans="1:13">
      <c r="A239" s="1">
        <f>HYPERLINK("https://lsnyc.legalserver.org/matter/dynamic-profile/view/1851399","17-1851399")</f>
        <v>0</v>
      </c>
      <c r="E239" t="s">
        <v>24</v>
      </c>
      <c r="F239" t="s">
        <v>295</v>
      </c>
      <c r="G239" t="s">
        <v>1379</v>
      </c>
      <c r="H239" t="s">
        <v>2459</v>
      </c>
      <c r="I239" t="s">
        <v>2717</v>
      </c>
      <c r="J239" t="s">
        <v>2868</v>
      </c>
      <c r="K239" t="s">
        <v>2883</v>
      </c>
      <c r="L239" t="s">
        <v>2887</v>
      </c>
      <c r="M239" t="s">
        <v>2892</v>
      </c>
    </row>
    <row r="240" spans="1:13">
      <c r="A240" s="1">
        <f>HYPERLINK("https://lsnyc.legalserver.org/matter/dynamic-profile/view/1858757","18-1858757")</f>
        <v>0</v>
      </c>
      <c r="E240" t="s">
        <v>24</v>
      </c>
      <c r="F240" t="s">
        <v>296</v>
      </c>
      <c r="G240" t="s">
        <v>1403</v>
      </c>
      <c r="H240" t="s">
        <v>2460</v>
      </c>
      <c r="I240" t="s">
        <v>2718</v>
      </c>
      <c r="J240" t="s">
        <v>2868</v>
      </c>
      <c r="K240" t="s">
        <v>2883</v>
      </c>
      <c r="L240" t="s">
        <v>2887</v>
      </c>
      <c r="M240" t="s">
        <v>2892</v>
      </c>
    </row>
    <row r="241" spans="1:13">
      <c r="A241" s="1">
        <f>HYPERLINK("https://lsnyc.legalserver.org/matter/dynamic-profile/view/1858656","18-1858656")</f>
        <v>0</v>
      </c>
      <c r="E241" t="s">
        <v>24</v>
      </c>
      <c r="F241" t="s">
        <v>270</v>
      </c>
      <c r="G241" t="s">
        <v>1382</v>
      </c>
      <c r="H241" t="s">
        <v>2461</v>
      </c>
      <c r="I241" t="s">
        <v>2461</v>
      </c>
      <c r="J241" t="s">
        <v>2866</v>
      </c>
      <c r="L241" t="s">
        <v>2885</v>
      </c>
      <c r="M241" t="s">
        <v>2892</v>
      </c>
    </row>
    <row r="242" spans="1:13">
      <c r="A242" s="1">
        <f>HYPERLINK("https://lsnyc.legalserver.org/matter/dynamic-profile/view/1904050","19-1904050")</f>
        <v>0</v>
      </c>
      <c r="E242" t="s">
        <v>24</v>
      </c>
      <c r="F242" t="s">
        <v>297</v>
      </c>
      <c r="G242" t="s">
        <v>1404</v>
      </c>
      <c r="H242" t="s">
        <v>2458</v>
      </c>
      <c r="I242" t="s">
        <v>2789</v>
      </c>
      <c r="J242" t="s">
        <v>2868</v>
      </c>
      <c r="K242" t="s">
        <v>2883</v>
      </c>
      <c r="L242" t="s">
        <v>2888</v>
      </c>
      <c r="M242" t="s">
        <v>2895</v>
      </c>
    </row>
    <row r="243" spans="1:13">
      <c r="A243" s="1">
        <f>HYPERLINK("https://lsnyc.legalserver.org/matter/dynamic-profile/view/1878200","18-1878200")</f>
        <v>0</v>
      </c>
      <c r="E243" t="s">
        <v>24</v>
      </c>
      <c r="F243" t="s">
        <v>298</v>
      </c>
      <c r="G243" t="s">
        <v>1405</v>
      </c>
      <c r="H243" t="s">
        <v>2462</v>
      </c>
      <c r="I243" t="s">
        <v>2655</v>
      </c>
      <c r="J243" t="s">
        <v>2868</v>
      </c>
      <c r="K243" t="s">
        <v>2883</v>
      </c>
      <c r="L243" t="s">
        <v>2887</v>
      </c>
      <c r="M243" t="s">
        <v>2892</v>
      </c>
    </row>
    <row r="244" spans="1:13">
      <c r="A244" s="1">
        <f>HYPERLINK("https://lsnyc.legalserver.org/matter/dynamic-profile/view/1894420","19-1894420")</f>
        <v>0</v>
      </c>
      <c r="E244" t="s">
        <v>24</v>
      </c>
      <c r="F244" t="s">
        <v>299</v>
      </c>
      <c r="G244" t="s">
        <v>1406</v>
      </c>
      <c r="H244" t="s">
        <v>2463</v>
      </c>
      <c r="I244" t="s">
        <v>2721</v>
      </c>
      <c r="J244" t="s">
        <v>2870</v>
      </c>
      <c r="K244" t="s">
        <v>2883</v>
      </c>
      <c r="L244" t="s">
        <v>2887</v>
      </c>
      <c r="M244" t="s">
        <v>2892</v>
      </c>
    </row>
    <row r="245" spans="1:13">
      <c r="A245" s="1">
        <f>HYPERLINK("https://lsnyc.legalserver.org/matter/dynamic-profile/view/1851987","17-1851987")</f>
        <v>0</v>
      </c>
      <c r="E245" t="s">
        <v>24</v>
      </c>
      <c r="F245" t="s">
        <v>300</v>
      </c>
      <c r="G245" t="s">
        <v>1234</v>
      </c>
      <c r="H245" t="s">
        <v>2464</v>
      </c>
      <c r="I245" t="s">
        <v>2464</v>
      </c>
      <c r="J245" t="s">
        <v>2866</v>
      </c>
      <c r="L245" t="s">
        <v>2886</v>
      </c>
    </row>
    <row r="246" spans="1:13">
      <c r="A246" s="1">
        <f>HYPERLINK("https://lsnyc.legalserver.org/matter/dynamic-profile/view/1901074","19-1901074")</f>
        <v>0</v>
      </c>
      <c r="E246" t="s">
        <v>24</v>
      </c>
      <c r="F246" t="s">
        <v>301</v>
      </c>
      <c r="G246" t="s">
        <v>1407</v>
      </c>
      <c r="H246" t="s">
        <v>2465</v>
      </c>
      <c r="I246" t="s">
        <v>2394</v>
      </c>
      <c r="J246" t="s">
        <v>2868</v>
      </c>
      <c r="K246" t="s">
        <v>2883</v>
      </c>
      <c r="L246" t="s">
        <v>2887</v>
      </c>
      <c r="M246" t="s">
        <v>2892</v>
      </c>
    </row>
    <row r="247" spans="1:13">
      <c r="A247" s="1">
        <f>HYPERLINK("https://lsnyc.legalserver.org/matter/dynamic-profile/view/1899309","19-1899309")</f>
        <v>0</v>
      </c>
      <c r="E247" t="s">
        <v>24</v>
      </c>
      <c r="F247" t="s">
        <v>122</v>
      </c>
      <c r="G247" t="s">
        <v>1408</v>
      </c>
      <c r="H247" t="s">
        <v>2378</v>
      </c>
      <c r="I247" t="s">
        <v>2485</v>
      </c>
      <c r="J247" t="s">
        <v>2868</v>
      </c>
      <c r="K247" t="s">
        <v>2883</v>
      </c>
      <c r="L247" t="s">
        <v>2887</v>
      </c>
      <c r="M247" t="s">
        <v>2892</v>
      </c>
    </row>
    <row r="248" spans="1:13">
      <c r="A248" s="1">
        <f>HYPERLINK("https://lsnyc.legalserver.org/matter/dynamic-profile/view/1904570","19-1904570")</f>
        <v>0</v>
      </c>
      <c r="E248" t="s">
        <v>24</v>
      </c>
      <c r="F248" t="s">
        <v>302</v>
      </c>
      <c r="G248" t="s">
        <v>1409</v>
      </c>
      <c r="H248" t="s">
        <v>2466</v>
      </c>
      <c r="I248" t="s">
        <v>2398</v>
      </c>
      <c r="J248" t="s">
        <v>2868</v>
      </c>
      <c r="K248" t="s">
        <v>2883</v>
      </c>
      <c r="L248" t="s">
        <v>2887</v>
      </c>
      <c r="M248" t="s">
        <v>2892</v>
      </c>
    </row>
    <row r="249" spans="1:13">
      <c r="A249" s="1">
        <f>HYPERLINK("https://lsnyc.legalserver.org/matter/dynamic-profile/view/1904041","19-1904041")</f>
        <v>0</v>
      </c>
      <c r="E249" t="s">
        <v>24</v>
      </c>
      <c r="F249" t="s">
        <v>303</v>
      </c>
      <c r="G249" t="s">
        <v>1335</v>
      </c>
      <c r="H249" t="s">
        <v>2458</v>
      </c>
      <c r="I249" t="s">
        <v>2405</v>
      </c>
      <c r="J249" t="s">
        <v>2868</v>
      </c>
      <c r="K249" t="s">
        <v>2883</v>
      </c>
      <c r="L249" t="s">
        <v>2887</v>
      </c>
      <c r="M249" t="s">
        <v>2892</v>
      </c>
    </row>
    <row r="250" spans="1:13">
      <c r="A250" s="1">
        <f>HYPERLINK("https://lsnyc.legalserver.org/matter/dynamic-profile/view/1880961","18-1880961")</f>
        <v>0</v>
      </c>
      <c r="E250" t="s">
        <v>24</v>
      </c>
      <c r="F250" t="s">
        <v>150</v>
      </c>
      <c r="G250" t="s">
        <v>1277</v>
      </c>
      <c r="H250" t="s">
        <v>2467</v>
      </c>
      <c r="I250" t="s">
        <v>2582</v>
      </c>
      <c r="J250" t="s">
        <v>2868</v>
      </c>
      <c r="K250" t="s">
        <v>2883</v>
      </c>
      <c r="L250" t="s">
        <v>2887</v>
      </c>
      <c r="M250" t="s">
        <v>2892</v>
      </c>
    </row>
    <row r="251" spans="1:13">
      <c r="A251" s="1">
        <f>HYPERLINK("https://lsnyc.legalserver.org/matter/dynamic-profile/view/1911256","19-1911256")</f>
        <v>0</v>
      </c>
      <c r="E251" t="s">
        <v>24</v>
      </c>
      <c r="F251" t="s">
        <v>304</v>
      </c>
      <c r="G251" t="s">
        <v>1410</v>
      </c>
      <c r="H251" t="s">
        <v>2395</v>
      </c>
      <c r="I251" t="s">
        <v>2410</v>
      </c>
      <c r="J251" t="s">
        <v>2868</v>
      </c>
      <c r="K251" t="s">
        <v>2883</v>
      </c>
      <c r="L251" t="s">
        <v>2888</v>
      </c>
      <c r="M251" t="s">
        <v>2895</v>
      </c>
    </row>
    <row r="252" spans="1:13">
      <c r="A252" s="1">
        <f>HYPERLINK("https://lsnyc.legalserver.org/matter/dynamic-profile/view/1909358","19-1909358")</f>
        <v>0</v>
      </c>
      <c r="E252" t="s">
        <v>24</v>
      </c>
      <c r="F252" t="s">
        <v>305</v>
      </c>
      <c r="G252" t="s">
        <v>1411</v>
      </c>
      <c r="H252" t="s">
        <v>2468</v>
      </c>
      <c r="I252" t="s">
        <v>2705</v>
      </c>
      <c r="J252" t="s">
        <v>2868</v>
      </c>
      <c r="K252" t="s">
        <v>2883</v>
      </c>
      <c r="M252" t="s">
        <v>2892</v>
      </c>
    </row>
    <row r="253" spans="1:13">
      <c r="A253" s="1">
        <f>HYPERLINK("https://lsnyc.legalserver.org/matter/dynamic-profile/view/1875799","18-1875799")</f>
        <v>0</v>
      </c>
      <c r="E253" t="s">
        <v>24</v>
      </c>
      <c r="F253" t="s">
        <v>306</v>
      </c>
      <c r="G253" t="s">
        <v>1412</v>
      </c>
      <c r="H253" t="s">
        <v>2469</v>
      </c>
      <c r="I253" t="s">
        <v>2406</v>
      </c>
      <c r="J253" t="s">
        <v>2868</v>
      </c>
      <c r="K253" t="s">
        <v>2883</v>
      </c>
      <c r="L253" t="s">
        <v>2887</v>
      </c>
      <c r="M253" t="s">
        <v>2892</v>
      </c>
    </row>
    <row r="254" spans="1:13">
      <c r="A254" s="1">
        <f>HYPERLINK("https://lsnyc.legalserver.org/matter/dynamic-profile/view/1875529","18-1875529")</f>
        <v>0</v>
      </c>
      <c r="E254" t="s">
        <v>24</v>
      </c>
      <c r="F254" t="s">
        <v>307</v>
      </c>
      <c r="G254" t="s">
        <v>1413</v>
      </c>
      <c r="H254" t="s">
        <v>2470</v>
      </c>
      <c r="I254" t="s">
        <v>2647</v>
      </c>
      <c r="J254" t="s">
        <v>2868</v>
      </c>
      <c r="K254" t="s">
        <v>2883</v>
      </c>
      <c r="L254" t="s">
        <v>2887</v>
      </c>
      <c r="M254" t="s">
        <v>2892</v>
      </c>
    </row>
    <row r="255" spans="1:13">
      <c r="A255" s="1">
        <f>HYPERLINK("https://lsnyc.legalserver.org/matter/dynamic-profile/view/1895391","19-1895391")</f>
        <v>0</v>
      </c>
      <c r="E255" t="s">
        <v>24</v>
      </c>
      <c r="F255" t="s">
        <v>308</v>
      </c>
      <c r="G255" t="s">
        <v>1414</v>
      </c>
      <c r="H255" t="s">
        <v>2471</v>
      </c>
      <c r="I255" t="s">
        <v>2394</v>
      </c>
      <c r="J255" t="s">
        <v>2868</v>
      </c>
      <c r="K255" t="s">
        <v>2883</v>
      </c>
      <c r="L255" t="s">
        <v>2887</v>
      </c>
      <c r="M255" t="s">
        <v>2892</v>
      </c>
    </row>
    <row r="256" spans="1:13">
      <c r="A256" s="1">
        <f>HYPERLINK("https://lsnyc.legalserver.org/matter/dynamic-profile/view/1874344","18-1874344")</f>
        <v>0</v>
      </c>
      <c r="E256" t="s">
        <v>24</v>
      </c>
      <c r="F256" t="s">
        <v>160</v>
      </c>
      <c r="G256" t="s">
        <v>1415</v>
      </c>
      <c r="H256" t="s">
        <v>2472</v>
      </c>
      <c r="I256" t="s">
        <v>2407</v>
      </c>
      <c r="J256" t="s">
        <v>2868</v>
      </c>
      <c r="K256" t="s">
        <v>2883</v>
      </c>
      <c r="L256" t="s">
        <v>2887</v>
      </c>
      <c r="M256" t="s">
        <v>2895</v>
      </c>
    </row>
    <row r="257" spans="1:13">
      <c r="A257" s="1">
        <f>HYPERLINK("https://lsnyc.legalserver.org/matter/dynamic-profile/view/1888796","19-1888796")</f>
        <v>0</v>
      </c>
      <c r="E257" t="s">
        <v>24</v>
      </c>
      <c r="F257" t="s">
        <v>309</v>
      </c>
      <c r="G257" t="s">
        <v>1416</v>
      </c>
      <c r="H257" t="s">
        <v>2393</v>
      </c>
      <c r="I257" t="s">
        <v>2504</v>
      </c>
      <c r="J257" t="s">
        <v>2868</v>
      </c>
      <c r="L257" t="s">
        <v>2887</v>
      </c>
      <c r="M257" t="s">
        <v>2892</v>
      </c>
    </row>
    <row r="258" spans="1:13">
      <c r="A258" s="1">
        <f>HYPERLINK("https://lsnyc.legalserver.org/matter/dynamic-profile/view/1848762","17-1848762")</f>
        <v>0</v>
      </c>
      <c r="E258" t="s">
        <v>24</v>
      </c>
      <c r="F258" t="s">
        <v>310</v>
      </c>
      <c r="G258" t="s">
        <v>1417</v>
      </c>
      <c r="H258" t="s">
        <v>2473</v>
      </c>
      <c r="I258" t="s">
        <v>2353</v>
      </c>
      <c r="J258" t="s">
        <v>2868</v>
      </c>
      <c r="K258" t="s">
        <v>2883</v>
      </c>
      <c r="L258" t="s">
        <v>2887</v>
      </c>
      <c r="M258" t="s">
        <v>2895</v>
      </c>
    </row>
    <row r="259" spans="1:13">
      <c r="A259" s="1">
        <f>HYPERLINK("https://lsnyc.legalserver.org/matter/dynamic-profile/view/1865548","18-1865548")</f>
        <v>0</v>
      </c>
      <c r="E259" t="s">
        <v>24</v>
      </c>
      <c r="F259" t="s">
        <v>311</v>
      </c>
      <c r="G259" t="s">
        <v>1418</v>
      </c>
      <c r="H259" t="s">
        <v>2474</v>
      </c>
      <c r="I259" t="s">
        <v>2296</v>
      </c>
      <c r="J259" t="s">
        <v>2868</v>
      </c>
      <c r="K259" t="s">
        <v>2883</v>
      </c>
      <c r="L259" t="s">
        <v>2887</v>
      </c>
      <c r="M259" t="s">
        <v>2892</v>
      </c>
    </row>
    <row r="260" spans="1:13">
      <c r="A260" s="1">
        <f>HYPERLINK("https://lsnyc.legalserver.org/matter/dynamic-profile/view/1878311","18-1878311")</f>
        <v>0</v>
      </c>
      <c r="E260" t="s">
        <v>24</v>
      </c>
      <c r="F260" t="s">
        <v>312</v>
      </c>
      <c r="G260" t="s">
        <v>1250</v>
      </c>
      <c r="H260" t="s">
        <v>2384</v>
      </c>
      <c r="I260" t="s">
        <v>2411</v>
      </c>
      <c r="J260" t="s">
        <v>2868</v>
      </c>
      <c r="L260" t="s">
        <v>2887</v>
      </c>
      <c r="M260" t="s">
        <v>2895</v>
      </c>
    </row>
    <row r="261" spans="1:13">
      <c r="A261" s="1">
        <f>HYPERLINK("https://lsnyc.legalserver.org/matter/dynamic-profile/view/1862306","18-1862306")</f>
        <v>0</v>
      </c>
      <c r="E261" t="s">
        <v>24</v>
      </c>
      <c r="F261" t="s">
        <v>313</v>
      </c>
      <c r="G261" t="s">
        <v>1249</v>
      </c>
      <c r="H261" t="s">
        <v>2328</v>
      </c>
      <c r="I261" t="s">
        <v>2328</v>
      </c>
      <c r="J261" t="s">
        <v>2868</v>
      </c>
      <c r="L261" t="s">
        <v>2888</v>
      </c>
      <c r="M261" t="s">
        <v>2895</v>
      </c>
    </row>
    <row r="262" spans="1:13">
      <c r="A262" s="1">
        <f>HYPERLINK("https://lsnyc.legalserver.org/matter/dynamic-profile/view/1911013","19-1911013")</f>
        <v>0</v>
      </c>
      <c r="E262" t="s">
        <v>24</v>
      </c>
      <c r="F262" t="s">
        <v>198</v>
      </c>
      <c r="G262" t="s">
        <v>1286</v>
      </c>
      <c r="H262" t="s">
        <v>2453</v>
      </c>
      <c r="I262" t="s">
        <v>2303</v>
      </c>
      <c r="J262" t="s">
        <v>2868</v>
      </c>
      <c r="K262" t="s">
        <v>2883</v>
      </c>
      <c r="L262" t="s">
        <v>2886</v>
      </c>
      <c r="M262" t="s">
        <v>2892</v>
      </c>
    </row>
    <row r="263" spans="1:13">
      <c r="A263" s="1">
        <f>HYPERLINK("https://lsnyc.legalserver.org/matter/dynamic-profile/view/1867258","18-1867258")</f>
        <v>0</v>
      </c>
      <c r="E263" t="s">
        <v>24</v>
      </c>
      <c r="F263" t="s">
        <v>166</v>
      </c>
      <c r="G263" t="s">
        <v>1419</v>
      </c>
      <c r="H263" t="s">
        <v>2442</v>
      </c>
      <c r="I263" t="s">
        <v>2809</v>
      </c>
      <c r="J263" t="s">
        <v>2868</v>
      </c>
      <c r="L263" t="s">
        <v>2887</v>
      </c>
      <c r="M263" t="s">
        <v>2892</v>
      </c>
    </row>
    <row r="264" spans="1:13">
      <c r="A264" s="1">
        <f>HYPERLINK("https://lsnyc.legalserver.org/matter/dynamic-profile/view/1888816","19-1888816")</f>
        <v>0</v>
      </c>
      <c r="E264" t="s">
        <v>24</v>
      </c>
      <c r="F264" t="s">
        <v>314</v>
      </c>
      <c r="G264" t="s">
        <v>1420</v>
      </c>
      <c r="H264" t="s">
        <v>2393</v>
      </c>
      <c r="I264" t="s">
        <v>2799</v>
      </c>
      <c r="J264" t="s">
        <v>2868</v>
      </c>
      <c r="L264" t="s">
        <v>2887</v>
      </c>
      <c r="M264" t="s">
        <v>2892</v>
      </c>
    </row>
    <row r="265" spans="1:13">
      <c r="A265" s="1">
        <f>HYPERLINK("https://lsnyc.legalserver.org/matter/dynamic-profile/view/1886715","18-1886715")</f>
        <v>0</v>
      </c>
      <c r="E265" t="s">
        <v>24</v>
      </c>
      <c r="F265" t="s">
        <v>295</v>
      </c>
      <c r="G265" t="s">
        <v>1379</v>
      </c>
      <c r="H265" t="s">
        <v>2414</v>
      </c>
      <c r="I265" t="s">
        <v>2582</v>
      </c>
      <c r="J265" t="s">
        <v>2868</v>
      </c>
      <c r="L265" t="s">
        <v>2887</v>
      </c>
      <c r="M265" t="s">
        <v>2895</v>
      </c>
    </row>
    <row r="266" spans="1:13">
      <c r="A266" s="1">
        <f>HYPERLINK("https://lsnyc.legalserver.org/matter/dynamic-profile/view/1846978","17-1846978")</f>
        <v>0</v>
      </c>
      <c r="E266" t="s">
        <v>24</v>
      </c>
      <c r="F266" t="s">
        <v>315</v>
      </c>
      <c r="G266" t="s">
        <v>1421</v>
      </c>
      <c r="H266" t="s">
        <v>2475</v>
      </c>
      <c r="I266" t="s">
        <v>2611</v>
      </c>
      <c r="J266" t="s">
        <v>2868</v>
      </c>
      <c r="K266" t="s">
        <v>2883</v>
      </c>
      <c r="L266" t="s">
        <v>2887</v>
      </c>
      <c r="M266" t="s">
        <v>2892</v>
      </c>
    </row>
    <row r="267" spans="1:13">
      <c r="A267" s="1">
        <f>HYPERLINK("https://lsnyc.legalserver.org/matter/dynamic-profile/view/1853859","17-1853859")</f>
        <v>0</v>
      </c>
      <c r="E267" t="s">
        <v>24</v>
      </c>
      <c r="F267" t="s">
        <v>316</v>
      </c>
      <c r="G267" t="s">
        <v>1422</v>
      </c>
      <c r="H267" t="s">
        <v>2476</v>
      </c>
      <c r="I267" t="s">
        <v>2476</v>
      </c>
      <c r="J267" t="s">
        <v>2866</v>
      </c>
      <c r="K267" t="s">
        <v>2883</v>
      </c>
      <c r="M267" t="s">
        <v>2895</v>
      </c>
    </row>
    <row r="268" spans="1:13">
      <c r="A268" s="1">
        <f>HYPERLINK("https://lsnyc.legalserver.org/matter/dynamic-profile/view/1859201","18-1859201")</f>
        <v>0</v>
      </c>
      <c r="E268" t="s">
        <v>24</v>
      </c>
      <c r="F268" t="s">
        <v>317</v>
      </c>
      <c r="G268" t="s">
        <v>1423</v>
      </c>
      <c r="H268" t="s">
        <v>2477</v>
      </c>
      <c r="I268" t="s">
        <v>2477</v>
      </c>
      <c r="J268" t="s">
        <v>2866</v>
      </c>
      <c r="L268" t="s">
        <v>2885</v>
      </c>
    </row>
    <row r="269" spans="1:13">
      <c r="A269" s="1">
        <f>HYPERLINK("https://lsnyc.legalserver.org/matter/dynamic-profile/view/1902091","19-1902091")</f>
        <v>0</v>
      </c>
      <c r="E269" t="s">
        <v>24</v>
      </c>
      <c r="F269" t="s">
        <v>318</v>
      </c>
      <c r="G269" t="s">
        <v>1424</v>
      </c>
      <c r="H269" t="s">
        <v>2372</v>
      </c>
      <c r="I269" t="s">
        <v>2431</v>
      </c>
      <c r="J269" t="s">
        <v>2868</v>
      </c>
      <c r="K269" t="s">
        <v>2883</v>
      </c>
      <c r="L269" t="s">
        <v>2888</v>
      </c>
      <c r="M269" t="s">
        <v>2892</v>
      </c>
    </row>
    <row r="270" spans="1:13">
      <c r="A270" s="1">
        <f>HYPERLINK("https://lsnyc.legalserver.org/matter/dynamic-profile/view/1898190","19-1898190")</f>
        <v>0</v>
      </c>
      <c r="E270" t="s">
        <v>24</v>
      </c>
      <c r="F270" t="s">
        <v>319</v>
      </c>
      <c r="G270" t="s">
        <v>1425</v>
      </c>
      <c r="H270" t="s">
        <v>2478</v>
      </c>
      <c r="I270" t="s">
        <v>2360</v>
      </c>
      <c r="J270" t="s">
        <v>2868</v>
      </c>
      <c r="K270" t="s">
        <v>2883</v>
      </c>
      <c r="L270" t="s">
        <v>2887</v>
      </c>
      <c r="M270" t="s">
        <v>2892</v>
      </c>
    </row>
    <row r="271" spans="1:13">
      <c r="A271" s="1">
        <f>HYPERLINK("https://lsnyc.legalserver.org/matter/dynamic-profile/view/1901779","19-1901779")</f>
        <v>0</v>
      </c>
      <c r="E271" t="s">
        <v>24</v>
      </c>
      <c r="F271" t="s">
        <v>320</v>
      </c>
      <c r="G271" t="s">
        <v>1426</v>
      </c>
      <c r="H271" t="s">
        <v>2332</v>
      </c>
      <c r="I271" t="s">
        <v>2337</v>
      </c>
      <c r="J271" t="s">
        <v>2868</v>
      </c>
      <c r="K271" t="s">
        <v>2883</v>
      </c>
      <c r="L271" t="s">
        <v>2887</v>
      </c>
      <c r="M271" t="s">
        <v>2895</v>
      </c>
    </row>
    <row r="272" spans="1:13">
      <c r="A272" s="1">
        <f>HYPERLINK("https://lsnyc.legalserver.org/matter/dynamic-profile/view/1861616","18-1861616")</f>
        <v>0</v>
      </c>
      <c r="E272" t="s">
        <v>24</v>
      </c>
      <c r="F272" t="s">
        <v>321</v>
      </c>
      <c r="G272" t="s">
        <v>1335</v>
      </c>
      <c r="H272" t="s">
        <v>2479</v>
      </c>
      <c r="I272" t="s">
        <v>2524</v>
      </c>
      <c r="J272" t="s">
        <v>2868</v>
      </c>
      <c r="K272" t="s">
        <v>2883</v>
      </c>
      <c r="L272" t="s">
        <v>2887</v>
      </c>
      <c r="M272" t="s">
        <v>2892</v>
      </c>
    </row>
    <row r="273" spans="1:13">
      <c r="A273" s="1">
        <f>HYPERLINK("https://lsnyc.legalserver.org/matter/dynamic-profile/view/1894135","19-1894135")</f>
        <v>0</v>
      </c>
      <c r="E273" t="s">
        <v>24</v>
      </c>
      <c r="F273" t="s">
        <v>322</v>
      </c>
      <c r="G273" t="s">
        <v>1292</v>
      </c>
      <c r="H273" t="s">
        <v>2480</v>
      </c>
      <c r="I273" t="s">
        <v>2405</v>
      </c>
      <c r="J273" t="s">
        <v>2868</v>
      </c>
      <c r="K273" t="s">
        <v>2883</v>
      </c>
      <c r="L273" t="s">
        <v>2887</v>
      </c>
      <c r="M273" t="s">
        <v>2892</v>
      </c>
    </row>
    <row r="274" spans="1:13">
      <c r="A274" s="1">
        <f>HYPERLINK("https://lsnyc.legalserver.org/matter/dynamic-profile/view/1881059","18-1881059")</f>
        <v>0</v>
      </c>
      <c r="E274" t="s">
        <v>24</v>
      </c>
      <c r="F274" t="s">
        <v>317</v>
      </c>
      <c r="G274" t="s">
        <v>1423</v>
      </c>
      <c r="H274" t="s">
        <v>2349</v>
      </c>
      <c r="I274" t="s">
        <v>2597</v>
      </c>
      <c r="J274" t="s">
        <v>2868</v>
      </c>
      <c r="K274" t="s">
        <v>2883</v>
      </c>
      <c r="L274" t="s">
        <v>2887</v>
      </c>
      <c r="M274" t="s">
        <v>2892</v>
      </c>
    </row>
    <row r="275" spans="1:13">
      <c r="A275" s="1">
        <f>HYPERLINK("https://lsnyc.legalserver.org/matter/dynamic-profile/view/1910007","19-1910007")</f>
        <v>0</v>
      </c>
      <c r="E275" t="s">
        <v>24</v>
      </c>
      <c r="F275" t="s">
        <v>323</v>
      </c>
      <c r="G275" t="s">
        <v>1427</v>
      </c>
      <c r="H275" t="s">
        <v>2481</v>
      </c>
      <c r="I275" t="s">
        <v>2481</v>
      </c>
      <c r="J275" t="s">
        <v>2868</v>
      </c>
      <c r="K275" t="s">
        <v>2883</v>
      </c>
      <c r="L275" t="s">
        <v>2886</v>
      </c>
    </row>
    <row r="276" spans="1:13">
      <c r="A276" s="1">
        <f>HYPERLINK("https://lsnyc.legalserver.org/matter/dynamic-profile/view/1863399","18-1863399")</f>
        <v>0</v>
      </c>
      <c r="E276" t="s">
        <v>24</v>
      </c>
      <c r="F276" t="s">
        <v>324</v>
      </c>
      <c r="G276" t="s">
        <v>1428</v>
      </c>
      <c r="H276" t="s">
        <v>2482</v>
      </c>
      <c r="I276" t="s">
        <v>2539</v>
      </c>
      <c r="J276" t="s">
        <v>2868</v>
      </c>
      <c r="K276" t="s">
        <v>2883</v>
      </c>
      <c r="L276" t="s">
        <v>2887</v>
      </c>
      <c r="M276" t="s">
        <v>2895</v>
      </c>
    </row>
    <row r="277" spans="1:13">
      <c r="A277" s="1">
        <f>HYPERLINK("https://lsnyc.legalserver.org/matter/dynamic-profile/view/1899081","19-1899081")</f>
        <v>0</v>
      </c>
      <c r="E277" t="s">
        <v>24</v>
      </c>
      <c r="F277" t="s">
        <v>325</v>
      </c>
      <c r="G277" t="s">
        <v>1429</v>
      </c>
      <c r="H277" t="s">
        <v>2348</v>
      </c>
      <c r="I277" t="s">
        <v>2407</v>
      </c>
      <c r="J277" t="s">
        <v>2868</v>
      </c>
      <c r="L277" t="s">
        <v>2888</v>
      </c>
      <c r="M277" t="s">
        <v>2892</v>
      </c>
    </row>
    <row r="278" spans="1:13">
      <c r="A278" s="1">
        <f>HYPERLINK("https://lsnyc.legalserver.org/matter/dynamic-profile/view/1873417","18-1873417")</f>
        <v>0</v>
      </c>
      <c r="E278" t="s">
        <v>24</v>
      </c>
      <c r="F278" t="s">
        <v>326</v>
      </c>
      <c r="G278" t="s">
        <v>1335</v>
      </c>
      <c r="H278" t="s">
        <v>2340</v>
      </c>
      <c r="I278" t="s">
        <v>2715</v>
      </c>
      <c r="J278" t="s">
        <v>2868</v>
      </c>
      <c r="K278" t="s">
        <v>2883</v>
      </c>
      <c r="L278" t="s">
        <v>2887</v>
      </c>
      <c r="M278" t="s">
        <v>2892</v>
      </c>
    </row>
    <row r="279" spans="1:13">
      <c r="A279" s="1">
        <f>HYPERLINK("https://lsnyc.legalserver.org/matter/dynamic-profile/view/1866351","18-1866351")</f>
        <v>0</v>
      </c>
      <c r="E279" t="s">
        <v>24</v>
      </c>
      <c r="F279" t="s">
        <v>261</v>
      </c>
      <c r="G279" t="s">
        <v>1335</v>
      </c>
      <c r="H279" t="s">
        <v>2483</v>
      </c>
      <c r="I279" t="s">
        <v>2800</v>
      </c>
      <c r="J279" t="s">
        <v>2868</v>
      </c>
      <c r="L279" t="s">
        <v>2887</v>
      </c>
      <c r="M279" t="s">
        <v>2892</v>
      </c>
    </row>
    <row r="280" spans="1:13">
      <c r="A280" s="1">
        <f>HYPERLINK("https://lsnyc.legalserver.org/matter/dynamic-profile/view/1895862","19-1895862")</f>
        <v>0</v>
      </c>
      <c r="E280" t="s">
        <v>24</v>
      </c>
      <c r="F280" t="s">
        <v>327</v>
      </c>
      <c r="G280" t="s">
        <v>1382</v>
      </c>
      <c r="H280" t="s">
        <v>2484</v>
      </c>
      <c r="I280" t="s">
        <v>2484</v>
      </c>
      <c r="J280" t="s">
        <v>2868</v>
      </c>
      <c r="K280" t="s">
        <v>2883</v>
      </c>
      <c r="L280" t="s">
        <v>2888</v>
      </c>
      <c r="M280" t="s">
        <v>2892</v>
      </c>
    </row>
    <row r="281" spans="1:13">
      <c r="A281" s="1">
        <f>HYPERLINK("https://lsnyc.legalserver.org/matter/dynamic-profile/view/1895592","19-1895592")</f>
        <v>0</v>
      </c>
      <c r="E281" t="s">
        <v>24</v>
      </c>
      <c r="F281" t="s">
        <v>328</v>
      </c>
      <c r="G281" t="s">
        <v>1430</v>
      </c>
      <c r="H281" t="s">
        <v>2435</v>
      </c>
      <c r="I281" t="s">
        <v>2532</v>
      </c>
      <c r="J281" t="s">
        <v>2868</v>
      </c>
      <c r="L281" t="s">
        <v>2887</v>
      </c>
      <c r="M281" t="s">
        <v>2892</v>
      </c>
    </row>
    <row r="282" spans="1:13">
      <c r="A282" s="1">
        <f>HYPERLINK("https://lsnyc.legalserver.org/matter/dynamic-profile/view/1908430","19-1908430")</f>
        <v>0</v>
      </c>
      <c r="E282" t="s">
        <v>24</v>
      </c>
      <c r="F282" t="s">
        <v>329</v>
      </c>
      <c r="G282" t="s">
        <v>1431</v>
      </c>
      <c r="H282" t="s">
        <v>2485</v>
      </c>
      <c r="I282" t="s">
        <v>2705</v>
      </c>
      <c r="J282" t="s">
        <v>2868</v>
      </c>
      <c r="K282" t="s">
        <v>2883</v>
      </c>
      <c r="L282" t="s">
        <v>2887</v>
      </c>
      <c r="M282" t="s">
        <v>2895</v>
      </c>
    </row>
    <row r="283" spans="1:13">
      <c r="A283" s="1">
        <f>HYPERLINK("https://lsnyc.legalserver.org/matter/dynamic-profile/view/1894472","19-1894472")</f>
        <v>0</v>
      </c>
      <c r="E283" t="s">
        <v>24</v>
      </c>
      <c r="F283" t="s">
        <v>330</v>
      </c>
      <c r="G283" t="s">
        <v>1432</v>
      </c>
      <c r="H283" t="s">
        <v>2486</v>
      </c>
      <c r="I283" t="s">
        <v>2577</v>
      </c>
      <c r="J283" t="s">
        <v>2868</v>
      </c>
      <c r="K283" t="s">
        <v>2883</v>
      </c>
      <c r="L283" t="s">
        <v>2887</v>
      </c>
      <c r="M283" t="s">
        <v>2892</v>
      </c>
    </row>
    <row r="284" spans="1:13">
      <c r="A284" s="1">
        <f>HYPERLINK("https://lsnyc.legalserver.org/matter/dynamic-profile/view/1888846","19-1888846")</f>
        <v>0</v>
      </c>
      <c r="E284" t="s">
        <v>24</v>
      </c>
      <c r="F284" t="s">
        <v>331</v>
      </c>
      <c r="G284" t="s">
        <v>1433</v>
      </c>
      <c r="H284" t="s">
        <v>2487</v>
      </c>
      <c r="I284" t="s">
        <v>2626</v>
      </c>
      <c r="J284" t="s">
        <v>2868</v>
      </c>
      <c r="K284" t="s">
        <v>2883</v>
      </c>
      <c r="L284" t="s">
        <v>2888</v>
      </c>
      <c r="M284" t="s">
        <v>2892</v>
      </c>
    </row>
    <row r="285" spans="1:13">
      <c r="A285" s="1">
        <f>HYPERLINK("https://lsnyc.legalserver.org/matter/dynamic-profile/view/1912050","19-1912050")</f>
        <v>0</v>
      </c>
      <c r="E285" t="s">
        <v>24</v>
      </c>
      <c r="F285" t="s">
        <v>332</v>
      </c>
      <c r="G285" t="s">
        <v>1434</v>
      </c>
      <c r="H285" t="s">
        <v>2305</v>
      </c>
      <c r="I285" t="s">
        <v>2305</v>
      </c>
      <c r="J285" t="s">
        <v>2868</v>
      </c>
      <c r="K285" t="s">
        <v>2883</v>
      </c>
      <c r="M285" t="s">
        <v>2892</v>
      </c>
    </row>
    <row r="286" spans="1:13">
      <c r="A286" s="1">
        <f>HYPERLINK("https://lsnyc.legalserver.org/matter/dynamic-profile/view/1897267","19-1897267")</f>
        <v>0</v>
      </c>
      <c r="E286" t="s">
        <v>24</v>
      </c>
      <c r="F286" t="s">
        <v>333</v>
      </c>
      <c r="G286" t="s">
        <v>252</v>
      </c>
      <c r="H286" t="s">
        <v>2452</v>
      </c>
      <c r="I286" t="s">
        <v>2403</v>
      </c>
      <c r="J286" t="s">
        <v>2868</v>
      </c>
      <c r="K286" t="s">
        <v>2883</v>
      </c>
      <c r="L286" t="s">
        <v>2887</v>
      </c>
      <c r="M286" t="s">
        <v>2892</v>
      </c>
    </row>
    <row r="287" spans="1:13">
      <c r="A287" s="1">
        <f>HYPERLINK("https://lsnyc.legalserver.org/matter/dynamic-profile/view/1873232","18-1873232")</f>
        <v>0</v>
      </c>
      <c r="E287" t="s">
        <v>24</v>
      </c>
      <c r="F287" t="s">
        <v>206</v>
      </c>
      <c r="G287" t="s">
        <v>1435</v>
      </c>
      <c r="H287" t="s">
        <v>2451</v>
      </c>
      <c r="I287" t="s">
        <v>2522</v>
      </c>
      <c r="J287" t="s">
        <v>2868</v>
      </c>
      <c r="K287" t="s">
        <v>2883</v>
      </c>
      <c r="L287" t="s">
        <v>2887</v>
      </c>
      <c r="M287" t="s">
        <v>2892</v>
      </c>
    </row>
    <row r="288" spans="1:13">
      <c r="A288" s="1">
        <f>HYPERLINK("https://lsnyc.legalserver.org/matter/dynamic-profile/view/1865481","18-1865481")</f>
        <v>0</v>
      </c>
      <c r="E288" t="s">
        <v>25</v>
      </c>
      <c r="F288" t="s">
        <v>334</v>
      </c>
      <c r="G288" t="s">
        <v>1436</v>
      </c>
      <c r="H288" t="s">
        <v>2488</v>
      </c>
      <c r="I288" t="s">
        <v>2410</v>
      </c>
      <c r="J288" t="s">
        <v>2868</v>
      </c>
      <c r="K288" t="s">
        <v>2883</v>
      </c>
      <c r="L288" t="s">
        <v>2887</v>
      </c>
      <c r="M288" t="s">
        <v>2892</v>
      </c>
    </row>
    <row r="289" spans="1:13">
      <c r="A289" s="1">
        <f>HYPERLINK("https://lsnyc.legalserver.org/matter/dynamic-profile/view/1886306","18-1886306")</f>
        <v>0</v>
      </c>
      <c r="E289" t="s">
        <v>25</v>
      </c>
      <c r="F289" t="s">
        <v>334</v>
      </c>
      <c r="G289" t="s">
        <v>1436</v>
      </c>
      <c r="H289" t="s">
        <v>2294</v>
      </c>
      <c r="I289" t="s">
        <v>2405</v>
      </c>
      <c r="J289" t="s">
        <v>2871</v>
      </c>
      <c r="K289" t="s">
        <v>2883</v>
      </c>
      <c r="L289" t="s">
        <v>2889</v>
      </c>
      <c r="M289" t="s">
        <v>2898</v>
      </c>
    </row>
    <row r="290" spans="1:13">
      <c r="A290" s="1">
        <f>HYPERLINK("https://lsnyc.legalserver.org/matter/dynamic-profile/view/1870489","18-1870489")</f>
        <v>0</v>
      </c>
      <c r="E290" t="s">
        <v>25</v>
      </c>
      <c r="F290" t="s">
        <v>335</v>
      </c>
      <c r="G290" t="s">
        <v>415</v>
      </c>
      <c r="H290" t="s">
        <v>2489</v>
      </c>
      <c r="I290" t="s">
        <v>2410</v>
      </c>
      <c r="J290" t="s">
        <v>2870</v>
      </c>
      <c r="K290" t="s">
        <v>2883</v>
      </c>
      <c r="L290" t="s">
        <v>2887</v>
      </c>
      <c r="M290" t="s">
        <v>2892</v>
      </c>
    </row>
    <row r="291" spans="1:13">
      <c r="A291" s="1">
        <f>HYPERLINK("https://lsnyc.legalserver.org/matter/dynamic-profile/view/1913254","19-1913254")</f>
        <v>0</v>
      </c>
      <c r="E291" t="s">
        <v>25</v>
      </c>
      <c r="F291" t="s">
        <v>336</v>
      </c>
      <c r="G291" t="s">
        <v>1437</v>
      </c>
      <c r="H291" t="s">
        <v>2394</v>
      </c>
      <c r="I291" t="s">
        <v>2394</v>
      </c>
      <c r="J291" t="s">
        <v>2867</v>
      </c>
      <c r="K291" t="s">
        <v>2883</v>
      </c>
      <c r="L291" t="s">
        <v>2887</v>
      </c>
      <c r="M291" t="s">
        <v>2897</v>
      </c>
    </row>
    <row r="292" spans="1:13">
      <c r="A292" s="1">
        <f>HYPERLINK("https://lsnyc.legalserver.org/matter/dynamic-profile/view/1889456","19-1889456")</f>
        <v>0</v>
      </c>
      <c r="E292" t="s">
        <v>25</v>
      </c>
      <c r="F292" t="s">
        <v>337</v>
      </c>
      <c r="G292" t="s">
        <v>1438</v>
      </c>
      <c r="H292" t="s">
        <v>2490</v>
      </c>
      <c r="I292" t="s">
        <v>2650</v>
      </c>
      <c r="J292" t="s">
        <v>2868</v>
      </c>
      <c r="K292" t="s">
        <v>2883</v>
      </c>
      <c r="L292" t="s">
        <v>2889</v>
      </c>
      <c r="M292" t="s">
        <v>2898</v>
      </c>
    </row>
    <row r="293" spans="1:13">
      <c r="A293" s="1">
        <f>HYPERLINK("https://lsnyc.legalserver.org/matter/dynamic-profile/view/1867745","18-1867745")</f>
        <v>0</v>
      </c>
      <c r="E293" t="s">
        <v>25</v>
      </c>
      <c r="F293" t="s">
        <v>338</v>
      </c>
      <c r="G293" t="s">
        <v>1439</v>
      </c>
      <c r="H293" t="s">
        <v>2491</v>
      </c>
      <c r="I293" t="s">
        <v>2408</v>
      </c>
      <c r="J293" t="s">
        <v>2868</v>
      </c>
      <c r="K293" t="s">
        <v>2883</v>
      </c>
      <c r="L293" t="s">
        <v>2887</v>
      </c>
      <c r="M293" t="s">
        <v>2892</v>
      </c>
    </row>
    <row r="294" spans="1:13">
      <c r="A294" s="1">
        <f>HYPERLINK("https://lsnyc.legalserver.org/matter/dynamic-profile/view/1901559","19-1901559")</f>
        <v>0</v>
      </c>
      <c r="E294" t="s">
        <v>25</v>
      </c>
      <c r="F294" t="s">
        <v>339</v>
      </c>
      <c r="G294" t="s">
        <v>717</v>
      </c>
      <c r="H294" t="s">
        <v>2492</v>
      </c>
      <c r="I294" t="s">
        <v>2405</v>
      </c>
      <c r="J294" t="s">
        <v>2868</v>
      </c>
      <c r="K294" t="s">
        <v>2883</v>
      </c>
      <c r="L294" t="s">
        <v>2887</v>
      </c>
      <c r="M294" t="s">
        <v>2892</v>
      </c>
    </row>
    <row r="295" spans="1:13">
      <c r="A295" s="1">
        <f>HYPERLINK("https://lsnyc.legalserver.org/matter/dynamic-profile/view/1901961","19-1901961")</f>
        <v>0</v>
      </c>
      <c r="E295" t="s">
        <v>25</v>
      </c>
      <c r="F295" t="s">
        <v>336</v>
      </c>
      <c r="G295" t="s">
        <v>1437</v>
      </c>
      <c r="H295" t="s">
        <v>2493</v>
      </c>
      <c r="I295" t="s">
        <v>2405</v>
      </c>
      <c r="J295" t="s">
        <v>2868</v>
      </c>
      <c r="K295" t="s">
        <v>2883</v>
      </c>
      <c r="L295" t="s">
        <v>2887</v>
      </c>
      <c r="M295" t="s">
        <v>2895</v>
      </c>
    </row>
    <row r="296" spans="1:13">
      <c r="A296" s="1">
        <f>HYPERLINK("https://lsnyc.legalserver.org/matter/dynamic-profile/view/1891278","19-1891278")</f>
        <v>0</v>
      </c>
      <c r="E296" t="s">
        <v>25</v>
      </c>
      <c r="F296" t="s">
        <v>340</v>
      </c>
      <c r="G296" t="s">
        <v>1440</v>
      </c>
      <c r="H296" t="s">
        <v>2494</v>
      </c>
      <c r="I296" t="s">
        <v>2303</v>
      </c>
      <c r="J296" t="s">
        <v>2868</v>
      </c>
      <c r="K296" t="s">
        <v>2883</v>
      </c>
      <c r="L296" t="s">
        <v>2887</v>
      </c>
      <c r="M296" t="s">
        <v>2897</v>
      </c>
    </row>
    <row r="297" spans="1:13">
      <c r="A297" s="1">
        <f>HYPERLINK("https://lsnyc.legalserver.org/matter/dynamic-profile/view/0807025","16-0807025")</f>
        <v>0</v>
      </c>
      <c r="E297" t="s">
        <v>25</v>
      </c>
      <c r="F297" t="s">
        <v>219</v>
      </c>
      <c r="G297" t="s">
        <v>1251</v>
      </c>
      <c r="H297" t="s">
        <v>2495</v>
      </c>
      <c r="I297" t="s">
        <v>2407</v>
      </c>
      <c r="J297" t="s">
        <v>2868</v>
      </c>
      <c r="K297" t="s">
        <v>2883</v>
      </c>
      <c r="L297" t="s">
        <v>2887</v>
      </c>
      <c r="M297" t="s">
        <v>2892</v>
      </c>
    </row>
    <row r="298" spans="1:13">
      <c r="A298" s="1">
        <f>HYPERLINK("https://lsnyc.legalserver.org/matter/dynamic-profile/view/1855529","18-1855529")</f>
        <v>0</v>
      </c>
      <c r="E298" t="s">
        <v>25</v>
      </c>
      <c r="F298" t="s">
        <v>150</v>
      </c>
      <c r="G298" t="s">
        <v>1249</v>
      </c>
      <c r="H298" t="s">
        <v>2496</v>
      </c>
      <c r="I298" t="s">
        <v>2394</v>
      </c>
      <c r="J298" t="s">
        <v>2868</v>
      </c>
      <c r="K298" t="s">
        <v>2883</v>
      </c>
      <c r="L298" t="s">
        <v>2887</v>
      </c>
      <c r="M298" t="s">
        <v>2895</v>
      </c>
    </row>
    <row r="299" spans="1:13">
      <c r="A299" s="1">
        <f>HYPERLINK("https://lsnyc.legalserver.org/matter/dynamic-profile/view/1892064","19-1892064")</f>
        <v>0</v>
      </c>
      <c r="E299" t="s">
        <v>25</v>
      </c>
      <c r="F299" t="s">
        <v>102</v>
      </c>
      <c r="G299" t="s">
        <v>1441</v>
      </c>
      <c r="H299" t="s">
        <v>2417</v>
      </c>
      <c r="I299" t="s">
        <v>2650</v>
      </c>
      <c r="J299" t="s">
        <v>2868</v>
      </c>
      <c r="K299" t="s">
        <v>2883</v>
      </c>
      <c r="L299" t="s">
        <v>2887</v>
      </c>
      <c r="M299" t="s">
        <v>2892</v>
      </c>
    </row>
    <row r="300" spans="1:13">
      <c r="A300" s="1">
        <f>HYPERLINK("https://lsnyc.legalserver.org/matter/dynamic-profile/view/1905296","19-1905296")</f>
        <v>0</v>
      </c>
      <c r="E300" t="s">
        <v>25</v>
      </c>
      <c r="F300" t="s">
        <v>341</v>
      </c>
      <c r="G300" t="s">
        <v>1442</v>
      </c>
      <c r="H300" t="s">
        <v>2497</v>
      </c>
      <c r="I300" t="s">
        <v>2300</v>
      </c>
      <c r="J300" t="s">
        <v>2868</v>
      </c>
      <c r="K300" t="s">
        <v>2883</v>
      </c>
      <c r="L300" t="s">
        <v>2887</v>
      </c>
      <c r="M300" t="s">
        <v>2892</v>
      </c>
    </row>
    <row r="301" spans="1:13">
      <c r="A301" s="1">
        <f>HYPERLINK("https://lsnyc.legalserver.org/matter/dynamic-profile/view/1891961","19-1891961")</f>
        <v>0</v>
      </c>
      <c r="E301" t="s">
        <v>25</v>
      </c>
      <c r="F301" t="s">
        <v>337</v>
      </c>
      <c r="G301" t="s">
        <v>1438</v>
      </c>
      <c r="H301" t="s">
        <v>2345</v>
      </c>
      <c r="I301" t="s">
        <v>2395</v>
      </c>
      <c r="J301" t="s">
        <v>2868</v>
      </c>
      <c r="K301" t="s">
        <v>2883</v>
      </c>
      <c r="L301" t="s">
        <v>2887</v>
      </c>
      <c r="M301" t="s">
        <v>2892</v>
      </c>
    </row>
    <row r="302" spans="1:13">
      <c r="A302" s="1">
        <f>HYPERLINK("https://lsnyc.legalserver.org/matter/dynamic-profile/view/1901143","19-1901143")</f>
        <v>0</v>
      </c>
      <c r="E302" t="s">
        <v>25</v>
      </c>
      <c r="F302" t="s">
        <v>342</v>
      </c>
      <c r="G302" t="s">
        <v>1443</v>
      </c>
      <c r="H302" t="s">
        <v>2465</v>
      </c>
      <c r="I302" t="s">
        <v>2664</v>
      </c>
      <c r="J302" t="s">
        <v>2868</v>
      </c>
      <c r="K302" t="s">
        <v>2883</v>
      </c>
      <c r="L302" t="s">
        <v>2887</v>
      </c>
      <c r="M302" t="s">
        <v>2892</v>
      </c>
    </row>
    <row r="303" spans="1:13">
      <c r="A303" s="1">
        <f>HYPERLINK("https://lsnyc.legalserver.org/matter/dynamic-profile/view/1910391","19-1910391")</f>
        <v>0</v>
      </c>
      <c r="E303" t="s">
        <v>25</v>
      </c>
      <c r="F303" t="s">
        <v>335</v>
      </c>
      <c r="G303" t="s">
        <v>415</v>
      </c>
      <c r="H303" t="s">
        <v>2498</v>
      </c>
      <c r="I303" t="s">
        <v>2649</v>
      </c>
      <c r="J303" t="s">
        <v>2871</v>
      </c>
      <c r="K303" t="s">
        <v>2883</v>
      </c>
      <c r="L303" t="s">
        <v>2889</v>
      </c>
      <c r="M303" t="s">
        <v>2898</v>
      </c>
    </row>
    <row r="304" spans="1:13">
      <c r="A304" s="1">
        <f>HYPERLINK("https://lsnyc.legalserver.org/matter/dynamic-profile/view/1891964","19-1891964")</f>
        <v>0</v>
      </c>
      <c r="E304" t="s">
        <v>25</v>
      </c>
      <c r="F304" t="s">
        <v>337</v>
      </c>
      <c r="G304" t="s">
        <v>1438</v>
      </c>
      <c r="H304" t="s">
        <v>2345</v>
      </c>
      <c r="I304" t="s">
        <v>2394</v>
      </c>
      <c r="J304" t="s">
        <v>2868</v>
      </c>
      <c r="K304" t="s">
        <v>2883</v>
      </c>
      <c r="L304" t="s">
        <v>2887</v>
      </c>
      <c r="M304" t="s">
        <v>2897</v>
      </c>
    </row>
    <row r="305" spans="1:13">
      <c r="A305" s="1">
        <f>HYPERLINK("https://lsnyc.legalserver.org/matter/dynamic-profile/view/1901962","19-1901962")</f>
        <v>0</v>
      </c>
      <c r="E305" t="s">
        <v>25</v>
      </c>
      <c r="F305" t="s">
        <v>336</v>
      </c>
      <c r="G305" t="s">
        <v>1437</v>
      </c>
      <c r="H305" t="s">
        <v>2493</v>
      </c>
      <c r="I305" t="s">
        <v>2405</v>
      </c>
      <c r="J305" t="s">
        <v>2867</v>
      </c>
      <c r="K305" t="s">
        <v>2883</v>
      </c>
      <c r="L305" t="s">
        <v>2887</v>
      </c>
      <c r="M305" t="s">
        <v>2905</v>
      </c>
    </row>
    <row r="306" spans="1:13">
      <c r="A306" s="1">
        <f>HYPERLINK("https://lsnyc.legalserver.org/matter/dynamic-profile/view/1897853","19-1897853")</f>
        <v>0</v>
      </c>
      <c r="E306" t="s">
        <v>25</v>
      </c>
      <c r="F306" t="s">
        <v>150</v>
      </c>
      <c r="G306" t="s">
        <v>1444</v>
      </c>
      <c r="H306" t="s">
        <v>2499</v>
      </c>
      <c r="I306" t="s">
        <v>2314</v>
      </c>
      <c r="J306" t="s">
        <v>2868</v>
      </c>
      <c r="K306" t="s">
        <v>2883</v>
      </c>
      <c r="L306" t="s">
        <v>2887</v>
      </c>
      <c r="M306" t="s">
        <v>2892</v>
      </c>
    </row>
    <row r="307" spans="1:13">
      <c r="A307" s="1">
        <f>HYPERLINK("https://lsnyc.legalserver.org/matter/dynamic-profile/view/1912290","19-1912290")</f>
        <v>0</v>
      </c>
      <c r="E307" t="s">
        <v>25</v>
      </c>
      <c r="F307" t="s">
        <v>336</v>
      </c>
      <c r="G307" t="s">
        <v>1437</v>
      </c>
      <c r="H307" t="s">
        <v>2407</v>
      </c>
      <c r="I307" t="s">
        <v>2410</v>
      </c>
      <c r="J307" t="s">
        <v>2867</v>
      </c>
      <c r="K307" t="s">
        <v>2883</v>
      </c>
      <c r="L307" t="s">
        <v>2890</v>
      </c>
      <c r="M307" t="s">
        <v>2906</v>
      </c>
    </row>
    <row r="308" spans="1:13">
      <c r="A308" s="1">
        <f>HYPERLINK("https://lsnyc.legalserver.org/matter/dynamic-profile/view/1899223","19-1899223")</f>
        <v>0</v>
      </c>
      <c r="E308" t="s">
        <v>25</v>
      </c>
      <c r="F308" t="s">
        <v>343</v>
      </c>
      <c r="G308" t="s">
        <v>1445</v>
      </c>
      <c r="H308" t="s">
        <v>2325</v>
      </c>
      <c r="I308" t="s">
        <v>2410</v>
      </c>
      <c r="J308" t="s">
        <v>2868</v>
      </c>
      <c r="K308" t="s">
        <v>2883</v>
      </c>
      <c r="L308" t="s">
        <v>2887</v>
      </c>
      <c r="M308" t="s">
        <v>2892</v>
      </c>
    </row>
    <row r="309" spans="1:13">
      <c r="A309" s="1">
        <f>HYPERLINK("https://lsnyc.legalserver.org/matter/dynamic-profile/view/1880861","18-1880861")</f>
        <v>0</v>
      </c>
      <c r="E309" t="s">
        <v>25</v>
      </c>
      <c r="F309" t="s">
        <v>344</v>
      </c>
      <c r="G309" t="s">
        <v>1232</v>
      </c>
      <c r="H309" t="s">
        <v>2456</v>
      </c>
      <c r="I309" t="s">
        <v>2410</v>
      </c>
      <c r="J309" t="s">
        <v>2868</v>
      </c>
      <c r="K309" t="s">
        <v>2883</v>
      </c>
      <c r="L309" t="s">
        <v>2887</v>
      </c>
      <c r="M309" t="s">
        <v>2895</v>
      </c>
    </row>
    <row r="310" spans="1:13">
      <c r="A310" s="1">
        <f>HYPERLINK("https://lsnyc.legalserver.org/matter/dynamic-profile/view/1902055","19-1902055")</f>
        <v>0</v>
      </c>
      <c r="E310" t="s">
        <v>25</v>
      </c>
      <c r="F310" t="s">
        <v>335</v>
      </c>
      <c r="G310" t="s">
        <v>415</v>
      </c>
      <c r="H310" t="s">
        <v>2443</v>
      </c>
      <c r="I310" t="s">
        <v>2650</v>
      </c>
      <c r="J310" t="s">
        <v>2870</v>
      </c>
      <c r="K310" t="s">
        <v>2883</v>
      </c>
      <c r="L310" t="s">
        <v>2887</v>
      </c>
      <c r="M310" t="s">
        <v>2897</v>
      </c>
    </row>
    <row r="311" spans="1:13">
      <c r="A311" s="1">
        <f>HYPERLINK("https://lsnyc.legalserver.org/matter/dynamic-profile/view/1886307","18-1886307")</f>
        <v>0</v>
      </c>
      <c r="E311" t="s">
        <v>25</v>
      </c>
      <c r="F311" t="s">
        <v>345</v>
      </c>
      <c r="G311" t="s">
        <v>1234</v>
      </c>
      <c r="H311" t="s">
        <v>2294</v>
      </c>
      <c r="I311" t="s">
        <v>2650</v>
      </c>
      <c r="J311" t="s">
        <v>2871</v>
      </c>
      <c r="K311" t="s">
        <v>2883</v>
      </c>
      <c r="L311" t="s">
        <v>2889</v>
      </c>
      <c r="M311" t="s">
        <v>2898</v>
      </c>
    </row>
    <row r="312" spans="1:13">
      <c r="A312" s="1">
        <f>HYPERLINK("https://lsnyc.legalserver.org/matter/dynamic-profile/view/1895006","19-1895006")</f>
        <v>0</v>
      </c>
      <c r="E312" t="s">
        <v>25</v>
      </c>
      <c r="F312" t="s">
        <v>346</v>
      </c>
      <c r="G312" t="s">
        <v>1292</v>
      </c>
      <c r="H312" t="s">
        <v>2500</v>
      </c>
      <c r="I312" t="s">
        <v>2410</v>
      </c>
      <c r="J312" t="s">
        <v>2868</v>
      </c>
      <c r="K312" t="s">
        <v>2883</v>
      </c>
      <c r="L312" t="s">
        <v>2887</v>
      </c>
      <c r="M312" t="s">
        <v>2892</v>
      </c>
    </row>
    <row r="313" spans="1:13">
      <c r="A313" s="1">
        <f>HYPERLINK("https://lsnyc.legalserver.org/matter/dynamic-profile/view/1897841","19-1897841")</f>
        <v>0</v>
      </c>
      <c r="E313" t="s">
        <v>25</v>
      </c>
      <c r="F313" t="s">
        <v>249</v>
      </c>
      <c r="G313" t="s">
        <v>1277</v>
      </c>
      <c r="H313" t="s">
        <v>2499</v>
      </c>
      <c r="I313" t="s">
        <v>2403</v>
      </c>
      <c r="J313" t="s">
        <v>2868</v>
      </c>
      <c r="K313" t="s">
        <v>2883</v>
      </c>
      <c r="L313" t="s">
        <v>2887</v>
      </c>
      <c r="M313" t="s">
        <v>2892</v>
      </c>
    </row>
    <row r="314" spans="1:13">
      <c r="A314" s="1">
        <f>HYPERLINK("https://lsnyc.legalserver.org/matter/dynamic-profile/view/1877591","18-1877591")</f>
        <v>0</v>
      </c>
      <c r="E314" t="s">
        <v>25</v>
      </c>
      <c r="F314" t="s">
        <v>347</v>
      </c>
      <c r="G314" t="s">
        <v>1446</v>
      </c>
      <c r="H314" t="s">
        <v>2413</v>
      </c>
      <c r="I314" t="s">
        <v>2405</v>
      </c>
      <c r="J314" t="s">
        <v>2868</v>
      </c>
      <c r="K314" t="s">
        <v>2883</v>
      </c>
      <c r="L314" t="s">
        <v>2887</v>
      </c>
      <c r="M314" t="s">
        <v>2895</v>
      </c>
    </row>
    <row r="315" spans="1:13">
      <c r="A315" s="1">
        <f>HYPERLINK("https://lsnyc.legalserver.org/matter/dynamic-profile/view/1911757","19-1911757")</f>
        <v>0</v>
      </c>
      <c r="E315" t="s">
        <v>25</v>
      </c>
      <c r="F315" t="s">
        <v>336</v>
      </c>
      <c r="G315" t="s">
        <v>1437</v>
      </c>
      <c r="H315" t="s">
        <v>2306</v>
      </c>
      <c r="I315" t="s">
        <v>2705</v>
      </c>
      <c r="J315" t="s">
        <v>2867</v>
      </c>
      <c r="K315" t="s">
        <v>2883</v>
      </c>
      <c r="L315" t="s">
        <v>2890</v>
      </c>
      <c r="M315" t="s">
        <v>2899</v>
      </c>
    </row>
    <row r="316" spans="1:13">
      <c r="A316" s="1">
        <f>HYPERLINK("https://lsnyc.legalserver.org/matter/dynamic-profile/view/1898785","19-1898785")</f>
        <v>0</v>
      </c>
      <c r="E316" t="s">
        <v>25</v>
      </c>
      <c r="F316" t="s">
        <v>150</v>
      </c>
      <c r="G316" t="s">
        <v>1444</v>
      </c>
      <c r="H316" t="s">
        <v>2327</v>
      </c>
      <c r="I316" t="s">
        <v>2405</v>
      </c>
      <c r="J316" t="s">
        <v>2868</v>
      </c>
      <c r="K316" t="s">
        <v>2883</v>
      </c>
      <c r="L316" t="s">
        <v>2887</v>
      </c>
      <c r="M316" t="s">
        <v>2895</v>
      </c>
    </row>
    <row r="317" spans="1:13">
      <c r="A317" s="1">
        <f>HYPERLINK("https://lsnyc.legalserver.org/matter/dynamic-profile/view/1884674","18-1884674")</f>
        <v>0</v>
      </c>
      <c r="E317" t="s">
        <v>25</v>
      </c>
      <c r="F317" t="s">
        <v>348</v>
      </c>
      <c r="G317" t="s">
        <v>1447</v>
      </c>
      <c r="H317" t="s">
        <v>2501</v>
      </c>
      <c r="I317" t="s">
        <v>2650</v>
      </c>
      <c r="J317" t="s">
        <v>2868</v>
      </c>
      <c r="K317" t="s">
        <v>2883</v>
      </c>
      <c r="L317" t="s">
        <v>2887</v>
      </c>
      <c r="M317" t="s">
        <v>2895</v>
      </c>
    </row>
    <row r="318" spans="1:13">
      <c r="A318" s="1">
        <f>HYPERLINK("https://lsnyc.legalserver.org/matter/dynamic-profile/view/1872381","18-1872381")</f>
        <v>0</v>
      </c>
      <c r="E318" t="s">
        <v>25</v>
      </c>
      <c r="F318" t="s">
        <v>349</v>
      </c>
      <c r="G318" t="s">
        <v>1448</v>
      </c>
      <c r="H318" t="s">
        <v>2502</v>
      </c>
      <c r="I318" t="s">
        <v>2650</v>
      </c>
      <c r="J318" t="s">
        <v>2868</v>
      </c>
      <c r="K318" t="s">
        <v>2883</v>
      </c>
      <c r="L318" t="s">
        <v>2887</v>
      </c>
      <c r="M318" t="s">
        <v>2892</v>
      </c>
    </row>
    <row r="319" spans="1:13">
      <c r="A319" s="1">
        <f>HYPERLINK("https://lsnyc.legalserver.org/matter/dynamic-profile/view/1861819","18-1861819")</f>
        <v>0</v>
      </c>
      <c r="E319" t="s">
        <v>25</v>
      </c>
      <c r="F319" t="s">
        <v>350</v>
      </c>
      <c r="G319" t="s">
        <v>1449</v>
      </c>
      <c r="H319" t="s">
        <v>2503</v>
      </c>
      <c r="I319" t="s">
        <v>2405</v>
      </c>
      <c r="J319" t="s">
        <v>2870</v>
      </c>
      <c r="K319" t="s">
        <v>2883</v>
      </c>
      <c r="L319" t="s">
        <v>2887</v>
      </c>
      <c r="M319" t="s">
        <v>2897</v>
      </c>
    </row>
    <row r="320" spans="1:13">
      <c r="A320" s="1">
        <f>HYPERLINK("https://lsnyc.legalserver.org/matter/dynamic-profile/view/1899933","19-1899933")</f>
        <v>0</v>
      </c>
      <c r="E320" t="s">
        <v>25</v>
      </c>
      <c r="F320" t="s">
        <v>351</v>
      </c>
      <c r="G320" t="s">
        <v>1450</v>
      </c>
      <c r="H320" t="s">
        <v>2325</v>
      </c>
      <c r="I320" t="s">
        <v>2636</v>
      </c>
      <c r="J320" t="s">
        <v>2872</v>
      </c>
      <c r="K320" t="s">
        <v>2883</v>
      </c>
      <c r="L320" t="s">
        <v>2887</v>
      </c>
      <c r="M320" t="s">
        <v>2907</v>
      </c>
    </row>
    <row r="321" spans="1:13">
      <c r="A321" s="1">
        <f>HYPERLINK("https://lsnyc.legalserver.org/matter/dynamic-profile/view/1891755","19-1891755")</f>
        <v>0</v>
      </c>
      <c r="E321" t="s">
        <v>25</v>
      </c>
      <c r="F321" t="s">
        <v>335</v>
      </c>
      <c r="G321" t="s">
        <v>415</v>
      </c>
      <c r="H321" t="s">
        <v>2310</v>
      </c>
      <c r="I321" t="s">
        <v>2405</v>
      </c>
      <c r="J321" t="s">
        <v>2870</v>
      </c>
      <c r="K321" t="s">
        <v>2883</v>
      </c>
      <c r="L321" t="s">
        <v>2887</v>
      </c>
      <c r="M321" t="s">
        <v>2892</v>
      </c>
    </row>
    <row r="322" spans="1:13">
      <c r="A322" s="1">
        <f>HYPERLINK("https://lsnyc.legalserver.org/matter/dynamic-profile/view/1907382","19-1907382")</f>
        <v>0</v>
      </c>
      <c r="E322" t="s">
        <v>26</v>
      </c>
      <c r="F322" t="s">
        <v>254</v>
      </c>
      <c r="G322" t="s">
        <v>1451</v>
      </c>
      <c r="H322" t="s">
        <v>2504</v>
      </c>
      <c r="I322" t="s">
        <v>2407</v>
      </c>
      <c r="J322" t="s">
        <v>2869</v>
      </c>
      <c r="K322" t="s">
        <v>2883</v>
      </c>
      <c r="L322" t="s">
        <v>2885</v>
      </c>
      <c r="M322" t="s">
        <v>2894</v>
      </c>
    </row>
    <row r="323" spans="1:13">
      <c r="A323" s="1">
        <f>HYPERLINK("https://lsnyc.legalserver.org/matter/dynamic-profile/view/1896135","19-1896135")</f>
        <v>0</v>
      </c>
      <c r="E323" t="s">
        <v>26</v>
      </c>
      <c r="F323" t="s">
        <v>352</v>
      </c>
      <c r="G323" t="s">
        <v>1452</v>
      </c>
      <c r="H323" t="s">
        <v>2386</v>
      </c>
      <c r="I323" t="s">
        <v>2295</v>
      </c>
      <c r="J323" t="s">
        <v>2869</v>
      </c>
      <c r="K323" t="s">
        <v>2883</v>
      </c>
      <c r="L323" t="s">
        <v>2885</v>
      </c>
      <c r="M323" t="s">
        <v>2894</v>
      </c>
    </row>
    <row r="324" spans="1:13">
      <c r="A324" s="1">
        <f>HYPERLINK("https://lsnyc.legalserver.org/matter/dynamic-profile/view/1902272","19-1902272")</f>
        <v>0</v>
      </c>
      <c r="E324" t="s">
        <v>26</v>
      </c>
      <c r="F324" t="s">
        <v>353</v>
      </c>
      <c r="G324" t="s">
        <v>1082</v>
      </c>
      <c r="H324" t="s">
        <v>2372</v>
      </c>
      <c r="I324" t="s">
        <v>2395</v>
      </c>
      <c r="J324" t="s">
        <v>2866</v>
      </c>
      <c r="K324" t="s">
        <v>2883</v>
      </c>
      <c r="L324" t="s">
        <v>2888</v>
      </c>
      <c r="M324" t="s">
        <v>2908</v>
      </c>
    </row>
    <row r="325" spans="1:13">
      <c r="A325" s="1">
        <f>HYPERLINK("https://lsnyc.legalserver.org/matter/dynamic-profile/view/1895116","19-1895116")</f>
        <v>0</v>
      </c>
      <c r="E325" t="s">
        <v>26</v>
      </c>
      <c r="F325" t="s">
        <v>354</v>
      </c>
      <c r="G325" t="s">
        <v>1453</v>
      </c>
      <c r="H325" t="s">
        <v>2505</v>
      </c>
      <c r="I325" t="s">
        <v>2360</v>
      </c>
      <c r="J325" t="s">
        <v>2870</v>
      </c>
      <c r="K325" t="s">
        <v>2883</v>
      </c>
      <c r="L325" t="s">
        <v>2885</v>
      </c>
      <c r="M325" t="s">
        <v>2909</v>
      </c>
    </row>
    <row r="326" spans="1:13">
      <c r="A326" s="1">
        <f>HYPERLINK("https://lsnyc.legalserver.org/matter/dynamic-profile/view/1903504","19-1903504")</f>
        <v>0</v>
      </c>
      <c r="E326" t="s">
        <v>26</v>
      </c>
      <c r="F326" t="s">
        <v>355</v>
      </c>
      <c r="G326" t="s">
        <v>238</v>
      </c>
      <c r="H326" t="s">
        <v>2506</v>
      </c>
      <c r="I326" t="s">
        <v>2647</v>
      </c>
      <c r="J326" t="s">
        <v>2868</v>
      </c>
      <c r="K326" t="s">
        <v>2883</v>
      </c>
      <c r="L326" t="s">
        <v>2887</v>
      </c>
      <c r="M326" t="s">
        <v>2892</v>
      </c>
    </row>
    <row r="327" spans="1:13">
      <c r="A327" s="1">
        <f>HYPERLINK("https://lsnyc.legalserver.org/matter/dynamic-profile/view/1909393","19-1909393")</f>
        <v>0</v>
      </c>
      <c r="E327" t="s">
        <v>26</v>
      </c>
      <c r="F327" t="s">
        <v>254</v>
      </c>
      <c r="G327" t="s">
        <v>1451</v>
      </c>
      <c r="H327" t="s">
        <v>2507</v>
      </c>
      <c r="I327" t="s">
        <v>2498</v>
      </c>
      <c r="J327" t="s">
        <v>2868</v>
      </c>
      <c r="K327" t="s">
        <v>2883</v>
      </c>
      <c r="L327" t="s">
        <v>2891</v>
      </c>
      <c r="M327" t="s">
        <v>2906</v>
      </c>
    </row>
    <row r="328" spans="1:13">
      <c r="A328" s="1">
        <f>HYPERLINK("https://lsnyc.legalserver.org/matter/dynamic-profile/view/1897591","19-1897591")</f>
        <v>0</v>
      </c>
      <c r="E328" t="s">
        <v>26</v>
      </c>
      <c r="F328" t="s">
        <v>329</v>
      </c>
      <c r="G328" t="s">
        <v>1454</v>
      </c>
      <c r="H328" t="s">
        <v>2363</v>
      </c>
      <c r="I328" t="s">
        <v>2636</v>
      </c>
      <c r="J328" t="s">
        <v>2868</v>
      </c>
      <c r="K328" t="s">
        <v>2883</v>
      </c>
      <c r="L328" t="s">
        <v>2887</v>
      </c>
      <c r="M328" t="s">
        <v>2892</v>
      </c>
    </row>
    <row r="329" spans="1:13">
      <c r="A329" s="1">
        <f>HYPERLINK("https://lsnyc.legalserver.org/matter/dynamic-profile/view/0828485","17-0828485")</f>
        <v>0</v>
      </c>
      <c r="E329" t="s">
        <v>26</v>
      </c>
      <c r="F329" t="s">
        <v>356</v>
      </c>
      <c r="G329" t="s">
        <v>1349</v>
      </c>
      <c r="H329" t="s">
        <v>2508</v>
      </c>
      <c r="I329" t="s">
        <v>2657</v>
      </c>
      <c r="J329" t="s">
        <v>2868</v>
      </c>
      <c r="K329" t="s">
        <v>2883</v>
      </c>
      <c r="L329" t="s">
        <v>2887</v>
      </c>
      <c r="M329" t="s">
        <v>2895</v>
      </c>
    </row>
    <row r="330" spans="1:13">
      <c r="A330" s="1">
        <f>HYPERLINK("https://lsnyc.legalserver.org/matter/dynamic-profile/view/1911179","19-1911179")</f>
        <v>0</v>
      </c>
      <c r="E330" t="s">
        <v>26</v>
      </c>
      <c r="F330" t="s">
        <v>357</v>
      </c>
      <c r="G330" t="s">
        <v>1455</v>
      </c>
      <c r="H330" t="s">
        <v>2303</v>
      </c>
      <c r="I330" t="s">
        <v>2303</v>
      </c>
      <c r="J330" t="s">
        <v>2868</v>
      </c>
    </row>
    <row r="331" spans="1:13">
      <c r="A331" s="1">
        <f>HYPERLINK("https://lsnyc.legalserver.org/matter/dynamic-profile/view/1902269","19-1902269")</f>
        <v>0</v>
      </c>
      <c r="E331" t="s">
        <v>26</v>
      </c>
      <c r="F331" t="s">
        <v>353</v>
      </c>
      <c r="G331" t="s">
        <v>1082</v>
      </c>
      <c r="H331" t="s">
        <v>2372</v>
      </c>
      <c r="I331" t="s">
        <v>2360</v>
      </c>
      <c r="J331" t="s">
        <v>2868</v>
      </c>
      <c r="K331" t="s">
        <v>2883</v>
      </c>
      <c r="L331" t="s">
        <v>2887</v>
      </c>
      <c r="M331" t="s">
        <v>2897</v>
      </c>
    </row>
    <row r="332" spans="1:13">
      <c r="A332" s="1">
        <f>HYPERLINK("https://lsnyc.legalserver.org/matter/dynamic-profile/view/1897227","19-1897227")</f>
        <v>0</v>
      </c>
      <c r="E332" t="s">
        <v>26</v>
      </c>
      <c r="F332" t="s">
        <v>352</v>
      </c>
      <c r="G332" t="s">
        <v>1452</v>
      </c>
      <c r="H332" t="s">
        <v>2452</v>
      </c>
      <c r="I332" t="s">
        <v>2295</v>
      </c>
      <c r="J332" t="s">
        <v>2868</v>
      </c>
      <c r="K332" t="s">
        <v>2883</v>
      </c>
      <c r="L332" t="s">
        <v>2890</v>
      </c>
      <c r="M332" t="s">
        <v>2895</v>
      </c>
    </row>
    <row r="333" spans="1:13">
      <c r="A333" s="1">
        <f>HYPERLINK("https://lsnyc.legalserver.org/matter/dynamic-profile/view/1884739","18-1884739")</f>
        <v>0</v>
      </c>
      <c r="E333" t="s">
        <v>26</v>
      </c>
      <c r="F333" t="s">
        <v>277</v>
      </c>
      <c r="G333" t="s">
        <v>1335</v>
      </c>
      <c r="H333" t="s">
        <v>2501</v>
      </c>
      <c r="I333" t="s">
        <v>2407</v>
      </c>
      <c r="J333" t="s">
        <v>2869</v>
      </c>
      <c r="K333" t="s">
        <v>2883</v>
      </c>
      <c r="L333" t="s">
        <v>2890</v>
      </c>
      <c r="M333" t="s">
        <v>2896</v>
      </c>
    </row>
    <row r="334" spans="1:13">
      <c r="A334" s="1">
        <f>HYPERLINK("https://lsnyc.legalserver.org/matter/dynamic-profile/view/1896526","19-1896526")</f>
        <v>0</v>
      </c>
      <c r="E334" t="s">
        <v>26</v>
      </c>
      <c r="F334" t="s">
        <v>353</v>
      </c>
      <c r="G334" t="s">
        <v>1082</v>
      </c>
      <c r="H334" t="s">
        <v>2509</v>
      </c>
      <c r="I334" t="s">
        <v>2360</v>
      </c>
      <c r="J334" t="s">
        <v>2868</v>
      </c>
      <c r="K334" t="s">
        <v>2883</v>
      </c>
      <c r="L334" t="s">
        <v>2887</v>
      </c>
      <c r="M334" t="s">
        <v>2892</v>
      </c>
    </row>
    <row r="335" spans="1:13">
      <c r="A335" s="1">
        <f>HYPERLINK("https://lsnyc.legalserver.org/matter/dynamic-profile/view/1901861","19-1901861")</f>
        <v>0</v>
      </c>
      <c r="E335" t="s">
        <v>26</v>
      </c>
      <c r="F335" t="s">
        <v>358</v>
      </c>
      <c r="G335" t="s">
        <v>1456</v>
      </c>
      <c r="H335" t="s">
        <v>2510</v>
      </c>
      <c r="I335" t="s">
        <v>2300</v>
      </c>
      <c r="J335" t="s">
        <v>2868</v>
      </c>
      <c r="K335" t="s">
        <v>2883</v>
      </c>
      <c r="L335" t="s">
        <v>2887</v>
      </c>
      <c r="M335" t="s">
        <v>2892</v>
      </c>
    </row>
    <row r="336" spans="1:13">
      <c r="A336" s="1">
        <f>HYPERLINK("https://lsnyc.legalserver.org/matter/dynamic-profile/view/1910321","19-1910321")</f>
        <v>0</v>
      </c>
      <c r="E336" t="s">
        <v>26</v>
      </c>
      <c r="F336" t="s">
        <v>98</v>
      </c>
      <c r="G336" t="s">
        <v>1231</v>
      </c>
      <c r="H336" t="s">
        <v>2498</v>
      </c>
      <c r="I336" t="s">
        <v>2410</v>
      </c>
      <c r="J336" t="s">
        <v>2868</v>
      </c>
      <c r="K336" t="s">
        <v>2883</v>
      </c>
      <c r="L336" t="s">
        <v>2887</v>
      </c>
      <c r="M336" t="s">
        <v>2892</v>
      </c>
    </row>
    <row r="337" spans="1:13">
      <c r="A337" s="1">
        <f>HYPERLINK("https://lsnyc.legalserver.org/matter/dynamic-profile/view/1909771","19-1909771")</f>
        <v>0</v>
      </c>
      <c r="E337" t="s">
        <v>26</v>
      </c>
      <c r="F337" t="s">
        <v>359</v>
      </c>
      <c r="G337" t="s">
        <v>1457</v>
      </c>
      <c r="H337" t="s">
        <v>2511</v>
      </c>
      <c r="I337" t="s">
        <v>2511</v>
      </c>
      <c r="J337" t="s">
        <v>2868</v>
      </c>
      <c r="K337" t="s">
        <v>2883</v>
      </c>
      <c r="L337" t="s">
        <v>2888</v>
      </c>
      <c r="M337" t="s">
        <v>2906</v>
      </c>
    </row>
    <row r="338" spans="1:13">
      <c r="A338" s="1">
        <f>HYPERLINK("https://lsnyc.legalserver.org/matter/dynamic-profile/view/1901915","19-1901915")</f>
        <v>0</v>
      </c>
      <c r="E338" t="s">
        <v>26</v>
      </c>
      <c r="F338" t="s">
        <v>360</v>
      </c>
      <c r="G338" t="s">
        <v>1295</v>
      </c>
      <c r="H338" t="s">
        <v>2510</v>
      </c>
      <c r="I338" t="s">
        <v>2520</v>
      </c>
      <c r="J338" t="s">
        <v>2868</v>
      </c>
      <c r="K338" t="s">
        <v>2883</v>
      </c>
      <c r="L338" t="s">
        <v>2887</v>
      </c>
      <c r="M338" t="s">
        <v>2892</v>
      </c>
    </row>
    <row r="339" spans="1:13">
      <c r="A339" s="1">
        <f>HYPERLINK("https://lsnyc.legalserver.org/matter/dynamic-profile/view/1895526","19-1895526")</f>
        <v>0</v>
      </c>
      <c r="E339" t="s">
        <v>26</v>
      </c>
      <c r="F339" t="s">
        <v>361</v>
      </c>
      <c r="G339" t="s">
        <v>1458</v>
      </c>
      <c r="H339" t="s">
        <v>2505</v>
      </c>
      <c r="I339" t="s">
        <v>2318</v>
      </c>
      <c r="J339" t="s">
        <v>2868</v>
      </c>
      <c r="K339" t="s">
        <v>2883</v>
      </c>
      <c r="L339" t="s">
        <v>2885</v>
      </c>
      <c r="M339" t="s">
        <v>2895</v>
      </c>
    </row>
    <row r="340" spans="1:13">
      <c r="A340" s="1">
        <f>HYPERLINK("https://lsnyc.legalserver.org/matter/dynamic-profile/view/1890691","19-1890691")</f>
        <v>0</v>
      </c>
      <c r="E340" t="s">
        <v>26</v>
      </c>
      <c r="F340" t="s">
        <v>114</v>
      </c>
      <c r="G340" t="s">
        <v>1459</v>
      </c>
      <c r="H340" t="s">
        <v>2316</v>
      </c>
      <c r="I340" t="s">
        <v>2724</v>
      </c>
      <c r="J340" t="s">
        <v>2868</v>
      </c>
      <c r="K340" t="s">
        <v>2883</v>
      </c>
      <c r="L340" t="s">
        <v>2887</v>
      </c>
      <c r="M340" t="s">
        <v>2895</v>
      </c>
    </row>
    <row r="341" spans="1:13">
      <c r="A341" s="1">
        <f>HYPERLINK("https://lsnyc.legalserver.org/matter/dynamic-profile/view/1868355","18-1868355")</f>
        <v>0</v>
      </c>
      <c r="E341" t="s">
        <v>26</v>
      </c>
      <c r="F341" t="s">
        <v>269</v>
      </c>
      <c r="G341" t="s">
        <v>415</v>
      </c>
      <c r="H341" t="s">
        <v>2512</v>
      </c>
      <c r="I341" t="s">
        <v>2407</v>
      </c>
      <c r="J341" t="s">
        <v>2868</v>
      </c>
      <c r="K341" t="s">
        <v>2883</v>
      </c>
      <c r="L341" t="s">
        <v>2891</v>
      </c>
      <c r="M341" t="s">
        <v>2910</v>
      </c>
    </row>
    <row r="342" spans="1:13">
      <c r="A342" s="1">
        <f>HYPERLINK("https://lsnyc.legalserver.org/matter/dynamic-profile/view/0796071","16-0796071")</f>
        <v>0</v>
      </c>
      <c r="E342" t="s">
        <v>26</v>
      </c>
      <c r="F342" t="s">
        <v>362</v>
      </c>
      <c r="G342" t="s">
        <v>1460</v>
      </c>
      <c r="H342" t="s">
        <v>2513</v>
      </c>
      <c r="I342" t="s">
        <v>2468</v>
      </c>
      <c r="J342" t="s">
        <v>2873</v>
      </c>
      <c r="K342" t="s">
        <v>2883</v>
      </c>
      <c r="L342" t="s">
        <v>2891</v>
      </c>
      <c r="M342" t="s">
        <v>2911</v>
      </c>
    </row>
    <row r="343" spans="1:13">
      <c r="A343" s="1">
        <f>HYPERLINK("https://lsnyc.legalserver.org/matter/dynamic-profile/view/1857862","18-1857862")</f>
        <v>0</v>
      </c>
      <c r="E343" t="s">
        <v>27</v>
      </c>
      <c r="F343" t="s">
        <v>363</v>
      </c>
      <c r="G343" t="s">
        <v>1461</v>
      </c>
      <c r="H343" t="s">
        <v>2514</v>
      </c>
      <c r="I343" t="s">
        <v>2300</v>
      </c>
      <c r="J343" t="s">
        <v>2866</v>
      </c>
    </row>
    <row r="344" spans="1:13">
      <c r="A344" s="1">
        <f>HYPERLINK("https://lsnyc.legalserver.org/matter/dynamic-profile/view/1905575","19-1905575")</f>
        <v>0</v>
      </c>
      <c r="E344" t="s">
        <v>27</v>
      </c>
      <c r="F344" t="s">
        <v>168</v>
      </c>
      <c r="G344" t="s">
        <v>1238</v>
      </c>
      <c r="H344" t="s">
        <v>2307</v>
      </c>
      <c r="I344" t="s">
        <v>2705</v>
      </c>
      <c r="J344" t="s">
        <v>2866</v>
      </c>
    </row>
    <row r="345" spans="1:13">
      <c r="A345" s="1">
        <f>HYPERLINK("https://lsnyc.legalserver.org/matter/dynamic-profile/view/1885233","18-1885233")</f>
        <v>0</v>
      </c>
      <c r="E345" t="s">
        <v>27</v>
      </c>
      <c r="F345" t="s">
        <v>175</v>
      </c>
      <c r="G345" t="s">
        <v>1292</v>
      </c>
      <c r="H345" t="s">
        <v>2515</v>
      </c>
      <c r="I345" t="s">
        <v>2300</v>
      </c>
      <c r="J345" t="s">
        <v>2866</v>
      </c>
      <c r="K345" t="s">
        <v>2883</v>
      </c>
      <c r="L345" t="s">
        <v>2888</v>
      </c>
      <c r="M345" t="s">
        <v>2900</v>
      </c>
    </row>
    <row r="346" spans="1:13">
      <c r="A346" s="1">
        <f>HYPERLINK("https://lsnyc.legalserver.org/matter/dynamic-profile/view/1879770","18-1879770")</f>
        <v>0</v>
      </c>
      <c r="E346" t="s">
        <v>27</v>
      </c>
      <c r="F346" t="s">
        <v>360</v>
      </c>
      <c r="G346" t="s">
        <v>1368</v>
      </c>
      <c r="H346" t="s">
        <v>2516</v>
      </c>
      <c r="I346" t="s">
        <v>2300</v>
      </c>
      <c r="J346" t="s">
        <v>2866</v>
      </c>
      <c r="K346" t="s">
        <v>2883</v>
      </c>
    </row>
    <row r="347" spans="1:13">
      <c r="A347" s="1">
        <f>HYPERLINK("https://lsnyc.legalserver.org/matter/dynamic-profile/view/1885230","18-1885230")</f>
        <v>0</v>
      </c>
      <c r="E347" t="s">
        <v>27</v>
      </c>
      <c r="F347" t="s">
        <v>175</v>
      </c>
      <c r="G347" t="s">
        <v>1292</v>
      </c>
      <c r="H347" t="s">
        <v>2515</v>
      </c>
      <c r="I347" t="s">
        <v>2650</v>
      </c>
      <c r="J347" t="s">
        <v>2868</v>
      </c>
      <c r="K347" t="s">
        <v>2883</v>
      </c>
      <c r="L347" t="s">
        <v>2887</v>
      </c>
      <c r="M347" t="s">
        <v>2892</v>
      </c>
    </row>
    <row r="348" spans="1:13">
      <c r="A348" s="1">
        <f>HYPERLINK("https://lsnyc.legalserver.org/matter/dynamic-profile/view/1905567","19-1905567")</f>
        <v>0</v>
      </c>
      <c r="E348" t="s">
        <v>27</v>
      </c>
      <c r="F348" t="s">
        <v>168</v>
      </c>
      <c r="G348" t="s">
        <v>1238</v>
      </c>
      <c r="H348" t="s">
        <v>2421</v>
      </c>
      <c r="I348" t="s">
        <v>2705</v>
      </c>
      <c r="J348" t="s">
        <v>2868</v>
      </c>
      <c r="K348" t="s">
        <v>2883</v>
      </c>
      <c r="L348" t="s">
        <v>2887</v>
      </c>
      <c r="M348" t="s">
        <v>2892</v>
      </c>
    </row>
    <row r="349" spans="1:13">
      <c r="A349" s="1">
        <f>HYPERLINK("https://lsnyc.legalserver.org/matter/dynamic-profile/view/1895689","19-1895689")</f>
        <v>0</v>
      </c>
      <c r="E349" t="s">
        <v>27</v>
      </c>
      <c r="F349" t="s">
        <v>245</v>
      </c>
      <c r="G349" t="s">
        <v>1234</v>
      </c>
      <c r="H349" t="s">
        <v>2463</v>
      </c>
      <c r="I349" t="s">
        <v>2300</v>
      </c>
      <c r="J349" t="s">
        <v>2866</v>
      </c>
      <c r="L349" t="s">
        <v>2885</v>
      </c>
      <c r="M349" t="s">
        <v>2900</v>
      </c>
    </row>
    <row r="350" spans="1:13">
      <c r="A350" s="1">
        <f>HYPERLINK("https://lsnyc.legalserver.org/matter/dynamic-profile/view/1897592","19-1897592")</f>
        <v>0</v>
      </c>
      <c r="E350" t="s">
        <v>27</v>
      </c>
      <c r="F350" t="s">
        <v>364</v>
      </c>
      <c r="G350" t="s">
        <v>1292</v>
      </c>
      <c r="H350" t="s">
        <v>2509</v>
      </c>
      <c r="I350" t="s">
        <v>2705</v>
      </c>
      <c r="J350" t="s">
        <v>2868</v>
      </c>
      <c r="K350" t="s">
        <v>2883</v>
      </c>
      <c r="L350" t="s">
        <v>2887</v>
      </c>
      <c r="M350" t="s">
        <v>2892</v>
      </c>
    </row>
    <row r="351" spans="1:13">
      <c r="A351" s="1">
        <f>HYPERLINK("https://lsnyc.legalserver.org/matter/dynamic-profile/view/1894313","19-1894313")</f>
        <v>0</v>
      </c>
      <c r="E351" t="s">
        <v>27</v>
      </c>
      <c r="F351" t="s">
        <v>365</v>
      </c>
      <c r="G351" t="s">
        <v>1462</v>
      </c>
      <c r="H351" t="s">
        <v>2296</v>
      </c>
      <c r="I351" t="s">
        <v>2300</v>
      </c>
      <c r="J351" t="s">
        <v>2866</v>
      </c>
      <c r="K351" t="s">
        <v>2883</v>
      </c>
      <c r="L351" t="s">
        <v>2888</v>
      </c>
      <c r="M351" t="s">
        <v>2900</v>
      </c>
    </row>
    <row r="352" spans="1:13">
      <c r="A352" s="1">
        <f>HYPERLINK("https://lsnyc.legalserver.org/matter/dynamic-profile/view/1908768","19-1908768")</f>
        <v>0</v>
      </c>
      <c r="E352" t="s">
        <v>27</v>
      </c>
      <c r="F352" t="s">
        <v>281</v>
      </c>
      <c r="G352" t="s">
        <v>1277</v>
      </c>
      <c r="H352" t="s">
        <v>2485</v>
      </c>
      <c r="I352" t="s">
        <v>2650</v>
      </c>
      <c r="J352" t="s">
        <v>2868</v>
      </c>
      <c r="K352" t="s">
        <v>2883</v>
      </c>
      <c r="L352" t="s">
        <v>2887</v>
      </c>
      <c r="M352" t="s">
        <v>2892</v>
      </c>
    </row>
    <row r="353" spans="1:13">
      <c r="A353" s="1">
        <f>HYPERLINK("https://lsnyc.legalserver.org/matter/dynamic-profile/view/1901934","19-1901934")</f>
        <v>0</v>
      </c>
      <c r="E353" t="s">
        <v>27</v>
      </c>
      <c r="F353" t="s">
        <v>366</v>
      </c>
      <c r="G353" t="s">
        <v>1463</v>
      </c>
      <c r="H353" t="s">
        <v>2443</v>
      </c>
      <c r="I353" t="s">
        <v>2407</v>
      </c>
      <c r="J353" t="s">
        <v>2868</v>
      </c>
      <c r="L353" t="s">
        <v>2887</v>
      </c>
      <c r="M353" t="s">
        <v>2892</v>
      </c>
    </row>
    <row r="354" spans="1:13">
      <c r="A354" s="1">
        <f>HYPERLINK("https://lsnyc.legalserver.org/matter/dynamic-profile/view/1857861","18-1857861")</f>
        <v>0</v>
      </c>
      <c r="E354" t="s">
        <v>27</v>
      </c>
      <c r="F354" t="s">
        <v>363</v>
      </c>
      <c r="G354" t="s">
        <v>1461</v>
      </c>
      <c r="H354" t="s">
        <v>2514</v>
      </c>
      <c r="I354" t="s">
        <v>2410</v>
      </c>
      <c r="J354" t="s">
        <v>2868</v>
      </c>
      <c r="L354" t="s">
        <v>2887</v>
      </c>
      <c r="M354" t="s">
        <v>2892</v>
      </c>
    </row>
    <row r="355" spans="1:13">
      <c r="A355" s="1">
        <f>HYPERLINK("https://lsnyc.legalserver.org/matter/dynamic-profile/view/1905893","19-1905893")</f>
        <v>0</v>
      </c>
      <c r="E355" t="s">
        <v>27</v>
      </c>
      <c r="F355" t="s">
        <v>287</v>
      </c>
      <c r="G355" t="s">
        <v>1464</v>
      </c>
      <c r="H355" t="s">
        <v>2398</v>
      </c>
      <c r="I355" t="s">
        <v>2650</v>
      </c>
      <c r="J355" t="s">
        <v>2868</v>
      </c>
      <c r="K355" t="s">
        <v>2883</v>
      </c>
      <c r="L355" t="s">
        <v>2887</v>
      </c>
      <c r="M355" t="s">
        <v>2892</v>
      </c>
    </row>
    <row r="356" spans="1:13">
      <c r="A356" s="1">
        <f>HYPERLINK("https://lsnyc.legalserver.org/matter/dynamic-profile/view/1881165","18-1881165")</f>
        <v>0</v>
      </c>
      <c r="E356" t="s">
        <v>27</v>
      </c>
      <c r="F356" t="s">
        <v>367</v>
      </c>
      <c r="G356" t="s">
        <v>1255</v>
      </c>
      <c r="H356" t="s">
        <v>2317</v>
      </c>
      <c r="I356" t="s">
        <v>2300</v>
      </c>
      <c r="J356" t="s">
        <v>2868</v>
      </c>
      <c r="K356" t="s">
        <v>2883</v>
      </c>
      <c r="L356" t="s">
        <v>2887</v>
      </c>
      <c r="M356" t="s">
        <v>2895</v>
      </c>
    </row>
    <row r="357" spans="1:13">
      <c r="A357" s="1">
        <f>HYPERLINK("https://lsnyc.legalserver.org/matter/dynamic-profile/view/0827585","17-0827585")</f>
        <v>0</v>
      </c>
      <c r="E357" t="s">
        <v>27</v>
      </c>
      <c r="F357" t="s">
        <v>368</v>
      </c>
      <c r="G357" t="s">
        <v>1245</v>
      </c>
      <c r="H357" t="s">
        <v>2517</v>
      </c>
      <c r="I357" t="s">
        <v>2300</v>
      </c>
      <c r="J357" t="s">
        <v>2868</v>
      </c>
      <c r="L357" t="s">
        <v>2887</v>
      </c>
      <c r="M357" t="s">
        <v>2895</v>
      </c>
    </row>
    <row r="358" spans="1:13">
      <c r="A358" s="1">
        <f>HYPERLINK("https://lsnyc.legalserver.org/matter/dynamic-profile/view/1900571","19-1900571")</f>
        <v>0</v>
      </c>
      <c r="E358" t="s">
        <v>27</v>
      </c>
      <c r="F358" t="s">
        <v>369</v>
      </c>
      <c r="G358" t="s">
        <v>1465</v>
      </c>
      <c r="H358" t="s">
        <v>2518</v>
      </c>
      <c r="I358" t="s">
        <v>2705</v>
      </c>
      <c r="J358" t="s">
        <v>2868</v>
      </c>
      <c r="K358" t="s">
        <v>2883</v>
      </c>
      <c r="L358" t="s">
        <v>2887</v>
      </c>
      <c r="M358" t="s">
        <v>2892</v>
      </c>
    </row>
    <row r="359" spans="1:13">
      <c r="A359" s="1">
        <f>HYPERLINK("https://lsnyc.legalserver.org/matter/dynamic-profile/view/1908753","19-1908753")</f>
        <v>0</v>
      </c>
      <c r="E359" t="s">
        <v>27</v>
      </c>
      <c r="F359" t="s">
        <v>270</v>
      </c>
      <c r="G359" t="s">
        <v>1466</v>
      </c>
      <c r="H359" t="s">
        <v>2485</v>
      </c>
      <c r="I359" t="s">
        <v>2453</v>
      </c>
      <c r="J359" t="s">
        <v>2868</v>
      </c>
      <c r="K359" t="s">
        <v>2883</v>
      </c>
      <c r="L359" t="s">
        <v>2887</v>
      </c>
      <c r="M359" t="s">
        <v>2892</v>
      </c>
    </row>
    <row r="360" spans="1:13">
      <c r="A360" s="1">
        <f>HYPERLINK("https://lsnyc.legalserver.org/matter/dynamic-profile/view/1910418","19-1910418")</f>
        <v>0</v>
      </c>
      <c r="E360" t="s">
        <v>27</v>
      </c>
      <c r="F360" t="s">
        <v>370</v>
      </c>
      <c r="G360" t="s">
        <v>1335</v>
      </c>
      <c r="H360" t="s">
        <v>2507</v>
      </c>
      <c r="I360" t="s">
        <v>2705</v>
      </c>
      <c r="J360" t="s">
        <v>2868</v>
      </c>
      <c r="K360" t="s">
        <v>2883</v>
      </c>
      <c r="L360" t="s">
        <v>2887</v>
      </c>
      <c r="M360" t="s">
        <v>2892</v>
      </c>
    </row>
    <row r="361" spans="1:13">
      <c r="A361" s="1">
        <f>HYPERLINK("https://lsnyc.legalserver.org/matter/dynamic-profile/view/1912013","19-1912013")</f>
        <v>0</v>
      </c>
      <c r="E361" t="s">
        <v>27</v>
      </c>
      <c r="F361" t="s">
        <v>371</v>
      </c>
      <c r="G361" t="s">
        <v>1467</v>
      </c>
      <c r="H361" t="s">
        <v>2300</v>
      </c>
      <c r="I361" t="s">
        <v>2705</v>
      </c>
      <c r="J361" t="s">
        <v>2868</v>
      </c>
      <c r="K361" t="s">
        <v>2883</v>
      </c>
      <c r="L361" t="s">
        <v>2887</v>
      </c>
      <c r="M361" t="s">
        <v>2895</v>
      </c>
    </row>
    <row r="362" spans="1:13">
      <c r="A362" s="1">
        <f>HYPERLINK("https://lsnyc.legalserver.org/matter/dynamic-profile/view/1894299","19-1894299")</f>
        <v>0</v>
      </c>
      <c r="E362" t="s">
        <v>27</v>
      </c>
      <c r="F362" t="s">
        <v>365</v>
      </c>
      <c r="G362" t="s">
        <v>1462</v>
      </c>
      <c r="H362" t="s">
        <v>2296</v>
      </c>
      <c r="I362" t="s">
        <v>2300</v>
      </c>
      <c r="J362" t="s">
        <v>2868</v>
      </c>
      <c r="K362" t="s">
        <v>2883</v>
      </c>
      <c r="L362" t="s">
        <v>2887</v>
      </c>
      <c r="M362" t="s">
        <v>2892</v>
      </c>
    </row>
    <row r="363" spans="1:13">
      <c r="A363" s="1">
        <f>HYPERLINK("https://lsnyc.legalserver.org/matter/dynamic-profile/view/1895688","19-1895688")</f>
        <v>0</v>
      </c>
      <c r="E363" t="s">
        <v>27</v>
      </c>
      <c r="F363" t="s">
        <v>245</v>
      </c>
      <c r="G363" t="s">
        <v>1234</v>
      </c>
      <c r="H363" t="s">
        <v>2463</v>
      </c>
      <c r="I363" t="s">
        <v>2410</v>
      </c>
      <c r="J363" t="s">
        <v>2868</v>
      </c>
      <c r="K363" t="s">
        <v>2883</v>
      </c>
      <c r="L363" t="s">
        <v>2887</v>
      </c>
      <c r="M363" t="s">
        <v>2892</v>
      </c>
    </row>
    <row r="364" spans="1:13">
      <c r="A364" s="1">
        <f>HYPERLINK("https://lsnyc.legalserver.org/matter/dynamic-profile/view/1892627","19-1892627")</f>
        <v>0</v>
      </c>
      <c r="E364" t="s">
        <v>27</v>
      </c>
      <c r="F364" t="s">
        <v>372</v>
      </c>
      <c r="G364" t="s">
        <v>1468</v>
      </c>
      <c r="H364" t="s">
        <v>2335</v>
      </c>
      <c r="I364" t="s">
        <v>2575</v>
      </c>
      <c r="J364" t="s">
        <v>2868</v>
      </c>
      <c r="L364" t="s">
        <v>2887</v>
      </c>
      <c r="M364" t="s">
        <v>2895</v>
      </c>
    </row>
    <row r="365" spans="1:13">
      <c r="A365" s="1">
        <f>HYPERLINK("https://lsnyc.legalserver.org/matter/dynamic-profile/view/1908770","19-1908770")</f>
        <v>0</v>
      </c>
      <c r="E365" t="s">
        <v>27</v>
      </c>
      <c r="F365" t="s">
        <v>281</v>
      </c>
      <c r="G365" t="s">
        <v>1277</v>
      </c>
      <c r="H365" t="s">
        <v>2485</v>
      </c>
      <c r="I365" t="s">
        <v>2300</v>
      </c>
      <c r="J365" t="s">
        <v>2866</v>
      </c>
    </row>
    <row r="366" spans="1:13">
      <c r="A366" s="1">
        <f>HYPERLINK("https://lsnyc.legalserver.org/matter/dynamic-profile/view/1908756","19-1908756")</f>
        <v>0</v>
      </c>
      <c r="E366" t="s">
        <v>27</v>
      </c>
      <c r="F366" t="s">
        <v>270</v>
      </c>
      <c r="G366" t="s">
        <v>1466</v>
      </c>
      <c r="H366" t="s">
        <v>2485</v>
      </c>
      <c r="I366" t="s">
        <v>2650</v>
      </c>
      <c r="J366" t="s">
        <v>2866</v>
      </c>
    </row>
    <row r="367" spans="1:13">
      <c r="A367" s="1">
        <f>HYPERLINK("https://lsnyc.legalserver.org/matter/dynamic-profile/view/1895542","19-1895542")</f>
        <v>0</v>
      </c>
      <c r="E367" t="s">
        <v>27</v>
      </c>
      <c r="F367" t="s">
        <v>373</v>
      </c>
      <c r="G367" t="s">
        <v>1469</v>
      </c>
      <c r="H367" t="s">
        <v>2500</v>
      </c>
      <c r="I367" t="s">
        <v>2650</v>
      </c>
      <c r="J367" t="s">
        <v>2868</v>
      </c>
      <c r="K367" t="s">
        <v>2883</v>
      </c>
      <c r="L367" t="s">
        <v>2887</v>
      </c>
      <c r="M367" t="s">
        <v>2895</v>
      </c>
    </row>
    <row r="368" spans="1:13">
      <c r="A368" s="1">
        <f>HYPERLINK("https://lsnyc.legalserver.org/matter/dynamic-profile/view/1900702","19-1900702")</f>
        <v>0</v>
      </c>
      <c r="E368" t="s">
        <v>27</v>
      </c>
      <c r="F368" t="s">
        <v>374</v>
      </c>
      <c r="G368" t="s">
        <v>1470</v>
      </c>
      <c r="H368" t="s">
        <v>2518</v>
      </c>
      <c r="I368" t="s">
        <v>2300</v>
      </c>
      <c r="J368" t="s">
        <v>2866</v>
      </c>
    </row>
    <row r="369" spans="1:13">
      <c r="A369" s="1">
        <f>HYPERLINK("https://lsnyc.legalserver.org/matter/dynamic-profile/view/1900586","19-1900586")</f>
        <v>0</v>
      </c>
      <c r="E369" t="s">
        <v>27</v>
      </c>
      <c r="F369" t="s">
        <v>369</v>
      </c>
      <c r="G369" t="s">
        <v>1465</v>
      </c>
      <c r="H369" t="s">
        <v>2518</v>
      </c>
      <c r="I369" t="s">
        <v>2300</v>
      </c>
      <c r="J369" t="s">
        <v>2866</v>
      </c>
    </row>
    <row r="370" spans="1:13">
      <c r="A370" s="1">
        <f>HYPERLINK("https://lsnyc.legalserver.org/matter/dynamic-profile/view/1912460","19-1912460")</f>
        <v>0</v>
      </c>
      <c r="E370" t="s">
        <v>27</v>
      </c>
      <c r="F370" t="s">
        <v>226</v>
      </c>
      <c r="G370" t="s">
        <v>1471</v>
      </c>
      <c r="H370" t="s">
        <v>2305</v>
      </c>
      <c r="I370" t="s">
        <v>2394</v>
      </c>
      <c r="J370" t="s">
        <v>2868</v>
      </c>
      <c r="K370" t="s">
        <v>2883</v>
      </c>
      <c r="L370" t="s">
        <v>2887</v>
      </c>
      <c r="M370" t="s">
        <v>2892</v>
      </c>
    </row>
    <row r="371" spans="1:13">
      <c r="A371" s="1">
        <f>HYPERLINK("https://lsnyc.legalserver.org/matter/dynamic-profile/view/1888656","19-1888656")</f>
        <v>0</v>
      </c>
      <c r="E371" t="s">
        <v>27</v>
      </c>
      <c r="F371" t="s">
        <v>375</v>
      </c>
      <c r="G371" t="s">
        <v>1472</v>
      </c>
      <c r="H371" t="s">
        <v>2519</v>
      </c>
      <c r="I371" t="s">
        <v>2306</v>
      </c>
      <c r="J371" t="s">
        <v>2868</v>
      </c>
      <c r="K371" t="s">
        <v>2883</v>
      </c>
      <c r="L371" t="s">
        <v>2887</v>
      </c>
      <c r="M371" t="s">
        <v>2892</v>
      </c>
    </row>
    <row r="372" spans="1:13">
      <c r="A372" s="1">
        <f>HYPERLINK("https://lsnyc.legalserver.org/matter/dynamic-profile/view/1909893","19-1909893")</f>
        <v>0</v>
      </c>
      <c r="E372" t="s">
        <v>27</v>
      </c>
      <c r="F372" t="s">
        <v>133</v>
      </c>
      <c r="G372" t="s">
        <v>1473</v>
      </c>
      <c r="H372" t="s">
        <v>2481</v>
      </c>
      <c r="I372" t="s">
        <v>2705</v>
      </c>
      <c r="J372" t="s">
        <v>2868</v>
      </c>
      <c r="K372" t="s">
        <v>2883</v>
      </c>
      <c r="L372" t="s">
        <v>2887</v>
      </c>
      <c r="M372" t="s">
        <v>2895</v>
      </c>
    </row>
    <row r="373" spans="1:13">
      <c r="A373" s="1">
        <f>HYPERLINK("https://lsnyc.legalserver.org/matter/dynamic-profile/view/1902636","19-1902636")</f>
        <v>0</v>
      </c>
      <c r="E373" t="s">
        <v>27</v>
      </c>
      <c r="F373" t="s">
        <v>376</v>
      </c>
      <c r="G373" t="s">
        <v>1368</v>
      </c>
      <c r="H373" t="s">
        <v>2404</v>
      </c>
      <c r="I373" t="s">
        <v>2300</v>
      </c>
      <c r="J373" t="s">
        <v>2866</v>
      </c>
    </row>
    <row r="374" spans="1:13">
      <c r="A374" s="1">
        <f>HYPERLINK("https://lsnyc.legalserver.org/matter/dynamic-profile/view/1879767","18-1879767")</f>
        <v>0</v>
      </c>
      <c r="E374" t="s">
        <v>27</v>
      </c>
      <c r="F374" t="s">
        <v>377</v>
      </c>
      <c r="G374" t="s">
        <v>1368</v>
      </c>
      <c r="H374" t="s">
        <v>2516</v>
      </c>
      <c r="I374" t="s">
        <v>2300</v>
      </c>
      <c r="J374" t="s">
        <v>2868</v>
      </c>
      <c r="K374" t="s">
        <v>2883</v>
      </c>
      <c r="L374" t="s">
        <v>2887</v>
      </c>
      <c r="M374" t="s">
        <v>2892</v>
      </c>
    </row>
    <row r="375" spans="1:13">
      <c r="A375" s="1">
        <f>HYPERLINK("https://lsnyc.legalserver.org/matter/dynamic-profile/view/1910422","19-1910422")</f>
        <v>0</v>
      </c>
      <c r="E375" t="s">
        <v>27</v>
      </c>
      <c r="F375" t="s">
        <v>378</v>
      </c>
      <c r="G375" t="s">
        <v>1335</v>
      </c>
      <c r="H375" t="s">
        <v>2507</v>
      </c>
      <c r="I375" t="s">
        <v>2300</v>
      </c>
      <c r="J375" t="s">
        <v>2866</v>
      </c>
    </row>
    <row r="376" spans="1:13">
      <c r="A376" s="1">
        <f>HYPERLINK("https://lsnyc.legalserver.org/matter/dynamic-profile/view/1912809","19-1912809")</f>
        <v>0</v>
      </c>
      <c r="E376" t="s">
        <v>27</v>
      </c>
      <c r="F376" t="s">
        <v>379</v>
      </c>
      <c r="G376" t="s">
        <v>1474</v>
      </c>
      <c r="H376" t="s">
        <v>2520</v>
      </c>
      <c r="I376" t="s">
        <v>2394</v>
      </c>
      <c r="J376" t="s">
        <v>2868</v>
      </c>
      <c r="K376" t="s">
        <v>2883</v>
      </c>
      <c r="L376" t="s">
        <v>2887</v>
      </c>
      <c r="M376" t="s">
        <v>2892</v>
      </c>
    </row>
    <row r="377" spans="1:13">
      <c r="A377" s="1">
        <f>HYPERLINK("https://lsnyc.legalserver.org/matter/dynamic-profile/view/1886481","18-1886481")</f>
        <v>0</v>
      </c>
      <c r="E377" t="s">
        <v>27</v>
      </c>
      <c r="F377" t="s">
        <v>380</v>
      </c>
      <c r="G377" t="s">
        <v>428</v>
      </c>
      <c r="H377" t="s">
        <v>2521</v>
      </c>
      <c r="I377" t="s">
        <v>2300</v>
      </c>
      <c r="J377" t="s">
        <v>2868</v>
      </c>
      <c r="K377" t="s">
        <v>2883</v>
      </c>
      <c r="L377" t="s">
        <v>2887</v>
      </c>
      <c r="M377" t="s">
        <v>2892</v>
      </c>
    </row>
    <row r="378" spans="1:13">
      <c r="A378" s="1">
        <f>HYPERLINK("https://lsnyc.legalserver.org/matter/dynamic-profile/view/1901107","19-1901107")</f>
        <v>0</v>
      </c>
      <c r="E378" t="s">
        <v>27</v>
      </c>
      <c r="F378" t="s">
        <v>108</v>
      </c>
      <c r="G378" t="s">
        <v>1475</v>
      </c>
      <c r="H378" t="s">
        <v>2465</v>
      </c>
      <c r="I378" t="s">
        <v>2627</v>
      </c>
      <c r="J378" t="s">
        <v>2868</v>
      </c>
      <c r="K378" t="s">
        <v>2883</v>
      </c>
      <c r="L378" t="s">
        <v>2887</v>
      </c>
      <c r="M378" t="s">
        <v>2895</v>
      </c>
    </row>
    <row r="379" spans="1:13">
      <c r="A379" s="1">
        <f>HYPERLINK("https://lsnyc.legalserver.org/matter/dynamic-profile/view/1891167","19-1891167")</f>
        <v>0</v>
      </c>
      <c r="E379" t="s">
        <v>27</v>
      </c>
      <c r="F379" t="s">
        <v>343</v>
      </c>
      <c r="G379" t="s">
        <v>1277</v>
      </c>
      <c r="H379" t="s">
        <v>2522</v>
      </c>
      <c r="I379" t="s">
        <v>2300</v>
      </c>
      <c r="J379" t="s">
        <v>2868</v>
      </c>
      <c r="K379" t="s">
        <v>2883</v>
      </c>
      <c r="L379" t="s">
        <v>2887</v>
      </c>
      <c r="M379" t="s">
        <v>2892</v>
      </c>
    </row>
    <row r="380" spans="1:13">
      <c r="A380" s="1">
        <f>HYPERLINK("https://lsnyc.legalserver.org/matter/dynamic-profile/view/1912067","19-1912067")</f>
        <v>0</v>
      </c>
      <c r="E380" t="s">
        <v>27</v>
      </c>
      <c r="F380" t="s">
        <v>171</v>
      </c>
      <c r="G380" t="s">
        <v>1476</v>
      </c>
      <c r="H380" t="s">
        <v>2305</v>
      </c>
      <c r="I380" t="s">
        <v>2520</v>
      </c>
      <c r="J380" t="s">
        <v>2868</v>
      </c>
      <c r="K380" t="s">
        <v>2883</v>
      </c>
      <c r="L380" t="s">
        <v>2887</v>
      </c>
      <c r="M380" t="s">
        <v>2892</v>
      </c>
    </row>
    <row r="381" spans="1:13">
      <c r="A381" s="1">
        <f>HYPERLINK("https://lsnyc.legalserver.org/matter/dynamic-profile/view/1868260","18-1868260")</f>
        <v>0</v>
      </c>
      <c r="E381" t="s">
        <v>27</v>
      </c>
      <c r="F381" t="s">
        <v>108</v>
      </c>
      <c r="G381" t="s">
        <v>1475</v>
      </c>
      <c r="H381" t="s">
        <v>2523</v>
      </c>
      <c r="I381" t="s">
        <v>2558</v>
      </c>
      <c r="J381" t="s">
        <v>2868</v>
      </c>
      <c r="L381" t="s">
        <v>2887</v>
      </c>
      <c r="M381" t="s">
        <v>2892</v>
      </c>
    </row>
    <row r="382" spans="1:13">
      <c r="A382" s="1">
        <f>HYPERLINK("https://lsnyc.legalserver.org/matter/dynamic-profile/view/1896613","19-1896613")</f>
        <v>0</v>
      </c>
      <c r="E382" t="s">
        <v>27</v>
      </c>
      <c r="F382" t="s">
        <v>381</v>
      </c>
      <c r="G382" t="s">
        <v>1477</v>
      </c>
      <c r="H382" t="s">
        <v>2509</v>
      </c>
      <c r="I382" t="s">
        <v>2468</v>
      </c>
      <c r="J382" t="s">
        <v>2868</v>
      </c>
      <c r="K382" t="s">
        <v>2883</v>
      </c>
      <c r="L382" t="s">
        <v>2887</v>
      </c>
      <c r="M382" t="s">
        <v>2895</v>
      </c>
    </row>
    <row r="383" spans="1:13">
      <c r="A383" s="1">
        <f>HYPERLINK("https://lsnyc.legalserver.org/matter/dynamic-profile/view/1912001","19-1912001")</f>
        <v>0</v>
      </c>
      <c r="E383" t="s">
        <v>27</v>
      </c>
      <c r="F383" t="s">
        <v>335</v>
      </c>
      <c r="G383" t="s">
        <v>1478</v>
      </c>
      <c r="H383" t="s">
        <v>2300</v>
      </c>
      <c r="I383" t="s">
        <v>2650</v>
      </c>
      <c r="J383" t="s">
        <v>2868</v>
      </c>
      <c r="K383" t="s">
        <v>2883</v>
      </c>
      <c r="L383" t="s">
        <v>2886</v>
      </c>
      <c r="M383" t="s">
        <v>2892</v>
      </c>
    </row>
    <row r="384" spans="1:13">
      <c r="A384" s="1">
        <f>HYPERLINK("https://lsnyc.legalserver.org/matter/dynamic-profile/view/1902628","19-1902628")</f>
        <v>0</v>
      </c>
      <c r="E384" t="s">
        <v>27</v>
      </c>
      <c r="F384" t="s">
        <v>376</v>
      </c>
      <c r="G384" t="s">
        <v>1368</v>
      </c>
      <c r="H384" t="s">
        <v>2404</v>
      </c>
      <c r="I384" t="s">
        <v>2407</v>
      </c>
      <c r="J384" t="s">
        <v>2868</v>
      </c>
      <c r="K384" t="s">
        <v>2883</v>
      </c>
      <c r="L384" t="s">
        <v>2887</v>
      </c>
      <c r="M384" t="s">
        <v>2892</v>
      </c>
    </row>
    <row r="385" spans="1:13">
      <c r="A385" s="1">
        <f>HYPERLINK("https://lsnyc.legalserver.org/matter/dynamic-profile/view/1888661","19-1888661")</f>
        <v>0</v>
      </c>
      <c r="E385" t="s">
        <v>27</v>
      </c>
      <c r="F385" t="s">
        <v>375</v>
      </c>
      <c r="G385" t="s">
        <v>1472</v>
      </c>
      <c r="H385" t="s">
        <v>2519</v>
      </c>
      <c r="I385" t="s">
        <v>2403</v>
      </c>
      <c r="J385" t="s">
        <v>2866</v>
      </c>
    </row>
    <row r="386" spans="1:13">
      <c r="A386" s="1">
        <f>HYPERLINK("https://lsnyc.legalserver.org/matter/dynamic-profile/view/1900694","19-1900694")</f>
        <v>0</v>
      </c>
      <c r="E386" t="s">
        <v>27</v>
      </c>
      <c r="F386" t="s">
        <v>374</v>
      </c>
      <c r="G386" t="s">
        <v>1470</v>
      </c>
      <c r="H386" t="s">
        <v>2518</v>
      </c>
      <c r="I386" t="s">
        <v>2705</v>
      </c>
      <c r="J386" t="s">
        <v>2868</v>
      </c>
      <c r="K386" t="s">
        <v>2883</v>
      </c>
      <c r="L386" t="s">
        <v>2887</v>
      </c>
      <c r="M386" t="s">
        <v>2892</v>
      </c>
    </row>
    <row r="387" spans="1:13">
      <c r="A387" s="1">
        <f>HYPERLINK("https://lsnyc.legalserver.org/matter/dynamic-profile/view/1898692","19-1898692")</f>
        <v>0</v>
      </c>
      <c r="E387" t="s">
        <v>28</v>
      </c>
      <c r="F387" t="s">
        <v>382</v>
      </c>
      <c r="G387" t="s">
        <v>1429</v>
      </c>
      <c r="H387" t="s">
        <v>2327</v>
      </c>
      <c r="I387" t="s">
        <v>2688</v>
      </c>
      <c r="J387" t="s">
        <v>2867</v>
      </c>
    </row>
    <row r="388" spans="1:13">
      <c r="A388" s="1">
        <f>HYPERLINK("https://lsnyc.legalserver.org/matter/dynamic-profile/view/1894773","19-1894773")</f>
        <v>0</v>
      </c>
      <c r="E388" t="s">
        <v>28</v>
      </c>
      <c r="F388" t="s">
        <v>247</v>
      </c>
      <c r="G388" t="s">
        <v>1362</v>
      </c>
      <c r="H388" t="s">
        <v>2419</v>
      </c>
      <c r="I388" t="s">
        <v>2650</v>
      </c>
      <c r="J388" t="s">
        <v>2868</v>
      </c>
      <c r="K388" t="s">
        <v>2883</v>
      </c>
      <c r="L388" t="s">
        <v>2887</v>
      </c>
      <c r="M388" t="s">
        <v>2892</v>
      </c>
    </row>
    <row r="389" spans="1:13">
      <c r="A389" s="1">
        <f>HYPERLINK("https://lsnyc.legalserver.org/matter/dynamic-profile/view/1891517","19-1891517")</f>
        <v>0</v>
      </c>
      <c r="E389" t="s">
        <v>28</v>
      </c>
      <c r="F389" t="s">
        <v>209</v>
      </c>
      <c r="G389" t="s">
        <v>1244</v>
      </c>
      <c r="H389" t="s">
        <v>2445</v>
      </c>
      <c r="I389" t="s">
        <v>2434</v>
      </c>
      <c r="J389" t="s">
        <v>2868</v>
      </c>
      <c r="K389" t="s">
        <v>2883</v>
      </c>
      <c r="L389" t="s">
        <v>2888</v>
      </c>
      <c r="M389" t="s">
        <v>2892</v>
      </c>
    </row>
    <row r="390" spans="1:13">
      <c r="A390" s="1">
        <f>HYPERLINK("https://lsnyc.legalserver.org/matter/dynamic-profile/view/1871262","18-1871262")</f>
        <v>0</v>
      </c>
      <c r="E390" t="s">
        <v>28</v>
      </c>
      <c r="F390" t="s">
        <v>383</v>
      </c>
      <c r="G390" t="s">
        <v>1479</v>
      </c>
      <c r="H390" t="s">
        <v>2358</v>
      </c>
      <c r="I390" t="s">
        <v>2372</v>
      </c>
      <c r="J390" t="s">
        <v>2868</v>
      </c>
      <c r="K390" t="s">
        <v>2883</v>
      </c>
      <c r="L390" t="s">
        <v>2887</v>
      </c>
      <c r="M390" t="s">
        <v>2892</v>
      </c>
    </row>
    <row r="391" spans="1:13">
      <c r="A391" s="1">
        <f>HYPERLINK("https://lsnyc.legalserver.org/matter/dynamic-profile/view/1882984","18-1882984")</f>
        <v>0</v>
      </c>
      <c r="E391" t="s">
        <v>28</v>
      </c>
      <c r="F391" t="s">
        <v>384</v>
      </c>
      <c r="G391" t="s">
        <v>1480</v>
      </c>
      <c r="H391" t="s">
        <v>2444</v>
      </c>
      <c r="I391" t="s">
        <v>2500</v>
      </c>
      <c r="J391" t="s">
        <v>2868</v>
      </c>
      <c r="L391" t="s">
        <v>2887</v>
      </c>
      <c r="M391" t="s">
        <v>2892</v>
      </c>
    </row>
    <row r="392" spans="1:13">
      <c r="A392" s="1">
        <f>HYPERLINK("https://lsnyc.legalserver.org/matter/dynamic-profile/view/1881578","18-1881578")</f>
        <v>0</v>
      </c>
      <c r="E392" t="s">
        <v>28</v>
      </c>
      <c r="F392" t="s">
        <v>385</v>
      </c>
      <c r="G392" t="s">
        <v>1481</v>
      </c>
      <c r="H392" t="s">
        <v>2524</v>
      </c>
      <c r="I392" t="s">
        <v>2730</v>
      </c>
      <c r="J392" t="s">
        <v>2868</v>
      </c>
      <c r="K392" t="s">
        <v>2883</v>
      </c>
      <c r="L392" t="s">
        <v>2888</v>
      </c>
      <c r="M392" t="s">
        <v>2892</v>
      </c>
    </row>
    <row r="393" spans="1:13">
      <c r="A393" s="1">
        <f>HYPERLINK("https://lsnyc.legalserver.org/matter/dynamic-profile/view/1896805","19-1896805")</f>
        <v>0</v>
      </c>
      <c r="E393" t="s">
        <v>28</v>
      </c>
      <c r="F393" t="s">
        <v>308</v>
      </c>
      <c r="G393" t="s">
        <v>1482</v>
      </c>
      <c r="H393" t="s">
        <v>2525</v>
      </c>
      <c r="I393" t="s">
        <v>2348</v>
      </c>
      <c r="J393" t="s">
        <v>2868</v>
      </c>
      <c r="L393" t="s">
        <v>2888</v>
      </c>
      <c r="M393" t="s">
        <v>2892</v>
      </c>
    </row>
    <row r="394" spans="1:13">
      <c r="A394" s="1">
        <f>HYPERLINK("https://lsnyc.legalserver.org/matter/dynamic-profile/view/1891363","19-1891363")</f>
        <v>0</v>
      </c>
      <c r="E394" t="s">
        <v>28</v>
      </c>
      <c r="F394" t="s">
        <v>386</v>
      </c>
      <c r="G394" t="s">
        <v>1483</v>
      </c>
      <c r="H394" t="s">
        <v>2526</v>
      </c>
      <c r="I394" t="s">
        <v>2415</v>
      </c>
      <c r="J394" t="s">
        <v>2868</v>
      </c>
      <c r="L394" t="s">
        <v>2887</v>
      </c>
      <c r="M394" t="s">
        <v>2892</v>
      </c>
    </row>
    <row r="395" spans="1:13">
      <c r="A395" s="1">
        <f>HYPERLINK("https://lsnyc.legalserver.org/matter/dynamic-profile/view/1901135","19-1901135")</f>
        <v>0</v>
      </c>
      <c r="E395" t="s">
        <v>28</v>
      </c>
      <c r="F395" t="s">
        <v>387</v>
      </c>
      <c r="G395" t="s">
        <v>1340</v>
      </c>
      <c r="H395" t="s">
        <v>2465</v>
      </c>
      <c r="I395" t="s">
        <v>2401</v>
      </c>
      <c r="J395" t="s">
        <v>2868</v>
      </c>
      <c r="L395" t="s">
        <v>2887</v>
      </c>
      <c r="M395" t="s">
        <v>2892</v>
      </c>
    </row>
    <row r="396" spans="1:13">
      <c r="A396" s="1">
        <f>HYPERLINK("https://lsnyc.legalserver.org/matter/dynamic-profile/view/1887616","19-1887616")</f>
        <v>0</v>
      </c>
      <c r="E396" t="s">
        <v>28</v>
      </c>
      <c r="F396" t="s">
        <v>388</v>
      </c>
      <c r="G396" t="s">
        <v>1484</v>
      </c>
      <c r="H396" t="s">
        <v>2347</v>
      </c>
      <c r="I396" t="s">
        <v>2435</v>
      </c>
      <c r="J396" t="s">
        <v>2868</v>
      </c>
      <c r="L396" t="s">
        <v>2887</v>
      </c>
      <c r="M396" t="s">
        <v>2892</v>
      </c>
    </row>
    <row r="397" spans="1:13">
      <c r="A397" s="1">
        <f>HYPERLINK("https://lsnyc.legalserver.org/matter/dynamic-profile/view/1886750","18-1886750")</f>
        <v>0</v>
      </c>
      <c r="E397" t="s">
        <v>28</v>
      </c>
      <c r="F397" t="s">
        <v>389</v>
      </c>
      <c r="G397" t="s">
        <v>1485</v>
      </c>
      <c r="H397" t="s">
        <v>2423</v>
      </c>
      <c r="I397" t="s">
        <v>2330</v>
      </c>
      <c r="J397" t="s">
        <v>2868</v>
      </c>
      <c r="L397" t="s">
        <v>2887</v>
      </c>
      <c r="M397" t="s">
        <v>2892</v>
      </c>
    </row>
    <row r="398" spans="1:13">
      <c r="A398" s="1">
        <f>HYPERLINK("https://lsnyc.legalserver.org/matter/dynamic-profile/view/1887673","19-1887673")</f>
        <v>0</v>
      </c>
      <c r="E398" t="s">
        <v>28</v>
      </c>
      <c r="F398" t="s">
        <v>390</v>
      </c>
      <c r="G398" t="s">
        <v>1486</v>
      </c>
      <c r="H398" t="s">
        <v>2347</v>
      </c>
      <c r="I398" t="s">
        <v>2410</v>
      </c>
      <c r="J398" t="s">
        <v>2868</v>
      </c>
      <c r="L398" t="s">
        <v>2891</v>
      </c>
      <c r="M398" t="s">
        <v>2894</v>
      </c>
    </row>
    <row r="399" spans="1:13">
      <c r="A399" s="1">
        <f>HYPERLINK("https://lsnyc.legalserver.org/matter/dynamic-profile/view/1880856","18-1880856")</f>
        <v>0</v>
      </c>
      <c r="E399" t="s">
        <v>28</v>
      </c>
      <c r="F399" t="s">
        <v>391</v>
      </c>
      <c r="G399" t="s">
        <v>1487</v>
      </c>
      <c r="H399" t="s">
        <v>2456</v>
      </c>
      <c r="I399" t="s">
        <v>2605</v>
      </c>
      <c r="J399" t="s">
        <v>2868</v>
      </c>
      <c r="L399" t="s">
        <v>2887</v>
      </c>
      <c r="M399" t="s">
        <v>2895</v>
      </c>
    </row>
    <row r="400" spans="1:13">
      <c r="A400" s="1">
        <f>HYPERLINK("https://lsnyc.legalserver.org/matter/dynamic-profile/view/1883940","18-1883940")</f>
        <v>0</v>
      </c>
      <c r="E400" t="s">
        <v>28</v>
      </c>
      <c r="F400" t="s">
        <v>392</v>
      </c>
      <c r="G400" t="s">
        <v>1488</v>
      </c>
      <c r="H400" t="s">
        <v>2527</v>
      </c>
      <c r="I400" t="s">
        <v>2542</v>
      </c>
      <c r="J400" t="s">
        <v>2868</v>
      </c>
      <c r="L400" t="s">
        <v>2887</v>
      </c>
      <c r="M400" t="s">
        <v>2892</v>
      </c>
    </row>
    <row r="401" spans="1:13">
      <c r="A401" s="1">
        <f>HYPERLINK("https://lsnyc.legalserver.org/matter/dynamic-profile/view/1895129","19-1895129")</f>
        <v>0</v>
      </c>
      <c r="E401" t="s">
        <v>28</v>
      </c>
      <c r="F401" t="s">
        <v>393</v>
      </c>
      <c r="G401" t="s">
        <v>1489</v>
      </c>
      <c r="H401" t="s">
        <v>2505</v>
      </c>
      <c r="I401" t="s">
        <v>2705</v>
      </c>
      <c r="J401" t="s">
        <v>2868</v>
      </c>
      <c r="K401" t="s">
        <v>2883</v>
      </c>
      <c r="L401" t="s">
        <v>2887</v>
      </c>
      <c r="M401" t="s">
        <v>2892</v>
      </c>
    </row>
    <row r="402" spans="1:13">
      <c r="A402" s="1">
        <f>HYPERLINK("https://lsnyc.legalserver.org/matter/dynamic-profile/view/1912220","19-1912220")</f>
        <v>0</v>
      </c>
      <c r="E402" t="s">
        <v>28</v>
      </c>
      <c r="F402" t="s">
        <v>394</v>
      </c>
      <c r="G402" t="s">
        <v>1245</v>
      </c>
      <c r="H402" t="s">
        <v>2407</v>
      </c>
      <c r="I402" t="s">
        <v>2650</v>
      </c>
      <c r="J402" t="s">
        <v>2868</v>
      </c>
      <c r="K402" t="s">
        <v>2883</v>
      </c>
      <c r="L402" t="s">
        <v>2887</v>
      </c>
      <c r="M402" t="s">
        <v>2895</v>
      </c>
    </row>
    <row r="403" spans="1:13">
      <c r="A403" s="1">
        <f>HYPERLINK("https://lsnyc.legalserver.org/matter/dynamic-profile/view/1889654","19-1889654")</f>
        <v>0</v>
      </c>
      <c r="E403" t="s">
        <v>28</v>
      </c>
      <c r="F403" t="s">
        <v>395</v>
      </c>
      <c r="G403" t="s">
        <v>1490</v>
      </c>
      <c r="H403" t="s">
        <v>2528</v>
      </c>
      <c r="I403" t="s">
        <v>2300</v>
      </c>
      <c r="J403" t="s">
        <v>2868</v>
      </c>
      <c r="K403" t="s">
        <v>2883</v>
      </c>
      <c r="L403" t="s">
        <v>2887</v>
      </c>
      <c r="M403" t="s">
        <v>2892</v>
      </c>
    </row>
    <row r="404" spans="1:13">
      <c r="A404" s="1">
        <f>HYPERLINK("https://lsnyc.legalserver.org/matter/dynamic-profile/view/1894206","19-1894206")</f>
        <v>0</v>
      </c>
      <c r="E404" t="s">
        <v>28</v>
      </c>
      <c r="F404" t="s">
        <v>384</v>
      </c>
      <c r="G404" t="s">
        <v>1491</v>
      </c>
      <c r="H404" t="s">
        <v>2379</v>
      </c>
      <c r="I404" t="s">
        <v>2650</v>
      </c>
      <c r="J404" t="s">
        <v>2868</v>
      </c>
      <c r="L404" t="s">
        <v>2887</v>
      </c>
      <c r="M404" t="s">
        <v>2892</v>
      </c>
    </row>
    <row r="405" spans="1:13">
      <c r="A405" s="1">
        <f>HYPERLINK("https://lsnyc.legalserver.org/matter/dynamic-profile/view/1890216","19-1890216")</f>
        <v>0</v>
      </c>
      <c r="E405" t="s">
        <v>28</v>
      </c>
      <c r="F405" t="s">
        <v>396</v>
      </c>
      <c r="G405" t="s">
        <v>1492</v>
      </c>
      <c r="H405" t="s">
        <v>2428</v>
      </c>
      <c r="I405" t="s">
        <v>2656</v>
      </c>
      <c r="J405" t="s">
        <v>2868</v>
      </c>
      <c r="L405" t="s">
        <v>2887</v>
      </c>
      <c r="M405" t="s">
        <v>2895</v>
      </c>
    </row>
    <row r="406" spans="1:13">
      <c r="A406" s="1">
        <f>HYPERLINK("https://lsnyc.legalserver.org/matter/dynamic-profile/view/1901910","19-1901910")</f>
        <v>0</v>
      </c>
      <c r="E406" t="s">
        <v>28</v>
      </c>
      <c r="F406" t="s">
        <v>150</v>
      </c>
      <c r="G406" t="s">
        <v>1234</v>
      </c>
      <c r="H406" t="s">
        <v>2510</v>
      </c>
      <c r="I406" t="s">
        <v>2297</v>
      </c>
      <c r="J406" t="s">
        <v>2868</v>
      </c>
      <c r="K406" t="s">
        <v>2883</v>
      </c>
      <c r="L406" t="s">
        <v>2888</v>
      </c>
      <c r="M406" t="s">
        <v>2892</v>
      </c>
    </row>
    <row r="407" spans="1:13">
      <c r="A407" s="1">
        <f>HYPERLINK("https://lsnyc.legalserver.org/matter/dynamic-profile/view/1885464","18-1885464")</f>
        <v>0</v>
      </c>
      <c r="E407" t="s">
        <v>28</v>
      </c>
      <c r="F407" t="s">
        <v>397</v>
      </c>
      <c r="G407" t="s">
        <v>1493</v>
      </c>
      <c r="H407" t="s">
        <v>2440</v>
      </c>
      <c r="I407" t="s">
        <v>2395</v>
      </c>
      <c r="J407" t="s">
        <v>2868</v>
      </c>
      <c r="L407" t="s">
        <v>2887</v>
      </c>
      <c r="M407" t="s">
        <v>2892</v>
      </c>
    </row>
    <row r="408" spans="1:13">
      <c r="A408" s="1">
        <f>HYPERLINK("https://lsnyc.legalserver.org/matter/dynamic-profile/view/1885453","18-1885453")</f>
        <v>0</v>
      </c>
      <c r="E408" t="s">
        <v>28</v>
      </c>
      <c r="F408" t="s">
        <v>398</v>
      </c>
      <c r="G408" t="s">
        <v>1494</v>
      </c>
      <c r="H408" t="s">
        <v>2440</v>
      </c>
      <c r="I408" t="s">
        <v>2434</v>
      </c>
      <c r="J408" t="s">
        <v>2868</v>
      </c>
      <c r="L408" t="s">
        <v>2887</v>
      </c>
      <c r="M408" t="s">
        <v>2892</v>
      </c>
    </row>
    <row r="409" spans="1:13">
      <c r="A409" s="1">
        <f>HYPERLINK("https://lsnyc.legalserver.org/matter/dynamic-profile/view/1886537","18-1886537")</f>
        <v>0</v>
      </c>
      <c r="E409" t="s">
        <v>28</v>
      </c>
      <c r="F409" t="s">
        <v>399</v>
      </c>
      <c r="G409" t="s">
        <v>1366</v>
      </c>
      <c r="H409" t="s">
        <v>2368</v>
      </c>
      <c r="I409" t="s">
        <v>2767</v>
      </c>
      <c r="J409" t="s">
        <v>2868</v>
      </c>
      <c r="L409" t="s">
        <v>2887</v>
      </c>
      <c r="M409" t="s">
        <v>2892</v>
      </c>
    </row>
    <row r="410" spans="1:13">
      <c r="A410" s="1">
        <f>HYPERLINK("https://lsnyc.legalserver.org/matter/dynamic-profile/view/1910301","19-1910301")</f>
        <v>0</v>
      </c>
      <c r="E410" t="s">
        <v>28</v>
      </c>
      <c r="F410" t="s">
        <v>178</v>
      </c>
      <c r="G410" t="s">
        <v>757</v>
      </c>
      <c r="H410" t="s">
        <v>2498</v>
      </c>
      <c r="I410" t="s">
        <v>2304</v>
      </c>
      <c r="J410" t="s">
        <v>2868</v>
      </c>
      <c r="K410" t="s">
        <v>2883</v>
      </c>
      <c r="L410" t="s">
        <v>2887</v>
      </c>
      <c r="M410" t="s">
        <v>2895</v>
      </c>
    </row>
    <row r="411" spans="1:13">
      <c r="A411" s="1">
        <f>HYPERLINK("https://lsnyc.legalserver.org/matter/dynamic-profile/view/1908897","19-1908897")</f>
        <v>0</v>
      </c>
      <c r="E411" t="s">
        <v>28</v>
      </c>
      <c r="F411" t="s">
        <v>400</v>
      </c>
      <c r="G411" t="s">
        <v>1335</v>
      </c>
      <c r="H411" t="s">
        <v>2408</v>
      </c>
      <c r="I411" t="s">
        <v>2760</v>
      </c>
      <c r="J411" t="s">
        <v>2868</v>
      </c>
      <c r="K411" t="s">
        <v>2883</v>
      </c>
      <c r="L411" t="s">
        <v>2887</v>
      </c>
      <c r="M411" t="s">
        <v>2892</v>
      </c>
    </row>
    <row r="412" spans="1:13">
      <c r="A412" s="1">
        <f>HYPERLINK("https://lsnyc.legalserver.org/matter/dynamic-profile/view/1893769","19-1893769")</f>
        <v>0</v>
      </c>
      <c r="E412" t="s">
        <v>28</v>
      </c>
      <c r="F412" t="s">
        <v>206</v>
      </c>
      <c r="G412" t="s">
        <v>1355</v>
      </c>
      <c r="H412" t="s">
        <v>2529</v>
      </c>
      <c r="I412" t="s">
        <v>2650</v>
      </c>
      <c r="J412" t="s">
        <v>2868</v>
      </c>
      <c r="K412" t="s">
        <v>2883</v>
      </c>
      <c r="L412" t="s">
        <v>2887</v>
      </c>
      <c r="M412" t="s">
        <v>2892</v>
      </c>
    </row>
    <row r="413" spans="1:13">
      <c r="A413" s="1">
        <f>HYPERLINK("https://lsnyc.legalserver.org/matter/dynamic-profile/view/1897192","19-1897192")</f>
        <v>0</v>
      </c>
      <c r="E413" t="s">
        <v>28</v>
      </c>
      <c r="F413" t="s">
        <v>154</v>
      </c>
      <c r="G413" t="s">
        <v>1366</v>
      </c>
      <c r="H413" t="s">
        <v>2452</v>
      </c>
      <c r="I413" t="s">
        <v>2563</v>
      </c>
      <c r="J413" t="s">
        <v>2868</v>
      </c>
      <c r="K413" t="s">
        <v>2883</v>
      </c>
      <c r="L413" t="s">
        <v>2888</v>
      </c>
      <c r="M413" t="s">
        <v>2895</v>
      </c>
    </row>
    <row r="414" spans="1:13">
      <c r="A414" s="1">
        <f>HYPERLINK("https://lsnyc.legalserver.org/matter/dynamic-profile/view/1880547","18-1880547")</f>
        <v>0</v>
      </c>
      <c r="E414" t="s">
        <v>28</v>
      </c>
      <c r="F414" t="s">
        <v>401</v>
      </c>
      <c r="G414" t="s">
        <v>1495</v>
      </c>
      <c r="H414" t="s">
        <v>2530</v>
      </c>
      <c r="I414" t="s">
        <v>2465</v>
      </c>
      <c r="J414" t="s">
        <v>2868</v>
      </c>
      <c r="L414" t="s">
        <v>2887</v>
      </c>
      <c r="M414" t="s">
        <v>2892</v>
      </c>
    </row>
    <row r="415" spans="1:13">
      <c r="A415" s="1">
        <f>HYPERLINK("https://lsnyc.legalserver.org/matter/dynamic-profile/view/1880333","18-1880333")</f>
        <v>0</v>
      </c>
      <c r="E415" t="s">
        <v>28</v>
      </c>
      <c r="F415" t="s">
        <v>402</v>
      </c>
      <c r="G415" t="s">
        <v>1232</v>
      </c>
      <c r="H415" t="s">
        <v>2531</v>
      </c>
      <c r="I415" t="s">
        <v>2357</v>
      </c>
      <c r="J415" t="s">
        <v>2869</v>
      </c>
      <c r="K415" t="s">
        <v>2883</v>
      </c>
      <c r="L415" t="s">
        <v>2885</v>
      </c>
      <c r="M415" t="s">
        <v>2896</v>
      </c>
    </row>
    <row r="416" spans="1:13">
      <c r="A416" s="1">
        <f>HYPERLINK("https://lsnyc.legalserver.org/matter/dynamic-profile/view/1880334","18-1880334")</f>
        <v>0</v>
      </c>
      <c r="E416" t="s">
        <v>28</v>
      </c>
      <c r="F416" t="s">
        <v>402</v>
      </c>
      <c r="G416" t="s">
        <v>1232</v>
      </c>
      <c r="H416" t="s">
        <v>2531</v>
      </c>
      <c r="I416" t="s">
        <v>2378</v>
      </c>
      <c r="J416" t="s">
        <v>2866</v>
      </c>
      <c r="M416" t="s">
        <v>2900</v>
      </c>
    </row>
    <row r="417" spans="1:13">
      <c r="A417" s="1">
        <f>HYPERLINK("https://lsnyc.legalserver.org/matter/dynamic-profile/view/1910029","19-1910029")</f>
        <v>0</v>
      </c>
      <c r="E417" t="s">
        <v>28</v>
      </c>
      <c r="F417" t="s">
        <v>402</v>
      </c>
      <c r="G417" t="s">
        <v>1496</v>
      </c>
      <c r="H417" t="s">
        <v>2406</v>
      </c>
      <c r="I417" t="s">
        <v>2410</v>
      </c>
      <c r="J417" t="s">
        <v>2868</v>
      </c>
      <c r="K417" t="s">
        <v>2883</v>
      </c>
      <c r="L417" t="s">
        <v>2887</v>
      </c>
      <c r="M417" t="s">
        <v>2892</v>
      </c>
    </row>
    <row r="418" spans="1:13">
      <c r="A418" s="1">
        <f>HYPERLINK("https://lsnyc.legalserver.org/matter/dynamic-profile/view/1905544","19-1905544")</f>
        <v>0</v>
      </c>
      <c r="E418" t="s">
        <v>28</v>
      </c>
      <c r="F418" t="s">
        <v>403</v>
      </c>
      <c r="G418" t="s">
        <v>1246</v>
      </c>
      <c r="H418" t="s">
        <v>2421</v>
      </c>
      <c r="I418" t="s">
        <v>2400</v>
      </c>
      <c r="J418" t="s">
        <v>2868</v>
      </c>
      <c r="K418" t="s">
        <v>2883</v>
      </c>
      <c r="L418" t="s">
        <v>2887</v>
      </c>
      <c r="M418" t="s">
        <v>2892</v>
      </c>
    </row>
    <row r="419" spans="1:13">
      <c r="A419" s="1">
        <f>HYPERLINK("https://lsnyc.legalserver.org/matter/dynamic-profile/view/1895869","19-1895869")</f>
        <v>0</v>
      </c>
      <c r="E419" t="s">
        <v>28</v>
      </c>
      <c r="F419" t="s">
        <v>404</v>
      </c>
      <c r="G419" t="s">
        <v>1232</v>
      </c>
      <c r="H419" t="s">
        <v>2350</v>
      </c>
      <c r="I419" t="s">
        <v>2650</v>
      </c>
      <c r="J419" t="s">
        <v>2868</v>
      </c>
      <c r="L419" t="s">
        <v>2887</v>
      </c>
      <c r="M419" t="s">
        <v>2895</v>
      </c>
    </row>
    <row r="420" spans="1:13">
      <c r="A420" s="1">
        <f>HYPERLINK("https://lsnyc.legalserver.org/matter/dynamic-profile/view/1896104","19-1896104")</f>
        <v>0</v>
      </c>
      <c r="E420" t="s">
        <v>28</v>
      </c>
      <c r="F420" t="s">
        <v>405</v>
      </c>
      <c r="G420" t="s">
        <v>1401</v>
      </c>
      <c r="H420" t="s">
        <v>2532</v>
      </c>
      <c r="I420" t="s">
        <v>2705</v>
      </c>
      <c r="J420" t="s">
        <v>2868</v>
      </c>
      <c r="K420" t="s">
        <v>2883</v>
      </c>
      <c r="L420" t="s">
        <v>2887</v>
      </c>
      <c r="M420" t="s">
        <v>2895</v>
      </c>
    </row>
    <row r="421" spans="1:13">
      <c r="A421" s="1">
        <f>HYPERLINK("https://lsnyc.legalserver.org/matter/dynamic-profile/view/1882810","18-1882810")</f>
        <v>0</v>
      </c>
      <c r="E421" t="s">
        <v>28</v>
      </c>
      <c r="F421" t="s">
        <v>406</v>
      </c>
      <c r="G421" t="s">
        <v>1497</v>
      </c>
      <c r="H421" t="s">
        <v>2391</v>
      </c>
      <c r="I421" t="s">
        <v>2490</v>
      </c>
      <c r="J421" t="s">
        <v>2870</v>
      </c>
      <c r="K421" t="s">
        <v>2883</v>
      </c>
      <c r="L421" t="s">
        <v>2887</v>
      </c>
      <c r="M421" t="s">
        <v>2892</v>
      </c>
    </row>
    <row r="422" spans="1:13">
      <c r="A422" s="1">
        <f>HYPERLINK("https://lsnyc.legalserver.org/matter/dynamic-profile/view/1905521","19-1905521")</f>
        <v>0</v>
      </c>
      <c r="E422" t="s">
        <v>28</v>
      </c>
      <c r="F422" t="s">
        <v>407</v>
      </c>
      <c r="G422" t="s">
        <v>1498</v>
      </c>
      <c r="H422" t="s">
        <v>2421</v>
      </c>
      <c r="I422" t="s">
        <v>2766</v>
      </c>
      <c r="J422" t="s">
        <v>2868</v>
      </c>
      <c r="K422" t="s">
        <v>2883</v>
      </c>
      <c r="L422" t="s">
        <v>2887</v>
      </c>
      <c r="M422" t="s">
        <v>2895</v>
      </c>
    </row>
    <row r="423" spans="1:13">
      <c r="A423" s="1">
        <f>HYPERLINK("https://lsnyc.legalserver.org/matter/dynamic-profile/view/1893709","19-1893709")</f>
        <v>0</v>
      </c>
      <c r="E423" t="s">
        <v>28</v>
      </c>
      <c r="F423" t="s">
        <v>408</v>
      </c>
      <c r="G423" t="s">
        <v>196</v>
      </c>
      <c r="H423" t="s">
        <v>2529</v>
      </c>
      <c r="I423" t="s">
        <v>2597</v>
      </c>
      <c r="J423" t="s">
        <v>2868</v>
      </c>
      <c r="K423" t="s">
        <v>2883</v>
      </c>
      <c r="L423" t="s">
        <v>2887</v>
      </c>
      <c r="M423" t="s">
        <v>2892</v>
      </c>
    </row>
    <row r="424" spans="1:13">
      <c r="A424" s="1">
        <f>HYPERLINK("https://lsnyc.legalserver.org/matter/dynamic-profile/view/1890263","19-1890263")</f>
        <v>0</v>
      </c>
      <c r="E424" t="s">
        <v>28</v>
      </c>
      <c r="F424" t="s">
        <v>108</v>
      </c>
      <c r="G424" t="s">
        <v>1499</v>
      </c>
      <c r="H424" t="s">
        <v>2428</v>
      </c>
      <c r="I424" t="s">
        <v>2300</v>
      </c>
      <c r="J424" t="s">
        <v>2868</v>
      </c>
      <c r="L424" t="s">
        <v>2887</v>
      </c>
      <c r="M424" t="s">
        <v>2892</v>
      </c>
    </row>
    <row r="425" spans="1:13">
      <c r="A425" s="1">
        <f>HYPERLINK("https://lsnyc.legalserver.org/matter/dynamic-profile/view/1904961","19-1904961")</f>
        <v>0</v>
      </c>
      <c r="E425" t="s">
        <v>28</v>
      </c>
      <c r="F425" t="s">
        <v>175</v>
      </c>
      <c r="G425" t="s">
        <v>1500</v>
      </c>
      <c r="H425" t="s">
        <v>2533</v>
      </c>
      <c r="I425" t="s">
        <v>2401</v>
      </c>
      <c r="J425" t="s">
        <v>2868</v>
      </c>
      <c r="K425" t="s">
        <v>2883</v>
      </c>
      <c r="L425" t="s">
        <v>2887</v>
      </c>
      <c r="M425" t="s">
        <v>2892</v>
      </c>
    </row>
    <row r="426" spans="1:13">
      <c r="A426" s="1">
        <f>HYPERLINK("https://lsnyc.legalserver.org/matter/dynamic-profile/view/1881492","18-1881492")</f>
        <v>0</v>
      </c>
      <c r="E426" t="s">
        <v>28</v>
      </c>
      <c r="F426" t="s">
        <v>293</v>
      </c>
      <c r="G426" t="s">
        <v>1501</v>
      </c>
      <c r="H426" t="s">
        <v>2534</v>
      </c>
      <c r="I426" t="s">
        <v>2705</v>
      </c>
      <c r="J426" t="s">
        <v>2868</v>
      </c>
      <c r="K426" t="s">
        <v>2883</v>
      </c>
      <c r="L426" t="s">
        <v>2887</v>
      </c>
      <c r="M426" t="s">
        <v>2895</v>
      </c>
    </row>
    <row r="427" spans="1:13">
      <c r="A427" s="1">
        <f>HYPERLINK("https://lsnyc.legalserver.org/matter/dynamic-profile/view/1902275","19-1902275")</f>
        <v>0</v>
      </c>
      <c r="E427" t="s">
        <v>28</v>
      </c>
      <c r="F427" t="s">
        <v>409</v>
      </c>
      <c r="G427" t="s">
        <v>1502</v>
      </c>
      <c r="H427" t="s">
        <v>2372</v>
      </c>
      <c r="I427" t="s">
        <v>2305</v>
      </c>
      <c r="J427" t="s">
        <v>2868</v>
      </c>
      <c r="K427" t="s">
        <v>2883</v>
      </c>
      <c r="L427" t="s">
        <v>2887</v>
      </c>
      <c r="M427" t="s">
        <v>2892</v>
      </c>
    </row>
    <row r="428" spans="1:13">
      <c r="A428" s="1">
        <f>HYPERLINK("https://lsnyc.legalserver.org/matter/dynamic-profile/view/1898474","19-1898474")</f>
        <v>0</v>
      </c>
      <c r="E428" t="s">
        <v>28</v>
      </c>
      <c r="F428" t="s">
        <v>127</v>
      </c>
      <c r="G428" t="s">
        <v>1503</v>
      </c>
      <c r="H428" t="s">
        <v>2330</v>
      </c>
      <c r="I428" t="s">
        <v>2410</v>
      </c>
      <c r="J428" t="s">
        <v>2868</v>
      </c>
      <c r="K428" t="s">
        <v>2883</v>
      </c>
      <c r="L428" t="s">
        <v>2887</v>
      </c>
      <c r="M428" t="s">
        <v>2892</v>
      </c>
    </row>
    <row r="429" spans="1:13">
      <c r="A429" s="1">
        <f>HYPERLINK("https://lsnyc.legalserver.org/matter/dynamic-profile/view/1894456","19-1894456")</f>
        <v>0</v>
      </c>
      <c r="E429" t="s">
        <v>28</v>
      </c>
      <c r="F429" t="s">
        <v>410</v>
      </c>
      <c r="G429" t="s">
        <v>1504</v>
      </c>
      <c r="H429" t="s">
        <v>2486</v>
      </c>
      <c r="I429" t="s">
        <v>2582</v>
      </c>
      <c r="J429" t="s">
        <v>2868</v>
      </c>
      <c r="K429" t="s">
        <v>2883</v>
      </c>
      <c r="L429" t="s">
        <v>2887</v>
      </c>
      <c r="M429" t="s">
        <v>2895</v>
      </c>
    </row>
    <row r="430" spans="1:13">
      <c r="A430" s="1">
        <f>HYPERLINK("https://lsnyc.legalserver.org/matter/dynamic-profile/view/1886575","18-1886575")</f>
        <v>0</v>
      </c>
      <c r="E430" t="s">
        <v>28</v>
      </c>
      <c r="F430" t="s">
        <v>411</v>
      </c>
      <c r="G430" t="s">
        <v>1505</v>
      </c>
      <c r="H430" t="s">
        <v>2368</v>
      </c>
      <c r="I430" t="s">
        <v>2574</v>
      </c>
      <c r="J430" t="s">
        <v>2868</v>
      </c>
      <c r="L430" t="s">
        <v>2887</v>
      </c>
      <c r="M430" t="s">
        <v>2892</v>
      </c>
    </row>
    <row r="431" spans="1:13">
      <c r="A431" s="1">
        <f>HYPERLINK("https://lsnyc.legalserver.org/matter/dynamic-profile/view/1884008","18-1884008")</f>
        <v>0</v>
      </c>
      <c r="E431" t="s">
        <v>28</v>
      </c>
      <c r="F431" t="s">
        <v>412</v>
      </c>
      <c r="G431" t="s">
        <v>1506</v>
      </c>
      <c r="H431" t="s">
        <v>2527</v>
      </c>
      <c r="I431" t="s">
        <v>2718</v>
      </c>
      <c r="J431" t="s">
        <v>2868</v>
      </c>
      <c r="K431" t="s">
        <v>2883</v>
      </c>
      <c r="L431" t="s">
        <v>2887</v>
      </c>
      <c r="M431" t="s">
        <v>2892</v>
      </c>
    </row>
    <row r="432" spans="1:13">
      <c r="A432" s="1">
        <f>HYPERLINK("https://lsnyc.legalserver.org/matter/dynamic-profile/view/1882961","18-1882961")</f>
        <v>0</v>
      </c>
      <c r="E432" t="s">
        <v>28</v>
      </c>
      <c r="F432" t="s">
        <v>413</v>
      </c>
      <c r="G432" t="s">
        <v>1507</v>
      </c>
      <c r="H432" t="s">
        <v>2444</v>
      </c>
      <c r="I432" t="s">
        <v>2707</v>
      </c>
      <c r="J432" t="s">
        <v>2868</v>
      </c>
      <c r="K432" t="s">
        <v>2883</v>
      </c>
      <c r="L432" t="s">
        <v>2887</v>
      </c>
      <c r="M432" t="s">
        <v>2895</v>
      </c>
    </row>
    <row r="433" spans="1:13">
      <c r="A433" s="1">
        <f>HYPERLINK("https://lsnyc.legalserver.org/matter/dynamic-profile/view/1896949","19-1896949")</f>
        <v>0</v>
      </c>
      <c r="E433" t="s">
        <v>28</v>
      </c>
      <c r="F433" t="s">
        <v>218</v>
      </c>
      <c r="G433" t="s">
        <v>1286</v>
      </c>
      <c r="H433" t="s">
        <v>2535</v>
      </c>
      <c r="I433" t="s">
        <v>2406</v>
      </c>
      <c r="J433" t="s">
        <v>2868</v>
      </c>
      <c r="L433" t="s">
        <v>2887</v>
      </c>
      <c r="M433" t="s">
        <v>2895</v>
      </c>
    </row>
    <row r="434" spans="1:13">
      <c r="A434" s="1">
        <f>HYPERLINK("https://lsnyc.legalserver.org/matter/dynamic-profile/view/1911365","19-1911365")</f>
        <v>0</v>
      </c>
      <c r="E434" t="s">
        <v>28</v>
      </c>
      <c r="F434" t="s">
        <v>150</v>
      </c>
      <c r="G434" t="s">
        <v>1508</v>
      </c>
      <c r="H434" t="s">
        <v>2400</v>
      </c>
      <c r="I434" t="s">
        <v>2410</v>
      </c>
      <c r="J434" t="s">
        <v>2868</v>
      </c>
      <c r="K434" t="s">
        <v>2883</v>
      </c>
      <c r="L434" t="s">
        <v>2888</v>
      </c>
      <c r="M434" t="s">
        <v>2892</v>
      </c>
    </row>
    <row r="435" spans="1:13">
      <c r="A435" s="1">
        <f>HYPERLINK("https://lsnyc.legalserver.org/matter/dynamic-profile/view/1888872","19-1888872")</f>
        <v>0</v>
      </c>
      <c r="E435" t="s">
        <v>28</v>
      </c>
      <c r="F435" t="s">
        <v>414</v>
      </c>
      <c r="G435" t="s">
        <v>1509</v>
      </c>
      <c r="H435" t="s">
        <v>2487</v>
      </c>
      <c r="I435" t="s">
        <v>2656</v>
      </c>
      <c r="J435" t="s">
        <v>2868</v>
      </c>
      <c r="L435" t="s">
        <v>2887</v>
      </c>
      <c r="M435" t="s">
        <v>2895</v>
      </c>
    </row>
    <row r="436" spans="1:13">
      <c r="A436" s="1">
        <f>HYPERLINK("https://lsnyc.legalserver.org/matter/dynamic-profile/view/1894231","19-1894231")</f>
        <v>0</v>
      </c>
      <c r="E436" t="s">
        <v>28</v>
      </c>
      <c r="F436" t="s">
        <v>415</v>
      </c>
      <c r="G436" t="s">
        <v>1510</v>
      </c>
      <c r="H436" t="s">
        <v>2379</v>
      </c>
      <c r="I436" t="s">
        <v>2601</v>
      </c>
      <c r="J436" t="s">
        <v>2868</v>
      </c>
      <c r="L436" t="s">
        <v>2887</v>
      </c>
      <c r="M436" t="s">
        <v>2892</v>
      </c>
    </row>
    <row r="437" spans="1:13">
      <c r="A437" s="1">
        <f>HYPERLINK("https://lsnyc.legalserver.org/matter/dynamic-profile/view/1885185","18-1885185")</f>
        <v>0</v>
      </c>
      <c r="E437" t="s">
        <v>28</v>
      </c>
      <c r="F437" t="s">
        <v>416</v>
      </c>
      <c r="G437" t="s">
        <v>1374</v>
      </c>
      <c r="H437" t="s">
        <v>2536</v>
      </c>
      <c r="I437" t="s">
        <v>2390</v>
      </c>
      <c r="J437" t="s">
        <v>2868</v>
      </c>
      <c r="K437" t="s">
        <v>2883</v>
      </c>
      <c r="L437" t="s">
        <v>2887</v>
      </c>
      <c r="M437" t="s">
        <v>2892</v>
      </c>
    </row>
    <row r="438" spans="1:13">
      <c r="A438" s="1">
        <f>HYPERLINK("https://lsnyc.legalserver.org/matter/dynamic-profile/view/1890283","19-1890283")</f>
        <v>0</v>
      </c>
      <c r="E438" t="s">
        <v>28</v>
      </c>
      <c r="F438" t="s">
        <v>417</v>
      </c>
      <c r="G438" t="s">
        <v>1511</v>
      </c>
      <c r="H438" t="s">
        <v>2428</v>
      </c>
      <c r="I438" t="s">
        <v>2552</v>
      </c>
      <c r="J438" t="s">
        <v>2868</v>
      </c>
      <c r="L438" t="s">
        <v>2887</v>
      </c>
      <c r="M438" t="s">
        <v>2892</v>
      </c>
    </row>
    <row r="439" spans="1:13">
      <c r="A439" s="1">
        <f>HYPERLINK("https://lsnyc.legalserver.org/matter/dynamic-profile/view/1882560","18-1882560")</f>
        <v>0</v>
      </c>
      <c r="E439" t="s">
        <v>28</v>
      </c>
      <c r="F439" t="s">
        <v>385</v>
      </c>
      <c r="G439" t="s">
        <v>1481</v>
      </c>
      <c r="H439" t="s">
        <v>2537</v>
      </c>
      <c r="I439" t="s">
        <v>2730</v>
      </c>
      <c r="J439" t="s">
        <v>2869</v>
      </c>
      <c r="K439" t="s">
        <v>2883</v>
      </c>
      <c r="L439" t="s">
        <v>2885</v>
      </c>
      <c r="M439" t="s">
        <v>2894</v>
      </c>
    </row>
    <row r="440" spans="1:13">
      <c r="A440" s="1">
        <f>HYPERLINK("https://lsnyc.legalserver.org/matter/dynamic-profile/view/1881507","18-1881507")</f>
        <v>0</v>
      </c>
      <c r="E440" t="s">
        <v>28</v>
      </c>
      <c r="F440" t="s">
        <v>108</v>
      </c>
      <c r="G440" t="s">
        <v>1512</v>
      </c>
      <c r="H440" t="s">
        <v>2534</v>
      </c>
      <c r="I440" t="s">
        <v>2518</v>
      </c>
      <c r="J440" t="s">
        <v>2868</v>
      </c>
      <c r="K440" t="s">
        <v>2883</v>
      </c>
      <c r="L440" t="s">
        <v>2887</v>
      </c>
      <c r="M440" t="s">
        <v>2892</v>
      </c>
    </row>
    <row r="441" spans="1:13">
      <c r="A441" s="1">
        <f>HYPERLINK("https://lsnyc.legalserver.org/matter/dynamic-profile/view/1886535","18-1886535")</f>
        <v>0</v>
      </c>
      <c r="E441" t="s">
        <v>28</v>
      </c>
      <c r="F441" t="s">
        <v>135</v>
      </c>
      <c r="G441" t="s">
        <v>1513</v>
      </c>
      <c r="H441" t="s">
        <v>2368</v>
      </c>
      <c r="I441" t="s">
        <v>2410</v>
      </c>
      <c r="J441" t="s">
        <v>2868</v>
      </c>
      <c r="L441" t="s">
        <v>2887</v>
      </c>
      <c r="M441" t="s">
        <v>2892</v>
      </c>
    </row>
    <row r="442" spans="1:13">
      <c r="A442" s="1">
        <f>HYPERLINK("https://lsnyc.legalserver.org/matter/dynamic-profile/view/1881278","18-1881278")</f>
        <v>0</v>
      </c>
      <c r="E442" t="s">
        <v>28</v>
      </c>
      <c r="F442" t="s">
        <v>281</v>
      </c>
      <c r="G442" t="s">
        <v>1514</v>
      </c>
      <c r="H442" t="s">
        <v>2317</v>
      </c>
      <c r="I442" t="s">
        <v>2457</v>
      </c>
      <c r="J442" t="s">
        <v>2868</v>
      </c>
      <c r="K442" t="s">
        <v>2883</v>
      </c>
      <c r="L442" t="s">
        <v>2887</v>
      </c>
      <c r="M442" t="s">
        <v>2895</v>
      </c>
    </row>
    <row r="443" spans="1:13">
      <c r="A443" s="1">
        <f>HYPERLINK("https://lsnyc.legalserver.org/matter/dynamic-profile/view/1897304","19-1897304")</f>
        <v>0</v>
      </c>
      <c r="E443" t="s">
        <v>28</v>
      </c>
      <c r="F443" t="s">
        <v>418</v>
      </c>
      <c r="G443" t="s">
        <v>1234</v>
      </c>
      <c r="H443" t="s">
        <v>2538</v>
      </c>
      <c r="I443" t="s">
        <v>2667</v>
      </c>
      <c r="J443" t="s">
        <v>2868</v>
      </c>
      <c r="L443" t="s">
        <v>2887</v>
      </c>
      <c r="M443" t="s">
        <v>2895</v>
      </c>
    </row>
    <row r="444" spans="1:13">
      <c r="A444" s="1">
        <f>HYPERLINK("https://lsnyc.legalserver.org/matter/dynamic-profile/view/1888889","19-1888889")</f>
        <v>0</v>
      </c>
      <c r="E444" t="s">
        <v>28</v>
      </c>
      <c r="F444" t="s">
        <v>202</v>
      </c>
      <c r="G444" t="s">
        <v>1290</v>
      </c>
      <c r="H444" t="s">
        <v>2487</v>
      </c>
      <c r="I444" t="s">
        <v>2356</v>
      </c>
      <c r="J444" t="s">
        <v>2868</v>
      </c>
      <c r="L444" t="s">
        <v>2888</v>
      </c>
      <c r="M444" t="s">
        <v>2895</v>
      </c>
    </row>
    <row r="445" spans="1:13">
      <c r="A445" s="1">
        <f>HYPERLINK("https://lsnyc.legalserver.org/matter/dynamic-profile/view/1888864","19-1888864")</f>
        <v>0</v>
      </c>
      <c r="E445" t="s">
        <v>28</v>
      </c>
      <c r="F445" t="s">
        <v>419</v>
      </c>
      <c r="G445" t="s">
        <v>1515</v>
      </c>
      <c r="H445" t="s">
        <v>2487</v>
      </c>
      <c r="I445" t="s">
        <v>2650</v>
      </c>
      <c r="J445" t="s">
        <v>2868</v>
      </c>
      <c r="K445" t="s">
        <v>2883</v>
      </c>
      <c r="L445" t="s">
        <v>2887</v>
      </c>
      <c r="M445" t="s">
        <v>2892</v>
      </c>
    </row>
    <row r="446" spans="1:13">
      <c r="A446" s="1">
        <f>HYPERLINK("https://lsnyc.legalserver.org/matter/dynamic-profile/view/1880327","18-1880327")</f>
        <v>0</v>
      </c>
      <c r="E446" t="s">
        <v>28</v>
      </c>
      <c r="F446" t="s">
        <v>402</v>
      </c>
      <c r="G446" t="s">
        <v>1232</v>
      </c>
      <c r="H446" t="s">
        <v>2531</v>
      </c>
      <c r="I446" t="s">
        <v>2410</v>
      </c>
      <c r="J446" t="s">
        <v>2868</v>
      </c>
      <c r="K446" t="s">
        <v>2883</v>
      </c>
      <c r="L446" t="s">
        <v>2887</v>
      </c>
      <c r="M446" t="s">
        <v>2892</v>
      </c>
    </row>
    <row r="447" spans="1:13">
      <c r="A447" s="1">
        <f>HYPERLINK("https://lsnyc.legalserver.org/matter/dynamic-profile/view/1904342","19-1904342")</f>
        <v>0</v>
      </c>
      <c r="E447" t="s">
        <v>29</v>
      </c>
      <c r="F447" t="s">
        <v>236</v>
      </c>
      <c r="G447" t="s">
        <v>1516</v>
      </c>
      <c r="H447" t="s">
        <v>2420</v>
      </c>
      <c r="I447" t="s">
        <v>2420</v>
      </c>
      <c r="J447" t="s">
        <v>2868</v>
      </c>
      <c r="L447" t="s">
        <v>2891</v>
      </c>
      <c r="M447" t="s">
        <v>2906</v>
      </c>
    </row>
    <row r="448" spans="1:13">
      <c r="A448" s="1">
        <f>HYPERLINK("https://lsnyc.legalserver.org/matter/dynamic-profile/view/1904334","19-1904334")</f>
        <v>0</v>
      </c>
      <c r="E448" t="s">
        <v>29</v>
      </c>
      <c r="F448" t="s">
        <v>174</v>
      </c>
      <c r="G448" t="s">
        <v>1517</v>
      </c>
      <c r="H448" t="s">
        <v>2420</v>
      </c>
      <c r="I448" t="s">
        <v>2497</v>
      </c>
      <c r="J448" t="s">
        <v>2868</v>
      </c>
      <c r="K448" t="s">
        <v>2883</v>
      </c>
      <c r="L448" t="s">
        <v>2891</v>
      </c>
      <c r="M448" t="s">
        <v>2906</v>
      </c>
    </row>
    <row r="449" spans="1:13">
      <c r="A449" s="1">
        <f>HYPERLINK("https://lsnyc.legalserver.org/matter/dynamic-profile/view/1880927","18-1880927")</f>
        <v>0</v>
      </c>
      <c r="E449" t="s">
        <v>29</v>
      </c>
      <c r="F449" t="s">
        <v>102</v>
      </c>
      <c r="G449" t="s">
        <v>1518</v>
      </c>
      <c r="H449" t="s">
        <v>2366</v>
      </c>
      <c r="I449" t="s">
        <v>2294</v>
      </c>
      <c r="J449" t="s">
        <v>2868</v>
      </c>
      <c r="L449" t="s">
        <v>2888</v>
      </c>
      <c r="M449" t="s">
        <v>2903</v>
      </c>
    </row>
    <row r="450" spans="1:13">
      <c r="A450" s="1">
        <f>HYPERLINK("https://lsnyc.legalserver.org/matter/dynamic-profile/view/1880865","18-1880865")</f>
        <v>0</v>
      </c>
      <c r="E450" t="s">
        <v>29</v>
      </c>
      <c r="F450" t="s">
        <v>420</v>
      </c>
      <c r="G450" t="s">
        <v>1253</v>
      </c>
      <c r="H450" t="s">
        <v>2456</v>
      </c>
      <c r="I450" t="s">
        <v>2456</v>
      </c>
      <c r="J450" t="s">
        <v>2868</v>
      </c>
      <c r="L450" t="s">
        <v>2890</v>
      </c>
      <c r="M450" t="s">
        <v>2906</v>
      </c>
    </row>
    <row r="451" spans="1:13">
      <c r="A451" s="1">
        <f>HYPERLINK("https://lsnyc.legalserver.org/matter/dynamic-profile/view/1889854","19-1889854")</f>
        <v>0</v>
      </c>
      <c r="E451" t="s">
        <v>29</v>
      </c>
      <c r="F451" t="s">
        <v>235</v>
      </c>
      <c r="G451" t="s">
        <v>1352</v>
      </c>
      <c r="H451" t="s">
        <v>2389</v>
      </c>
      <c r="I451" t="s">
        <v>2629</v>
      </c>
      <c r="J451" t="s">
        <v>2868</v>
      </c>
      <c r="K451" t="s">
        <v>2883</v>
      </c>
      <c r="L451" t="s">
        <v>2888</v>
      </c>
      <c r="M451" t="s">
        <v>2892</v>
      </c>
    </row>
    <row r="452" spans="1:13">
      <c r="A452" s="1">
        <f>HYPERLINK("https://lsnyc.legalserver.org/matter/dynamic-profile/view/1904456","19-1904456")</f>
        <v>0</v>
      </c>
      <c r="E452" t="s">
        <v>29</v>
      </c>
      <c r="F452" t="s">
        <v>368</v>
      </c>
      <c r="G452" t="s">
        <v>1519</v>
      </c>
      <c r="H452" t="s">
        <v>2307</v>
      </c>
      <c r="I452" t="s">
        <v>2637</v>
      </c>
      <c r="J452" t="s">
        <v>2868</v>
      </c>
      <c r="K452" t="s">
        <v>2883</v>
      </c>
      <c r="L452" t="s">
        <v>2891</v>
      </c>
      <c r="M452" t="s">
        <v>2912</v>
      </c>
    </row>
    <row r="453" spans="1:13">
      <c r="A453" s="1">
        <f>HYPERLINK("https://lsnyc.legalserver.org/matter/dynamic-profile/view/1880858","18-1880858")</f>
        <v>0</v>
      </c>
      <c r="E453" t="s">
        <v>29</v>
      </c>
      <c r="F453" t="s">
        <v>421</v>
      </c>
      <c r="G453" t="s">
        <v>1372</v>
      </c>
      <c r="H453" t="s">
        <v>2456</v>
      </c>
      <c r="I453" t="s">
        <v>2456</v>
      </c>
      <c r="J453" t="s">
        <v>2868</v>
      </c>
      <c r="L453" t="s">
        <v>2888</v>
      </c>
      <c r="M453" t="s">
        <v>2892</v>
      </c>
    </row>
    <row r="454" spans="1:13">
      <c r="A454" s="1">
        <f>HYPERLINK("https://lsnyc.legalserver.org/matter/dynamic-profile/view/1887726","19-1887726")</f>
        <v>0</v>
      </c>
      <c r="E454" t="s">
        <v>29</v>
      </c>
      <c r="F454" t="s">
        <v>166</v>
      </c>
      <c r="G454" t="s">
        <v>1234</v>
      </c>
      <c r="H454" t="s">
        <v>2539</v>
      </c>
      <c r="I454" t="s">
        <v>2580</v>
      </c>
      <c r="J454" t="s">
        <v>2868</v>
      </c>
    </row>
    <row r="455" spans="1:13">
      <c r="A455" s="1">
        <f>HYPERLINK("https://lsnyc.legalserver.org/matter/dynamic-profile/view/1862268","18-1862268")</f>
        <v>0</v>
      </c>
      <c r="E455" t="s">
        <v>29</v>
      </c>
      <c r="F455" t="s">
        <v>422</v>
      </c>
      <c r="G455" t="s">
        <v>350</v>
      </c>
      <c r="H455" t="s">
        <v>2328</v>
      </c>
      <c r="I455" t="s">
        <v>2808</v>
      </c>
      <c r="J455" t="s">
        <v>2868</v>
      </c>
      <c r="L455" t="s">
        <v>2891</v>
      </c>
      <c r="M455" t="s">
        <v>2910</v>
      </c>
    </row>
    <row r="456" spans="1:13">
      <c r="A456" s="1">
        <f>HYPERLINK("https://lsnyc.legalserver.org/matter/dynamic-profile/view/0821915","16-0821915")</f>
        <v>0</v>
      </c>
      <c r="E456" t="s">
        <v>30</v>
      </c>
      <c r="F456" t="s">
        <v>279</v>
      </c>
      <c r="G456" t="s">
        <v>1392</v>
      </c>
      <c r="H456" t="s">
        <v>2540</v>
      </c>
      <c r="I456" t="s">
        <v>2434</v>
      </c>
      <c r="J456" t="s">
        <v>2870</v>
      </c>
      <c r="K456" t="s">
        <v>2883</v>
      </c>
      <c r="L456" t="s">
        <v>2887</v>
      </c>
      <c r="M456" t="s">
        <v>2902</v>
      </c>
    </row>
    <row r="457" spans="1:13">
      <c r="A457" s="1">
        <f>HYPERLINK("https://lsnyc.legalserver.org/matter/dynamic-profile/view/1858900","18-1858900")</f>
        <v>0</v>
      </c>
      <c r="E457" t="s">
        <v>30</v>
      </c>
      <c r="F457" t="s">
        <v>226</v>
      </c>
      <c r="G457" t="s">
        <v>1489</v>
      </c>
      <c r="H457" t="s">
        <v>2541</v>
      </c>
      <c r="I457" t="s">
        <v>2570</v>
      </c>
      <c r="J457" t="s">
        <v>2868</v>
      </c>
      <c r="K457" t="s">
        <v>2883</v>
      </c>
      <c r="L457" t="s">
        <v>2887</v>
      </c>
      <c r="M457" t="s">
        <v>2892</v>
      </c>
    </row>
    <row r="458" spans="1:13">
      <c r="A458" s="1">
        <f>HYPERLINK("https://lsnyc.legalserver.org/matter/dynamic-profile/view/1889334","19-1889334")</f>
        <v>0</v>
      </c>
      <c r="E458" t="s">
        <v>30</v>
      </c>
      <c r="F458" t="s">
        <v>226</v>
      </c>
      <c r="G458" t="s">
        <v>1416</v>
      </c>
      <c r="H458" t="s">
        <v>2542</v>
      </c>
      <c r="I458" t="s">
        <v>2351</v>
      </c>
      <c r="J458" t="s">
        <v>2868</v>
      </c>
      <c r="K458" t="s">
        <v>2883</v>
      </c>
      <c r="L458" t="s">
        <v>2887</v>
      </c>
      <c r="M458" t="s">
        <v>2892</v>
      </c>
    </row>
    <row r="459" spans="1:13">
      <c r="A459" s="1">
        <f>HYPERLINK("https://lsnyc.legalserver.org/matter/dynamic-profile/view/1902314","19-1902314")</f>
        <v>0</v>
      </c>
      <c r="E459" t="s">
        <v>31</v>
      </c>
      <c r="F459" t="s">
        <v>423</v>
      </c>
      <c r="G459" t="s">
        <v>1520</v>
      </c>
      <c r="H459" t="s">
        <v>2372</v>
      </c>
      <c r="I459" t="s">
        <v>2781</v>
      </c>
      <c r="J459" t="s">
        <v>2868</v>
      </c>
      <c r="K459" t="s">
        <v>2883</v>
      </c>
      <c r="L459" t="s">
        <v>2887</v>
      </c>
      <c r="M459" t="s">
        <v>2892</v>
      </c>
    </row>
    <row r="460" spans="1:13">
      <c r="A460" s="1">
        <f>HYPERLINK("https://lsnyc.legalserver.org/matter/dynamic-profile/view/1892634","19-1892634")</f>
        <v>0</v>
      </c>
      <c r="E460" t="s">
        <v>31</v>
      </c>
      <c r="F460" t="s">
        <v>218</v>
      </c>
      <c r="G460" t="s">
        <v>1521</v>
      </c>
      <c r="H460" t="s">
        <v>2335</v>
      </c>
      <c r="I460" t="s">
        <v>2636</v>
      </c>
      <c r="J460" t="s">
        <v>2868</v>
      </c>
      <c r="K460" t="s">
        <v>2883</v>
      </c>
      <c r="L460" t="s">
        <v>2887</v>
      </c>
      <c r="M460" t="s">
        <v>2892</v>
      </c>
    </row>
    <row r="461" spans="1:13">
      <c r="A461" s="1">
        <f>HYPERLINK("https://lsnyc.legalserver.org/matter/dynamic-profile/view/1864146","18-1864146")</f>
        <v>0</v>
      </c>
      <c r="E461" t="s">
        <v>31</v>
      </c>
      <c r="F461" t="s">
        <v>424</v>
      </c>
      <c r="G461" t="s">
        <v>1522</v>
      </c>
      <c r="H461" t="s">
        <v>2543</v>
      </c>
      <c r="I461" t="s">
        <v>2317</v>
      </c>
      <c r="J461" t="s">
        <v>2868</v>
      </c>
      <c r="K461" t="s">
        <v>2883</v>
      </c>
      <c r="L461" t="s">
        <v>2887</v>
      </c>
      <c r="M461" t="s">
        <v>2895</v>
      </c>
    </row>
    <row r="462" spans="1:13">
      <c r="A462" s="1">
        <f>HYPERLINK("https://lsnyc.legalserver.org/matter/dynamic-profile/view/1905320","19-1905320")</f>
        <v>0</v>
      </c>
      <c r="E462" t="s">
        <v>31</v>
      </c>
      <c r="F462" t="s">
        <v>206</v>
      </c>
      <c r="G462" t="s">
        <v>1523</v>
      </c>
      <c r="H462" t="s">
        <v>2497</v>
      </c>
      <c r="I462" t="s">
        <v>2453</v>
      </c>
      <c r="J462" t="s">
        <v>2868</v>
      </c>
      <c r="K462" t="s">
        <v>2883</v>
      </c>
      <c r="L462" t="s">
        <v>2886</v>
      </c>
      <c r="M462" t="s">
        <v>2892</v>
      </c>
    </row>
    <row r="463" spans="1:13">
      <c r="A463" s="1">
        <f>HYPERLINK("https://lsnyc.legalserver.org/matter/dynamic-profile/view/1901506","19-1901506")</f>
        <v>0</v>
      </c>
      <c r="E463" t="s">
        <v>31</v>
      </c>
      <c r="F463" t="s">
        <v>425</v>
      </c>
      <c r="G463" t="s">
        <v>1349</v>
      </c>
      <c r="H463" t="s">
        <v>2492</v>
      </c>
      <c r="I463" t="s">
        <v>2636</v>
      </c>
      <c r="J463" t="s">
        <v>2868</v>
      </c>
      <c r="K463" t="s">
        <v>2883</v>
      </c>
      <c r="L463" t="s">
        <v>2887</v>
      </c>
      <c r="M463" t="s">
        <v>2892</v>
      </c>
    </row>
    <row r="464" spans="1:13">
      <c r="A464" s="1">
        <f>HYPERLINK("https://lsnyc.legalserver.org/matter/dynamic-profile/view/1904952","19-1904952")</f>
        <v>0</v>
      </c>
      <c r="E464" t="s">
        <v>31</v>
      </c>
      <c r="F464" t="s">
        <v>426</v>
      </c>
      <c r="G464" t="s">
        <v>1524</v>
      </c>
      <c r="H464" t="s">
        <v>2533</v>
      </c>
      <c r="I464" t="s">
        <v>2649</v>
      </c>
      <c r="J464" t="s">
        <v>2868</v>
      </c>
      <c r="K464" t="s">
        <v>2883</v>
      </c>
      <c r="L464" t="s">
        <v>2887</v>
      </c>
      <c r="M464" t="s">
        <v>2895</v>
      </c>
    </row>
    <row r="465" spans="1:13">
      <c r="A465" s="1">
        <f>HYPERLINK("https://lsnyc.legalserver.org/matter/dynamic-profile/view/1898456","19-1898456")</f>
        <v>0</v>
      </c>
      <c r="E465" t="s">
        <v>31</v>
      </c>
      <c r="F465" t="s">
        <v>427</v>
      </c>
      <c r="G465" t="s">
        <v>1525</v>
      </c>
      <c r="H465" t="s">
        <v>2330</v>
      </c>
      <c r="I465" t="s">
        <v>2576</v>
      </c>
      <c r="J465" t="s">
        <v>2868</v>
      </c>
      <c r="K465" t="s">
        <v>2883</v>
      </c>
      <c r="L465" t="s">
        <v>2887</v>
      </c>
      <c r="M465" t="s">
        <v>2895</v>
      </c>
    </row>
    <row r="466" spans="1:13">
      <c r="A466" s="1">
        <f>HYPERLINK("https://lsnyc.legalserver.org/matter/dynamic-profile/view/1896005","19-1896005")</f>
        <v>0</v>
      </c>
      <c r="E466" t="s">
        <v>31</v>
      </c>
      <c r="F466" t="s">
        <v>428</v>
      </c>
      <c r="G466" t="s">
        <v>1526</v>
      </c>
      <c r="H466" t="s">
        <v>2350</v>
      </c>
      <c r="I466" t="s">
        <v>2372</v>
      </c>
      <c r="J466" t="s">
        <v>2868</v>
      </c>
      <c r="L466" t="s">
        <v>2888</v>
      </c>
      <c r="M466" t="s">
        <v>2895</v>
      </c>
    </row>
    <row r="467" spans="1:13">
      <c r="A467" s="1">
        <f>HYPERLINK("https://lsnyc.legalserver.org/matter/dynamic-profile/view/1873300","18-1873300")</f>
        <v>0</v>
      </c>
      <c r="E467" t="s">
        <v>31</v>
      </c>
      <c r="F467" t="s">
        <v>166</v>
      </c>
      <c r="G467" t="s">
        <v>1527</v>
      </c>
      <c r="H467" t="s">
        <v>2340</v>
      </c>
      <c r="I467" t="s">
        <v>2412</v>
      </c>
      <c r="J467" t="s">
        <v>2868</v>
      </c>
      <c r="K467" t="s">
        <v>2883</v>
      </c>
      <c r="L467" t="s">
        <v>2887</v>
      </c>
      <c r="M467" t="s">
        <v>2892</v>
      </c>
    </row>
    <row r="468" spans="1:13">
      <c r="A468" s="1">
        <f>HYPERLINK("https://lsnyc.legalserver.org/matter/dynamic-profile/view/1873373","18-1873373")</f>
        <v>0</v>
      </c>
      <c r="E468" t="s">
        <v>31</v>
      </c>
      <c r="F468" t="s">
        <v>429</v>
      </c>
      <c r="G468" t="s">
        <v>1082</v>
      </c>
      <c r="H468" t="s">
        <v>2340</v>
      </c>
      <c r="I468" t="s">
        <v>2605</v>
      </c>
      <c r="J468" t="s">
        <v>2868</v>
      </c>
      <c r="K468" t="s">
        <v>2883</v>
      </c>
      <c r="L468" t="s">
        <v>2887</v>
      </c>
      <c r="M468" t="s">
        <v>2892</v>
      </c>
    </row>
    <row r="469" spans="1:13">
      <c r="A469" s="1">
        <f>HYPERLINK("https://lsnyc.legalserver.org/matter/dynamic-profile/view/1874258","18-1874258")</f>
        <v>0</v>
      </c>
      <c r="E469" t="s">
        <v>31</v>
      </c>
      <c r="F469" t="s">
        <v>430</v>
      </c>
      <c r="G469" t="s">
        <v>1528</v>
      </c>
      <c r="H469" t="s">
        <v>2544</v>
      </c>
      <c r="I469" t="s">
        <v>2717</v>
      </c>
      <c r="J469" t="s">
        <v>2868</v>
      </c>
      <c r="K469" t="s">
        <v>2883</v>
      </c>
      <c r="L469" t="s">
        <v>2887</v>
      </c>
      <c r="M469" t="s">
        <v>2892</v>
      </c>
    </row>
    <row r="470" spans="1:13">
      <c r="A470" s="1">
        <f>HYPERLINK("https://lsnyc.legalserver.org/matter/dynamic-profile/view/1870860","18-1870860")</f>
        <v>0</v>
      </c>
      <c r="E470" t="s">
        <v>31</v>
      </c>
      <c r="F470" t="s">
        <v>431</v>
      </c>
      <c r="G470" t="s">
        <v>1529</v>
      </c>
      <c r="H470" t="s">
        <v>2489</v>
      </c>
      <c r="I470" t="s">
        <v>2415</v>
      </c>
      <c r="J470" t="s">
        <v>2868</v>
      </c>
      <c r="L470" t="s">
        <v>2887</v>
      </c>
      <c r="M470" t="s">
        <v>2895</v>
      </c>
    </row>
    <row r="471" spans="1:13">
      <c r="A471" s="1">
        <f>HYPERLINK("https://lsnyc.legalserver.org/matter/dynamic-profile/view/1869781","18-1869781")</f>
        <v>0</v>
      </c>
      <c r="E471" t="s">
        <v>31</v>
      </c>
      <c r="F471" t="s">
        <v>432</v>
      </c>
      <c r="G471" t="s">
        <v>1245</v>
      </c>
      <c r="H471" t="s">
        <v>2432</v>
      </c>
      <c r="I471" t="s">
        <v>2481</v>
      </c>
      <c r="J471" t="s">
        <v>2868</v>
      </c>
      <c r="K471" t="s">
        <v>2883</v>
      </c>
      <c r="L471" t="s">
        <v>2887</v>
      </c>
      <c r="M471" t="s">
        <v>2892</v>
      </c>
    </row>
    <row r="472" spans="1:13">
      <c r="A472" s="1">
        <f>HYPERLINK("https://lsnyc.legalserver.org/matter/dynamic-profile/view/1872174","18-1872174")</f>
        <v>0</v>
      </c>
      <c r="E472" t="s">
        <v>31</v>
      </c>
      <c r="F472" t="s">
        <v>433</v>
      </c>
      <c r="G472" t="s">
        <v>1530</v>
      </c>
      <c r="H472" t="s">
        <v>2545</v>
      </c>
      <c r="I472" t="s">
        <v>2362</v>
      </c>
      <c r="J472" t="s">
        <v>2868</v>
      </c>
      <c r="K472" t="s">
        <v>2883</v>
      </c>
      <c r="L472" t="s">
        <v>2887</v>
      </c>
      <c r="M472" t="s">
        <v>2892</v>
      </c>
    </row>
    <row r="473" spans="1:13">
      <c r="A473" s="1">
        <f>HYPERLINK("https://lsnyc.legalserver.org/matter/dynamic-profile/view/1890704","19-1890704")</f>
        <v>0</v>
      </c>
      <c r="E473" t="s">
        <v>31</v>
      </c>
      <c r="F473" t="s">
        <v>249</v>
      </c>
      <c r="G473" t="s">
        <v>1531</v>
      </c>
      <c r="H473" t="s">
        <v>2316</v>
      </c>
      <c r="I473" t="s">
        <v>2566</v>
      </c>
      <c r="J473" t="s">
        <v>2868</v>
      </c>
      <c r="L473" t="s">
        <v>2887</v>
      </c>
      <c r="M473" t="s">
        <v>2892</v>
      </c>
    </row>
    <row r="474" spans="1:13">
      <c r="A474" s="1">
        <f>HYPERLINK("https://lsnyc.legalserver.org/matter/dynamic-profile/view/1907580","19-1907580")</f>
        <v>0</v>
      </c>
      <c r="E474" t="s">
        <v>31</v>
      </c>
      <c r="F474" t="s">
        <v>434</v>
      </c>
      <c r="G474" t="s">
        <v>1532</v>
      </c>
      <c r="H474" t="s">
        <v>2329</v>
      </c>
      <c r="I474" t="s">
        <v>2520</v>
      </c>
      <c r="J474" t="s">
        <v>2868</v>
      </c>
      <c r="K474" t="s">
        <v>2883</v>
      </c>
      <c r="L474" t="s">
        <v>2887</v>
      </c>
      <c r="M474" t="s">
        <v>2892</v>
      </c>
    </row>
    <row r="475" spans="1:13">
      <c r="A475" s="1">
        <f>HYPERLINK("https://lsnyc.legalserver.org/matter/dynamic-profile/view/1904085","19-1904085")</f>
        <v>0</v>
      </c>
      <c r="E475" t="s">
        <v>31</v>
      </c>
      <c r="F475" t="s">
        <v>435</v>
      </c>
      <c r="G475" t="s">
        <v>1533</v>
      </c>
      <c r="H475" t="s">
        <v>2458</v>
      </c>
      <c r="I475" t="s">
        <v>2636</v>
      </c>
      <c r="J475" t="s">
        <v>2868</v>
      </c>
      <c r="K475" t="s">
        <v>2883</v>
      </c>
      <c r="L475" t="s">
        <v>2887</v>
      </c>
      <c r="M475" t="s">
        <v>2892</v>
      </c>
    </row>
    <row r="476" spans="1:13">
      <c r="A476" s="1">
        <f>HYPERLINK("https://lsnyc.legalserver.org/matter/dynamic-profile/view/1873332","18-1873332")</f>
        <v>0</v>
      </c>
      <c r="E476" t="s">
        <v>31</v>
      </c>
      <c r="F476" t="s">
        <v>436</v>
      </c>
      <c r="G476" t="s">
        <v>1534</v>
      </c>
      <c r="H476" t="s">
        <v>2340</v>
      </c>
      <c r="I476" t="s">
        <v>2632</v>
      </c>
      <c r="J476" t="s">
        <v>2868</v>
      </c>
      <c r="K476" t="s">
        <v>2883</v>
      </c>
      <c r="L476" t="s">
        <v>2887</v>
      </c>
      <c r="M476" t="s">
        <v>2892</v>
      </c>
    </row>
    <row r="477" spans="1:13">
      <c r="A477" s="1">
        <f>HYPERLINK("https://lsnyc.legalserver.org/matter/dynamic-profile/view/1878091","18-1878091")</f>
        <v>0</v>
      </c>
      <c r="E477" t="s">
        <v>31</v>
      </c>
      <c r="F477" t="s">
        <v>437</v>
      </c>
      <c r="G477" t="s">
        <v>1535</v>
      </c>
      <c r="H477" t="s">
        <v>2333</v>
      </c>
      <c r="I477" t="s">
        <v>2718</v>
      </c>
      <c r="J477" t="s">
        <v>2868</v>
      </c>
      <c r="K477" t="s">
        <v>2883</v>
      </c>
      <c r="L477" t="s">
        <v>2887</v>
      </c>
      <c r="M477" t="s">
        <v>2892</v>
      </c>
    </row>
    <row r="478" spans="1:13">
      <c r="A478" s="1">
        <f>HYPERLINK("https://lsnyc.legalserver.org/matter/dynamic-profile/view/1895771","19-1895771")</f>
        <v>0</v>
      </c>
      <c r="E478" t="s">
        <v>31</v>
      </c>
      <c r="F478" t="s">
        <v>438</v>
      </c>
      <c r="G478" t="s">
        <v>1286</v>
      </c>
      <c r="H478" t="s">
        <v>2484</v>
      </c>
      <c r="I478" t="s">
        <v>2434</v>
      </c>
      <c r="J478" t="s">
        <v>2870</v>
      </c>
      <c r="K478" t="s">
        <v>2883</v>
      </c>
      <c r="L478" t="s">
        <v>2887</v>
      </c>
      <c r="M478" t="s">
        <v>2892</v>
      </c>
    </row>
    <row r="479" spans="1:13">
      <c r="A479" s="1">
        <f>HYPERLINK("https://lsnyc.legalserver.org/matter/dynamic-profile/view/1888530","19-1888530")</f>
        <v>0</v>
      </c>
      <c r="E479" t="s">
        <v>31</v>
      </c>
      <c r="F479" t="s">
        <v>234</v>
      </c>
      <c r="G479" t="s">
        <v>1536</v>
      </c>
      <c r="H479" t="s">
        <v>2393</v>
      </c>
      <c r="I479" t="s">
        <v>2452</v>
      </c>
      <c r="J479" t="s">
        <v>2868</v>
      </c>
      <c r="L479" t="s">
        <v>2887</v>
      </c>
      <c r="M479" t="s">
        <v>2892</v>
      </c>
    </row>
    <row r="480" spans="1:13">
      <c r="A480" s="1">
        <f>HYPERLINK("https://lsnyc.legalserver.org/matter/dynamic-profile/view/1876573","18-1876573")</f>
        <v>0</v>
      </c>
      <c r="E480" t="s">
        <v>31</v>
      </c>
      <c r="F480" t="s">
        <v>439</v>
      </c>
      <c r="G480" t="s">
        <v>1335</v>
      </c>
      <c r="H480" t="s">
        <v>2546</v>
      </c>
      <c r="I480" t="s">
        <v>2711</v>
      </c>
      <c r="J480" t="s">
        <v>2868</v>
      </c>
      <c r="K480" t="s">
        <v>2883</v>
      </c>
      <c r="L480" t="s">
        <v>2887</v>
      </c>
      <c r="M480" t="s">
        <v>2892</v>
      </c>
    </row>
    <row r="481" spans="1:13">
      <c r="A481" s="1">
        <f>HYPERLINK("https://lsnyc.legalserver.org/matter/dynamic-profile/view/1854504","17-1854504")</f>
        <v>0</v>
      </c>
      <c r="E481" t="s">
        <v>31</v>
      </c>
      <c r="F481" t="s">
        <v>424</v>
      </c>
      <c r="G481" t="s">
        <v>1522</v>
      </c>
      <c r="H481" t="s">
        <v>2547</v>
      </c>
      <c r="I481" t="s">
        <v>2694</v>
      </c>
      <c r="J481" t="s">
        <v>2868</v>
      </c>
      <c r="K481" t="s">
        <v>2883</v>
      </c>
      <c r="L481" t="s">
        <v>2887</v>
      </c>
      <c r="M481" t="s">
        <v>2892</v>
      </c>
    </row>
    <row r="482" spans="1:13">
      <c r="A482" s="1">
        <f>HYPERLINK("https://lsnyc.legalserver.org/matter/dynamic-profile/view/1878124","18-1878124")</f>
        <v>0</v>
      </c>
      <c r="E482" t="s">
        <v>31</v>
      </c>
      <c r="F482" t="s">
        <v>437</v>
      </c>
      <c r="G482" t="s">
        <v>1535</v>
      </c>
      <c r="H482" t="s">
        <v>2333</v>
      </c>
      <c r="I482" t="s">
        <v>2321</v>
      </c>
      <c r="J482" t="s">
        <v>2866</v>
      </c>
    </row>
    <row r="483" spans="1:13">
      <c r="A483" s="1">
        <f>HYPERLINK("https://lsnyc.legalserver.org/matter/dynamic-profile/view/1887293","19-1887293")</f>
        <v>0</v>
      </c>
      <c r="E483" t="s">
        <v>31</v>
      </c>
      <c r="F483" t="s">
        <v>440</v>
      </c>
      <c r="G483" t="s">
        <v>1537</v>
      </c>
      <c r="H483" t="s">
        <v>2322</v>
      </c>
      <c r="I483" t="s">
        <v>2574</v>
      </c>
      <c r="J483" t="s">
        <v>2868</v>
      </c>
      <c r="L483" t="s">
        <v>2887</v>
      </c>
      <c r="M483" t="s">
        <v>2892</v>
      </c>
    </row>
    <row r="484" spans="1:13">
      <c r="A484" s="1">
        <f>HYPERLINK("https://lsnyc.legalserver.org/matter/dynamic-profile/view/1860825","18-1860825")</f>
        <v>0</v>
      </c>
      <c r="E484" t="s">
        <v>31</v>
      </c>
      <c r="F484" t="s">
        <v>298</v>
      </c>
      <c r="G484" t="s">
        <v>1538</v>
      </c>
      <c r="H484" t="s">
        <v>2548</v>
      </c>
      <c r="I484" t="s">
        <v>2698</v>
      </c>
      <c r="J484" t="s">
        <v>2866</v>
      </c>
    </row>
    <row r="485" spans="1:13">
      <c r="A485" s="1">
        <f>HYPERLINK("https://lsnyc.legalserver.org/matter/dynamic-profile/view/1902944","19-1902944")</f>
        <v>0</v>
      </c>
      <c r="E485" t="s">
        <v>31</v>
      </c>
      <c r="F485" t="s">
        <v>328</v>
      </c>
      <c r="G485" t="s">
        <v>1539</v>
      </c>
      <c r="H485" t="s">
        <v>2297</v>
      </c>
      <c r="I485" t="s">
        <v>2297</v>
      </c>
      <c r="J485" t="s">
        <v>2868</v>
      </c>
      <c r="L485" t="s">
        <v>2888</v>
      </c>
      <c r="M485" t="s">
        <v>2895</v>
      </c>
    </row>
    <row r="486" spans="1:13">
      <c r="A486" s="1">
        <f>HYPERLINK("https://lsnyc.legalserver.org/matter/dynamic-profile/view/1888703","19-1888703")</f>
        <v>0</v>
      </c>
      <c r="E486" t="s">
        <v>31</v>
      </c>
      <c r="F486" t="s">
        <v>441</v>
      </c>
      <c r="G486" t="s">
        <v>1366</v>
      </c>
      <c r="H486" t="s">
        <v>2393</v>
      </c>
      <c r="I486" t="s">
        <v>2558</v>
      </c>
      <c r="J486" t="s">
        <v>2868</v>
      </c>
      <c r="L486" t="s">
        <v>2887</v>
      </c>
      <c r="M486" t="s">
        <v>2892</v>
      </c>
    </row>
    <row r="487" spans="1:13">
      <c r="A487" s="1">
        <f>HYPERLINK("https://lsnyc.legalserver.org/matter/dynamic-profile/view/0749090","14-0749090")</f>
        <v>0</v>
      </c>
      <c r="E487" t="s">
        <v>31</v>
      </c>
      <c r="F487" t="s">
        <v>442</v>
      </c>
      <c r="G487" t="s">
        <v>1540</v>
      </c>
      <c r="H487" t="s">
        <v>2549</v>
      </c>
      <c r="I487" t="s">
        <v>2400</v>
      </c>
      <c r="J487" t="s">
        <v>2870</v>
      </c>
      <c r="L487" t="s">
        <v>2887</v>
      </c>
      <c r="M487" t="s">
        <v>2895</v>
      </c>
    </row>
    <row r="488" spans="1:13">
      <c r="A488" s="1">
        <f>HYPERLINK("https://lsnyc.legalserver.org/matter/dynamic-profile/view/1871842","18-1871842")</f>
        <v>0</v>
      </c>
      <c r="E488" t="s">
        <v>31</v>
      </c>
      <c r="F488" t="s">
        <v>443</v>
      </c>
      <c r="G488" t="s">
        <v>1541</v>
      </c>
      <c r="H488" t="s">
        <v>2550</v>
      </c>
      <c r="I488" t="s">
        <v>2406</v>
      </c>
      <c r="J488" t="s">
        <v>2868</v>
      </c>
      <c r="K488" t="s">
        <v>2883</v>
      </c>
      <c r="L488" t="s">
        <v>2887</v>
      </c>
      <c r="M488" t="s">
        <v>2892</v>
      </c>
    </row>
    <row r="489" spans="1:13">
      <c r="A489" s="1">
        <f>HYPERLINK("https://lsnyc.legalserver.org/matter/dynamic-profile/view/1894353","19-1894353")</f>
        <v>0</v>
      </c>
      <c r="E489" t="s">
        <v>31</v>
      </c>
      <c r="F489" t="s">
        <v>444</v>
      </c>
      <c r="G489" t="s">
        <v>1542</v>
      </c>
      <c r="H489" t="s">
        <v>2463</v>
      </c>
      <c r="I489" t="s">
        <v>2658</v>
      </c>
      <c r="J489" t="s">
        <v>2868</v>
      </c>
      <c r="L489" t="s">
        <v>2887</v>
      </c>
      <c r="M489" t="s">
        <v>2892</v>
      </c>
    </row>
    <row r="490" spans="1:13">
      <c r="A490" s="1">
        <f>HYPERLINK("https://lsnyc.legalserver.org/matter/dynamic-profile/view/1881976","18-1881976")</f>
        <v>0</v>
      </c>
      <c r="E490" t="s">
        <v>31</v>
      </c>
      <c r="F490" t="s">
        <v>445</v>
      </c>
      <c r="G490" t="s">
        <v>1543</v>
      </c>
      <c r="H490" t="s">
        <v>2551</v>
      </c>
      <c r="I490" t="s">
        <v>2331</v>
      </c>
      <c r="J490" t="s">
        <v>2868</v>
      </c>
      <c r="K490" t="s">
        <v>2883</v>
      </c>
      <c r="L490" t="s">
        <v>2887</v>
      </c>
      <c r="M490" t="s">
        <v>2892</v>
      </c>
    </row>
    <row r="491" spans="1:13">
      <c r="A491" s="1">
        <f>HYPERLINK("https://lsnyc.legalserver.org/matter/dynamic-profile/view/1910389","19-1910389")</f>
        <v>0</v>
      </c>
      <c r="E491" t="s">
        <v>31</v>
      </c>
      <c r="F491" t="s">
        <v>446</v>
      </c>
      <c r="G491" t="s">
        <v>1544</v>
      </c>
      <c r="H491" t="s">
        <v>2498</v>
      </c>
      <c r="I491" t="s">
        <v>2303</v>
      </c>
      <c r="J491" t="s">
        <v>2868</v>
      </c>
      <c r="K491" t="s">
        <v>2883</v>
      </c>
      <c r="L491" t="s">
        <v>2887</v>
      </c>
      <c r="M491" t="s">
        <v>2892</v>
      </c>
    </row>
    <row r="492" spans="1:13">
      <c r="A492" s="1">
        <f>HYPERLINK("https://lsnyc.legalserver.org/matter/dynamic-profile/view/1895485","19-1895485")</f>
        <v>0</v>
      </c>
      <c r="E492" t="s">
        <v>31</v>
      </c>
      <c r="F492" t="s">
        <v>447</v>
      </c>
      <c r="G492" t="s">
        <v>1422</v>
      </c>
      <c r="H492" t="s">
        <v>2552</v>
      </c>
      <c r="I492" t="s">
        <v>2405</v>
      </c>
      <c r="J492" t="s">
        <v>2868</v>
      </c>
      <c r="L492" t="s">
        <v>2887</v>
      </c>
      <c r="M492" t="s">
        <v>2892</v>
      </c>
    </row>
    <row r="493" spans="1:13">
      <c r="A493" s="1">
        <f>HYPERLINK("https://lsnyc.legalserver.org/matter/dynamic-profile/view/1870886","18-1870886")</f>
        <v>0</v>
      </c>
      <c r="E493" t="s">
        <v>31</v>
      </c>
      <c r="F493" t="s">
        <v>448</v>
      </c>
      <c r="G493" t="s">
        <v>1545</v>
      </c>
      <c r="H493" t="s">
        <v>2489</v>
      </c>
      <c r="I493" t="s">
        <v>2580</v>
      </c>
      <c r="J493" t="s">
        <v>2868</v>
      </c>
      <c r="K493" t="s">
        <v>2883</v>
      </c>
      <c r="L493" t="s">
        <v>2887</v>
      </c>
      <c r="M493" t="s">
        <v>2892</v>
      </c>
    </row>
    <row r="494" spans="1:13">
      <c r="A494" s="1">
        <f>HYPERLINK("https://lsnyc.legalserver.org/matter/dynamic-profile/view/1884899","18-1884899")</f>
        <v>0</v>
      </c>
      <c r="E494" t="s">
        <v>31</v>
      </c>
      <c r="F494" t="s">
        <v>424</v>
      </c>
      <c r="G494" t="s">
        <v>1522</v>
      </c>
      <c r="H494" t="s">
        <v>2543</v>
      </c>
      <c r="I494" t="s">
        <v>2424</v>
      </c>
      <c r="J494" t="s">
        <v>2868</v>
      </c>
      <c r="K494" t="s">
        <v>2883</v>
      </c>
      <c r="L494" t="s">
        <v>2887</v>
      </c>
      <c r="M494" t="s">
        <v>2892</v>
      </c>
    </row>
    <row r="495" spans="1:13">
      <c r="A495" s="1">
        <f>HYPERLINK("https://lsnyc.legalserver.org/matter/dynamic-profile/view/1864659","18-1864659")</f>
        <v>0</v>
      </c>
      <c r="E495" t="s">
        <v>31</v>
      </c>
      <c r="F495" t="s">
        <v>449</v>
      </c>
      <c r="G495" t="s">
        <v>1546</v>
      </c>
      <c r="H495" t="s">
        <v>2553</v>
      </c>
      <c r="I495" t="s">
        <v>2760</v>
      </c>
      <c r="J495" t="s">
        <v>2866</v>
      </c>
    </row>
    <row r="496" spans="1:13">
      <c r="A496" s="1">
        <f>HYPERLINK("https://lsnyc.legalserver.org/matter/dynamic-profile/view/1858791","18-1858791")</f>
        <v>0</v>
      </c>
      <c r="E496" t="s">
        <v>31</v>
      </c>
      <c r="F496" t="s">
        <v>169</v>
      </c>
      <c r="G496" t="s">
        <v>1272</v>
      </c>
      <c r="H496" t="s">
        <v>2554</v>
      </c>
      <c r="I496" t="s">
        <v>2785</v>
      </c>
      <c r="J496" t="s">
        <v>2866</v>
      </c>
      <c r="L496" t="s">
        <v>2885</v>
      </c>
      <c r="M496" t="s">
        <v>2913</v>
      </c>
    </row>
    <row r="497" spans="1:13">
      <c r="A497" s="1">
        <f>HYPERLINK("https://lsnyc.legalserver.org/matter/dynamic-profile/view/0793219","15-0793219")</f>
        <v>0</v>
      </c>
      <c r="E497" t="s">
        <v>31</v>
      </c>
      <c r="F497" t="s">
        <v>206</v>
      </c>
      <c r="G497" t="s">
        <v>1547</v>
      </c>
      <c r="H497" t="s">
        <v>2555</v>
      </c>
      <c r="I497" t="s">
        <v>2544</v>
      </c>
      <c r="J497" t="s">
        <v>2868</v>
      </c>
      <c r="L497" t="s">
        <v>2887</v>
      </c>
      <c r="M497" t="s">
        <v>2895</v>
      </c>
    </row>
    <row r="498" spans="1:13">
      <c r="A498" s="1">
        <f>HYPERLINK("https://lsnyc.legalserver.org/matter/dynamic-profile/view/1866083","18-1866083")</f>
        <v>0</v>
      </c>
      <c r="E498" t="s">
        <v>31</v>
      </c>
      <c r="F498" t="s">
        <v>450</v>
      </c>
      <c r="G498" t="s">
        <v>1548</v>
      </c>
      <c r="H498" t="s">
        <v>2474</v>
      </c>
      <c r="I498" t="s">
        <v>2804</v>
      </c>
      <c r="J498" t="s">
        <v>2868</v>
      </c>
      <c r="K498" t="s">
        <v>2883</v>
      </c>
      <c r="L498" t="s">
        <v>2887</v>
      </c>
      <c r="M498" t="s">
        <v>2892</v>
      </c>
    </row>
    <row r="499" spans="1:13">
      <c r="A499" s="1">
        <f>HYPERLINK("https://lsnyc.legalserver.org/matter/dynamic-profile/view/1895780","19-1895780")</f>
        <v>0</v>
      </c>
      <c r="E499" t="s">
        <v>31</v>
      </c>
      <c r="F499" t="s">
        <v>438</v>
      </c>
      <c r="G499" t="s">
        <v>1286</v>
      </c>
      <c r="H499" t="s">
        <v>2484</v>
      </c>
      <c r="I499" t="s">
        <v>2412</v>
      </c>
      <c r="J499" t="s">
        <v>2870</v>
      </c>
      <c r="K499" t="s">
        <v>2883</v>
      </c>
      <c r="L499" t="s">
        <v>2891</v>
      </c>
      <c r="M499" t="s">
        <v>2914</v>
      </c>
    </row>
    <row r="500" spans="1:13">
      <c r="A500" s="1">
        <f>HYPERLINK("https://lsnyc.legalserver.org/matter/dynamic-profile/view/1860817","18-1860817")</f>
        <v>0</v>
      </c>
      <c r="E500" t="s">
        <v>31</v>
      </c>
      <c r="F500" t="s">
        <v>298</v>
      </c>
      <c r="G500" t="s">
        <v>1538</v>
      </c>
      <c r="H500" t="s">
        <v>2548</v>
      </c>
      <c r="I500" t="s">
        <v>2588</v>
      </c>
      <c r="J500" t="s">
        <v>2869</v>
      </c>
      <c r="K500" t="s">
        <v>2883</v>
      </c>
      <c r="L500" t="s">
        <v>2887</v>
      </c>
      <c r="M500" t="s">
        <v>2895</v>
      </c>
    </row>
    <row r="501" spans="1:13">
      <c r="A501" s="1">
        <f>HYPERLINK("https://lsnyc.legalserver.org/matter/dynamic-profile/view/1885435","18-1885435")</f>
        <v>0</v>
      </c>
      <c r="E501" t="s">
        <v>31</v>
      </c>
      <c r="F501" t="s">
        <v>270</v>
      </c>
      <c r="G501" t="s">
        <v>1549</v>
      </c>
      <c r="H501" t="s">
        <v>2440</v>
      </c>
      <c r="I501" t="s">
        <v>2471</v>
      </c>
      <c r="J501" t="s">
        <v>2868</v>
      </c>
      <c r="L501" t="s">
        <v>2887</v>
      </c>
      <c r="M501" t="s">
        <v>2892</v>
      </c>
    </row>
    <row r="502" spans="1:13">
      <c r="A502" s="1">
        <f>HYPERLINK("https://lsnyc.legalserver.org/matter/dynamic-profile/view/1876629","18-1876629")</f>
        <v>0</v>
      </c>
      <c r="E502" t="s">
        <v>31</v>
      </c>
      <c r="F502" t="s">
        <v>451</v>
      </c>
      <c r="G502" t="s">
        <v>781</v>
      </c>
      <c r="H502" t="s">
        <v>2546</v>
      </c>
      <c r="I502" t="s">
        <v>2440</v>
      </c>
      <c r="J502" t="s">
        <v>2868</v>
      </c>
      <c r="K502" t="s">
        <v>2883</v>
      </c>
      <c r="L502" t="s">
        <v>2887</v>
      </c>
      <c r="M502" t="s">
        <v>2892</v>
      </c>
    </row>
    <row r="503" spans="1:13">
      <c r="A503" s="1">
        <f>HYPERLINK("https://lsnyc.legalserver.org/matter/dynamic-profile/view/1874651","18-1874651")</f>
        <v>0</v>
      </c>
      <c r="E503" t="s">
        <v>31</v>
      </c>
      <c r="F503" t="s">
        <v>200</v>
      </c>
      <c r="G503" t="s">
        <v>1550</v>
      </c>
      <c r="H503" t="s">
        <v>2312</v>
      </c>
      <c r="I503" t="s">
        <v>2779</v>
      </c>
      <c r="J503" t="s">
        <v>2868</v>
      </c>
      <c r="K503" t="s">
        <v>2883</v>
      </c>
      <c r="L503" t="s">
        <v>2887</v>
      </c>
      <c r="M503" t="s">
        <v>2892</v>
      </c>
    </row>
    <row r="504" spans="1:13">
      <c r="A504" s="1">
        <f>HYPERLINK("https://lsnyc.legalserver.org/matter/dynamic-profile/view/1856931","18-1856931")</f>
        <v>0</v>
      </c>
      <c r="E504" t="s">
        <v>31</v>
      </c>
      <c r="F504" t="s">
        <v>283</v>
      </c>
      <c r="G504" t="s">
        <v>1551</v>
      </c>
      <c r="H504" t="s">
        <v>2556</v>
      </c>
      <c r="I504" t="s">
        <v>2514</v>
      </c>
      <c r="J504" t="s">
        <v>2866</v>
      </c>
      <c r="L504" t="s">
        <v>2885</v>
      </c>
      <c r="M504" t="s">
        <v>2915</v>
      </c>
    </row>
    <row r="505" spans="1:13">
      <c r="A505" s="1">
        <f>HYPERLINK("https://lsnyc.legalserver.org/matter/dynamic-profile/view/1867250","18-1867250")</f>
        <v>0</v>
      </c>
      <c r="E505" t="s">
        <v>31</v>
      </c>
      <c r="F505" t="s">
        <v>452</v>
      </c>
      <c r="G505" t="s">
        <v>1552</v>
      </c>
      <c r="H505" t="s">
        <v>2442</v>
      </c>
      <c r="I505" t="s">
        <v>2349</v>
      </c>
      <c r="J505" t="s">
        <v>2868</v>
      </c>
      <c r="K505" t="s">
        <v>2883</v>
      </c>
      <c r="L505" t="s">
        <v>2887</v>
      </c>
      <c r="M505" t="s">
        <v>2892</v>
      </c>
    </row>
    <row r="506" spans="1:13">
      <c r="A506" s="1">
        <f>HYPERLINK("https://lsnyc.legalserver.org/matter/dynamic-profile/view/1864755","18-1864755")</f>
        <v>0</v>
      </c>
      <c r="E506" t="s">
        <v>31</v>
      </c>
      <c r="F506" t="s">
        <v>453</v>
      </c>
      <c r="G506" t="s">
        <v>1553</v>
      </c>
      <c r="H506" t="s">
        <v>2426</v>
      </c>
      <c r="I506" t="s">
        <v>2695</v>
      </c>
      <c r="J506" t="s">
        <v>2868</v>
      </c>
      <c r="K506" t="s">
        <v>2883</v>
      </c>
      <c r="L506" t="s">
        <v>2887</v>
      </c>
      <c r="M506" t="s">
        <v>2892</v>
      </c>
    </row>
    <row r="507" spans="1:13">
      <c r="A507" s="1">
        <f>HYPERLINK("https://lsnyc.legalserver.org/matter/dynamic-profile/view/1858788","18-1858788")</f>
        <v>0</v>
      </c>
      <c r="E507" t="s">
        <v>31</v>
      </c>
      <c r="F507" t="s">
        <v>169</v>
      </c>
      <c r="G507" t="s">
        <v>1272</v>
      </c>
      <c r="H507" t="s">
        <v>2554</v>
      </c>
      <c r="I507" t="s">
        <v>2379</v>
      </c>
      <c r="J507" t="s">
        <v>2868</v>
      </c>
      <c r="L507" t="s">
        <v>2887</v>
      </c>
      <c r="M507" t="s">
        <v>2892</v>
      </c>
    </row>
    <row r="508" spans="1:13">
      <c r="A508" s="1">
        <f>HYPERLINK("https://lsnyc.legalserver.org/matter/dynamic-profile/view/1887384","19-1887384")</f>
        <v>0</v>
      </c>
      <c r="E508" t="s">
        <v>31</v>
      </c>
      <c r="F508" t="s">
        <v>454</v>
      </c>
      <c r="G508" t="s">
        <v>1554</v>
      </c>
      <c r="H508" t="s">
        <v>2322</v>
      </c>
      <c r="I508" t="s">
        <v>2466</v>
      </c>
      <c r="J508" t="s">
        <v>2868</v>
      </c>
      <c r="L508" t="s">
        <v>2887</v>
      </c>
      <c r="M508" t="s">
        <v>2892</v>
      </c>
    </row>
    <row r="509" spans="1:13">
      <c r="A509" s="1">
        <f>HYPERLINK("https://lsnyc.legalserver.org/matter/dynamic-profile/view/1855699","18-1855699")</f>
        <v>0</v>
      </c>
      <c r="E509" t="s">
        <v>31</v>
      </c>
      <c r="F509" t="s">
        <v>455</v>
      </c>
      <c r="G509" t="s">
        <v>1555</v>
      </c>
      <c r="H509" t="s">
        <v>2557</v>
      </c>
      <c r="I509" t="s">
        <v>2696</v>
      </c>
      <c r="J509" t="s">
        <v>2868</v>
      </c>
      <c r="K509" t="s">
        <v>2883</v>
      </c>
      <c r="L509" t="s">
        <v>2887</v>
      </c>
      <c r="M509" t="s">
        <v>2895</v>
      </c>
    </row>
    <row r="510" spans="1:13">
      <c r="A510" s="1">
        <f>HYPERLINK("https://lsnyc.legalserver.org/matter/dynamic-profile/view/1905695","19-1905695")</f>
        <v>0</v>
      </c>
      <c r="E510" t="s">
        <v>31</v>
      </c>
      <c r="F510" t="s">
        <v>456</v>
      </c>
      <c r="G510" t="s">
        <v>1556</v>
      </c>
      <c r="H510" t="s">
        <v>2558</v>
      </c>
      <c r="I510" t="s">
        <v>2306</v>
      </c>
      <c r="J510" t="s">
        <v>2868</v>
      </c>
      <c r="K510" t="s">
        <v>2883</v>
      </c>
      <c r="L510" t="s">
        <v>2887</v>
      </c>
      <c r="M510" t="s">
        <v>2892</v>
      </c>
    </row>
    <row r="511" spans="1:13">
      <c r="A511" s="1">
        <f>HYPERLINK("https://lsnyc.legalserver.org/matter/dynamic-profile/view/1872072","18-1872072")</f>
        <v>0</v>
      </c>
      <c r="E511" t="s">
        <v>31</v>
      </c>
      <c r="F511" t="s">
        <v>457</v>
      </c>
      <c r="G511" t="s">
        <v>1557</v>
      </c>
      <c r="H511" t="s">
        <v>2545</v>
      </c>
      <c r="I511" t="s">
        <v>2504</v>
      </c>
      <c r="J511" t="s">
        <v>2868</v>
      </c>
      <c r="K511" t="s">
        <v>2883</v>
      </c>
      <c r="L511" t="s">
        <v>2887</v>
      </c>
      <c r="M511" t="s">
        <v>2892</v>
      </c>
    </row>
    <row r="512" spans="1:13">
      <c r="A512" s="1">
        <f>HYPERLINK("https://lsnyc.legalserver.org/matter/dynamic-profile/view/1885416","18-1885416")</f>
        <v>0</v>
      </c>
      <c r="E512" t="s">
        <v>31</v>
      </c>
      <c r="F512" t="s">
        <v>458</v>
      </c>
      <c r="G512" t="s">
        <v>1558</v>
      </c>
      <c r="H512" t="s">
        <v>2440</v>
      </c>
      <c r="I512" t="s">
        <v>2494</v>
      </c>
      <c r="J512" t="s">
        <v>2868</v>
      </c>
      <c r="K512" t="s">
        <v>2883</v>
      </c>
      <c r="L512" t="s">
        <v>2887</v>
      </c>
      <c r="M512" t="s">
        <v>2892</v>
      </c>
    </row>
    <row r="513" spans="1:13">
      <c r="A513" s="1">
        <f>HYPERLINK("https://lsnyc.legalserver.org/matter/dynamic-profile/view/1888708","19-1888708")</f>
        <v>0</v>
      </c>
      <c r="E513" t="s">
        <v>31</v>
      </c>
      <c r="F513" t="s">
        <v>459</v>
      </c>
      <c r="G513" t="s">
        <v>1559</v>
      </c>
      <c r="H513" t="s">
        <v>2393</v>
      </c>
      <c r="I513" t="s">
        <v>2363</v>
      </c>
      <c r="J513" t="s">
        <v>2868</v>
      </c>
      <c r="K513" t="s">
        <v>2883</v>
      </c>
      <c r="L513" t="s">
        <v>2887</v>
      </c>
      <c r="M513" t="s">
        <v>2892</v>
      </c>
    </row>
    <row r="514" spans="1:13">
      <c r="A514" s="1">
        <f>HYPERLINK("https://lsnyc.legalserver.org/matter/dynamic-profile/view/0807841","16-0807841")</f>
        <v>0</v>
      </c>
      <c r="E514" t="s">
        <v>31</v>
      </c>
      <c r="F514" t="s">
        <v>424</v>
      </c>
      <c r="G514" t="s">
        <v>1522</v>
      </c>
      <c r="H514" t="s">
        <v>2559</v>
      </c>
      <c r="I514" t="s">
        <v>2526</v>
      </c>
      <c r="J514" t="s">
        <v>2868</v>
      </c>
      <c r="K514" t="s">
        <v>2883</v>
      </c>
      <c r="L514" t="s">
        <v>2887</v>
      </c>
      <c r="M514" t="s">
        <v>2895</v>
      </c>
    </row>
    <row r="515" spans="1:13">
      <c r="A515" s="1">
        <f>HYPERLINK("https://lsnyc.legalserver.org/matter/dynamic-profile/view/1901396","19-1901396")</f>
        <v>0</v>
      </c>
      <c r="E515" t="s">
        <v>31</v>
      </c>
      <c r="F515" t="s">
        <v>157</v>
      </c>
      <c r="G515" t="s">
        <v>1233</v>
      </c>
      <c r="H515" t="s">
        <v>2436</v>
      </c>
      <c r="I515" t="s">
        <v>2372</v>
      </c>
      <c r="J515" t="s">
        <v>2868</v>
      </c>
      <c r="K515" t="s">
        <v>2883</v>
      </c>
      <c r="L515" t="s">
        <v>2888</v>
      </c>
    </row>
    <row r="516" spans="1:13">
      <c r="A516" s="1">
        <f>HYPERLINK("https://lsnyc.legalserver.org/matter/dynamic-profile/view/1890141","19-1890141")</f>
        <v>0</v>
      </c>
      <c r="E516" t="s">
        <v>31</v>
      </c>
      <c r="F516" t="s">
        <v>460</v>
      </c>
      <c r="G516" t="s">
        <v>1012</v>
      </c>
      <c r="H516" t="s">
        <v>2522</v>
      </c>
      <c r="I516" t="s">
        <v>2760</v>
      </c>
      <c r="J516" t="s">
        <v>2868</v>
      </c>
      <c r="K516" t="s">
        <v>2883</v>
      </c>
      <c r="L516" t="s">
        <v>2887</v>
      </c>
      <c r="M516" t="s">
        <v>2892</v>
      </c>
    </row>
    <row r="517" spans="1:13">
      <c r="A517" s="1">
        <f>HYPERLINK("https://lsnyc.legalserver.org/matter/dynamic-profile/view/1892601","19-1892601")</f>
        <v>0</v>
      </c>
      <c r="E517" t="s">
        <v>31</v>
      </c>
      <c r="F517" t="s">
        <v>357</v>
      </c>
      <c r="G517" t="s">
        <v>1560</v>
      </c>
      <c r="H517" t="s">
        <v>2560</v>
      </c>
      <c r="I517" t="s">
        <v>2400</v>
      </c>
      <c r="J517" t="s">
        <v>2868</v>
      </c>
      <c r="L517" t="s">
        <v>2887</v>
      </c>
      <c r="M517" t="s">
        <v>2892</v>
      </c>
    </row>
    <row r="518" spans="1:13">
      <c r="A518" s="1">
        <f>HYPERLINK("https://lsnyc.legalserver.org/matter/dynamic-profile/view/1885397","18-1885397")</f>
        <v>0</v>
      </c>
      <c r="E518" t="s">
        <v>31</v>
      </c>
      <c r="F518" t="s">
        <v>461</v>
      </c>
      <c r="G518" t="s">
        <v>1561</v>
      </c>
      <c r="H518" t="s">
        <v>2561</v>
      </c>
      <c r="I518" t="s">
        <v>2601</v>
      </c>
      <c r="J518" t="s">
        <v>2868</v>
      </c>
      <c r="K518" t="s">
        <v>2883</v>
      </c>
      <c r="L518" t="s">
        <v>2887</v>
      </c>
      <c r="M518" t="s">
        <v>2892</v>
      </c>
    </row>
    <row r="519" spans="1:13">
      <c r="A519" s="1">
        <f>HYPERLINK("https://lsnyc.legalserver.org/matter/dynamic-profile/view/1894422","19-1894422")</f>
        <v>0</v>
      </c>
      <c r="E519" t="s">
        <v>31</v>
      </c>
      <c r="F519" t="s">
        <v>166</v>
      </c>
      <c r="G519" t="s">
        <v>1562</v>
      </c>
      <c r="H519" t="s">
        <v>2463</v>
      </c>
      <c r="I519" t="s">
        <v>2481</v>
      </c>
      <c r="J519" t="s">
        <v>2870</v>
      </c>
      <c r="K519" t="s">
        <v>2883</v>
      </c>
      <c r="L519" t="s">
        <v>2887</v>
      </c>
      <c r="M519" t="s">
        <v>2892</v>
      </c>
    </row>
    <row r="520" spans="1:13">
      <c r="A520" s="1">
        <f>HYPERLINK("https://lsnyc.legalserver.org/matter/dynamic-profile/view/1865102","18-1865102")</f>
        <v>0</v>
      </c>
      <c r="E520" t="s">
        <v>31</v>
      </c>
      <c r="F520" t="s">
        <v>395</v>
      </c>
      <c r="G520" t="s">
        <v>1372</v>
      </c>
      <c r="H520" t="s">
        <v>2336</v>
      </c>
      <c r="I520" t="s">
        <v>2592</v>
      </c>
      <c r="J520" t="s">
        <v>2868</v>
      </c>
      <c r="K520" t="s">
        <v>2883</v>
      </c>
      <c r="L520" t="s">
        <v>2887</v>
      </c>
      <c r="M520" t="s">
        <v>2892</v>
      </c>
    </row>
    <row r="521" spans="1:13">
      <c r="A521" s="1">
        <f>HYPERLINK("https://lsnyc.legalserver.org/matter/dynamic-profile/view/1892100","19-1892100")</f>
        <v>0</v>
      </c>
      <c r="E521" t="s">
        <v>31</v>
      </c>
      <c r="F521" t="s">
        <v>448</v>
      </c>
      <c r="G521" t="s">
        <v>1545</v>
      </c>
      <c r="H521" t="s">
        <v>2417</v>
      </c>
      <c r="I521" t="s">
        <v>2505</v>
      </c>
      <c r="J521" t="s">
        <v>2868</v>
      </c>
      <c r="L521" t="s">
        <v>2887</v>
      </c>
      <c r="M521" t="s">
        <v>2892</v>
      </c>
    </row>
    <row r="522" spans="1:13">
      <c r="A522" s="1">
        <f>HYPERLINK("https://lsnyc.legalserver.org/matter/dynamic-profile/view/1847540","17-1847540")</f>
        <v>0</v>
      </c>
      <c r="E522" t="s">
        <v>31</v>
      </c>
      <c r="F522" t="s">
        <v>218</v>
      </c>
      <c r="G522" t="s">
        <v>1563</v>
      </c>
      <c r="H522" t="s">
        <v>2562</v>
      </c>
      <c r="I522" t="s">
        <v>2322</v>
      </c>
      <c r="J522" t="s">
        <v>2868</v>
      </c>
      <c r="K522" t="s">
        <v>2883</v>
      </c>
      <c r="L522" t="s">
        <v>2887</v>
      </c>
      <c r="M522" t="s">
        <v>2895</v>
      </c>
    </row>
    <row r="523" spans="1:13">
      <c r="A523" s="1">
        <f>HYPERLINK("https://lsnyc.legalserver.org/matter/dynamic-profile/view/1900929","19-1900929")</f>
        <v>0</v>
      </c>
      <c r="E523" t="s">
        <v>31</v>
      </c>
      <c r="F523" t="s">
        <v>340</v>
      </c>
      <c r="G523" t="s">
        <v>1564</v>
      </c>
      <c r="H523" t="s">
        <v>2563</v>
      </c>
      <c r="I523" t="s">
        <v>2636</v>
      </c>
      <c r="J523" t="s">
        <v>2869</v>
      </c>
      <c r="K523" t="s">
        <v>2883</v>
      </c>
      <c r="L523" t="s">
        <v>2887</v>
      </c>
      <c r="M523" t="s">
        <v>2892</v>
      </c>
    </row>
    <row r="524" spans="1:13">
      <c r="A524" s="1">
        <f>HYPERLINK("https://lsnyc.legalserver.org/matter/dynamic-profile/view/1865279","18-1865279")</f>
        <v>0</v>
      </c>
      <c r="E524" t="s">
        <v>31</v>
      </c>
      <c r="F524" t="s">
        <v>462</v>
      </c>
      <c r="G524" t="s">
        <v>1394</v>
      </c>
      <c r="H524" t="s">
        <v>2564</v>
      </c>
      <c r="I524" t="s">
        <v>2807</v>
      </c>
      <c r="J524" t="s">
        <v>2868</v>
      </c>
      <c r="K524" t="s">
        <v>2883</v>
      </c>
      <c r="L524" t="s">
        <v>2887</v>
      </c>
      <c r="M524" t="s">
        <v>2892</v>
      </c>
    </row>
    <row r="525" spans="1:13">
      <c r="A525" s="1">
        <f>HYPERLINK("https://lsnyc.legalserver.org/matter/dynamic-profile/view/1907586","19-1907586")</f>
        <v>0</v>
      </c>
      <c r="E525" t="s">
        <v>31</v>
      </c>
      <c r="F525" t="s">
        <v>463</v>
      </c>
      <c r="G525" t="s">
        <v>1342</v>
      </c>
      <c r="H525" t="s">
        <v>2329</v>
      </c>
      <c r="I525" t="s">
        <v>2649</v>
      </c>
      <c r="J525" t="s">
        <v>2868</v>
      </c>
      <c r="K525" t="s">
        <v>2883</v>
      </c>
      <c r="L525" t="s">
        <v>2887</v>
      </c>
      <c r="M525" t="s">
        <v>2892</v>
      </c>
    </row>
    <row r="526" spans="1:13">
      <c r="A526" s="1">
        <f>HYPERLINK("https://lsnyc.legalserver.org/matter/dynamic-profile/view/1858659","18-1858659")</f>
        <v>0</v>
      </c>
      <c r="E526" t="s">
        <v>31</v>
      </c>
      <c r="F526" t="s">
        <v>464</v>
      </c>
      <c r="G526" t="s">
        <v>1365</v>
      </c>
      <c r="H526" t="s">
        <v>2461</v>
      </c>
      <c r="I526" t="s">
        <v>2461</v>
      </c>
      <c r="J526" t="s">
        <v>2866</v>
      </c>
      <c r="L526" t="s">
        <v>2888</v>
      </c>
    </row>
    <row r="527" spans="1:13">
      <c r="A527" s="1">
        <f>HYPERLINK("https://lsnyc.legalserver.org/matter/dynamic-profile/view/1868617","18-1868617")</f>
        <v>0</v>
      </c>
      <c r="E527" t="s">
        <v>31</v>
      </c>
      <c r="F527" t="s">
        <v>203</v>
      </c>
      <c r="G527" t="s">
        <v>1565</v>
      </c>
      <c r="H527" t="s">
        <v>2336</v>
      </c>
      <c r="I527" t="s">
        <v>2314</v>
      </c>
      <c r="J527" t="s">
        <v>2868</v>
      </c>
      <c r="K527" t="s">
        <v>2883</v>
      </c>
      <c r="L527" t="s">
        <v>2887</v>
      </c>
      <c r="M527" t="s">
        <v>2892</v>
      </c>
    </row>
    <row r="528" spans="1:13">
      <c r="A528" s="1">
        <f>HYPERLINK("https://lsnyc.legalserver.org/matter/dynamic-profile/view/1910103","19-1910103")</f>
        <v>0</v>
      </c>
      <c r="E528" t="s">
        <v>31</v>
      </c>
      <c r="F528" t="s">
        <v>465</v>
      </c>
      <c r="G528" t="s">
        <v>196</v>
      </c>
      <c r="H528" t="s">
        <v>2406</v>
      </c>
      <c r="I528" t="s">
        <v>2306</v>
      </c>
      <c r="J528" t="s">
        <v>2868</v>
      </c>
      <c r="K528" t="s">
        <v>2883</v>
      </c>
      <c r="L528" t="s">
        <v>2887</v>
      </c>
      <c r="M528" t="s">
        <v>2892</v>
      </c>
    </row>
    <row r="529" spans="1:13">
      <c r="A529" s="1">
        <f>HYPERLINK("https://lsnyc.legalserver.org/matter/dynamic-profile/view/1862129","18-1862129")</f>
        <v>0</v>
      </c>
      <c r="E529" t="s">
        <v>31</v>
      </c>
      <c r="F529" t="s">
        <v>466</v>
      </c>
      <c r="G529" t="s">
        <v>1361</v>
      </c>
      <c r="H529" t="s">
        <v>2565</v>
      </c>
      <c r="I529" t="s">
        <v>2734</v>
      </c>
      <c r="J529" t="s">
        <v>2868</v>
      </c>
      <c r="K529" t="s">
        <v>2883</v>
      </c>
      <c r="L529" t="s">
        <v>2887</v>
      </c>
      <c r="M529" t="s">
        <v>2892</v>
      </c>
    </row>
    <row r="530" spans="1:13">
      <c r="A530" s="1">
        <f>HYPERLINK("https://lsnyc.legalserver.org/matter/dynamic-profile/view/1909798","19-1909798")</f>
        <v>0</v>
      </c>
      <c r="E530" t="s">
        <v>31</v>
      </c>
      <c r="F530" t="s">
        <v>467</v>
      </c>
      <c r="G530" t="s">
        <v>1249</v>
      </c>
      <c r="H530" t="s">
        <v>2566</v>
      </c>
      <c r="I530" t="s">
        <v>2649</v>
      </c>
      <c r="J530" t="s">
        <v>2868</v>
      </c>
      <c r="K530" t="s">
        <v>2883</v>
      </c>
      <c r="L530" t="s">
        <v>2887</v>
      </c>
      <c r="M530" t="s">
        <v>2892</v>
      </c>
    </row>
    <row r="531" spans="1:13">
      <c r="A531" s="1">
        <f>HYPERLINK("https://lsnyc.legalserver.org/matter/dynamic-profile/view/1864654","18-1864654")</f>
        <v>0</v>
      </c>
      <c r="E531" t="s">
        <v>31</v>
      </c>
      <c r="F531" t="s">
        <v>449</v>
      </c>
      <c r="G531" t="s">
        <v>1546</v>
      </c>
      <c r="H531" t="s">
        <v>2553</v>
      </c>
      <c r="I531" t="s">
        <v>2620</v>
      </c>
      <c r="J531" t="s">
        <v>2868</v>
      </c>
      <c r="K531" t="s">
        <v>2883</v>
      </c>
      <c r="L531" t="s">
        <v>2887</v>
      </c>
      <c r="M531" t="s">
        <v>2895</v>
      </c>
    </row>
    <row r="532" spans="1:13">
      <c r="A532" s="1">
        <f>HYPERLINK("https://lsnyc.legalserver.org/matter/dynamic-profile/view/1878011","18-1878011")</f>
        <v>0</v>
      </c>
      <c r="E532" t="s">
        <v>31</v>
      </c>
      <c r="F532" t="s">
        <v>468</v>
      </c>
      <c r="G532" t="s">
        <v>1566</v>
      </c>
      <c r="H532" t="s">
        <v>2567</v>
      </c>
      <c r="I532" t="s">
        <v>2306</v>
      </c>
      <c r="J532" t="s">
        <v>2868</v>
      </c>
      <c r="K532" t="s">
        <v>2883</v>
      </c>
      <c r="L532" t="s">
        <v>2887</v>
      </c>
      <c r="M532" t="s">
        <v>2892</v>
      </c>
    </row>
    <row r="533" spans="1:13">
      <c r="A533" s="1">
        <f>HYPERLINK("https://lsnyc.legalserver.org/matter/dynamic-profile/view/1878039","18-1878039")</f>
        <v>0</v>
      </c>
      <c r="E533" t="s">
        <v>31</v>
      </c>
      <c r="F533" t="s">
        <v>305</v>
      </c>
      <c r="G533" t="s">
        <v>1567</v>
      </c>
      <c r="H533" t="s">
        <v>2567</v>
      </c>
      <c r="I533" t="s">
        <v>2453</v>
      </c>
      <c r="J533" t="s">
        <v>2868</v>
      </c>
      <c r="K533" t="s">
        <v>2883</v>
      </c>
      <c r="L533" t="s">
        <v>2887</v>
      </c>
      <c r="M533" t="s">
        <v>2892</v>
      </c>
    </row>
    <row r="534" spans="1:13">
      <c r="A534" s="1">
        <f>HYPERLINK("https://lsnyc.legalserver.org/matter/dynamic-profile/view/1867158","18-1867158")</f>
        <v>0</v>
      </c>
      <c r="E534" t="s">
        <v>31</v>
      </c>
      <c r="F534" t="s">
        <v>469</v>
      </c>
      <c r="G534" t="s">
        <v>1568</v>
      </c>
      <c r="H534" t="s">
        <v>2442</v>
      </c>
      <c r="I534" t="s">
        <v>2654</v>
      </c>
      <c r="J534" t="s">
        <v>2868</v>
      </c>
      <c r="K534" t="s">
        <v>2883</v>
      </c>
      <c r="L534" t="s">
        <v>2887</v>
      </c>
      <c r="M534" t="s">
        <v>2892</v>
      </c>
    </row>
    <row r="535" spans="1:13">
      <c r="A535" s="1">
        <f>HYPERLINK("https://lsnyc.legalserver.org/matter/dynamic-profile/view/1856919","18-1856919")</f>
        <v>0</v>
      </c>
      <c r="E535" t="s">
        <v>31</v>
      </c>
      <c r="F535" t="s">
        <v>283</v>
      </c>
      <c r="G535" t="s">
        <v>1551</v>
      </c>
      <c r="H535" t="s">
        <v>2556</v>
      </c>
      <c r="I535" t="s">
        <v>2294</v>
      </c>
      <c r="J535" t="s">
        <v>2868</v>
      </c>
      <c r="K535" t="s">
        <v>2883</v>
      </c>
      <c r="L535" t="s">
        <v>2887</v>
      </c>
      <c r="M535" t="s">
        <v>2892</v>
      </c>
    </row>
    <row r="536" spans="1:13">
      <c r="A536" s="1">
        <f>HYPERLINK("https://lsnyc.legalserver.org/matter/dynamic-profile/view/1892121","19-1892121")</f>
        <v>0</v>
      </c>
      <c r="E536" t="s">
        <v>31</v>
      </c>
      <c r="F536" t="s">
        <v>441</v>
      </c>
      <c r="G536" t="s">
        <v>1366</v>
      </c>
      <c r="H536" t="s">
        <v>2417</v>
      </c>
      <c r="I536" t="s">
        <v>2627</v>
      </c>
      <c r="J536" t="s">
        <v>2868</v>
      </c>
      <c r="L536" t="s">
        <v>2887</v>
      </c>
      <c r="M536" t="s">
        <v>2897</v>
      </c>
    </row>
    <row r="537" spans="1:13">
      <c r="A537" s="1">
        <f>HYPERLINK("https://lsnyc.legalserver.org/matter/dynamic-profile/view/1865283","18-1865283")</f>
        <v>0</v>
      </c>
      <c r="E537" t="s">
        <v>31</v>
      </c>
      <c r="F537" t="s">
        <v>462</v>
      </c>
      <c r="G537" t="s">
        <v>1394</v>
      </c>
      <c r="H537" t="s">
        <v>2564</v>
      </c>
      <c r="I537" t="s">
        <v>2852</v>
      </c>
      <c r="J537" t="s">
        <v>2866</v>
      </c>
    </row>
    <row r="538" spans="1:13">
      <c r="A538" s="1">
        <f>HYPERLINK("https://lsnyc.legalserver.org/matter/dynamic-profile/view/1851085","17-1851085")</f>
        <v>0</v>
      </c>
      <c r="E538" t="s">
        <v>31</v>
      </c>
      <c r="F538" t="s">
        <v>470</v>
      </c>
      <c r="G538" t="s">
        <v>1569</v>
      </c>
      <c r="H538" t="s">
        <v>2568</v>
      </c>
      <c r="I538" t="s">
        <v>2804</v>
      </c>
      <c r="J538" t="s">
        <v>2868</v>
      </c>
      <c r="K538" t="s">
        <v>2883</v>
      </c>
      <c r="L538" t="s">
        <v>2887</v>
      </c>
      <c r="M538" t="s">
        <v>2892</v>
      </c>
    </row>
    <row r="539" spans="1:13">
      <c r="A539" s="1">
        <f>HYPERLINK("https://lsnyc.legalserver.org/matter/dynamic-profile/view/1863287","18-1863287")</f>
        <v>0</v>
      </c>
      <c r="E539" t="s">
        <v>31</v>
      </c>
      <c r="F539" t="s">
        <v>171</v>
      </c>
      <c r="G539" t="s">
        <v>1476</v>
      </c>
      <c r="H539" t="s">
        <v>2449</v>
      </c>
      <c r="I539" t="s">
        <v>2301</v>
      </c>
      <c r="J539" t="s">
        <v>2868</v>
      </c>
      <c r="K539" t="s">
        <v>2883</v>
      </c>
      <c r="L539" t="s">
        <v>2887</v>
      </c>
      <c r="M539" t="s">
        <v>2892</v>
      </c>
    </row>
    <row r="540" spans="1:13">
      <c r="A540" s="1">
        <f>HYPERLINK("https://lsnyc.legalserver.org/matter/dynamic-profile/view/1847557","17-1847557")</f>
        <v>0</v>
      </c>
      <c r="E540" t="s">
        <v>31</v>
      </c>
      <c r="F540" t="s">
        <v>218</v>
      </c>
      <c r="G540" t="s">
        <v>1563</v>
      </c>
      <c r="H540" t="s">
        <v>2562</v>
      </c>
      <c r="I540" t="s">
        <v>2639</v>
      </c>
      <c r="J540" t="s">
        <v>2866</v>
      </c>
      <c r="L540" t="s">
        <v>2885</v>
      </c>
      <c r="M540" t="s">
        <v>2908</v>
      </c>
    </row>
    <row r="541" spans="1:13">
      <c r="A541" s="1">
        <f>HYPERLINK("https://lsnyc.legalserver.org/matter/dynamic-profile/view/1883167","18-1883167")</f>
        <v>0</v>
      </c>
      <c r="E541" t="s">
        <v>31</v>
      </c>
      <c r="F541" t="s">
        <v>305</v>
      </c>
      <c r="G541" t="s">
        <v>1262</v>
      </c>
      <c r="H541" t="s">
        <v>2569</v>
      </c>
      <c r="I541" t="s">
        <v>2605</v>
      </c>
      <c r="J541" t="s">
        <v>2868</v>
      </c>
      <c r="K541" t="s">
        <v>2883</v>
      </c>
      <c r="L541" t="s">
        <v>2887</v>
      </c>
      <c r="M541" t="s">
        <v>2892</v>
      </c>
    </row>
    <row r="542" spans="1:13">
      <c r="A542" s="1">
        <f>HYPERLINK("https://lsnyc.legalserver.org/matter/dynamic-profile/view/1862147","18-1862147")</f>
        <v>0</v>
      </c>
      <c r="E542" t="s">
        <v>31</v>
      </c>
      <c r="F542" t="s">
        <v>170</v>
      </c>
      <c r="G542" t="s">
        <v>1570</v>
      </c>
      <c r="H542" t="s">
        <v>2565</v>
      </c>
      <c r="I542" t="s">
        <v>2666</v>
      </c>
      <c r="J542" t="s">
        <v>2868</v>
      </c>
      <c r="K542" t="s">
        <v>2883</v>
      </c>
      <c r="L542" t="s">
        <v>2887</v>
      </c>
      <c r="M542" t="s">
        <v>2895</v>
      </c>
    </row>
    <row r="543" spans="1:13">
      <c r="A543" s="1">
        <f>HYPERLINK("https://lsnyc.legalserver.org/matter/dynamic-profile/view/1895496","19-1895496")</f>
        <v>0</v>
      </c>
      <c r="E543" t="s">
        <v>31</v>
      </c>
      <c r="F543" t="s">
        <v>471</v>
      </c>
      <c r="G543" t="s">
        <v>1571</v>
      </c>
      <c r="H543" t="s">
        <v>2552</v>
      </c>
      <c r="I543" t="s">
        <v>2853</v>
      </c>
      <c r="J543" t="s">
        <v>2868</v>
      </c>
      <c r="L543" t="s">
        <v>2887</v>
      </c>
      <c r="M543" t="s">
        <v>2892</v>
      </c>
    </row>
    <row r="544" spans="1:13">
      <c r="A544" s="1">
        <f>HYPERLINK("https://lsnyc.legalserver.org/matter/dynamic-profile/view/1861164","18-1861164")</f>
        <v>0</v>
      </c>
      <c r="E544" t="s">
        <v>31</v>
      </c>
      <c r="F544" t="s">
        <v>472</v>
      </c>
      <c r="G544" t="s">
        <v>1572</v>
      </c>
      <c r="H544" t="s">
        <v>2570</v>
      </c>
      <c r="I544" t="s">
        <v>2502</v>
      </c>
      <c r="J544" t="s">
        <v>2868</v>
      </c>
      <c r="K544" t="s">
        <v>2883</v>
      </c>
      <c r="L544" t="s">
        <v>2887</v>
      </c>
      <c r="M544" t="s">
        <v>2892</v>
      </c>
    </row>
    <row r="545" spans="1:13">
      <c r="A545" s="1">
        <f>HYPERLINK("https://lsnyc.legalserver.org/matter/dynamic-profile/view/1904054","19-1904054")</f>
        <v>0</v>
      </c>
      <c r="E545" t="s">
        <v>31</v>
      </c>
      <c r="F545" t="s">
        <v>236</v>
      </c>
      <c r="G545" t="s">
        <v>1480</v>
      </c>
      <c r="H545" t="s">
        <v>2458</v>
      </c>
      <c r="I545" t="s">
        <v>2453</v>
      </c>
      <c r="J545" t="s">
        <v>2868</v>
      </c>
      <c r="K545" t="s">
        <v>2883</v>
      </c>
      <c r="L545" t="s">
        <v>2887</v>
      </c>
      <c r="M545" t="s">
        <v>2892</v>
      </c>
    </row>
    <row r="546" spans="1:13">
      <c r="A546" s="1">
        <f>HYPERLINK("https://lsnyc.legalserver.org/matter/dynamic-profile/view/1905648","19-1905648")</f>
        <v>0</v>
      </c>
      <c r="E546" t="s">
        <v>31</v>
      </c>
      <c r="F546" t="s">
        <v>374</v>
      </c>
      <c r="G546" t="s">
        <v>1573</v>
      </c>
      <c r="H546" t="s">
        <v>2558</v>
      </c>
      <c r="I546" t="s">
        <v>2766</v>
      </c>
      <c r="J546" t="s">
        <v>2868</v>
      </c>
      <c r="K546" t="s">
        <v>2883</v>
      </c>
      <c r="L546" t="s">
        <v>2887</v>
      </c>
      <c r="M546" t="s">
        <v>2892</v>
      </c>
    </row>
    <row r="547" spans="1:13">
      <c r="A547" s="1">
        <f>HYPERLINK("https://lsnyc.legalserver.org/matter/dynamic-profile/view/1866101","18-1866101")</f>
        <v>0</v>
      </c>
      <c r="E547" t="s">
        <v>31</v>
      </c>
      <c r="F547" t="s">
        <v>473</v>
      </c>
      <c r="G547" t="s">
        <v>1240</v>
      </c>
      <c r="H547" t="s">
        <v>2474</v>
      </c>
      <c r="I547" t="s">
        <v>2430</v>
      </c>
      <c r="J547" t="s">
        <v>2868</v>
      </c>
      <c r="K547" t="s">
        <v>2883</v>
      </c>
      <c r="L547" t="s">
        <v>2887</v>
      </c>
      <c r="M547" t="s">
        <v>2895</v>
      </c>
    </row>
    <row r="548" spans="1:13">
      <c r="A548" s="1">
        <f>HYPERLINK("https://lsnyc.legalserver.org/matter/dynamic-profile/view/1855701","18-1855701")</f>
        <v>0</v>
      </c>
      <c r="E548" t="s">
        <v>31</v>
      </c>
      <c r="F548" t="s">
        <v>455</v>
      </c>
      <c r="G548" t="s">
        <v>1555</v>
      </c>
      <c r="H548" t="s">
        <v>2557</v>
      </c>
      <c r="I548" t="s">
        <v>2557</v>
      </c>
      <c r="J548" t="s">
        <v>2866</v>
      </c>
      <c r="L548" t="s">
        <v>2888</v>
      </c>
      <c r="M548" t="s">
        <v>2900</v>
      </c>
    </row>
    <row r="549" spans="1:13">
      <c r="A549" s="1">
        <f>HYPERLINK("https://lsnyc.legalserver.org/matter/dynamic-profile/view/1890120","19-1890120")</f>
        <v>0</v>
      </c>
      <c r="E549" t="s">
        <v>31</v>
      </c>
      <c r="F549" t="s">
        <v>166</v>
      </c>
      <c r="G549" t="s">
        <v>1392</v>
      </c>
      <c r="H549" t="s">
        <v>2522</v>
      </c>
      <c r="I549" t="s">
        <v>2388</v>
      </c>
      <c r="J549" t="s">
        <v>2868</v>
      </c>
      <c r="K549" t="s">
        <v>2883</v>
      </c>
      <c r="L549" t="s">
        <v>2887</v>
      </c>
      <c r="M549" t="s">
        <v>2892</v>
      </c>
    </row>
    <row r="550" spans="1:13">
      <c r="A550" s="1">
        <f>HYPERLINK("https://lsnyc.legalserver.org/matter/dynamic-profile/view/1844267","17-1844267")</f>
        <v>0</v>
      </c>
      <c r="E550" t="s">
        <v>31</v>
      </c>
      <c r="F550" t="s">
        <v>474</v>
      </c>
      <c r="G550" t="s">
        <v>231</v>
      </c>
      <c r="H550" t="s">
        <v>2571</v>
      </c>
      <c r="I550" t="s">
        <v>2854</v>
      </c>
      <c r="J550" t="s">
        <v>2870</v>
      </c>
      <c r="K550" t="s">
        <v>2883</v>
      </c>
      <c r="L550" t="s">
        <v>2888</v>
      </c>
      <c r="M550" t="s">
        <v>2916</v>
      </c>
    </row>
    <row r="551" spans="1:13">
      <c r="A551" s="1">
        <f>HYPERLINK("https://lsnyc.legalserver.org/matter/dynamic-profile/view/1886415","18-1886415")</f>
        <v>0</v>
      </c>
      <c r="E551" t="s">
        <v>31</v>
      </c>
      <c r="F551" t="s">
        <v>475</v>
      </c>
      <c r="G551" t="s">
        <v>1574</v>
      </c>
      <c r="H551" t="s">
        <v>2572</v>
      </c>
      <c r="I551" t="s">
        <v>2457</v>
      </c>
      <c r="J551" t="s">
        <v>2868</v>
      </c>
      <c r="L551" t="s">
        <v>2887</v>
      </c>
      <c r="M551" t="s">
        <v>2892</v>
      </c>
    </row>
    <row r="552" spans="1:13">
      <c r="A552" s="1">
        <f>HYPERLINK("https://lsnyc.legalserver.org/matter/dynamic-profile/view/1904022","19-1904022")</f>
        <v>0</v>
      </c>
      <c r="E552" t="s">
        <v>31</v>
      </c>
      <c r="F552" t="s">
        <v>352</v>
      </c>
      <c r="G552" t="s">
        <v>1575</v>
      </c>
      <c r="H552" t="s">
        <v>2573</v>
      </c>
      <c r="I552" t="s">
        <v>2401</v>
      </c>
      <c r="J552" t="s">
        <v>2868</v>
      </c>
      <c r="K552" t="s">
        <v>2883</v>
      </c>
      <c r="L552" t="s">
        <v>2887</v>
      </c>
      <c r="M552" t="s">
        <v>2892</v>
      </c>
    </row>
    <row r="553" spans="1:13">
      <c r="A553" s="1">
        <f>HYPERLINK("https://lsnyc.legalserver.org/matter/dynamic-profile/view/1901972","19-1901972")</f>
        <v>0</v>
      </c>
      <c r="E553" t="s">
        <v>31</v>
      </c>
      <c r="F553" t="s">
        <v>476</v>
      </c>
      <c r="G553" t="s">
        <v>1576</v>
      </c>
      <c r="H553" t="s">
        <v>2443</v>
      </c>
      <c r="I553" t="s">
        <v>2794</v>
      </c>
      <c r="J553" t="s">
        <v>2868</v>
      </c>
      <c r="K553" t="s">
        <v>2883</v>
      </c>
      <c r="L553" t="s">
        <v>2887</v>
      </c>
      <c r="M553" t="s">
        <v>2892</v>
      </c>
    </row>
    <row r="554" spans="1:13">
      <c r="A554" s="1">
        <f>HYPERLINK("https://lsnyc.legalserver.org/matter/dynamic-profile/view/1907888","19-1907888")</f>
        <v>0</v>
      </c>
      <c r="E554" t="s">
        <v>31</v>
      </c>
      <c r="F554" t="s">
        <v>477</v>
      </c>
      <c r="G554" t="s">
        <v>1577</v>
      </c>
      <c r="H554" t="s">
        <v>2574</v>
      </c>
      <c r="I554" t="s">
        <v>2767</v>
      </c>
      <c r="J554" t="s">
        <v>2868</v>
      </c>
      <c r="K554" t="s">
        <v>2883</v>
      </c>
      <c r="L554" t="s">
        <v>2887</v>
      </c>
      <c r="M554" t="s">
        <v>2895</v>
      </c>
    </row>
    <row r="555" spans="1:13">
      <c r="A555" s="1">
        <f>HYPERLINK("https://lsnyc.legalserver.org/matter/dynamic-profile/view/1906692","19-1906692")</f>
        <v>0</v>
      </c>
      <c r="E555" t="s">
        <v>31</v>
      </c>
      <c r="F555" t="s">
        <v>446</v>
      </c>
      <c r="G555" t="s">
        <v>1544</v>
      </c>
      <c r="H555" t="s">
        <v>2575</v>
      </c>
      <c r="I555" t="s">
        <v>2306</v>
      </c>
      <c r="J555" t="s">
        <v>2868</v>
      </c>
      <c r="K555" t="s">
        <v>2883</v>
      </c>
      <c r="L555" t="s">
        <v>2887</v>
      </c>
      <c r="M555" t="s">
        <v>2895</v>
      </c>
    </row>
    <row r="556" spans="1:13">
      <c r="A556" s="1">
        <f>HYPERLINK("https://lsnyc.legalserver.org/matter/dynamic-profile/view/1898504","19-1898504")</f>
        <v>0</v>
      </c>
      <c r="E556" t="s">
        <v>31</v>
      </c>
      <c r="F556" t="s">
        <v>478</v>
      </c>
      <c r="G556" t="s">
        <v>252</v>
      </c>
      <c r="H556" t="s">
        <v>2576</v>
      </c>
      <c r="I556" t="s">
        <v>2520</v>
      </c>
      <c r="J556" t="s">
        <v>2868</v>
      </c>
      <c r="K556" t="s">
        <v>2883</v>
      </c>
      <c r="L556" t="s">
        <v>2887</v>
      </c>
      <c r="M556" t="s">
        <v>2892</v>
      </c>
    </row>
    <row r="557" spans="1:13">
      <c r="A557" s="1">
        <f>HYPERLINK("https://lsnyc.legalserver.org/matter/dynamic-profile/view/1906803","19-1906803")</f>
        <v>0</v>
      </c>
      <c r="E557" t="s">
        <v>31</v>
      </c>
      <c r="F557" t="s">
        <v>479</v>
      </c>
      <c r="G557" t="s">
        <v>1578</v>
      </c>
      <c r="H557" t="s">
        <v>2577</v>
      </c>
      <c r="I557" t="s">
        <v>2667</v>
      </c>
      <c r="J557" t="s">
        <v>2868</v>
      </c>
      <c r="K557" t="s">
        <v>2883</v>
      </c>
      <c r="L557" t="s">
        <v>2887</v>
      </c>
      <c r="M557" t="s">
        <v>2892</v>
      </c>
    </row>
    <row r="558" spans="1:13">
      <c r="A558" s="1">
        <f>HYPERLINK("https://lsnyc.legalserver.org/matter/dynamic-profile/view/1904036","19-1904036")</f>
        <v>0</v>
      </c>
      <c r="E558" t="s">
        <v>31</v>
      </c>
      <c r="F558" t="s">
        <v>480</v>
      </c>
      <c r="G558" t="s">
        <v>1579</v>
      </c>
      <c r="H558" t="s">
        <v>2458</v>
      </c>
      <c r="I558" t="s">
        <v>2635</v>
      </c>
      <c r="J558" t="s">
        <v>2868</v>
      </c>
      <c r="K558" t="s">
        <v>2883</v>
      </c>
      <c r="L558" t="s">
        <v>2887</v>
      </c>
      <c r="M558" t="s">
        <v>2892</v>
      </c>
    </row>
    <row r="559" spans="1:13">
      <c r="A559" s="1">
        <f>HYPERLINK("https://lsnyc.legalserver.org/matter/dynamic-profile/view/1894017","19-1894017")</f>
        <v>0</v>
      </c>
      <c r="E559" t="s">
        <v>31</v>
      </c>
      <c r="F559" t="s">
        <v>481</v>
      </c>
      <c r="G559" t="s">
        <v>1580</v>
      </c>
      <c r="H559" t="s">
        <v>2463</v>
      </c>
      <c r="I559" t="s">
        <v>2760</v>
      </c>
      <c r="J559" t="s">
        <v>2868</v>
      </c>
      <c r="K559" t="s">
        <v>2883</v>
      </c>
      <c r="L559" t="s">
        <v>2887</v>
      </c>
      <c r="M559" t="s">
        <v>2892</v>
      </c>
    </row>
    <row r="560" spans="1:13">
      <c r="A560" s="1">
        <f>HYPERLINK("https://lsnyc.legalserver.org/matter/dynamic-profile/view/1890083","19-1890083")</f>
        <v>0</v>
      </c>
      <c r="E560" t="s">
        <v>31</v>
      </c>
      <c r="F560" t="s">
        <v>175</v>
      </c>
      <c r="G560" t="s">
        <v>1581</v>
      </c>
      <c r="H560" t="s">
        <v>2522</v>
      </c>
      <c r="I560" t="s">
        <v>2453</v>
      </c>
      <c r="J560" t="s">
        <v>2868</v>
      </c>
      <c r="K560" t="s">
        <v>2883</v>
      </c>
      <c r="L560" t="s">
        <v>2887</v>
      </c>
      <c r="M560" t="s">
        <v>2892</v>
      </c>
    </row>
    <row r="561" spans="1:13">
      <c r="A561" s="1">
        <f>HYPERLINK("https://lsnyc.legalserver.org/matter/dynamic-profile/view/1874126","18-1874126")</f>
        <v>0</v>
      </c>
      <c r="E561" t="s">
        <v>32</v>
      </c>
      <c r="F561" t="s">
        <v>482</v>
      </c>
      <c r="G561" t="s">
        <v>1254</v>
      </c>
      <c r="H561" t="s">
        <v>2578</v>
      </c>
      <c r="I561" t="s">
        <v>2403</v>
      </c>
      <c r="J561" t="s">
        <v>2866</v>
      </c>
      <c r="K561" t="s">
        <v>2883</v>
      </c>
    </row>
    <row r="562" spans="1:13">
      <c r="A562" s="1">
        <f>HYPERLINK("https://lsnyc.legalserver.org/matter/dynamic-profile/view/1905481","19-1905481")</f>
        <v>0</v>
      </c>
      <c r="E562" t="s">
        <v>32</v>
      </c>
      <c r="F562" t="s">
        <v>349</v>
      </c>
      <c r="G562" t="s">
        <v>1356</v>
      </c>
      <c r="H562" t="s">
        <v>2301</v>
      </c>
      <c r="I562" t="s">
        <v>2403</v>
      </c>
      <c r="J562" t="s">
        <v>2874</v>
      </c>
    </row>
    <row r="563" spans="1:13">
      <c r="A563" s="1">
        <f>HYPERLINK("https://lsnyc.legalserver.org/matter/dynamic-profile/view/1910699","19-1910699")</f>
        <v>0</v>
      </c>
      <c r="E563" t="s">
        <v>32</v>
      </c>
      <c r="F563" t="s">
        <v>483</v>
      </c>
      <c r="G563" t="s">
        <v>1582</v>
      </c>
      <c r="H563" t="s">
        <v>2401</v>
      </c>
      <c r="I563" t="s">
        <v>2394</v>
      </c>
      <c r="J563" t="s">
        <v>2866</v>
      </c>
    </row>
    <row r="564" spans="1:13">
      <c r="A564" s="1">
        <f>HYPERLINK("https://lsnyc.legalserver.org/matter/dynamic-profile/view/1905333","19-1905333")</f>
        <v>0</v>
      </c>
      <c r="E564" t="s">
        <v>32</v>
      </c>
      <c r="F564" t="s">
        <v>484</v>
      </c>
      <c r="G564" t="s">
        <v>1562</v>
      </c>
      <c r="H564" t="s">
        <v>2579</v>
      </c>
      <c r="I564" t="s">
        <v>2403</v>
      </c>
      <c r="J564" t="s">
        <v>2866</v>
      </c>
      <c r="M564" t="s">
        <v>2892</v>
      </c>
    </row>
    <row r="565" spans="1:13">
      <c r="A565" s="1">
        <f>HYPERLINK("https://lsnyc.legalserver.org/matter/dynamic-profile/view/1899411","19-1899411")</f>
        <v>0</v>
      </c>
      <c r="E565" t="s">
        <v>32</v>
      </c>
      <c r="F565" t="s">
        <v>485</v>
      </c>
      <c r="G565" t="s">
        <v>1583</v>
      </c>
      <c r="H565" t="s">
        <v>2373</v>
      </c>
      <c r="I565" t="s">
        <v>2647</v>
      </c>
      <c r="J565" t="s">
        <v>2866</v>
      </c>
    </row>
    <row r="566" spans="1:13">
      <c r="A566" s="1">
        <f>HYPERLINK("https://lsnyc.legalserver.org/matter/dynamic-profile/view/1890465","19-1890465")</f>
        <v>0</v>
      </c>
      <c r="E566" t="s">
        <v>32</v>
      </c>
      <c r="F566" t="s">
        <v>486</v>
      </c>
      <c r="G566" t="s">
        <v>1584</v>
      </c>
      <c r="H566" t="s">
        <v>2580</v>
      </c>
      <c r="I566" t="s">
        <v>2403</v>
      </c>
      <c r="J566" t="s">
        <v>2866</v>
      </c>
      <c r="K566" t="s">
        <v>2883</v>
      </c>
      <c r="L566" t="s">
        <v>2885</v>
      </c>
      <c r="M566" t="s">
        <v>2892</v>
      </c>
    </row>
    <row r="567" spans="1:13">
      <c r="A567" s="1">
        <f>HYPERLINK("https://lsnyc.legalserver.org/matter/dynamic-profile/view/1910629","19-1910629")</f>
        <v>0</v>
      </c>
      <c r="E567" t="s">
        <v>33</v>
      </c>
      <c r="F567" t="s">
        <v>487</v>
      </c>
      <c r="G567" t="s">
        <v>1585</v>
      </c>
      <c r="H567" t="s">
        <v>2304</v>
      </c>
      <c r="I567" t="s">
        <v>2304</v>
      </c>
      <c r="J567" t="s">
        <v>2868</v>
      </c>
      <c r="L567" t="s">
        <v>2885</v>
      </c>
    </row>
    <row r="568" spans="1:13">
      <c r="A568" s="1">
        <f>HYPERLINK("https://lsnyc.legalserver.org/matter/dynamic-profile/view/1910634","19-1910634")</f>
        <v>0</v>
      </c>
      <c r="E568" t="s">
        <v>33</v>
      </c>
      <c r="F568" t="s">
        <v>488</v>
      </c>
      <c r="G568" t="s">
        <v>502</v>
      </c>
      <c r="H568" t="s">
        <v>2304</v>
      </c>
      <c r="I568" t="s">
        <v>2304</v>
      </c>
      <c r="J568" t="s">
        <v>2868</v>
      </c>
      <c r="K568" t="s">
        <v>2883</v>
      </c>
      <c r="L568" t="s">
        <v>2888</v>
      </c>
      <c r="M568" t="s">
        <v>2892</v>
      </c>
    </row>
    <row r="569" spans="1:13">
      <c r="A569" s="1">
        <f>HYPERLINK("https://lsnyc.legalserver.org/matter/dynamic-profile/view/1889685","19-1889685")</f>
        <v>0</v>
      </c>
      <c r="E569" t="s">
        <v>33</v>
      </c>
      <c r="F569" t="s">
        <v>102</v>
      </c>
      <c r="G569" t="s">
        <v>1455</v>
      </c>
      <c r="H569" t="s">
        <v>2528</v>
      </c>
      <c r="I569" t="s">
        <v>2651</v>
      </c>
      <c r="J569" t="s">
        <v>2866</v>
      </c>
      <c r="K569" t="s">
        <v>2883</v>
      </c>
      <c r="L569" t="s">
        <v>2891</v>
      </c>
      <c r="M569" t="s">
        <v>2900</v>
      </c>
    </row>
    <row r="570" spans="1:13">
      <c r="A570" s="1">
        <f>HYPERLINK("https://lsnyc.legalserver.org/matter/dynamic-profile/view/1910663","19-1910663")</f>
        <v>0</v>
      </c>
      <c r="E570" t="s">
        <v>33</v>
      </c>
      <c r="F570" t="s">
        <v>489</v>
      </c>
      <c r="G570" t="s">
        <v>1335</v>
      </c>
      <c r="H570" t="s">
        <v>2304</v>
      </c>
      <c r="I570" t="s">
        <v>2304</v>
      </c>
      <c r="J570" t="s">
        <v>2868</v>
      </c>
      <c r="L570" t="s">
        <v>2890</v>
      </c>
      <c r="M570" t="s">
        <v>2892</v>
      </c>
    </row>
    <row r="571" spans="1:13">
      <c r="A571" s="1">
        <f>HYPERLINK("https://lsnyc.legalserver.org/matter/dynamic-profile/view/1887014","19-1887014")</f>
        <v>0</v>
      </c>
      <c r="E571" t="s">
        <v>33</v>
      </c>
      <c r="F571" t="s">
        <v>102</v>
      </c>
      <c r="G571" t="s">
        <v>1455</v>
      </c>
      <c r="H571" t="s">
        <v>2361</v>
      </c>
      <c r="I571" t="s">
        <v>2580</v>
      </c>
      <c r="J571" t="s">
        <v>2869</v>
      </c>
      <c r="K571" t="s">
        <v>2883</v>
      </c>
      <c r="L571" t="s">
        <v>2885</v>
      </c>
      <c r="M571" t="s">
        <v>2896</v>
      </c>
    </row>
    <row r="572" spans="1:13">
      <c r="A572" s="1">
        <f>HYPERLINK("https://lsnyc.legalserver.org/matter/dynamic-profile/view/1909699","19-1909699")</f>
        <v>0</v>
      </c>
      <c r="E572" t="s">
        <v>33</v>
      </c>
      <c r="F572" t="s">
        <v>490</v>
      </c>
      <c r="G572" t="s">
        <v>1586</v>
      </c>
      <c r="H572" t="s">
        <v>2511</v>
      </c>
      <c r="I572" t="s">
        <v>2306</v>
      </c>
      <c r="J572" t="s">
        <v>2868</v>
      </c>
      <c r="K572" t="s">
        <v>2883</v>
      </c>
      <c r="L572" t="s">
        <v>2888</v>
      </c>
      <c r="M572" t="s">
        <v>2892</v>
      </c>
    </row>
    <row r="573" spans="1:13">
      <c r="A573" s="1">
        <f>HYPERLINK("https://lsnyc.legalserver.org/matter/dynamic-profile/view/1871525","18-1871525")</f>
        <v>0</v>
      </c>
      <c r="E573" t="s">
        <v>33</v>
      </c>
      <c r="F573" t="s">
        <v>102</v>
      </c>
      <c r="G573" t="s">
        <v>1455</v>
      </c>
      <c r="H573" t="s">
        <v>2581</v>
      </c>
      <c r="I573" t="s">
        <v>2597</v>
      </c>
      <c r="J573" t="s">
        <v>2868</v>
      </c>
      <c r="K573" t="s">
        <v>2883</v>
      </c>
      <c r="L573" t="s">
        <v>2887</v>
      </c>
      <c r="M573" t="s">
        <v>2892</v>
      </c>
    </row>
    <row r="574" spans="1:13">
      <c r="A574" s="1">
        <f>HYPERLINK("https://lsnyc.legalserver.org/matter/dynamic-profile/view/1909970","19-1909970")</f>
        <v>0</v>
      </c>
      <c r="E574" t="s">
        <v>33</v>
      </c>
      <c r="F574" t="s">
        <v>491</v>
      </c>
      <c r="G574" t="s">
        <v>1295</v>
      </c>
      <c r="H574" t="s">
        <v>2481</v>
      </c>
      <c r="I574" t="s">
        <v>2304</v>
      </c>
      <c r="J574" t="s">
        <v>2868</v>
      </c>
      <c r="K574" t="s">
        <v>2883</v>
      </c>
      <c r="L574" t="s">
        <v>2888</v>
      </c>
      <c r="M574" t="s">
        <v>2892</v>
      </c>
    </row>
    <row r="575" spans="1:13">
      <c r="A575" s="1">
        <f>HYPERLINK("https://lsnyc.legalserver.org/matter/dynamic-profile/view/1909761","19-1909761")</f>
        <v>0</v>
      </c>
      <c r="E575" t="s">
        <v>33</v>
      </c>
      <c r="F575" t="s">
        <v>209</v>
      </c>
      <c r="G575" t="s">
        <v>1074</v>
      </c>
      <c r="H575" t="s">
        <v>2511</v>
      </c>
      <c r="I575" t="s">
        <v>2304</v>
      </c>
      <c r="J575" t="s">
        <v>2868</v>
      </c>
      <c r="L575" t="s">
        <v>2888</v>
      </c>
      <c r="M575" t="s">
        <v>2899</v>
      </c>
    </row>
    <row r="576" spans="1:13">
      <c r="A576" s="1">
        <f>HYPERLINK("https://lsnyc.legalserver.org/matter/dynamic-profile/view/1909654","19-1909654")</f>
        <v>0</v>
      </c>
      <c r="E576" t="s">
        <v>33</v>
      </c>
      <c r="F576" t="s">
        <v>492</v>
      </c>
      <c r="G576" t="s">
        <v>1587</v>
      </c>
      <c r="H576" t="s">
        <v>2582</v>
      </c>
      <c r="I576" t="s">
        <v>2582</v>
      </c>
      <c r="J576" t="s">
        <v>2868</v>
      </c>
    </row>
    <row r="577" spans="1:13">
      <c r="A577" s="1">
        <f>HYPERLINK("https://lsnyc.legalserver.org/matter/dynamic-profile/view/1846750","17-1846750")</f>
        <v>0</v>
      </c>
      <c r="E577" t="s">
        <v>34</v>
      </c>
      <c r="F577" t="s">
        <v>493</v>
      </c>
      <c r="G577" t="s">
        <v>1558</v>
      </c>
      <c r="H577" t="s">
        <v>2583</v>
      </c>
      <c r="I577" t="s">
        <v>2694</v>
      </c>
      <c r="J577" t="s">
        <v>2868</v>
      </c>
      <c r="K577" t="s">
        <v>2883</v>
      </c>
      <c r="L577" t="s">
        <v>2887</v>
      </c>
      <c r="M577" t="s">
        <v>2892</v>
      </c>
    </row>
    <row r="578" spans="1:13">
      <c r="A578" s="1">
        <f>HYPERLINK("https://lsnyc.legalserver.org/matter/dynamic-profile/view/1903420","19-1903420")</f>
        <v>0</v>
      </c>
      <c r="E578" t="s">
        <v>34</v>
      </c>
      <c r="F578" t="s">
        <v>494</v>
      </c>
      <c r="G578" t="s">
        <v>1335</v>
      </c>
      <c r="H578" t="s">
        <v>2392</v>
      </c>
      <c r="I578" t="s">
        <v>2304</v>
      </c>
      <c r="J578" t="s">
        <v>2868</v>
      </c>
      <c r="K578" t="s">
        <v>2883</v>
      </c>
      <c r="L578" t="s">
        <v>2887</v>
      </c>
      <c r="M578" t="s">
        <v>2892</v>
      </c>
    </row>
    <row r="579" spans="1:13">
      <c r="A579" s="1">
        <f>HYPERLINK("https://lsnyc.legalserver.org/matter/dynamic-profile/view/0815813","16-0815813")</f>
        <v>0</v>
      </c>
      <c r="E579" t="s">
        <v>34</v>
      </c>
      <c r="F579" t="s">
        <v>495</v>
      </c>
      <c r="G579" t="s">
        <v>1588</v>
      </c>
      <c r="H579" t="s">
        <v>2584</v>
      </c>
      <c r="I579" t="s">
        <v>2360</v>
      </c>
      <c r="J579" t="s">
        <v>2868</v>
      </c>
      <c r="K579" t="s">
        <v>2883</v>
      </c>
      <c r="L579" t="s">
        <v>2887</v>
      </c>
      <c r="M579" t="s">
        <v>2892</v>
      </c>
    </row>
    <row r="580" spans="1:13">
      <c r="A580" s="1">
        <f>HYPERLINK("https://lsnyc.legalserver.org/matter/dynamic-profile/view/1898686","19-1898686")</f>
        <v>0</v>
      </c>
      <c r="E580" t="s">
        <v>34</v>
      </c>
      <c r="F580" t="s">
        <v>496</v>
      </c>
      <c r="G580" t="s">
        <v>198</v>
      </c>
      <c r="H580" t="s">
        <v>2327</v>
      </c>
      <c r="I580" t="s">
        <v>2407</v>
      </c>
      <c r="J580" t="s">
        <v>2868</v>
      </c>
      <c r="K580" t="s">
        <v>2883</v>
      </c>
      <c r="L580" t="s">
        <v>2887</v>
      </c>
      <c r="M580" t="s">
        <v>2892</v>
      </c>
    </row>
    <row r="581" spans="1:13">
      <c r="A581" s="1">
        <f>HYPERLINK("https://lsnyc.legalserver.org/matter/dynamic-profile/view/1906369","19-1906369")</f>
        <v>0</v>
      </c>
      <c r="E581" t="s">
        <v>34</v>
      </c>
      <c r="F581" t="s">
        <v>209</v>
      </c>
      <c r="G581" t="s">
        <v>1245</v>
      </c>
      <c r="H581" t="s">
        <v>2326</v>
      </c>
      <c r="I581" t="s">
        <v>2647</v>
      </c>
      <c r="J581" t="s">
        <v>2867</v>
      </c>
      <c r="K581" t="s">
        <v>2883</v>
      </c>
      <c r="L581" t="s">
        <v>2890</v>
      </c>
      <c r="M581" t="s">
        <v>2893</v>
      </c>
    </row>
    <row r="582" spans="1:13">
      <c r="A582" s="1">
        <f>HYPERLINK("https://lsnyc.legalserver.org/matter/dynamic-profile/view/1873539","18-1873539")</f>
        <v>0</v>
      </c>
      <c r="E582" t="s">
        <v>34</v>
      </c>
      <c r="F582" t="s">
        <v>497</v>
      </c>
      <c r="G582" t="s">
        <v>1589</v>
      </c>
      <c r="H582" t="s">
        <v>2585</v>
      </c>
      <c r="I582" t="s">
        <v>2401</v>
      </c>
      <c r="J582" t="s">
        <v>2868</v>
      </c>
      <c r="K582" t="s">
        <v>2883</v>
      </c>
      <c r="L582" t="s">
        <v>2887</v>
      </c>
      <c r="M582" t="s">
        <v>2892</v>
      </c>
    </row>
    <row r="583" spans="1:13">
      <c r="A583" s="1">
        <f>HYPERLINK("https://lsnyc.legalserver.org/matter/dynamic-profile/view/1866065","18-1866065")</f>
        <v>0</v>
      </c>
      <c r="E583" t="s">
        <v>34</v>
      </c>
      <c r="F583" t="s">
        <v>498</v>
      </c>
      <c r="G583" t="s">
        <v>1590</v>
      </c>
      <c r="H583" t="s">
        <v>2586</v>
      </c>
      <c r="I583" t="s">
        <v>2563</v>
      </c>
      <c r="J583" t="s">
        <v>2868</v>
      </c>
      <c r="K583" t="s">
        <v>2883</v>
      </c>
      <c r="L583" t="s">
        <v>2887</v>
      </c>
      <c r="M583" t="s">
        <v>2910</v>
      </c>
    </row>
    <row r="584" spans="1:13">
      <c r="A584" s="1">
        <f>HYPERLINK("https://lsnyc.legalserver.org/matter/dynamic-profile/view/1843643","17-1843643")</f>
        <v>0</v>
      </c>
      <c r="E584" t="s">
        <v>34</v>
      </c>
      <c r="F584" t="s">
        <v>148</v>
      </c>
      <c r="G584" t="s">
        <v>1591</v>
      </c>
      <c r="H584" t="s">
        <v>2587</v>
      </c>
      <c r="I584" t="s">
        <v>2468</v>
      </c>
      <c r="J584" t="s">
        <v>2869</v>
      </c>
      <c r="K584" t="s">
        <v>2883</v>
      </c>
      <c r="L584" t="s">
        <v>2887</v>
      </c>
      <c r="M584" t="s">
        <v>2902</v>
      </c>
    </row>
    <row r="585" spans="1:13">
      <c r="A585" s="1">
        <f>HYPERLINK("https://lsnyc.legalserver.org/matter/dynamic-profile/view/1888598","19-1888598")</f>
        <v>0</v>
      </c>
      <c r="E585" t="s">
        <v>34</v>
      </c>
      <c r="F585" t="s">
        <v>497</v>
      </c>
      <c r="G585" t="s">
        <v>1589</v>
      </c>
      <c r="H585" t="s">
        <v>2588</v>
      </c>
      <c r="I585" t="s">
        <v>2507</v>
      </c>
      <c r="J585" t="s">
        <v>2868</v>
      </c>
      <c r="K585" t="s">
        <v>2883</v>
      </c>
      <c r="L585" t="s">
        <v>2887</v>
      </c>
      <c r="M585" t="s">
        <v>2895</v>
      </c>
    </row>
    <row r="586" spans="1:13">
      <c r="A586" s="1">
        <f>HYPERLINK("https://lsnyc.legalserver.org/matter/dynamic-profile/view/0798649","16-0798649")</f>
        <v>0</v>
      </c>
      <c r="E586" t="s">
        <v>34</v>
      </c>
      <c r="F586" t="s">
        <v>166</v>
      </c>
      <c r="G586" t="s">
        <v>1292</v>
      </c>
      <c r="H586" t="s">
        <v>2589</v>
      </c>
      <c r="I586" t="s">
        <v>2400</v>
      </c>
      <c r="J586" t="s">
        <v>2869</v>
      </c>
      <c r="K586" t="s">
        <v>2883</v>
      </c>
      <c r="L586" t="s">
        <v>2887</v>
      </c>
      <c r="M586" t="s">
        <v>2892</v>
      </c>
    </row>
    <row r="587" spans="1:13">
      <c r="A587" s="1">
        <f>HYPERLINK("https://lsnyc.legalserver.org/matter/dynamic-profile/view/1882240","18-1882240")</f>
        <v>0</v>
      </c>
      <c r="E587" t="s">
        <v>34</v>
      </c>
      <c r="F587" t="s">
        <v>497</v>
      </c>
      <c r="G587" t="s">
        <v>1589</v>
      </c>
      <c r="H587" t="s">
        <v>2357</v>
      </c>
      <c r="I587" t="s">
        <v>2407</v>
      </c>
      <c r="J587" t="s">
        <v>2869</v>
      </c>
      <c r="K587" t="s">
        <v>2883</v>
      </c>
      <c r="L587" t="s">
        <v>2887</v>
      </c>
      <c r="M587" t="s">
        <v>2902</v>
      </c>
    </row>
    <row r="588" spans="1:13">
      <c r="A588" s="1">
        <f>HYPERLINK("https://lsnyc.legalserver.org/matter/dynamic-profile/view/1884636","18-1884636")</f>
        <v>0</v>
      </c>
      <c r="E588" t="s">
        <v>34</v>
      </c>
      <c r="F588" t="s">
        <v>499</v>
      </c>
      <c r="G588" t="s">
        <v>1422</v>
      </c>
      <c r="H588" t="s">
        <v>2501</v>
      </c>
      <c r="I588" t="s">
        <v>2691</v>
      </c>
      <c r="J588" t="s">
        <v>2868</v>
      </c>
      <c r="K588" t="s">
        <v>2883</v>
      </c>
      <c r="L588" t="s">
        <v>2887</v>
      </c>
      <c r="M588" t="s">
        <v>2892</v>
      </c>
    </row>
    <row r="589" spans="1:13">
      <c r="A589" s="1">
        <f>HYPERLINK("https://lsnyc.legalserver.org/matter/dynamic-profile/view/1871484","18-1871484")</f>
        <v>0</v>
      </c>
      <c r="E589" t="s">
        <v>34</v>
      </c>
      <c r="F589" t="s">
        <v>500</v>
      </c>
      <c r="G589" t="s">
        <v>1592</v>
      </c>
      <c r="H589" t="s">
        <v>2358</v>
      </c>
      <c r="I589" t="s">
        <v>2401</v>
      </c>
      <c r="J589" t="s">
        <v>2868</v>
      </c>
      <c r="K589" t="s">
        <v>2883</v>
      </c>
      <c r="L589" t="s">
        <v>2887</v>
      </c>
      <c r="M589" t="s">
        <v>2892</v>
      </c>
    </row>
    <row r="590" spans="1:13">
      <c r="A590" s="1">
        <f>HYPERLINK("https://lsnyc.legalserver.org/matter/dynamic-profile/view/1889842","19-1889842")</f>
        <v>0</v>
      </c>
      <c r="E590" t="s">
        <v>34</v>
      </c>
      <c r="F590" t="s">
        <v>501</v>
      </c>
      <c r="G590" t="s">
        <v>1593</v>
      </c>
      <c r="H590" t="s">
        <v>2389</v>
      </c>
      <c r="I590" t="s">
        <v>2303</v>
      </c>
      <c r="J590" t="s">
        <v>2868</v>
      </c>
      <c r="K590" t="s">
        <v>2883</v>
      </c>
      <c r="L590" t="s">
        <v>2887</v>
      </c>
      <c r="M590" t="s">
        <v>2895</v>
      </c>
    </row>
    <row r="591" spans="1:13">
      <c r="A591" s="1">
        <f>HYPERLINK("https://lsnyc.legalserver.org/matter/dynamic-profile/view/1873822","18-1873822")</f>
        <v>0</v>
      </c>
      <c r="E591" t="s">
        <v>34</v>
      </c>
      <c r="F591" t="s">
        <v>502</v>
      </c>
      <c r="G591" t="s">
        <v>1594</v>
      </c>
      <c r="H591" t="s">
        <v>2590</v>
      </c>
      <c r="I591" t="s">
        <v>2415</v>
      </c>
      <c r="J591" t="s">
        <v>2868</v>
      </c>
      <c r="K591" t="s">
        <v>2883</v>
      </c>
      <c r="L591" t="s">
        <v>2887</v>
      </c>
      <c r="M591" t="s">
        <v>2895</v>
      </c>
    </row>
    <row r="592" spans="1:13">
      <c r="A592" s="1">
        <f>HYPERLINK("https://lsnyc.legalserver.org/matter/dynamic-profile/view/1902788","19-1902788")</f>
        <v>0</v>
      </c>
      <c r="E592" t="s">
        <v>34</v>
      </c>
      <c r="F592" t="s">
        <v>502</v>
      </c>
      <c r="G592" t="s">
        <v>1594</v>
      </c>
      <c r="H592" t="s">
        <v>2415</v>
      </c>
      <c r="I592" t="s">
        <v>2415</v>
      </c>
      <c r="J592" t="s">
        <v>2873</v>
      </c>
      <c r="K592" t="s">
        <v>2883</v>
      </c>
      <c r="L592" t="s">
        <v>2885</v>
      </c>
      <c r="M592" t="s">
        <v>2911</v>
      </c>
    </row>
    <row r="593" spans="1:13">
      <c r="A593" s="1">
        <f>HYPERLINK("https://lsnyc.legalserver.org/matter/dynamic-profile/view/1876538","18-1876538")</f>
        <v>0</v>
      </c>
      <c r="E593" t="s">
        <v>34</v>
      </c>
      <c r="F593" t="s">
        <v>234</v>
      </c>
      <c r="G593" t="s">
        <v>1595</v>
      </c>
      <c r="H593" t="s">
        <v>2546</v>
      </c>
      <c r="I593" t="s">
        <v>2456</v>
      </c>
      <c r="J593" t="s">
        <v>2868</v>
      </c>
      <c r="K593" t="s">
        <v>2883</v>
      </c>
      <c r="L593" t="s">
        <v>2887</v>
      </c>
      <c r="M593" t="s">
        <v>2895</v>
      </c>
    </row>
    <row r="594" spans="1:13">
      <c r="A594" s="1">
        <f>HYPERLINK("https://lsnyc.legalserver.org/matter/dynamic-profile/view/0811328","16-0811328")</f>
        <v>0</v>
      </c>
      <c r="E594" t="s">
        <v>34</v>
      </c>
      <c r="F594" t="s">
        <v>503</v>
      </c>
      <c r="G594" t="s">
        <v>1596</v>
      </c>
      <c r="H594" t="s">
        <v>2591</v>
      </c>
      <c r="I594" t="s">
        <v>2350</v>
      </c>
      <c r="J594" t="s">
        <v>2868</v>
      </c>
      <c r="L594" t="s">
        <v>2887</v>
      </c>
      <c r="M594" t="s">
        <v>2895</v>
      </c>
    </row>
    <row r="595" spans="1:13">
      <c r="A595" s="1">
        <f>HYPERLINK("https://lsnyc.legalserver.org/matter/dynamic-profile/view/1898730","19-1898730")</f>
        <v>0</v>
      </c>
      <c r="E595" t="s">
        <v>34</v>
      </c>
      <c r="F595" t="s">
        <v>496</v>
      </c>
      <c r="G595" t="s">
        <v>198</v>
      </c>
      <c r="H595" t="s">
        <v>2327</v>
      </c>
      <c r="I595" t="s">
        <v>2647</v>
      </c>
      <c r="J595" t="s">
        <v>2866</v>
      </c>
    </row>
    <row r="596" spans="1:13">
      <c r="A596" s="1">
        <f>HYPERLINK("https://lsnyc.legalserver.org/matter/dynamic-profile/view/1906723","19-1906723")</f>
        <v>0</v>
      </c>
      <c r="E596" t="s">
        <v>34</v>
      </c>
      <c r="F596" t="s">
        <v>103</v>
      </c>
      <c r="G596" t="s">
        <v>1439</v>
      </c>
      <c r="H596" t="s">
        <v>2577</v>
      </c>
      <c r="I596" t="s">
        <v>2407</v>
      </c>
      <c r="J596" t="s">
        <v>2868</v>
      </c>
      <c r="K596" t="s">
        <v>2883</v>
      </c>
      <c r="L596" t="s">
        <v>2887</v>
      </c>
      <c r="M596" t="s">
        <v>2895</v>
      </c>
    </row>
    <row r="597" spans="1:13">
      <c r="A597" s="1">
        <f>HYPERLINK("https://lsnyc.legalserver.org/matter/dynamic-profile/view/1903807","19-1903807")</f>
        <v>0</v>
      </c>
      <c r="E597" t="s">
        <v>34</v>
      </c>
      <c r="F597" t="s">
        <v>209</v>
      </c>
      <c r="G597" t="s">
        <v>1245</v>
      </c>
      <c r="H597" t="s">
        <v>2592</v>
      </c>
      <c r="I597" t="s">
        <v>2304</v>
      </c>
      <c r="J597" t="s">
        <v>2868</v>
      </c>
      <c r="K597" t="s">
        <v>2883</v>
      </c>
      <c r="L597" t="s">
        <v>2887</v>
      </c>
      <c r="M597" t="s">
        <v>2892</v>
      </c>
    </row>
    <row r="598" spans="1:13">
      <c r="A598" s="1">
        <f>HYPERLINK("https://lsnyc.legalserver.org/matter/dynamic-profile/view/1895576","19-1895576")</f>
        <v>0</v>
      </c>
      <c r="E598" t="s">
        <v>34</v>
      </c>
      <c r="F598" t="s">
        <v>314</v>
      </c>
      <c r="G598" t="s">
        <v>1597</v>
      </c>
      <c r="H598" t="s">
        <v>2435</v>
      </c>
      <c r="I598" t="s">
        <v>2654</v>
      </c>
      <c r="J598" t="s">
        <v>2868</v>
      </c>
      <c r="K598" t="s">
        <v>2883</v>
      </c>
      <c r="L598" t="s">
        <v>2887</v>
      </c>
      <c r="M598" t="s">
        <v>2892</v>
      </c>
    </row>
    <row r="599" spans="1:13">
      <c r="A599" s="1">
        <f>HYPERLINK("https://lsnyc.legalserver.org/matter/dynamic-profile/view/1899695","19-1899695")</f>
        <v>0</v>
      </c>
      <c r="E599" t="s">
        <v>35</v>
      </c>
      <c r="F599" t="s">
        <v>504</v>
      </c>
      <c r="G599" t="s">
        <v>1598</v>
      </c>
      <c r="H599" t="s">
        <v>2593</v>
      </c>
      <c r="I599" t="s">
        <v>2593</v>
      </c>
      <c r="J599" t="s">
        <v>2868</v>
      </c>
    </row>
    <row r="600" spans="1:13">
      <c r="A600" s="1">
        <f>HYPERLINK("https://lsnyc.legalserver.org/matter/dynamic-profile/view/1899321","19-1899321")</f>
        <v>0</v>
      </c>
      <c r="E600" t="s">
        <v>35</v>
      </c>
      <c r="F600" t="s">
        <v>505</v>
      </c>
      <c r="G600" t="s">
        <v>1599</v>
      </c>
      <c r="H600" t="s">
        <v>2378</v>
      </c>
      <c r="I600" t="s">
        <v>2378</v>
      </c>
      <c r="J600" t="s">
        <v>2868</v>
      </c>
    </row>
    <row r="601" spans="1:13">
      <c r="A601" s="1">
        <f>HYPERLINK("https://lsnyc.legalserver.org/matter/dynamic-profile/view/1873107","18-1873107")</f>
        <v>0</v>
      </c>
      <c r="E601" t="s">
        <v>36</v>
      </c>
      <c r="F601" t="s">
        <v>506</v>
      </c>
      <c r="G601" t="s">
        <v>1522</v>
      </c>
      <c r="H601" t="s">
        <v>2594</v>
      </c>
      <c r="I601" t="s">
        <v>2649</v>
      </c>
      <c r="J601" t="s">
        <v>2868</v>
      </c>
      <c r="K601" t="s">
        <v>2883</v>
      </c>
      <c r="L601" t="s">
        <v>2887</v>
      </c>
      <c r="M601" t="s">
        <v>2892</v>
      </c>
    </row>
    <row r="602" spans="1:13">
      <c r="A602" s="1">
        <f>HYPERLINK("https://lsnyc.legalserver.org/matter/dynamic-profile/view/1889928","19-1889928")</f>
        <v>0</v>
      </c>
      <c r="E602" t="s">
        <v>37</v>
      </c>
      <c r="F602" t="s">
        <v>507</v>
      </c>
      <c r="G602" t="s">
        <v>1600</v>
      </c>
      <c r="H602" t="s">
        <v>2595</v>
      </c>
      <c r="I602" t="s">
        <v>2326</v>
      </c>
      <c r="J602" t="s">
        <v>2868</v>
      </c>
      <c r="K602" t="s">
        <v>2883</v>
      </c>
      <c r="L602" t="s">
        <v>2887</v>
      </c>
      <c r="M602" t="s">
        <v>2892</v>
      </c>
    </row>
    <row r="603" spans="1:13">
      <c r="A603" s="1">
        <f>HYPERLINK("https://lsnyc.legalserver.org/matter/dynamic-profile/view/1911242","19-1911242")</f>
        <v>0</v>
      </c>
      <c r="E603" t="s">
        <v>37</v>
      </c>
      <c r="F603" t="s">
        <v>508</v>
      </c>
      <c r="G603" t="s">
        <v>1601</v>
      </c>
      <c r="H603" t="s">
        <v>2395</v>
      </c>
      <c r="I603" t="s">
        <v>2395</v>
      </c>
      <c r="J603" t="s">
        <v>2868</v>
      </c>
      <c r="K603" t="s">
        <v>2883</v>
      </c>
      <c r="L603" t="s">
        <v>2888</v>
      </c>
      <c r="M603" t="s">
        <v>2899</v>
      </c>
    </row>
    <row r="604" spans="1:13">
      <c r="A604" s="1">
        <f>HYPERLINK("https://lsnyc.legalserver.org/matter/dynamic-profile/view/1903773","19-1903773")</f>
        <v>0</v>
      </c>
      <c r="E604" t="s">
        <v>37</v>
      </c>
      <c r="F604" t="s">
        <v>509</v>
      </c>
      <c r="G604" t="s">
        <v>1523</v>
      </c>
      <c r="H604" t="s">
        <v>2596</v>
      </c>
      <c r="I604" t="s">
        <v>2596</v>
      </c>
      <c r="J604" t="s">
        <v>2868</v>
      </c>
      <c r="K604" t="s">
        <v>2883</v>
      </c>
      <c r="L604" t="s">
        <v>2888</v>
      </c>
      <c r="M604" t="s">
        <v>2903</v>
      </c>
    </row>
    <row r="605" spans="1:13">
      <c r="A605" s="1">
        <f>HYPERLINK("https://lsnyc.legalserver.org/matter/dynamic-profile/view/1894879","19-1894879")</f>
        <v>0</v>
      </c>
      <c r="E605" t="s">
        <v>37</v>
      </c>
      <c r="F605" t="s">
        <v>352</v>
      </c>
      <c r="G605" t="s">
        <v>1455</v>
      </c>
      <c r="H605" t="s">
        <v>2597</v>
      </c>
      <c r="I605" t="s">
        <v>2597</v>
      </c>
      <c r="J605" t="s">
        <v>2868</v>
      </c>
      <c r="M605" t="s">
        <v>2899</v>
      </c>
    </row>
    <row r="606" spans="1:13">
      <c r="A606" s="1">
        <f>HYPERLINK("https://lsnyc.legalserver.org/matter/dynamic-profile/view/1907560","19-1907560")</f>
        <v>0</v>
      </c>
      <c r="E606" t="s">
        <v>37</v>
      </c>
      <c r="F606" t="s">
        <v>510</v>
      </c>
      <c r="G606" t="s">
        <v>1249</v>
      </c>
      <c r="H606" t="s">
        <v>2329</v>
      </c>
      <c r="I606" t="s">
        <v>2305</v>
      </c>
      <c r="J606" t="s">
        <v>2867</v>
      </c>
      <c r="K606" t="s">
        <v>2883</v>
      </c>
      <c r="M606" t="s">
        <v>2892</v>
      </c>
    </row>
    <row r="607" spans="1:13">
      <c r="A607" s="1">
        <f>HYPERLINK("https://lsnyc.legalserver.org/matter/dynamic-profile/view/0831848","17-0831848")</f>
        <v>0</v>
      </c>
      <c r="E607" t="s">
        <v>37</v>
      </c>
      <c r="F607" t="s">
        <v>511</v>
      </c>
      <c r="G607" t="s">
        <v>1602</v>
      </c>
      <c r="H607" t="s">
        <v>2598</v>
      </c>
      <c r="I607" t="s">
        <v>2322</v>
      </c>
      <c r="J607" t="s">
        <v>2868</v>
      </c>
      <c r="K607" t="s">
        <v>2883</v>
      </c>
      <c r="L607" t="s">
        <v>2887</v>
      </c>
      <c r="M607" t="s">
        <v>2895</v>
      </c>
    </row>
    <row r="608" spans="1:13">
      <c r="A608" s="1">
        <f>HYPERLINK("https://lsnyc.legalserver.org/matter/dynamic-profile/view/1868777","18-1868777")</f>
        <v>0</v>
      </c>
      <c r="E608" t="s">
        <v>37</v>
      </c>
      <c r="F608" t="s">
        <v>512</v>
      </c>
      <c r="G608" t="s">
        <v>1603</v>
      </c>
      <c r="H608" t="s">
        <v>2599</v>
      </c>
      <c r="I608" t="s">
        <v>2647</v>
      </c>
      <c r="J608" t="s">
        <v>2868</v>
      </c>
      <c r="K608" t="s">
        <v>2883</v>
      </c>
      <c r="L608" t="s">
        <v>2887</v>
      </c>
      <c r="M608" t="s">
        <v>2897</v>
      </c>
    </row>
    <row r="609" spans="1:13">
      <c r="A609" s="1">
        <f>HYPERLINK("https://lsnyc.legalserver.org/matter/dynamic-profile/view/1905559","19-1905559")</f>
        <v>0</v>
      </c>
      <c r="E609" t="s">
        <v>37</v>
      </c>
      <c r="F609" t="s">
        <v>512</v>
      </c>
      <c r="G609" t="s">
        <v>1603</v>
      </c>
      <c r="H609" t="s">
        <v>2421</v>
      </c>
      <c r="I609" t="s">
        <v>2305</v>
      </c>
      <c r="J609" t="s">
        <v>2868</v>
      </c>
      <c r="K609" t="s">
        <v>2883</v>
      </c>
      <c r="L609" t="s">
        <v>2887</v>
      </c>
      <c r="M609" t="s">
        <v>2892</v>
      </c>
    </row>
    <row r="610" spans="1:13">
      <c r="A610" s="1">
        <f>HYPERLINK("https://lsnyc.legalserver.org/matter/dynamic-profile/view/1885862","18-1885862")</f>
        <v>0</v>
      </c>
      <c r="E610" t="s">
        <v>37</v>
      </c>
      <c r="F610" t="s">
        <v>513</v>
      </c>
      <c r="G610" t="s">
        <v>1604</v>
      </c>
      <c r="H610" t="s">
        <v>2334</v>
      </c>
      <c r="I610" t="s">
        <v>2334</v>
      </c>
      <c r="J610" t="s">
        <v>2868</v>
      </c>
      <c r="K610" t="s">
        <v>2883</v>
      </c>
      <c r="L610" t="s">
        <v>2888</v>
      </c>
      <c r="M610" t="s">
        <v>2903</v>
      </c>
    </row>
    <row r="611" spans="1:13">
      <c r="A611" s="1">
        <f>HYPERLINK("https://lsnyc.legalserver.org/matter/dynamic-profile/view/1879919","18-1879919")</f>
        <v>0</v>
      </c>
      <c r="E611" t="s">
        <v>37</v>
      </c>
      <c r="F611" t="s">
        <v>372</v>
      </c>
      <c r="G611" t="s">
        <v>1605</v>
      </c>
      <c r="H611" t="s">
        <v>2319</v>
      </c>
      <c r="I611" t="s">
        <v>2641</v>
      </c>
      <c r="J611" t="s">
        <v>2868</v>
      </c>
      <c r="K611" t="s">
        <v>2883</v>
      </c>
      <c r="L611" t="s">
        <v>2887</v>
      </c>
      <c r="M611" t="s">
        <v>2895</v>
      </c>
    </row>
    <row r="612" spans="1:13">
      <c r="A612" s="1">
        <f>HYPERLINK("https://lsnyc.legalserver.org/matter/dynamic-profile/view/0806597","16-0806597")</f>
        <v>0</v>
      </c>
      <c r="E612" t="s">
        <v>37</v>
      </c>
      <c r="F612" t="s">
        <v>466</v>
      </c>
      <c r="G612" t="s">
        <v>1232</v>
      </c>
      <c r="H612" t="s">
        <v>2600</v>
      </c>
      <c r="I612" t="s">
        <v>2497</v>
      </c>
      <c r="J612" t="s">
        <v>2868</v>
      </c>
      <c r="K612" t="s">
        <v>2883</v>
      </c>
      <c r="L612" t="s">
        <v>2887</v>
      </c>
      <c r="M612" t="s">
        <v>2892</v>
      </c>
    </row>
    <row r="613" spans="1:13">
      <c r="A613" s="1">
        <f>HYPERLINK("https://lsnyc.legalserver.org/matter/dynamic-profile/view/1886210","18-1886210")</f>
        <v>0</v>
      </c>
      <c r="E613" t="s">
        <v>37</v>
      </c>
      <c r="F613" t="s">
        <v>102</v>
      </c>
      <c r="G613" t="s">
        <v>1394</v>
      </c>
      <c r="H613" t="s">
        <v>2294</v>
      </c>
      <c r="I613" t="s">
        <v>2347</v>
      </c>
      <c r="J613" t="s">
        <v>2868</v>
      </c>
      <c r="K613" t="s">
        <v>2883</v>
      </c>
      <c r="L613" t="s">
        <v>2888</v>
      </c>
      <c r="M613" t="s">
        <v>2892</v>
      </c>
    </row>
    <row r="614" spans="1:13">
      <c r="A614" s="1">
        <f>HYPERLINK("https://lsnyc.legalserver.org/matter/dynamic-profile/view/1907963","19-1907963")</f>
        <v>0</v>
      </c>
      <c r="E614" t="s">
        <v>37</v>
      </c>
      <c r="F614" t="s">
        <v>514</v>
      </c>
      <c r="G614" t="s">
        <v>1606</v>
      </c>
      <c r="H614" t="s">
        <v>2601</v>
      </c>
      <c r="I614" t="s">
        <v>2601</v>
      </c>
      <c r="J614" t="s">
        <v>2870</v>
      </c>
      <c r="K614" t="s">
        <v>2883</v>
      </c>
      <c r="L614" t="s">
        <v>2888</v>
      </c>
      <c r="M614" t="s">
        <v>2912</v>
      </c>
    </row>
    <row r="615" spans="1:13">
      <c r="A615" s="1">
        <f>HYPERLINK("https://lsnyc.legalserver.org/matter/dynamic-profile/view/1897876","19-1897876")</f>
        <v>0</v>
      </c>
      <c r="E615" t="s">
        <v>37</v>
      </c>
      <c r="F615" t="s">
        <v>515</v>
      </c>
      <c r="G615" t="s">
        <v>1607</v>
      </c>
      <c r="H615" t="s">
        <v>2499</v>
      </c>
      <c r="I615" t="s">
        <v>2724</v>
      </c>
      <c r="J615" t="s">
        <v>2868</v>
      </c>
      <c r="K615" t="s">
        <v>2883</v>
      </c>
      <c r="L615" t="s">
        <v>2887</v>
      </c>
      <c r="M615" t="s">
        <v>2892</v>
      </c>
    </row>
    <row r="616" spans="1:13">
      <c r="A616" s="1">
        <f>HYPERLINK("https://lsnyc.legalserver.org/matter/dynamic-profile/view/1861172","18-1861172")</f>
        <v>0</v>
      </c>
      <c r="E616" t="s">
        <v>37</v>
      </c>
      <c r="F616" t="s">
        <v>402</v>
      </c>
      <c r="G616" t="s">
        <v>1608</v>
      </c>
      <c r="H616" t="s">
        <v>2570</v>
      </c>
      <c r="I616" t="s">
        <v>2626</v>
      </c>
      <c r="J616" t="s">
        <v>2868</v>
      </c>
      <c r="K616" t="s">
        <v>2883</v>
      </c>
      <c r="L616" t="s">
        <v>2887</v>
      </c>
      <c r="M616" t="s">
        <v>2892</v>
      </c>
    </row>
    <row r="617" spans="1:13">
      <c r="A617" s="1">
        <f>HYPERLINK("https://lsnyc.legalserver.org/matter/dynamic-profile/view/1869473","18-1869473")</f>
        <v>0</v>
      </c>
      <c r="E617" t="s">
        <v>37</v>
      </c>
      <c r="F617" t="s">
        <v>502</v>
      </c>
      <c r="G617" t="s">
        <v>1609</v>
      </c>
      <c r="H617" t="s">
        <v>2336</v>
      </c>
      <c r="I617" t="s">
        <v>2632</v>
      </c>
      <c r="J617" t="s">
        <v>2868</v>
      </c>
      <c r="K617" t="s">
        <v>2883</v>
      </c>
      <c r="L617" t="s">
        <v>2887</v>
      </c>
      <c r="M617" t="s">
        <v>2892</v>
      </c>
    </row>
    <row r="618" spans="1:13">
      <c r="A618" s="1">
        <f>HYPERLINK("https://lsnyc.legalserver.org/matter/dynamic-profile/view/1873231","18-1873231")</f>
        <v>0</v>
      </c>
      <c r="E618" t="s">
        <v>37</v>
      </c>
      <c r="F618" t="s">
        <v>183</v>
      </c>
      <c r="G618" t="s">
        <v>1610</v>
      </c>
      <c r="H618" t="s">
        <v>2451</v>
      </c>
      <c r="I618" t="s">
        <v>2451</v>
      </c>
      <c r="J618" t="s">
        <v>2866</v>
      </c>
    </row>
    <row r="619" spans="1:13">
      <c r="A619" s="1">
        <f>HYPERLINK("https://lsnyc.legalserver.org/matter/dynamic-profile/view/0812112","16-0812112")</f>
        <v>0</v>
      </c>
      <c r="E619" t="s">
        <v>37</v>
      </c>
      <c r="F619" t="s">
        <v>516</v>
      </c>
      <c r="G619" t="s">
        <v>1325</v>
      </c>
      <c r="H619" t="s">
        <v>2602</v>
      </c>
      <c r="I619" t="s">
        <v>2855</v>
      </c>
      <c r="J619" t="s">
        <v>2868</v>
      </c>
      <c r="L619" t="s">
        <v>2887</v>
      </c>
      <c r="M619" t="s">
        <v>2895</v>
      </c>
    </row>
    <row r="620" spans="1:13">
      <c r="A620" s="1">
        <f>HYPERLINK("https://lsnyc.legalserver.org/matter/dynamic-profile/view/1855983","18-1855983")</f>
        <v>0</v>
      </c>
      <c r="E620" t="s">
        <v>37</v>
      </c>
      <c r="F620" t="s">
        <v>104</v>
      </c>
      <c r="G620" t="s">
        <v>1611</v>
      </c>
      <c r="H620" t="s">
        <v>2603</v>
      </c>
      <c r="I620" t="s">
        <v>2317</v>
      </c>
      <c r="J620" t="s">
        <v>2866</v>
      </c>
      <c r="L620" t="s">
        <v>2887</v>
      </c>
      <c r="M620" t="s">
        <v>2892</v>
      </c>
    </row>
    <row r="621" spans="1:13">
      <c r="A621" s="1">
        <f>HYPERLINK("https://lsnyc.legalserver.org/matter/dynamic-profile/view/1903715","19-1903715")</f>
        <v>0</v>
      </c>
      <c r="E621" t="s">
        <v>37</v>
      </c>
      <c r="F621" t="s">
        <v>209</v>
      </c>
      <c r="G621" t="s">
        <v>1612</v>
      </c>
      <c r="H621" t="s">
        <v>2596</v>
      </c>
      <c r="I621" t="s">
        <v>2596</v>
      </c>
      <c r="J621" t="s">
        <v>2868</v>
      </c>
    </row>
    <row r="622" spans="1:13">
      <c r="A622" s="1">
        <f>HYPERLINK("https://lsnyc.legalserver.org/matter/dynamic-profile/view/1866352","18-1866352")</f>
        <v>0</v>
      </c>
      <c r="E622" t="s">
        <v>37</v>
      </c>
      <c r="F622" t="s">
        <v>517</v>
      </c>
      <c r="G622" t="s">
        <v>1613</v>
      </c>
      <c r="H622" t="s">
        <v>2483</v>
      </c>
      <c r="I622" t="s">
        <v>2786</v>
      </c>
      <c r="J622" t="s">
        <v>2868</v>
      </c>
      <c r="K622" t="s">
        <v>2883</v>
      </c>
      <c r="L622" t="s">
        <v>2885</v>
      </c>
      <c r="M622" t="s">
        <v>2901</v>
      </c>
    </row>
    <row r="623" spans="1:13">
      <c r="A623" s="1">
        <f>HYPERLINK("https://lsnyc.legalserver.org/matter/dynamic-profile/view/1906190","19-1906190")</f>
        <v>0</v>
      </c>
      <c r="E623" t="s">
        <v>37</v>
      </c>
      <c r="F623" t="s">
        <v>270</v>
      </c>
      <c r="G623" t="s">
        <v>1614</v>
      </c>
      <c r="H623" t="s">
        <v>2604</v>
      </c>
      <c r="I623" t="s">
        <v>2318</v>
      </c>
      <c r="J623" t="s">
        <v>2868</v>
      </c>
      <c r="K623" t="s">
        <v>2883</v>
      </c>
      <c r="L623" t="s">
        <v>2887</v>
      </c>
      <c r="M623" t="s">
        <v>2895</v>
      </c>
    </row>
    <row r="624" spans="1:13">
      <c r="A624" s="1">
        <f>HYPERLINK("https://lsnyc.legalserver.org/matter/dynamic-profile/view/1854735","17-1854735")</f>
        <v>0</v>
      </c>
      <c r="E624" t="s">
        <v>37</v>
      </c>
      <c r="F624" t="s">
        <v>288</v>
      </c>
      <c r="G624" t="s">
        <v>1357</v>
      </c>
      <c r="H624" t="s">
        <v>2315</v>
      </c>
      <c r="I624" t="s">
        <v>2490</v>
      </c>
      <c r="J624" t="s">
        <v>2868</v>
      </c>
      <c r="K624" t="s">
        <v>2883</v>
      </c>
      <c r="L624" t="s">
        <v>2887</v>
      </c>
      <c r="M624" t="s">
        <v>2892</v>
      </c>
    </row>
    <row r="625" spans="1:13">
      <c r="A625" s="1">
        <f>HYPERLINK("https://lsnyc.legalserver.org/matter/dynamic-profile/view/1905475","19-1905475")</f>
        <v>0</v>
      </c>
      <c r="E625" t="s">
        <v>37</v>
      </c>
      <c r="F625" t="s">
        <v>226</v>
      </c>
      <c r="G625" t="s">
        <v>1615</v>
      </c>
      <c r="H625" t="s">
        <v>2301</v>
      </c>
      <c r="I625" t="s">
        <v>2781</v>
      </c>
      <c r="J625" t="s">
        <v>2868</v>
      </c>
      <c r="L625" t="s">
        <v>2888</v>
      </c>
      <c r="M625" t="s">
        <v>2892</v>
      </c>
    </row>
    <row r="626" spans="1:13">
      <c r="A626" s="1">
        <f>HYPERLINK("https://lsnyc.legalserver.org/matter/dynamic-profile/view/1882352","18-1882352")</f>
        <v>0</v>
      </c>
      <c r="E626" t="s">
        <v>37</v>
      </c>
      <c r="F626" t="s">
        <v>518</v>
      </c>
      <c r="G626" t="s">
        <v>1253</v>
      </c>
      <c r="H626" t="s">
        <v>2320</v>
      </c>
      <c r="I626" t="s">
        <v>2506</v>
      </c>
      <c r="J626" t="s">
        <v>2868</v>
      </c>
      <c r="K626" t="s">
        <v>2883</v>
      </c>
      <c r="L626" t="s">
        <v>2887</v>
      </c>
      <c r="M626" t="s">
        <v>2892</v>
      </c>
    </row>
    <row r="627" spans="1:13">
      <c r="A627" s="1">
        <f>HYPERLINK("https://lsnyc.legalserver.org/matter/dynamic-profile/view/1887865","19-1887865")</f>
        <v>0</v>
      </c>
      <c r="E627" t="s">
        <v>37</v>
      </c>
      <c r="F627" t="s">
        <v>519</v>
      </c>
      <c r="G627" t="s">
        <v>1616</v>
      </c>
      <c r="H627" t="s">
        <v>2539</v>
      </c>
      <c r="I627" t="s">
        <v>2794</v>
      </c>
      <c r="J627" t="s">
        <v>2868</v>
      </c>
      <c r="K627" t="s">
        <v>2883</v>
      </c>
      <c r="L627" t="s">
        <v>2887</v>
      </c>
      <c r="M627" t="s">
        <v>2895</v>
      </c>
    </row>
    <row r="628" spans="1:13">
      <c r="A628" s="1">
        <f>HYPERLINK("https://lsnyc.legalserver.org/matter/dynamic-profile/view/1903268","19-1903268")</f>
        <v>0</v>
      </c>
      <c r="E628" t="s">
        <v>37</v>
      </c>
      <c r="F628" t="s">
        <v>520</v>
      </c>
      <c r="G628" t="s">
        <v>1617</v>
      </c>
      <c r="H628" t="s">
        <v>2605</v>
      </c>
      <c r="I628" t="s">
        <v>2705</v>
      </c>
      <c r="J628" t="s">
        <v>2868</v>
      </c>
      <c r="K628" t="s">
        <v>2883</v>
      </c>
      <c r="L628" t="s">
        <v>2887</v>
      </c>
      <c r="M628" t="s">
        <v>2892</v>
      </c>
    </row>
    <row r="629" spans="1:13">
      <c r="A629" s="1">
        <f>HYPERLINK("https://lsnyc.legalserver.org/matter/dynamic-profile/view/1908932","19-1908932")</f>
        <v>0</v>
      </c>
      <c r="E629" t="s">
        <v>37</v>
      </c>
      <c r="F629" t="s">
        <v>521</v>
      </c>
      <c r="G629" t="s">
        <v>1618</v>
      </c>
      <c r="H629" t="s">
        <v>2408</v>
      </c>
      <c r="I629" t="s">
        <v>2305</v>
      </c>
      <c r="J629" t="s">
        <v>2868</v>
      </c>
      <c r="K629" t="s">
        <v>2883</v>
      </c>
      <c r="L629" t="s">
        <v>2890</v>
      </c>
    </row>
    <row r="630" spans="1:13">
      <c r="A630" s="1">
        <f>HYPERLINK("https://lsnyc.legalserver.org/matter/dynamic-profile/view/1902984","19-1902984")</f>
        <v>0</v>
      </c>
      <c r="E630" t="s">
        <v>37</v>
      </c>
      <c r="F630" t="s">
        <v>102</v>
      </c>
      <c r="G630" t="s">
        <v>1307</v>
      </c>
      <c r="H630" t="s">
        <v>2431</v>
      </c>
      <c r="I630" t="s">
        <v>2767</v>
      </c>
      <c r="J630" t="s">
        <v>2868</v>
      </c>
      <c r="K630" t="s">
        <v>2883</v>
      </c>
      <c r="L630" t="s">
        <v>2887</v>
      </c>
      <c r="M630" t="s">
        <v>2892</v>
      </c>
    </row>
    <row r="631" spans="1:13">
      <c r="A631" s="1">
        <f>HYPERLINK("https://lsnyc.legalserver.org/matter/dynamic-profile/view/1855748","18-1855748")</f>
        <v>0</v>
      </c>
      <c r="E631" t="s">
        <v>37</v>
      </c>
      <c r="F631" t="s">
        <v>288</v>
      </c>
      <c r="G631" t="s">
        <v>1357</v>
      </c>
      <c r="H631" t="s">
        <v>2557</v>
      </c>
      <c r="I631" t="s">
        <v>2347</v>
      </c>
      <c r="J631" t="s">
        <v>2866</v>
      </c>
      <c r="K631" t="s">
        <v>2883</v>
      </c>
      <c r="L631" t="s">
        <v>2887</v>
      </c>
      <c r="M631" t="s">
        <v>2892</v>
      </c>
    </row>
    <row r="632" spans="1:13">
      <c r="A632" s="1">
        <f>HYPERLINK("https://lsnyc.legalserver.org/matter/dynamic-profile/view/1858775","18-1858775")</f>
        <v>0</v>
      </c>
      <c r="E632" t="s">
        <v>37</v>
      </c>
      <c r="F632" t="s">
        <v>522</v>
      </c>
      <c r="G632" t="s">
        <v>1240</v>
      </c>
      <c r="H632" t="s">
        <v>2554</v>
      </c>
      <c r="I632" t="s">
        <v>2468</v>
      </c>
      <c r="J632" t="s">
        <v>2868</v>
      </c>
      <c r="K632" t="s">
        <v>2883</v>
      </c>
      <c r="L632" t="s">
        <v>2887</v>
      </c>
      <c r="M632" t="s">
        <v>2895</v>
      </c>
    </row>
    <row r="633" spans="1:13">
      <c r="A633" s="1">
        <f>HYPERLINK("https://lsnyc.legalserver.org/matter/dynamic-profile/view/1889425","19-1889425")</f>
        <v>0</v>
      </c>
      <c r="E633" t="s">
        <v>37</v>
      </c>
      <c r="F633" t="s">
        <v>522</v>
      </c>
      <c r="G633" t="s">
        <v>1240</v>
      </c>
      <c r="H633" t="s">
        <v>2490</v>
      </c>
      <c r="I633" t="s">
        <v>2705</v>
      </c>
      <c r="J633" t="s">
        <v>2868</v>
      </c>
      <c r="K633" t="s">
        <v>2883</v>
      </c>
      <c r="L633" t="s">
        <v>2887</v>
      </c>
      <c r="M633" t="s">
        <v>2895</v>
      </c>
    </row>
    <row r="634" spans="1:13">
      <c r="A634" s="1">
        <f>HYPERLINK("https://lsnyc.legalserver.org/matter/dynamic-profile/view/1836913","17-1836913")</f>
        <v>0</v>
      </c>
      <c r="E634" t="s">
        <v>37</v>
      </c>
      <c r="F634" t="s">
        <v>511</v>
      </c>
      <c r="G634" t="s">
        <v>1602</v>
      </c>
      <c r="H634" t="s">
        <v>2606</v>
      </c>
      <c r="I634" t="s">
        <v>2687</v>
      </c>
      <c r="J634" t="s">
        <v>2866</v>
      </c>
      <c r="L634" t="s">
        <v>2885</v>
      </c>
      <c r="M634" t="s">
        <v>2917</v>
      </c>
    </row>
    <row r="635" spans="1:13">
      <c r="A635" s="1">
        <f>HYPERLINK("https://lsnyc.legalserver.org/matter/dynamic-profile/view/1880204","18-1880204")</f>
        <v>0</v>
      </c>
      <c r="E635" t="s">
        <v>37</v>
      </c>
      <c r="F635" t="s">
        <v>523</v>
      </c>
      <c r="G635" t="s">
        <v>1249</v>
      </c>
      <c r="H635" t="s">
        <v>2607</v>
      </c>
      <c r="I635" t="s">
        <v>2637</v>
      </c>
      <c r="J635" t="s">
        <v>2868</v>
      </c>
      <c r="K635" t="s">
        <v>2883</v>
      </c>
      <c r="L635" t="s">
        <v>2887</v>
      </c>
      <c r="M635" t="s">
        <v>2892</v>
      </c>
    </row>
    <row r="636" spans="1:13">
      <c r="A636" s="1">
        <f>HYPERLINK("https://lsnyc.legalserver.org/matter/dynamic-profile/view/1905410","19-1905410")</f>
        <v>0</v>
      </c>
      <c r="E636" t="s">
        <v>37</v>
      </c>
      <c r="F636" t="s">
        <v>524</v>
      </c>
      <c r="G636" t="s">
        <v>1232</v>
      </c>
      <c r="H636" t="s">
        <v>2301</v>
      </c>
      <c r="I636" t="s">
        <v>2511</v>
      </c>
      <c r="J636" t="s">
        <v>2868</v>
      </c>
      <c r="L636" t="s">
        <v>2886</v>
      </c>
      <c r="M636" t="s">
        <v>2892</v>
      </c>
    </row>
    <row r="637" spans="1:13">
      <c r="A637" s="1">
        <f>HYPERLINK("https://lsnyc.legalserver.org/matter/dynamic-profile/view/1908130","19-1908130")</f>
        <v>0</v>
      </c>
      <c r="E637" t="s">
        <v>37</v>
      </c>
      <c r="F637" t="s">
        <v>202</v>
      </c>
      <c r="G637" t="s">
        <v>1619</v>
      </c>
      <c r="H637" t="s">
        <v>2299</v>
      </c>
      <c r="I637" t="s">
        <v>2299</v>
      </c>
      <c r="J637" t="s">
        <v>2868</v>
      </c>
      <c r="M637" t="s">
        <v>2892</v>
      </c>
    </row>
    <row r="638" spans="1:13">
      <c r="A638" s="1">
        <f>HYPERLINK("https://lsnyc.legalserver.org/matter/dynamic-profile/view/1908196","19-1908196")</f>
        <v>0</v>
      </c>
      <c r="E638" t="s">
        <v>37</v>
      </c>
      <c r="F638" t="s">
        <v>525</v>
      </c>
      <c r="G638" t="s">
        <v>1620</v>
      </c>
      <c r="H638" t="s">
        <v>2299</v>
      </c>
      <c r="I638" t="s">
        <v>2767</v>
      </c>
      <c r="J638" t="s">
        <v>2868</v>
      </c>
      <c r="L638" t="s">
        <v>2888</v>
      </c>
    </row>
    <row r="639" spans="1:13">
      <c r="A639" s="1">
        <f>HYPERLINK("https://lsnyc.legalserver.org/matter/dynamic-profile/view/1903815","19-1903815")</f>
        <v>0</v>
      </c>
      <c r="E639" t="s">
        <v>37</v>
      </c>
      <c r="F639" t="s">
        <v>526</v>
      </c>
      <c r="G639" t="s">
        <v>1621</v>
      </c>
      <c r="H639" t="s">
        <v>2592</v>
      </c>
      <c r="I639" t="s">
        <v>2592</v>
      </c>
      <c r="J639" t="s">
        <v>2868</v>
      </c>
      <c r="K639" t="s">
        <v>2883</v>
      </c>
      <c r="M639" t="s">
        <v>2897</v>
      </c>
    </row>
    <row r="640" spans="1:13">
      <c r="A640" s="1">
        <f>HYPERLINK("https://lsnyc.legalserver.org/matter/dynamic-profile/view/1874976","18-1874976")</f>
        <v>0</v>
      </c>
      <c r="E640" t="s">
        <v>37</v>
      </c>
      <c r="F640" t="s">
        <v>527</v>
      </c>
      <c r="G640" t="s">
        <v>1251</v>
      </c>
      <c r="H640" t="s">
        <v>2608</v>
      </c>
      <c r="I640" t="s">
        <v>2377</v>
      </c>
      <c r="J640" t="s">
        <v>2868</v>
      </c>
      <c r="K640" t="s">
        <v>2883</v>
      </c>
      <c r="L640" t="s">
        <v>2890</v>
      </c>
      <c r="M640" t="s">
        <v>2912</v>
      </c>
    </row>
    <row r="641" spans="1:13">
      <c r="A641" s="1">
        <f>HYPERLINK("https://lsnyc.legalserver.org/matter/dynamic-profile/view/1907819","19-1907819")</f>
        <v>0</v>
      </c>
      <c r="E641" t="s">
        <v>37</v>
      </c>
      <c r="F641" t="s">
        <v>528</v>
      </c>
      <c r="G641" t="s">
        <v>1622</v>
      </c>
      <c r="H641" t="s">
        <v>2574</v>
      </c>
      <c r="I641" t="s">
        <v>2450</v>
      </c>
      <c r="J641" t="s">
        <v>2868</v>
      </c>
      <c r="M641" t="s">
        <v>2899</v>
      </c>
    </row>
    <row r="642" spans="1:13">
      <c r="A642" s="1">
        <f>HYPERLINK("https://lsnyc.legalserver.org/matter/dynamic-profile/view/1855977","18-1855977")</f>
        <v>0</v>
      </c>
      <c r="E642" t="s">
        <v>37</v>
      </c>
      <c r="F642" t="s">
        <v>104</v>
      </c>
      <c r="G642" t="s">
        <v>1611</v>
      </c>
      <c r="H642" t="s">
        <v>2603</v>
      </c>
      <c r="I642" t="s">
        <v>2757</v>
      </c>
      <c r="J642" t="s">
        <v>2868</v>
      </c>
      <c r="K642" t="s">
        <v>2883</v>
      </c>
      <c r="L642" t="s">
        <v>2887</v>
      </c>
      <c r="M642" t="s">
        <v>2892</v>
      </c>
    </row>
    <row r="643" spans="1:13">
      <c r="A643" s="1">
        <f>HYPERLINK("https://lsnyc.legalserver.org/matter/dynamic-profile/view/1897878","19-1897878")</f>
        <v>0</v>
      </c>
      <c r="E643" t="s">
        <v>37</v>
      </c>
      <c r="F643" t="s">
        <v>515</v>
      </c>
      <c r="G643" t="s">
        <v>1607</v>
      </c>
      <c r="H643" t="s">
        <v>2499</v>
      </c>
      <c r="I643" t="s">
        <v>2575</v>
      </c>
      <c r="J643" t="s">
        <v>2866</v>
      </c>
    </row>
    <row r="644" spans="1:13">
      <c r="A644" s="1">
        <f>HYPERLINK("https://lsnyc.legalserver.org/matter/dynamic-profile/view/1858776","18-1858776")</f>
        <v>0</v>
      </c>
      <c r="E644" t="s">
        <v>37</v>
      </c>
      <c r="F644" t="s">
        <v>522</v>
      </c>
      <c r="G644" t="s">
        <v>1240</v>
      </c>
      <c r="H644" t="s">
        <v>2554</v>
      </c>
      <c r="I644" t="s">
        <v>2395</v>
      </c>
      <c r="J644" t="s">
        <v>2866</v>
      </c>
      <c r="L644" t="s">
        <v>2887</v>
      </c>
      <c r="M644" t="s">
        <v>2895</v>
      </c>
    </row>
    <row r="645" spans="1:13">
      <c r="A645" s="1">
        <f>HYPERLINK("https://lsnyc.legalserver.org/matter/dynamic-profile/view/1863233","18-1863233")</f>
        <v>0</v>
      </c>
      <c r="E645" t="s">
        <v>37</v>
      </c>
      <c r="F645" t="s">
        <v>173</v>
      </c>
      <c r="G645" t="s">
        <v>1623</v>
      </c>
      <c r="H645" t="s">
        <v>2449</v>
      </c>
      <c r="I645" t="s">
        <v>2601</v>
      </c>
      <c r="J645" t="s">
        <v>2868</v>
      </c>
      <c r="K645" t="s">
        <v>2883</v>
      </c>
      <c r="L645" t="s">
        <v>2887</v>
      </c>
      <c r="M645" t="s">
        <v>2897</v>
      </c>
    </row>
    <row r="646" spans="1:13">
      <c r="A646" s="1">
        <f>HYPERLINK("https://lsnyc.legalserver.org/matter/dynamic-profile/view/1911679","19-1911679")</f>
        <v>0</v>
      </c>
      <c r="E646" t="s">
        <v>37</v>
      </c>
      <c r="F646" t="s">
        <v>243</v>
      </c>
      <c r="G646" t="s">
        <v>1624</v>
      </c>
      <c r="H646" t="s">
        <v>2306</v>
      </c>
      <c r="I646" t="s">
        <v>2306</v>
      </c>
      <c r="J646" t="s">
        <v>2868</v>
      </c>
      <c r="M646" t="s">
        <v>2892</v>
      </c>
    </row>
    <row r="647" spans="1:13">
      <c r="A647" s="1">
        <f>HYPERLINK("https://lsnyc.legalserver.org/matter/dynamic-profile/view/1899221","19-1899221")</f>
        <v>0</v>
      </c>
      <c r="E647" t="s">
        <v>37</v>
      </c>
      <c r="F647" t="s">
        <v>352</v>
      </c>
      <c r="G647" t="s">
        <v>1625</v>
      </c>
      <c r="H647" t="s">
        <v>2325</v>
      </c>
      <c r="I647" t="s">
        <v>2305</v>
      </c>
      <c r="J647" t="s">
        <v>2868</v>
      </c>
      <c r="K647" t="s">
        <v>2883</v>
      </c>
      <c r="L647" t="s">
        <v>2887</v>
      </c>
      <c r="M647" t="s">
        <v>2895</v>
      </c>
    </row>
    <row r="648" spans="1:13">
      <c r="A648" s="1">
        <f>HYPERLINK("https://lsnyc.legalserver.org/matter/dynamic-profile/view/1867739","18-1867739")</f>
        <v>0</v>
      </c>
      <c r="E648" t="s">
        <v>37</v>
      </c>
      <c r="F648" t="s">
        <v>529</v>
      </c>
      <c r="G648" t="s">
        <v>1626</v>
      </c>
      <c r="H648" t="s">
        <v>2298</v>
      </c>
      <c r="I648" t="s">
        <v>2631</v>
      </c>
      <c r="J648" t="s">
        <v>2868</v>
      </c>
      <c r="K648" t="s">
        <v>2883</v>
      </c>
      <c r="L648" t="s">
        <v>2887</v>
      </c>
      <c r="M648" t="s">
        <v>2892</v>
      </c>
    </row>
    <row r="649" spans="1:13">
      <c r="A649" s="1">
        <f>HYPERLINK("https://lsnyc.legalserver.org/matter/dynamic-profile/view/1886881","19-1886881")</f>
        <v>0</v>
      </c>
      <c r="E649" t="s">
        <v>37</v>
      </c>
      <c r="F649" t="s">
        <v>102</v>
      </c>
      <c r="G649" t="s">
        <v>1394</v>
      </c>
      <c r="H649" t="s">
        <v>2609</v>
      </c>
      <c r="I649" t="s">
        <v>2379</v>
      </c>
      <c r="J649" t="s">
        <v>2868</v>
      </c>
      <c r="K649" t="s">
        <v>2883</v>
      </c>
      <c r="L649" t="s">
        <v>2887</v>
      </c>
      <c r="M649" t="s">
        <v>2892</v>
      </c>
    </row>
    <row r="650" spans="1:13">
      <c r="A650" s="1">
        <f>HYPERLINK("https://lsnyc.legalserver.org/matter/dynamic-profile/view/1856437","18-1856437")</f>
        <v>0</v>
      </c>
      <c r="E650" t="s">
        <v>37</v>
      </c>
      <c r="F650" t="s">
        <v>127</v>
      </c>
      <c r="G650" t="s">
        <v>1627</v>
      </c>
      <c r="H650" t="s">
        <v>2610</v>
      </c>
      <c r="I650" t="s">
        <v>2507</v>
      </c>
      <c r="J650" t="s">
        <v>2868</v>
      </c>
      <c r="K650" t="s">
        <v>2883</v>
      </c>
      <c r="L650" t="s">
        <v>2887</v>
      </c>
      <c r="M650" t="s">
        <v>2892</v>
      </c>
    </row>
    <row r="651" spans="1:13">
      <c r="A651" s="1">
        <f>HYPERLINK("https://lsnyc.legalserver.org/matter/dynamic-profile/view/1856451","18-1856451")</f>
        <v>0</v>
      </c>
      <c r="E651" t="s">
        <v>37</v>
      </c>
      <c r="F651" t="s">
        <v>127</v>
      </c>
      <c r="G651" t="s">
        <v>1627</v>
      </c>
      <c r="H651" t="s">
        <v>2610</v>
      </c>
      <c r="I651" t="s">
        <v>2444</v>
      </c>
      <c r="J651" t="s">
        <v>2866</v>
      </c>
      <c r="K651" t="s">
        <v>2883</v>
      </c>
      <c r="L651" t="s">
        <v>2885</v>
      </c>
      <c r="M651" t="s">
        <v>2900</v>
      </c>
    </row>
    <row r="652" spans="1:13">
      <c r="A652" s="1">
        <f>HYPERLINK("https://lsnyc.legalserver.org/matter/dynamic-profile/view/1889877","19-1889877")</f>
        <v>0</v>
      </c>
      <c r="E652" t="s">
        <v>37</v>
      </c>
      <c r="F652" t="s">
        <v>530</v>
      </c>
      <c r="G652" t="s">
        <v>1628</v>
      </c>
      <c r="H652" t="s">
        <v>2595</v>
      </c>
      <c r="I652" t="s">
        <v>2520</v>
      </c>
      <c r="J652" t="s">
        <v>2868</v>
      </c>
      <c r="K652" t="s">
        <v>2883</v>
      </c>
      <c r="L652" t="s">
        <v>2887</v>
      </c>
      <c r="M652" t="s">
        <v>2892</v>
      </c>
    </row>
    <row r="653" spans="1:13">
      <c r="A653" s="1">
        <f>HYPERLINK("https://lsnyc.legalserver.org/matter/dynamic-profile/view/1861086","18-1861086")</f>
        <v>0</v>
      </c>
      <c r="E653" t="s">
        <v>37</v>
      </c>
      <c r="F653" t="s">
        <v>531</v>
      </c>
      <c r="G653" t="s">
        <v>1244</v>
      </c>
      <c r="H653" t="s">
        <v>2611</v>
      </c>
      <c r="I653" t="s">
        <v>2631</v>
      </c>
      <c r="J653" t="s">
        <v>2868</v>
      </c>
      <c r="K653" t="s">
        <v>2883</v>
      </c>
      <c r="L653" t="s">
        <v>2887</v>
      </c>
      <c r="M653" t="s">
        <v>2892</v>
      </c>
    </row>
    <row r="654" spans="1:13">
      <c r="A654" s="1">
        <f>HYPERLINK("https://lsnyc.legalserver.org/matter/dynamic-profile/view/1905740","19-1905740")</f>
        <v>0</v>
      </c>
      <c r="E654" t="s">
        <v>37</v>
      </c>
      <c r="F654" t="s">
        <v>360</v>
      </c>
      <c r="G654" t="s">
        <v>1365</v>
      </c>
      <c r="H654" t="s">
        <v>2558</v>
      </c>
      <c r="I654" t="s">
        <v>2520</v>
      </c>
      <c r="J654" t="s">
        <v>2868</v>
      </c>
      <c r="K654" t="s">
        <v>2883</v>
      </c>
      <c r="L654" t="s">
        <v>2887</v>
      </c>
      <c r="M654" t="s">
        <v>2892</v>
      </c>
    </row>
    <row r="655" spans="1:13">
      <c r="A655" s="1">
        <f>HYPERLINK("https://lsnyc.legalserver.org/matter/dynamic-profile/view/1855754","18-1855754")</f>
        <v>0</v>
      </c>
      <c r="E655" t="s">
        <v>38</v>
      </c>
      <c r="F655" t="s">
        <v>532</v>
      </c>
      <c r="G655" t="s">
        <v>1629</v>
      </c>
      <c r="H655" t="s">
        <v>2557</v>
      </c>
      <c r="I655" t="s">
        <v>2786</v>
      </c>
      <c r="J655" t="s">
        <v>2873</v>
      </c>
      <c r="K655" t="s">
        <v>2883</v>
      </c>
      <c r="L655" t="s">
        <v>2889</v>
      </c>
      <c r="M655" t="s">
        <v>2898</v>
      </c>
    </row>
    <row r="656" spans="1:13">
      <c r="A656" s="1">
        <f>HYPERLINK("https://lsnyc.legalserver.org/matter/dynamic-profile/view/1878072","18-1878072")</f>
        <v>0</v>
      </c>
      <c r="E656" t="s">
        <v>38</v>
      </c>
      <c r="F656" t="s">
        <v>533</v>
      </c>
      <c r="G656" t="s">
        <v>1630</v>
      </c>
      <c r="H656" t="s">
        <v>2333</v>
      </c>
      <c r="I656" t="s">
        <v>2810</v>
      </c>
      <c r="J656" t="s">
        <v>2868</v>
      </c>
      <c r="K656" t="s">
        <v>2883</v>
      </c>
      <c r="L656" t="s">
        <v>2887</v>
      </c>
      <c r="M656" t="s">
        <v>2897</v>
      </c>
    </row>
    <row r="657" spans="1:13">
      <c r="A657" s="1">
        <f>HYPERLINK("https://lsnyc.legalserver.org/matter/dynamic-profile/view/1853275","17-1853275")</f>
        <v>0</v>
      </c>
      <c r="E657" t="s">
        <v>38</v>
      </c>
      <c r="F657" t="s">
        <v>532</v>
      </c>
      <c r="G657" t="s">
        <v>1629</v>
      </c>
      <c r="H657" t="s">
        <v>2612</v>
      </c>
      <c r="I657" t="s">
        <v>2544</v>
      </c>
      <c r="J657" t="s">
        <v>2868</v>
      </c>
      <c r="K657" t="s">
        <v>2883</v>
      </c>
      <c r="L657" t="s">
        <v>2887</v>
      </c>
      <c r="M657" t="s">
        <v>2897</v>
      </c>
    </row>
    <row r="658" spans="1:13">
      <c r="A658" s="1">
        <f>HYPERLINK("https://lsnyc.legalserver.org/matter/dynamic-profile/view/1861191","18-1861191")</f>
        <v>0</v>
      </c>
      <c r="E658" t="s">
        <v>38</v>
      </c>
      <c r="F658" t="s">
        <v>533</v>
      </c>
      <c r="G658" t="s">
        <v>1630</v>
      </c>
      <c r="H658" t="s">
        <v>2613</v>
      </c>
      <c r="I658" t="s">
        <v>2804</v>
      </c>
      <c r="J658" t="s">
        <v>2868</v>
      </c>
      <c r="L658" t="s">
        <v>2887</v>
      </c>
      <c r="M658" t="s">
        <v>2892</v>
      </c>
    </row>
    <row r="659" spans="1:13">
      <c r="A659" s="1">
        <f>HYPERLINK("https://lsnyc.legalserver.org/matter/dynamic-profile/view/1863846","18-1863846")</f>
        <v>0</v>
      </c>
      <c r="E659" t="s">
        <v>38</v>
      </c>
      <c r="F659" t="s">
        <v>209</v>
      </c>
      <c r="G659" t="s">
        <v>1612</v>
      </c>
      <c r="H659" t="s">
        <v>2614</v>
      </c>
      <c r="I659" t="s">
        <v>2316</v>
      </c>
      <c r="J659" t="s">
        <v>2868</v>
      </c>
      <c r="L659" t="s">
        <v>2887</v>
      </c>
      <c r="M659" t="s">
        <v>2895</v>
      </c>
    </row>
    <row r="660" spans="1:13">
      <c r="A660" s="1">
        <f>HYPERLINK("https://lsnyc.legalserver.org/matter/dynamic-profile/view/1841599","17-1841599")</f>
        <v>0</v>
      </c>
      <c r="E660" t="s">
        <v>38</v>
      </c>
      <c r="F660" t="s">
        <v>534</v>
      </c>
      <c r="G660" t="s">
        <v>1631</v>
      </c>
      <c r="H660" t="s">
        <v>2615</v>
      </c>
      <c r="I660" t="s">
        <v>2609</v>
      </c>
      <c r="J660" t="s">
        <v>2868</v>
      </c>
      <c r="K660" t="s">
        <v>2883</v>
      </c>
      <c r="L660" t="s">
        <v>2885</v>
      </c>
      <c r="M660" t="s">
        <v>2894</v>
      </c>
    </row>
    <row r="661" spans="1:13">
      <c r="A661" s="1">
        <f>HYPERLINK("https://lsnyc.legalserver.org/matter/dynamic-profile/view/1896009","19-1896009")</f>
        <v>0</v>
      </c>
      <c r="E661" t="s">
        <v>38</v>
      </c>
      <c r="F661" t="s">
        <v>535</v>
      </c>
      <c r="G661" t="s">
        <v>1632</v>
      </c>
      <c r="H661" t="s">
        <v>2350</v>
      </c>
      <c r="I661" t="s">
        <v>2400</v>
      </c>
      <c r="J661" t="s">
        <v>2868</v>
      </c>
      <c r="K661" t="s">
        <v>2883</v>
      </c>
      <c r="L661" t="s">
        <v>2888</v>
      </c>
      <c r="M661" t="s">
        <v>2899</v>
      </c>
    </row>
    <row r="662" spans="1:13">
      <c r="A662" s="1">
        <f>HYPERLINK("https://lsnyc.legalserver.org/matter/dynamic-profile/view/0822356","16-0822356")</f>
        <v>0</v>
      </c>
      <c r="E662" t="s">
        <v>38</v>
      </c>
      <c r="F662" t="s">
        <v>536</v>
      </c>
      <c r="G662" t="s">
        <v>1633</v>
      </c>
      <c r="H662" t="s">
        <v>2616</v>
      </c>
      <c r="I662" t="s">
        <v>2333</v>
      </c>
      <c r="J662" t="s">
        <v>2868</v>
      </c>
      <c r="K662" t="s">
        <v>2883</v>
      </c>
      <c r="L662" t="s">
        <v>2887</v>
      </c>
      <c r="M662" t="s">
        <v>2892</v>
      </c>
    </row>
    <row r="663" spans="1:13">
      <c r="A663" s="1">
        <f>HYPERLINK("https://lsnyc.legalserver.org/matter/dynamic-profile/view/1899910","19-1899910")</f>
        <v>0</v>
      </c>
      <c r="E663" t="s">
        <v>38</v>
      </c>
      <c r="F663" t="s">
        <v>537</v>
      </c>
      <c r="G663" t="s">
        <v>1295</v>
      </c>
      <c r="H663" t="s">
        <v>2518</v>
      </c>
      <c r="I663" t="s">
        <v>2420</v>
      </c>
      <c r="J663" t="s">
        <v>2869</v>
      </c>
      <c r="K663" t="s">
        <v>2883</v>
      </c>
      <c r="L663" t="s">
        <v>2891</v>
      </c>
      <c r="M663" t="s">
        <v>2894</v>
      </c>
    </row>
    <row r="664" spans="1:13">
      <c r="A664" s="1">
        <f>HYPERLINK("https://lsnyc.legalserver.org/matter/dynamic-profile/view/1856746","18-1856746")</f>
        <v>0</v>
      </c>
      <c r="E664" t="s">
        <v>38</v>
      </c>
      <c r="F664" t="s">
        <v>538</v>
      </c>
      <c r="G664" t="s">
        <v>1634</v>
      </c>
      <c r="H664" t="s">
        <v>2617</v>
      </c>
      <c r="I664" t="s">
        <v>2406</v>
      </c>
      <c r="J664" t="s">
        <v>2868</v>
      </c>
      <c r="K664" t="s">
        <v>2883</v>
      </c>
      <c r="L664" t="s">
        <v>2887</v>
      </c>
      <c r="M664" t="s">
        <v>2892</v>
      </c>
    </row>
    <row r="665" spans="1:13">
      <c r="A665" s="1">
        <f>HYPERLINK("https://lsnyc.legalserver.org/matter/dynamic-profile/view/1871913","18-1871913")</f>
        <v>0</v>
      </c>
      <c r="E665" t="s">
        <v>38</v>
      </c>
      <c r="F665" t="s">
        <v>539</v>
      </c>
      <c r="G665" t="s">
        <v>1635</v>
      </c>
      <c r="H665" t="s">
        <v>2427</v>
      </c>
      <c r="I665" t="s">
        <v>2395</v>
      </c>
      <c r="J665" t="s">
        <v>2868</v>
      </c>
      <c r="K665" t="s">
        <v>2883</v>
      </c>
      <c r="L665" t="s">
        <v>2887</v>
      </c>
      <c r="M665" t="s">
        <v>2905</v>
      </c>
    </row>
    <row r="666" spans="1:13">
      <c r="A666" s="1">
        <f>HYPERLINK("https://lsnyc.legalserver.org/matter/dynamic-profile/view/1893132","19-1893132")</f>
        <v>0</v>
      </c>
      <c r="E666" t="s">
        <v>38</v>
      </c>
      <c r="F666" t="s">
        <v>540</v>
      </c>
      <c r="G666" t="s">
        <v>1401</v>
      </c>
      <c r="H666" t="s">
        <v>2618</v>
      </c>
      <c r="I666" t="s">
        <v>2300</v>
      </c>
      <c r="J666" t="s">
        <v>2868</v>
      </c>
      <c r="K666" t="s">
        <v>2883</v>
      </c>
      <c r="L666" t="s">
        <v>2888</v>
      </c>
      <c r="M666" t="s">
        <v>2892</v>
      </c>
    </row>
    <row r="667" spans="1:13">
      <c r="A667" s="1">
        <f>HYPERLINK("https://lsnyc.legalserver.org/matter/dynamic-profile/view/1901470","19-1901470")</f>
        <v>0</v>
      </c>
      <c r="E667" t="s">
        <v>38</v>
      </c>
      <c r="F667" t="s">
        <v>541</v>
      </c>
      <c r="G667" t="s">
        <v>1636</v>
      </c>
      <c r="H667" t="s">
        <v>2492</v>
      </c>
      <c r="I667" t="s">
        <v>2658</v>
      </c>
      <c r="J667" t="s">
        <v>2868</v>
      </c>
    </row>
    <row r="668" spans="1:13">
      <c r="A668" s="1">
        <f>HYPERLINK("https://lsnyc.legalserver.org/matter/dynamic-profile/view/1889730","19-1889730")</f>
        <v>0</v>
      </c>
      <c r="E668" t="s">
        <v>38</v>
      </c>
      <c r="F668" t="s">
        <v>212</v>
      </c>
      <c r="G668" t="s">
        <v>1331</v>
      </c>
      <c r="H668" t="s">
        <v>2389</v>
      </c>
      <c r="I668" t="s">
        <v>2636</v>
      </c>
      <c r="J668" t="s">
        <v>2868</v>
      </c>
      <c r="K668" t="s">
        <v>2883</v>
      </c>
      <c r="L668" t="s">
        <v>2887</v>
      </c>
      <c r="M668" t="s">
        <v>2892</v>
      </c>
    </row>
    <row r="669" spans="1:13">
      <c r="A669" s="1">
        <f>HYPERLINK("https://lsnyc.legalserver.org/matter/dynamic-profile/view/0824169","17-0824169")</f>
        <v>0</v>
      </c>
      <c r="E669" t="s">
        <v>38</v>
      </c>
      <c r="F669" t="s">
        <v>542</v>
      </c>
      <c r="G669" t="s">
        <v>1288</v>
      </c>
      <c r="H669" t="s">
        <v>2619</v>
      </c>
      <c r="I669" t="s">
        <v>2532</v>
      </c>
      <c r="J669" t="s">
        <v>2868</v>
      </c>
      <c r="K669" t="s">
        <v>2883</v>
      </c>
      <c r="L669" t="s">
        <v>2887</v>
      </c>
      <c r="M669" t="s">
        <v>2895</v>
      </c>
    </row>
    <row r="670" spans="1:13">
      <c r="A670" s="1">
        <f>HYPERLINK("https://lsnyc.legalserver.org/matter/dynamic-profile/view/1903527","19-1903527")</f>
        <v>0</v>
      </c>
      <c r="E670" t="s">
        <v>38</v>
      </c>
      <c r="F670" t="s">
        <v>149</v>
      </c>
      <c r="G670" t="s">
        <v>1637</v>
      </c>
      <c r="H670" t="s">
        <v>2620</v>
      </c>
      <c r="I670" t="s">
        <v>2408</v>
      </c>
      <c r="J670" t="s">
        <v>2868</v>
      </c>
      <c r="L670" t="s">
        <v>2888</v>
      </c>
    </row>
    <row r="671" spans="1:13">
      <c r="A671" s="1">
        <f>HYPERLINK("https://lsnyc.legalserver.org/matter/dynamic-profile/view/1860410","18-1860410")</f>
        <v>0</v>
      </c>
      <c r="E671" t="s">
        <v>38</v>
      </c>
      <c r="F671" t="s">
        <v>539</v>
      </c>
      <c r="G671" t="s">
        <v>1635</v>
      </c>
      <c r="H671" t="s">
        <v>2621</v>
      </c>
      <c r="I671" t="s">
        <v>2304</v>
      </c>
      <c r="J671" t="s">
        <v>2868</v>
      </c>
      <c r="K671" t="s">
        <v>2883</v>
      </c>
      <c r="L671" t="s">
        <v>2887</v>
      </c>
      <c r="M671" t="s">
        <v>2892</v>
      </c>
    </row>
    <row r="672" spans="1:13">
      <c r="A672" s="1">
        <f>HYPERLINK("https://lsnyc.legalserver.org/matter/dynamic-profile/view/1901422","19-1901422")</f>
        <v>0</v>
      </c>
      <c r="E672" t="s">
        <v>38</v>
      </c>
      <c r="F672" t="s">
        <v>543</v>
      </c>
      <c r="G672" t="s">
        <v>1180</v>
      </c>
      <c r="H672" t="s">
        <v>2492</v>
      </c>
      <c r="I672" t="s">
        <v>2372</v>
      </c>
      <c r="J672" t="s">
        <v>2868</v>
      </c>
      <c r="K672" t="s">
        <v>2883</v>
      </c>
      <c r="L672" t="s">
        <v>2890</v>
      </c>
      <c r="M672" t="s">
        <v>2899</v>
      </c>
    </row>
    <row r="673" spans="1:13">
      <c r="A673" s="1">
        <f>HYPERLINK("https://lsnyc.legalserver.org/matter/dynamic-profile/view/1896017","19-1896017")</f>
        <v>0</v>
      </c>
      <c r="E673" t="s">
        <v>38</v>
      </c>
      <c r="F673" t="s">
        <v>544</v>
      </c>
      <c r="G673" t="s">
        <v>1638</v>
      </c>
      <c r="H673" t="s">
        <v>2538</v>
      </c>
      <c r="I673" t="s">
        <v>2363</v>
      </c>
      <c r="J673" t="s">
        <v>2873</v>
      </c>
      <c r="L673" t="s">
        <v>2890</v>
      </c>
    </row>
    <row r="674" spans="1:13">
      <c r="A674" s="1">
        <f>HYPERLINK("https://lsnyc.legalserver.org/matter/dynamic-profile/view/1906975","19-1906975")</f>
        <v>0</v>
      </c>
      <c r="E674" t="s">
        <v>38</v>
      </c>
      <c r="F674" t="s">
        <v>545</v>
      </c>
      <c r="G674" t="s">
        <v>1639</v>
      </c>
      <c r="H674" t="s">
        <v>2620</v>
      </c>
      <c r="I674" t="s">
        <v>2408</v>
      </c>
      <c r="J674" t="s">
        <v>2869</v>
      </c>
      <c r="L674" t="s">
        <v>2888</v>
      </c>
      <c r="M674" t="s">
        <v>2899</v>
      </c>
    </row>
    <row r="675" spans="1:13">
      <c r="A675" s="1">
        <f>HYPERLINK("https://lsnyc.legalserver.org/matter/dynamic-profile/view/1898239","19-1898239")</f>
        <v>0</v>
      </c>
      <c r="E675" t="s">
        <v>38</v>
      </c>
      <c r="F675" t="s">
        <v>104</v>
      </c>
      <c r="G675" t="s">
        <v>1604</v>
      </c>
      <c r="H675" t="s">
        <v>2478</v>
      </c>
      <c r="I675" t="s">
        <v>2390</v>
      </c>
      <c r="J675" t="s">
        <v>2868</v>
      </c>
      <c r="K675" t="s">
        <v>2883</v>
      </c>
      <c r="L675" t="s">
        <v>2890</v>
      </c>
    </row>
    <row r="676" spans="1:13">
      <c r="A676" s="1">
        <f>HYPERLINK("https://lsnyc.legalserver.org/matter/dynamic-profile/view/1865769","18-1865769")</f>
        <v>0</v>
      </c>
      <c r="E676" t="s">
        <v>38</v>
      </c>
      <c r="F676" t="s">
        <v>546</v>
      </c>
      <c r="G676" t="s">
        <v>1640</v>
      </c>
      <c r="H676" t="s">
        <v>2622</v>
      </c>
      <c r="I676" t="s">
        <v>2322</v>
      </c>
      <c r="J676" t="s">
        <v>2868</v>
      </c>
      <c r="L676" t="s">
        <v>2885</v>
      </c>
    </row>
    <row r="677" spans="1:13">
      <c r="A677" s="1">
        <f>HYPERLINK("https://lsnyc.legalserver.org/matter/dynamic-profile/view/1901520","19-1901520")</f>
        <v>0</v>
      </c>
      <c r="E677" t="s">
        <v>38</v>
      </c>
      <c r="F677" t="s">
        <v>547</v>
      </c>
      <c r="G677" t="s">
        <v>1547</v>
      </c>
      <c r="H677" t="s">
        <v>2492</v>
      </c>
      <c r="I677" t="s">
        <v>2372</v>
      </c>
      <c r="J677" t="s">
        <v>2868</v>
      </c>
      <c r="K677" t="s">
        <v>2883</v>
      </c>
      <c r="L677" t="s">
        <v>2888</v>
      </c>
      <c r="M677" t="s">
        <v>2892</v>
      </c>
    </row>
    <row r="678" spans="1:13">
      <c r="A678" s="1">
        <f>HYPERLINK("https://lsnyc.legalserver.org/matter/dynamic-profile/view/1892380","19-1892380")</f>
        <v>0</v>
      </c>
      <c r="E678" t="s">
        <v>38</v>
      </c>
      <c r="F678" t="s">
        <v>150</v>
      </c>
      <c r="G678" t="s">
        <v>1252</v>
      </c>
      <c r="H678" t="s">
        <v>2623</v>
      </c>
      <c r="I678" t="s">
        <v>2623</v>
      </c>
      <c r="J678" t="s">
        <v>2868</v>
      </c>
      <c r="L678" t="s">
        <v>2888</v>
      </c>
      <c r="M678" t="s">
        <v>2892</v>
      </c>
    </row>
    <row r="679" spans="1:13">
      <c r="A679" s="1">
        <f>HYPERLINK("https://lsnyc.legalserver.org/matter/dynamic-profile/view/1884972","18-1884972")</f>
        <v>0</v>
      </c>
      <c r="E679" t="s">
        <v>38</v>
      </c>
      <c r="F679" t="s">
        <v>548</v>
      </c>
      <c r="G679" t="s">
        <v>1641</v>
      </c>
      <c r="H679" t="s">
        <v>2543</v>
      </c>
      <c r="I679" t="s">
        <v>2395</v>
      </c>
      <c r="J679" t="s">
        <v>2868</v>
      </c>
      <c r="K679" t="s">
        <v>2883</v>
      </c>
      <c r="L679" t="s">
        <v>2888</v>
      </c>
      <c r="M679" t="s">
        <v>2897</v>
      </c>
    </row>
    <row r="680" spans="1:13">
      <c r="A680" s="1">
        <f>HYPERLINK("https://lsnyc.legalserver.org/matter/dynamic-profile/view/1871147","18-1871147")</f>
        <v>0</v>
      </c>
      <c r="E680" t="s">
        <v>38</v>
      </c>
      <c r="F680" t="s">
        <v>549</v>
      </c>
      <c r="G680" t="s">
        <v>1642</v>
      </c>
      <c r="H680" t="s">
        <v>2624</v>
      </c>
      <c r="I680" t="s">
        <v>2484</v>
      </c>
      <c r="J680" t="s">
        <v>2868</v>
      </c>
      <c r="K680" t="s">
        <v>2883</v>
      </c>
      <c r="L680" t="s">
        <v>2887</v>
      </c>
      <c r="M680" t="s">
        <v>2892</v>
      </c>
    </row>
    <row r="681" spans="1:13">
      <c r="A681" s="1">
        <f>HYPERLINK("https://lsnyc.legalserver.org/matter/dynamic-profile/view/1882809","18-1882809")</f>
        <v>0</v>
      </c>
      <c r="E681" t="s">
        <v>38</v>
      </c>
      <c r="F681" t="s">
        <v>550</v>
      </c>
      <c r="G681" t="s">
        <v>1374</v>
      </c>
      <c r="H681" t="s">
        <v>2391</v>
      </c>
      <c r="I681" t="s">
        <v>2575</v>
      </c>
      <c r="J681" t="s">
        <v>2869</v>
      </c>
      <c r="K681" t="s">
        <v>2883</v>
      </c>
      <c r="L681" t="s">
        <v>2891</v>
      </c>
      <c r="M681" t="s">
        <v>2911</v>
      </c>
    </row>
    <row r="682" spans="1:13">
      <c r="A682" s="1">
        <f>HYPERLINK("https://lsnyc.legalserver.org/matter/dynamic-profile/view/1849210","17-1849210")</f>
        <v>0</v>
      </c>
      <c r="E682" t="s">
        <v>38</v>
      </c>
      <c r="F682" t="s">
        <v>546</v>
      </c>
      <c r="G682" t="s">
        <v>1640</v>
      </c>
      <c r="H682" t="s">
        <v>2625</v>
      </c>
      <c r="I682" t="s">
        <v>2324</v>
      </c>
      <c r="J682" t="s">
        <v>2868</v>
      </c>
      <c r="K682" t="s">
        <v>2883</v>
      </c>
      <c r="L682" t="s">
        <v>2887</v>
      </c>
      <c r="M682" t="s">
        <v>2897</v>
      </c>
    </row>
    <row r="683" spans="1:13">
      <c r="A683" s="1">
        <f>HYPERLINK("https://lsnyc.legalserver.org/matter/dynamic-profile/view/1893083","19-1893083")</f>
        <v>0</v>
      </c>
      <c r="E683" t="s">
        <v>38</v>
      </c>
      <c r="F683" t="s">
        <v>551</v>
      </c>
      <c r="G683" t="s">
        <v>1643</v>
      </c>
      <c r="H683" t="s">
        <v>2618</v>
      </c>
      <c r="I683" t="s">
        <v>2303</v>
      </c>
      <c r="J683" t="s">
        <v>2868</v>
      </c>
      <c r="L683" t="s">
        <v>2890</v>
      </c>
      <c r="M683" t="s">
        <v>2899</v>
      </c>
    </row>
    <row r="684" spans="1:13">
      <c r="A684" s="1">
        <f>HYPERLINK("https://lsnyc.legalserver.org/matter/dynamic-profile/view/1889678","19-1889678")</f>
        <v>0</v>
      </c>
      <c r="E684" t="s">
        <v>38</v>
      </c>
      <c r="F684" t="s">
        <v>240</v>
      </c>
      <c r="G684" t="s">
        <v>1644</v>
      </c>
      <c r="H684" t="s">
        <v>2626</v>
      </c>
      <c r="I684" t="s">
        <v>2445</v>
      </c>
      <c r="J684" t="s">
        <v>2868</v>
      </c>
      <c r="K684" t="s">
        <v>2883</v>
      </c>
      <c r="L684" t="s">
        <v>2885</v>
      </c>
      <c r="M684" t="s">
        <v>2903</v>
      </c>
    </row>
    <row r="685" spans="1:13">
      <c r="A685" s="1">
        <f>HYPERLINK("https://lsnyc.legalserver.org/matter/dynamic-profile/view/1883970","18-1883970")</f>
        <v>0</v>
      </c>
      <c r="E685" t="s">
        <v>38</v>
      </c>
      <c r="F685" t="s">
        <v>552</v>
      </c>
      <c r="G685" t="s">
        <v>781</v>
      </c>
      <c r="H685" t="s">
        <v>2527</v>
      </c>
      <c r="I685" t="s">
        <v>2686</v>
      </c>
      <c r="J685" t="s">
        <v>2868</v>
      </c>
      <c r="L685" t="s">
        <v>2888</v>
      </c>
      <c r="M685" t="s">
        <v>2892</v>
      </c>
    </row>
    <row r="686" spans="1:13">
      <c r="A686" s="1">
        <f>HYPERLINK("https://lsnyc.legalserver.org/matter/dynamic-profile/view/1885003","18-1885003")</f>
        <v>0</v>
      </c>
      <c r="E686" t="s">
        <v>38</v>
      </c>
      <c r="F686" t="s">
        <v>553</v>
      </c>
      <c r="G686" t="s">
        <v>1645</v>
      </c>
      <c r="H686" t="s">
        <v>2543</v>
      </c>
      <c r="I686" t="s">
        <v>2543</v>
      </c>
      <c r="J686" t="s">
        <v>2868</v>
      </c>
      <c r="K686" t="s">
        <v>2883</v>
      </c>
      <c r="L686" t="s">
        <v>2890</v>
      </c>
      <c r="M686" t="s">
        <v>2906</v>
      </c>
    </row>
    <row r="687" spans="1:13">
      <c r="A687" s="1">
        <f>HYPERLINK("https://lsnyc.legalserver.org/matter/dynamic-profile/view/1855758","18-1855758")</f>
        <v>0</v>
      </c>
      <c r="E687" t="s">
        <v>38</v>
      </c>
      <c r="F687" t="s">
        <v>532</v>
      </c>
      <c r="G687" t="s">
        <v>1629</v>
      </c>
      <c r="H687" t="s">
        <v>2557</v>
      </c>
      <c r="I687" t="s">
        <v>2786</v>
      </c>
      <c r="J687" t="s">
        <v>2873</v>
      </c>
      <c r="K687" t="s">
        <v>2883</v>
      </c>
      <c r="L687" t="s">
        <v>2885</v>
      </c>
      <c r="M687" t="s">
        <v>2903</v>
      </c>
    </row>
    <row r="688" spans="1:13">
      <c r="A688" s="1">
        <f>HYPERLINK("https://lsnyc.legalserver.org/matter/dynamic-profile/view/1907238","19-1907238")</f>
        <v>0</v>
      </c>
      <c r="E688" t="s">
        <v>38</v>
      </c>
      <c r="F688" t="s">
        <v>375</v>
      </c>
      <c r="G688" t="s">
        <v>1646</v>
      </c>
      <c r="H688" t="s">
        <v>2318</v>
      </c>
      <c r="I688" t="s">
        <v>2705</v>
      </c>
      <c r="J688" t="s">
        <v>2868</v>
      </c>
      <c r="K688" t="s">
        <v>2883</v>
      </c>
      <c r="L688" t="s">
        <v>2886</v>
      </c>
      <c r="M688" t="s">
        <v>2892</v>
      </c>
    </row>
    <row r="689" spans="1:13">
      <c r="A689" s="1">
        <f>HYPERLINK("https://lsnyc.legalserver.org/matter/dynamic-profile/view/1884939","18-1884939")</f>
        <v>0</v>
      </c>
      <c r="E689" t="s">
        <v>38</v>
      </c>
      <c r="F689" t="s">
        <v>554</v>
      </c>
      <c r="G689" t="s">
        <v>1647</v>
      </c>
      <c r="H689" t="s">
        <v>2543</v>
      </c>
      <c r="I689" t="s">
        <v>2538</v>
      </c>
      <c r="J689" t="s">
        <v>2868</v>
      </c>
      <c r="K689" t="s">
        <v>2883</v>
      </c>
      <c r="L689" t="s">
        <v>2888</v>
      </c>
      <c r="M689" t="s">
        <v>2895</v>
      </c>
    </row>
    <row r="690" spans="1:13">
      <c r="A690" s="1">
        <f>HYPERLINK("https://lsnyc.legalserver.org/matter/dynamic-profile/view/1885564","18-1885564")</f>
        <v>0</v>
      </c>
      <c r="E690" t="s">
        <v>38</v>
      </c>
      <c r="F690" t="s">
        <v>250</v>
      </c>
      <c r="G690" t="s">
        <v>1648</v>
      </c>
      <c r="H690" t="s">
        <v>2321</v>
      </c>
      <c r="I690" t="s">
        <v>2321</v>
      </c>
      <c r="J690" t="s">
        <v>2868</v>
      </c>
      <c r="K690" t="s">
        <v>2883</v>
      </c>
      <c r="L690" t="s">
        <v>2888</v>
      </c>
      <c r="M690" t="s">
        <v>2903</v>
      </c>
    </row>
    <row r="691" spans="1:13">
      <c r="A691" s="1">
        <f>HYPERLINK("https://lsnyc.legalserver.org/matter/dynamic-profile/view/1906162","19-1906162")</f>
        <v>0</v>
      </c>
      <c r="E691" t="s">
        <v>38</v>
      </c>
      <c r="F691" t="s">
        <v>143</v>
      </c>
      <c r="G691" t="s">
        <v>1649</v>
      </c>
      <c r="H691" t="s">
        <v>2604</v>
      </c>
      <c r="I691" t="s">
        <v>2620</v>
      </c>
      <c r="J691" t="s">
        <v>2868</v>
      </c>
      <c r="L691" t="s">
        <v>2888</v>
      </c>
      <c r="M691" t="s">
        <v>2899</v>
      </c>
    </row>
    <row r="692" spans="1:13">
      <c r="A692" s="1">
        <f>HYPERLINK("https://lsnyc.legalserver.org/matter/dynamic-profile/view/1906203","19-1906203")</f>
        <v>0</v>
      </c>
      <c r="E692" t="s">
        <v>38</v>
      </c>
      <c r="F692" t="s">
        <v>555</v>
      </c>
      <c r="G692" t="s">
        <v>196</v>
      </c>
      <c r="H692" t="s">
        <v>2604</v>
      </c>
      <c r="I692" t="s">
        <v>2604</v>
      </c>
      <c r="J692" t="s">
        <v>2868</v>
      </c>
      <c r="M692" t="s">
        <v>2892</v>
      </c>
    </row>
    <row r="693" spans="1:13">
      <c r="A693" s="1">
        <f>HYPERLINK("https://lsnyc.legalserver.org/matter/dynamic-profile/view/1904994","19-1904994")</f>
        <v>0</v>
      </c>
      <c r="E693" t="s">
        <v>38</v>
      </c>
      <c r="F693" t="s">
        <v>556</v>
      </c>
      <c r="G693" t="s">
        <v>1650</v>
      </c>
      <c r="H693" t="s">
        <v>2533</v>
      </c>
      <c r="I693" t="s">
        <v>2468</v>
      </c>
      <c r="J693" t="s">
        <v>2870</v>
      </c>
      <c r="K693" t="s">
        <v>2883</v>
      </c>
      <c r="L693" t="s">
        <v>2888</v>
      </c>
      <c r="M693" t="s">
        <v>2892</v>
      </c>
    </row>
    <row r="694" spans="1:13">
      <c r="A694" s="1">
        <f>HYPERLINK("https://lsnyc.legalserver.org/matter/dynamic-profile/view/1905963","19-1905963")</f>
        <v>0</v>
      </c>
      <c r="E694" t="s">
        <v>38</v>
      </c>
      <c r="F694" t="s">
        <v>557</v>
      </c>
      <c r="G694" t="s">
        <v>1619</v>
      </c>
      <c r="H694" t="s">
        <v>2377</v>
      </c>
      <c r="I694" t="s">
        <v>2377</v>
      </c>
      <c r="J694" t="s">
        <v>2868</v>
      </c>
      <c r="K694" t="s">
        <v>2883</v>
      </c>
      <c r="L694" t="s">
        <v>2888</v>
      </c>
      <c r="M694" t="s">
        <v>2899</v>
      </c>
    </row>
    <row r="695" spans="1:13">
      <c r="A695" s="1">
        <f>HYPERLINK("https://lsnyc.legalserver.org/matter/dynamic-profile/view/1864988","18-1864988")</f>
        <v>0</v>
      </c>
      <c r="E695" t="s">
        <v>38</v>
      </c>
      <c r="F695" t="s">
        <v>558</v>
      </c>
      <c r="G695" t="s">
        <v>1651</v>
      </c>
      <c r="H695" t="s">
        <v>2564</v>
      </c>
      <c r="I695" t="s">
        <v>2576</v>
      </c>
      <c r="J695" t="s">
        <v>2868</v>
      </c>
      <c r="K695" t="s">
        <v>2883</v>
      </c>
      <c r="L695" t="s">
        <v>2887</v>
      </c>
      <c r="M695" t="s">
        <v>2892</v>
      </c>
    </row>
    <row r="696" spans="1:13">
      <c r="A696" s="1">
        <f>HYPERLINK("https://lsnyc.legalserver.org/matter/dynamic-profile/view/1901408","19-1901408")</f>
        <v>0</v>
      </c>
      <c r="E696" t="s">
        <v>38</v>
      </c>
      <c r="F696" t="s">
        <v>302</v>
      </c>
      <c r="G696" t="s">
        <v>1652</v>
      </c>
      <c r="H696" t="s">
        <v>2436</v>
      </c>
      <c r="I696" t="s">
        <v>2781</v>
      </c>
      <c r="J696" t="s">
        <v>2868</v>
      </c>
      <c r="K696" t="s">
        <v>2883</v>
      </c>
      <c r="L696" t="s">
        <v>2888</v>
      </c>
      <c r="M696" t="s">
        <v>2899</v>
      </c>
    </row>
    <row r="697" spans="1:13">
      <c r="A697" s="1">
        <f>HYPERLINK("https://lsnyc.legalserver.org/matter/dynamic-profile/view/1902340","19-1902340")</f>
        <v>0</v>
      </c>
      <c r="E697" t="s">
        <v>38</v>
      </c>
      <c r="F697" t="s">
        <v>559</v>
      </c>
      <c r="G697" t="s">
        <v>1653</v>
      </c>
      <c r="H697" t="s">
        <v>2372</v>
      </c>
      <c r="I697" t="s">
        <v>2297</v>
      </c>
      <c r="J697" t="s">
        <v>2868</v>
      </c>
      <c r="L697" t="s">
        <v>2888</v>
      </c>
      <c r="M697" t="s">
        <v>2899</v>
      </c>
    </row>
    <row r="698" spans="1:13">
      <c r="A698" s="1">
        <f>HYPERLINK("https://lsnyc.legalserver.org/matter/dynamic-profile/view/1909487","19-1909487")</f>
        <v>0</v>
      </c>
      <c r="E698" t="s">
        <v>38</v>
      </c>
      <c r="F698" t="s">
        <v>560</v>
      </c>
      <c r="G698" t="s">
        <v>1654</v>
      </c>
      <c r="H698" t="s">
        <v>2627</v>
      </c>
      <c r="I698" t="s">
        <v>2627</v>
      </c>
      <c r="J698" t="s">
        <v>2868</v>
      </c>
      <c r="K698" t="s">
        <v>2883</v>
      </c>
      <c r="L698" t="s">
        <v>2888</v>
      </c>
      <c r="M698" t="s">
        <v>2904</v>
      </c>
    </row>
    <row r="699" spans="1:13">
      <c r="A699" s="1">
        <f>HYPERLINK("https://lsnyc.legalserver.org/matter/dynamic-profile/view/1848822","17-1848822")</f>
        <v>0</v>
      </c>
      <c r="E699" t="s">
        <v>38</v>
      </c>
      <c r="F699" t="s">
        <v>561</v>
      </c>
      <c r="G699" t="s">
        <v>1286</v>
      </c>
      <c r="H699" t="s">
        <v>2628</v>
      </c>
      <c r="I699" t="s">
        <v>2803</v>
      </c>
      <c r="J699" t="s">
        <v>2868</v>
      </c>
      <c r="K699" t="s">
        <v>2883</v>
      </c>
      <c r="L699" t="s">
        <v>2887</v>
      </c>
      <c r="M699" t="s">
        <v>2892</v>
      </c>
    </row>
    <row r="700" spans="1:13">
      <c r="A700" s="1">
        <f>HYPERLINK("https://lsnyc.legalserver.org/matter/dynamic-profile/view/1856759","18-1856759")</f>
        <v>0</v>
      </c>
      <c r="E700" t="s">
        <v>38</v>
      </c>
      <c r="F700" t="s">
        <v>538</v>
      </c>
      <c r="G700" t="s">
        <v>1634</v>
      </c>
      <c r="H700" t="s">
        <v>2617</v>
      </c>
      <c r="I700" t="s">
        <v>2402</v>
      </c>
      <c r="J700" t="s">
        <v>2866</v>
      </c>
      <c r="K700" t="s">
        <v>2883</v>
      </c>
      <c r="L700" t="s">
        <v>2885</v>
      </c>
      <c r="M700" t="s">
        <v>2908</v>
      </c>
    </row>
    <row r="701" spans="1:13">
      <c r="A701" s="1">
        <f>HYPERLINK("https://lsnyc.legalserver.org/matter/dynamic-profile/view/1893016","19-1893016")</f>
        <v>0</v>
      </c>
      <c r="E701" t="s">
        <v>38</v>
      </c>
      <c r="F701" t="s">
        <v>562</v>
      </c>
      <c r="G701" t="s">
        <v>1655</v>
      </c>
      <c r="H701" t="s">
        <v>2618</v>
      </c>
      <c r="I701" t="s">
        <v>2532</v>
      </c>
      <c r="J701" t="s">
        <v>2868</v>
      </c>
      <c r="K701" t="s">
        <v>2883</v>
      </c>
      <c r="L701" t="s">
        <v>2888</v>
      </c>
      <c r="M701" t="s">
        <v>2892</v>
      </c>
    </row>
    <row r="702" spans="1:13">
      <c r="A702" s="1">
        <f>HYPERLINK("https://lsnyc.legalserver.org/matter/dynamic-profile/view/1894171","19-1894171")</f>
        <v>0</v>
      </c>
      <c r="E702" t="s">
        <v>39</v>
      </c>
      <c r="F702" t="s">
        <v>563</v>
      </c>
      <c r="G702" t="s">
        <v>1650</v>
      </c>
      <c r="H702" t="s">
        <v>2379</v>
      </c>
      <c r="I702" t="s">
        <v>2499</v>
      </c>
      <c r="J702" t="s">
        <v>2866</v>
      </c>
    </row>
    <row r="703" spans="1:13">
      <c r="A703" s="1">
        <f>HYPERLINK("https://lsnyc.legalserver.org/matter/dynamic-profile/view/1894865","19-1894865")</f>
        <v>0</v>
      </c>
      <c r="E703" t="s">
        <v>39</v>
      </c>
      <c r="F703" t="s">
        <v>564</v>
      </c>
      <c r="G703" t="s">
        <v>1656</v>
      </c>
      <c r="H703" t="s">
        <v>2597</v>
      </c>
      <c r="I703" t="s">
        <v>2650</v>
      </c>
      <c r="J703" t="s">
        <v>2868</v>
      </c>
      <c r="K703" t="s">
        <v>2883</v>
      </c>
      <c r="L703" t="s">
        <v>2887</v>
      </c>
      <c r="M703" t="s">
        <v>2892</v>
      </c>
    </row>
    <row r="704" spans="1:13">
      <c r="A704" s="1">
        <f>HYPERLINK("https://lsnyc.legalserver.org/matter/dynamic-profile/view/1893828","19-1893828")</f>
        <v>0</v>
      </c>
      <c r="E704" t="s">
        <v>39</v>
      </c>
      <c r="F704" t="s">
        <v>293</v>
      </c>
      <c r="G704" t="s">
        <v>1429</v>
      </c>
      <c r="H704" t="s">
        <v>2296</v>
      </c>
      <c r="I704" t="s">
        <v>2415</v>
      </c>
      <c r="J704" t="s">
        <v>2866</v>
      </c>
    </row>
    <row r="705" spans="1:13">
      <c r="A705" s="1">
        <f>HYPERLINK("https://lsnyc.legalserver.org/matter/dynamic-profile/view/1887000","19-1887000")</f>
        <v>0</v>
      </c>
      <c r="E705" t="s">
        <v>39</v>
      </c>
      <c r="F705" t="s">
        <v>203</v>
      </c>
      <c r="G705" t="s">
        <v>1657</v>
      </c>
      <c r="H705" t="s">
        <v>2609</v>
      </c>
      <c r="I705" t="s">
        <v>2718</v>
      </c>
      <c r="J705" t="s">
        <v>2868</v>
      </c>
      <c r="K705" t="s">
        <v>2883</v>
      </c>
      <c r="L705" t="s">
        <v>2888</v>
      </c>
      <c r="M705" t="s">
        <v>2892</v>
      </c>
    </row>
    <row r="706" spans="1:13">
      <c r="A706" s="1">
        <f>HYPERLINK("https://lsnyc.legalserver.org/matter/dynamic-profile/view/1885975","18-1885975")</f>
        <v>0</v>
      </c>
      <c r="E706" t="s">
        <v>39</v>
      </c>
      <c r="F706" t="s">
        <v>247</v>
      </c>
      <c r="G706" t="s">
        <v>1658</v>
      </c>
      <c r="H706" t="s">
        <v>2353</v>
      </c>
      <c r="I706" t="s">
        <v>2403</v>
      </c>
      <c r="J706" t="s">
        <v>2868</v>
      </c>
      <c r="L706" t="s">
        <v>2887</v>
      </c>
      <c r="M706" t="s">
        <v>2895</v>
      </c>
    </row>
    <row r="707" spans="1:13">
      <c r="A707" s="1">
        <f>HYPERLINK("https://lsnyc.legalserver.org/matter/dynamic-profile/view/1882935","18-1882935")</f>
        <v>0</v>
      </c>
      <c r="E707" t="s">
        <v>39</v>
      </c>
      <c r="F707" t="s">
        <v>565</v>
      </c>
      <c r="G707" t="s">
        <v>1659</v>
      </c>
      <c r="H707" t="s">
        <v>2444</v>
      </c>
      <c r="I707" t="s">
        <v>2575</v>
      </c>
      <c r="J707" t="s">
        <v>2868</v>
      </c>
      <c r="K707" t="s">
        <v>2883</v>
      </c>
      <c r="L707" t="s">
        <v>2888</v>
      </c>
      <c r="M707" t="s">
        <v>2897</v>
      </c>
    </row>
    <row r="708" spans="1:13">
      <c r="A708" s="1">
        <f>HYPERLINK("https://lsnyc.legalserver.org/matter/dynamic-profile/view/1892156","19-1892156")</f>
        <v>0</v>
      </c>
      <c r="E708" t="s">
        <v>39</v>
      </c>
      <c r="F708" t="s">
        <v>566</v>
      </c>
      <c r="G708" t="s">
        <v>807</v>
      </c>
      <c r="H708" t="s">
        <v>2417</v>
      </c>
      <c r="I708" t="s">
        <v>2486</v>
      </c>
      <c r="J708" t="s">
        <v>2868</v>
      </c>
      <c r="K708" t="s">
        <v>2883</v>
      </c>
      <c r="L708" t="s">
        <v>2888</v>
      </c>
      <c r="M708" t="s">
        <v>2895</v>
      </c>
    </row>
    <row r="709" spans="1:13">
      <c r="A709" s="1">
        <f>HYPERLINK("https://lsnyc.legalserver.org/matter/dynamic-profile/view/1889558","19-1889558")</f>
        <v>0</v>
      </c>
      <c r="E709" t="s">
        <v>39</v>
      </c>
      <c r="F709" t="s">
        <v>567</v>
      </c>
      <c r="G709" t="s">
        <v>1660</v>
      </c>
      <c r="H709" t="s">
        <v>2490</v>
      </c>
      <c r="I709" t="s">
        <v>2647</v>
      </c>
      <c r="J709" t="s">
        <v>2868</v>
      </c>
      <c r="K709" t="s">
        <v>2883</v>
      </c>
      <c r="L709" t="s">
        <v>2887</v>
      </c>
      <c r="M709" t="s">
        <v>2892</v>
      </c>
    </row>
    <row r="710" spans="1:13">
      <c r="A710" s="1">
        <f>HYPERLINK("https://lsnyc.legalserver.org/matter/dynamic-profile/view/1896934","19-1896934")</f>
        <v>0</v>
      </c>
      <c r="E710" t="s">
        <v>39</v>
      </c>
      <c r="F710" t="s">
        <v>161</v>
      </c>
      <c r="G710" t="s">
        <v>1303</v>
      </c>
      <c r="H710" t="s">
        <v>2535</v>
      </c>
      <c r="I710" t="s">
        <v>2396</v>
      </c>
      <c r="J710" t="s">
        <v>2868</v>
      </c>
      <c r="K710" t="s">
        <v>2883</v>
      </c>
      <c r="L710" t="s">
        <v>2888</v>
      </c>
      <c r="M710" t="s">
        <v>2892</v>
      </c>
    </row>
    <row r="711" spans="1:13">
      <c r="A711" s="1">
        <f>HYPERLINK("https://lsnyc.legalserver.org/matter/dynamic-profile/view/1891074","19-1891074")</f>
        <v>0</v>
      </c>
      <c r="E711" t="s">
        <v>39</v>
      </c>
      <c r="F711" t="s">
        <v>568</v>
      </c>
      <c r="G711" t="s">
        <v>1661</v>
      </c>
      <c r="H711" t="s">
        <v>2629</v>
      </c>
      <c r="I711" t="s">
        <v>2780</v>
      </c>
      <c r="J711" t="s">
        <v>2868</v>
      </c>
      <c r="K711" t="s">
        <v>2883</v>
      </c>
      <c r="L711" t="s">
        <v>2887</v>
      </c>
      <c r="M711" t="s">
        <v>2892</v>
      </c>
    </row>
    <row r="712" spans="1:13">
      <c r="A712" s="1">
        <f>HYPERLINK("https://lsnyc.legalserver.org/matter/dynamic-profile/view/1886855","18-1886855")</f>
        <v>0</v>
      </c>
      <c r="E712" t="s">
        <v>39</v>
      </c>
      <c r="F712" t="s">
        <v>466</v>
      </c>
      <c r="G712" t="s">
        <v>1335</v>
      </c>
      <c r="H712" t="s">
        <v>2609</v>
      </c>
      <c r="I712" t="s">
        <v>2655</v>
      </c>
      <c r="J712" t="s">
        <v>2868</v>
      </c>
      <c r="K712" t="s">
        <v>2883</v>
      </c>
      <c r="L712" t="s">
        <v>2887</v>
      </c>
      <c r="M712" t="s">
        <v>2892</v>
      </c>
    </row>
    <row r="713" spans="1:13">
      <c r="A713" s="1">
        <f>HYPERLINK("https://lsnyc.legalserver.org/matter/dynamic-profile/view/1885008","18-1885008")</f>
        <v>0</v>
      </c>
      <c r="E713" t="s">
        <v>39</v>
      </c>
      <c r="F713" t="s">
        <v>565</v>
      </c>
      <c r="G713" t="s">
        <v>1491</v>
      </c>
      <c r="H713" t="s">
        <v>2630</v>
      </c>
      <c r="I713" t="s">
        <v>2387</v>
      </c>
      <c r="J713" t="s">
        <v>2868</v>
      </c>
      <c r="K713" t="s">
        <v>2883</v>
      </c>
      <c r="L713" t="s">
        <v>2887</v>
      </c>
      <c r="M713" t="s">
        <v>2892</v>
      </c>
    </row>
    <row r="714" spans="1:13">
      <c r="A714" s="1">
        <f>HYPERLINK("https://lsnyc.legalserver.org/matter/dynamic-profile/view/1898412","19-1898412")</f>
        <v>0</v>
      </c>
      <c r="E714" t="s">
        <v>39</v>
      </c>
      <c r="F714" t="s">
        <v>292</v>
      </c>
      <c r="G714" t="s">
        <v>1662</v>
      </c>
      <c r="H714" t="s">
        <v>2499</v>
      </c>
      <c r="I714" t="s">
        <v>2766</v>
      </c>
      <c r="J714" t="s">
        <v>2868</v>
      </c>
      <c r="K714" t="s">
        <v>2883</v>
      </c>
      <c r="L714" t="s">
        <v>2887</v>
      </c>
      <c r="M714" t="s">
        <v>2895</v>
      </c>
    </row>
    <row r="715" spans="1:13">
      <c r="A715" s="1">
        <f>HYPERLINK("https://lsnyc.legalserver.org/matter/dynamic-profile/view/1894170","19-1894170")</f>
        <v>0</v>
      </c>
      <c r="E715" t="s">
        <v>39</v>
      </c>
      <c r="F715" t="s">
        <v>563</v>
      </c>
      <c r="G715" t="s">
        <v>1650</v>
      </c>
      <c r="H715" t="s">
        <v>2379</v>
      </c>
      <c r="I715" t="s">
        <v>2757</v>
      </c>
      <c r="J715" t="s">
        <v>2868</v>
      </c>
      <c r="K715" t="s">
        <v>2883</v>
      </c>
      <c r="L715" t="s">
        <v>2887</v>
      </c>
      <c r="M715" t="s">
        <v>2892</v>
      </c>
    </row>
    <row r="716" spans="1:13">
      <c r="A716" s="1">
        <f>HYPERLINK("https://lsnyc.legalserver.org/matter/dynamic-profile/view/1892593","19-1892593")</f>
        <v>0</v>
      </c>
      <c r="E716" t="s">
        <v>39</v>
      </c>
      <c r="F716" t="s">
        <v>569</v>
      </c>
      <c r="G716" t="s">
        <v>1335</v>
      </c>
      <c r="H716" t="s">
        <v>2316</v>
      </c>
      <c r="I716" t="s">
        <v>2499</v>
      </c>
      <c r="J716" t="s">
        <v>2868</v>
      </c>
      <c r="K716" t="s">
        <v>2883</v>
      </c>
      <c r="L716" t="s">
        <v>2887</v>
      </c>
      <c r="M716" t="s">
        <v>2892</v>
      </c>
    </row>
    <row r="717" spans="1:13">
      <c r="A717" s="1">
        <f>HYPERLINK("https://lsnyc.legalserver.org/matter/dynamic-profile/view/1886857","19-1886857")</f>
        <v>0</v>
      </c>
      <c r="E717" t="s">
        <v>39</v>
      </c>
      <c r="F717" t="s">
        <v>466</v>
      </c>
      <c r="G717" t="s">
        <v>1335</v>
      </c>
      <c r="H717" t="s">
        <v>2631</v>
      </c>
      <c r="I717" t="s">
        <v>2856</v>
      </c>
      <c r="J717" t="s">
        <v>2866</v>
      </c>
      <c r="L717" t="s">
        <v>2887</v>
      </c>
    </row>
    <row r="718" spans="1:13">
      <c r="A718" s="1">
        <f>HYPERLINK("https://lsnyc.legalserver.org/matter/dynamic-profile/view/1910040","19-1910040")</f>
        <v>0</v>
      </c>
      <c r="E718" t="s">
        <v>39</v>
      </c>
      <c r="F718" t="s">
        <v>302</v>
      </c>
      <c r="G718" t="s">
        <v>1663</v>
      </c>
      <c r="H718" t="s">
        <v>2406</v>
      </c>
      <c r="I718" t="s">
        <v>2405</v>
      </c>
      <c r="J718" t="s">
        <v>2868</v>
      </c>
      <c r="K718" t="s">
        <v>2883</v>
      </c>
      <c r="L718" t="s">
        <v>2888</v>
      </c>
      <c r="M718" t="s">
        <v>2895</v>
      </c>
    </row>
    <row r="719" spans="1:13">
      <c r="A719" s="1">
        <f>HYPERLINK("https://lsnyc.legalserver.org/matter/dynamic-profile/view/1899442","19-1899442")</f>
        <v>0</v>
      </c>
      <c r="E719" t="s">
        <v>39</v>
      </c>
      <c r="F719" t="s">
        <v>570</v>
      </c>
      <c r="G719" t="s">
        <v>1664</v>
      </c>
      <c r="H719" t="s">
        <v>2325</v>
      </c>
      <c r="I719" t="s">
        <v>2713</v>
      </c>
      <c r="J719" t="s">
        <v>2868</v>
      </c>
      <c r="K719" t="s">
        <v>2883</v>
      </c>
      <c r="L719" t="s">
        <v>2887</v>
      </c>
      <c r="M719" t="s">
        <v>2892</v>
      </c>
    </row>
    <row r="720" spans="1:13">
      <c r="A720" s="1">
        <f>HYPERLINK("https://lsnyc.legalserver.org/matter/dynamic-profile/view/1890380","19-1890380")</f>
        <v>0</v>
      </c>
      <c r="E720" t="s">
        <v>39</v>
      </c>
      <c r="F720" t="s">
        <v>571</v>
      </c>
      <c r="G720" t="s">
        <v>1665</v>
      </c>
      <c r="H720" t="s">
        <v>2580</v>
      </c>
      <c r="I720" t="s">
        <v>2575</v>
      </c>
      <c r="J720" t="s">
        <v>2868</v>
      </c>
      <c r="K720" t="s">
        <v>2883</v>
      </c>
      <c r="L720" t="s">
        <v>2887</v>
      </c>
      <c r="M720" t="s">
        <v>2892</v>
      </c>
    </row>
    <row r="721" spans="1:13">
      <c r="A721" s="1">
        <f>HYPERLINK("https://lsnyc.legalserver.org/matter/dynamic-profile/view/1885017","18-1885017")</f>
        <v>0</v>
      </c>
      <c r="E721" t="s">
        <v>39</v>
      </c>
      <c r="F721" t="s">
        <v>565</v>
      </c>
      <c r="G721" t="s">
        <v>1491</v>
      </c>
      <c r="H721" t="s">
        <v>2630</v>
      </c>
      <c r="I721" t="s">
        <v>2857</v>
      </c>
      <c r="J721" t="s">
        <v>2866</v>
      </c>
      <c r="K721" t="s">
        <v>2883</v>
      </c>
      <c r="L721" t="s">
        <v>2887</v>
      </c>
    </row>
    <row r="722" spans="1:13">
      <c r="A722" s="1">
        <f>HYPERLINK("https://lsnyc.legalserver.org/matter/dynamic-profile/view/1885116","18-1885116")</f>
        <v>0</v>
      </c>
      <c r="E722" t="s">
        <v>39</v>
      </c>
      <c r="F722" t="s">
        <v>565</v>
      </c>
      <c r="G722" t="s">
        <v>1659</v>
      </c>
      <c r="H722" t="s">
        <v>2515</v>
      </c>
      <c r="I722" t="s">
        <v>2577</v>
      </c>
      <c r="J722" t="s">
        <v>2868</v>
      </c>
      <c r="K722" t="s">
        <v>2883</v>
      </c>
      <c r="L722" t="s">
        <v>2887</v>
      </c>
      <c r="M722" t="s">
        <v>2892</v>
      </c>
    </row>
    <row r="723" spans="1:13">
      <c r="A723" s="1">
        <f>HYPERLINK("https://lsnyc.legalserver.org/matter/dynamic-profile/view/1909872","19-1909872")</f>
        <v>0</v>
      </c>
      <c r="E723" t="s">
        <v>39</v>
      </c>
      <c r="F723" t="s">
        <v>572</v>
      </c>
      <c r="G723" t="s">
        <v>1666</v>
      </c>
      <c r="H723" t="s">
        <v>2507</v>
      </c>
      <c r="I723" t="s">
        <v>2403</v>
      </c>
      <c r="J723" t="s">
        <v>2868</v>
      </c>
      <c r="K723" t="s">
        <v>2883</v>
      </c>
      <c r="L723" t="s">
        <v>2887</v>
      </c>
      <c r="M723" t="s">
        <v>2895</v>
      </c>
    </row>
    <row r="724" spans="1:13">
      <c r="A724" s="1">
        <f>HYPERLINK("https://lsnyc.legalserver.org/matter/dynamic-profile/view/1893818","19-1893818")</f>
        <v>0</v>
      </c>
      <c r="E724" t="s">
        <v>39</v>
      </c>
      <c r="F724" t="s">
        <v>293</v>
      </c>
      <c r="G724" t="s">
        <v>1429</v>
      </c>
      <c r="H724" t="s">
        <v>2296</v>
      </c>
      <c r="I724" t="s">
        <v>2596</v>
      </c>
      <c r="J724" t="s">
        <v>2868</v>
      </c>
      <c r="K724" t="s">
        <v>2883</v>
      </c>
      <c r="L724" t="s">
        <v>2887</v>
      </c>
      <c r="M724" t="s">
        <v>2892</v>
      </c>
    </row>
    <row r="725" spans="1:13">
      <c r="A725" s="1">
        <f>HYPERLINK("https://lsnyc.legalserver.org/matter/dynamic-profile/view/1904982","19-1904982")</f>
        <v>0</v>
      </c>
      <c r="E725" t="s">
        <v>39</v>
      </c>
      <c r="F725" t="s">
        <v>292</v>
      </c>
      <c r="G725" t="s">
        <v>1662</v>
      </c>
      <c r="H725" t="s">
        <v>2533</v>
      </c>
      <c r="I725" t="s">
        <v>2400</v>
      </c>
      <c r="J725" t="s">
        <v>2867</v>
      </c>
      <c r="K725" t="s">
        <v>2883</v>
      </c>
      <c r="L725" t="s">
        <v>2887</v>
      </c>
      <c r="M725" t="s">
        <v>2902</v>
      </c>
    </row>
    <row r="726" spans="1:13">
      <c r="A726" s="1">
        <f>HYPERLINK("https://lsnyc.legalserver.org/matter/dynamic-profile/view/1896781","19-1896781")</f>
        <v>0</v>
      </c>
      <c r="E726" t="s">
        <v>39</v>
      </c>
      <c r="F726" t="s">
        <v>147</v>
      </c>
      <c r="G726" t="s">
        <v>1667</v>
      </c>
      <c r="H726" t="s">
        <v>2390</v>
      </c>
      <c r="I726" t="s">
        <v>2390</v>
      </c>
      <c r="J726" t="s">
        <v>2868</v>
      </c>
      <c r="K726" t="s">
        <v>2883</v>
      </c>
      <c r="L726" t="s">
        <v>2887</v>
      </c>
      <c r="M726" t="s">
        <v>2895</v>
      </c>
    </row>
    <row r="727" spans="1:13">
      <c r="A727" s="1">
        <f>HYPERLINK("https://lsnyc.legalserver.org/matter/dynamic-profile/view/1898453","19-1898453")</f>
        <v>0</v>
      </c>
      <c r="E727" t="s">
        <v>39</v>
      </c>
      <c r="F727" t="s">
        <v>287</v>
      </c>
      <c r="G727" t="s">
        <v>1245</v>
      </c>
      <c r="H727" t="s">
        <v>2499</v>
      </c>
      <c r="I727" t="s">
        <v>2721</v>
      </c>
      <c r="J727" t="s">
        <v>2868</v>
      </c>
      <c r="K727" t="s">
        <v>2883</v>
      </c>
      <c r="L727" t="s">
        <v>2888</v>
      </c>
      <c r="M727" t="s">
        <v>2895</v>
      </c>
    </row>
    <row r="728" spans="1:13">
      <c r="A728" s="1">
        <f>HYPERLINK("https://lsnyc.legalserver.org/matter/dynamic-profile/view/1899112","19-1899112")</f>
        <v>0</v>
      </c>
      <c r="E728" t="s">
        <v>39</v>
      </c>
      <c r="F728" t="s">
        <v>288</v>
      </c>
      <c r="G728" t="s">
        <v>1668</v>
      </c>
      <c r="H728" t="s">
        <v>2576</v>
      </c>
      <c r="I728" t="s">
        <v>2579</v>
      </c>
      <c r="J728" t="s">
        <v>2868</v>
      </c>
      <c r="K728" t="s">
        <v>2883</v>
      </c>
      <c r="L728" t="s">
        <v>2887</v>
      </c>
      <c r="M728" t="s">
        <v>2892</v>
      </c>
    </row>
    <row r="729" spans="1:13">
      <c r="A729" s="1">
        <f>HYPERLINK("https://lsnyc.legalserver.org/matter/dynamic-profile/view/1881716","18-1881716")</f>
        <v>0</v>
      </c>
      <c r="E729" t="s">
        <v>39</v>
      </c>
      <c r="F729" t="s">
        <v>181</v>
      </c>
      <c r="G729" t="s">
        <v>1669</v>
      </c>
      <c r="H729" t="s">
        <v>2632</v>
      </c>
      <c r="I729" t="s">
        <v>2604</v>
      </c>
      <c r="J729" t="s">
        <v>2868</v>
      </c>
      <c r="L729" t="s">
        <v>2886</v>
      </c>
      <c r="M729" t="s">
        <v>2895</v>
      </c>
    </row>
    <row r="730" spans="1:13">
      <c r="A730" s="1">
        <f>HYPERLINK("https://lsnyc.legalserver.org/matter/dynamic-profile/view/1889572","19-1889572")</f>
        <v>0</v>
      </c>
      <c r="E730" t="s">
        <v>39</v>
      </c>
      <c r="F730" t="s">
        <v>337</v>
      </c>
      <c r="G730" t="s">
        <v>1670</v>
      </c>
      <c r="H730" t="s">
        <v>2490</v>
      </c>
      <c r="I730" t="s">
        <v>2709</v>
      </c>
      <c r="J730" t="s">
        <v>2868</v>
      </c>
      <c r="K730" t="s">
        <v>2883</v>
      </c>
      <c r="L730" t="s">
        <v>2887</v>
      </c>
      <c r="M730" t="s">
        <v>2892</v>
      </c>
    </row>
    <row r="731" spans="1:13">
      <c r="A731" s="1">
        <f>HYPERLINK("https://lsnyc.legalserver.org/matter/dynamic-profile/view/1896938","19-1896938")</f>
        <v>0</v>
      </c>
      <c r="E731" t="s">
        <v>39</v>
      </c>
      <c r="F731" t="s">
        <v>161</v>
      </c>
      <c r="G731" t="s">
        <v>1303</v>
      </c>
      <c r="H731" t="s">
        <v>2535</v>
      </c>
      <c r="I731" t="s">
        <v>2452</v>
      </c>
      <c r="J731" t="s">
        <v>2866</v>
      </c>
    </row>
    <row r="732" spans="1:13">
      <c r="A732" s="1">
        <f>HYPERLINK("https://lsnyc.legalserver.org/matter/dynamic-profile/view/1910443","19-1910443")</f>
        <v>0</v>
      </c>
      <c r="E732" t="s">
        <v>39</v>
      </c>
      <c r="F732" t="s">
        <v>573</v>
      </c>
      <c r="G732" t="s">
        <v>1671</v>
      </c>
      <c r="H732" t="s">
        <v>2507</v>
      </c>
      <c r="I732" t="s">
        <v>2410</v>
      </c>
      <c r="J732" t="s">
        <v>2868</v>
      </c>
      <c r="K732" t="s">
        <v>2883</v>
      </c>
      <c r="L732" t="s">
        <v>2886</v>
      </c>
      <c r="M732" t="s">
        <v>2892</v>
      </c>
    </row>
    <row r="733" spans="1:13">
      <c r="A733" s="1">
        <f>HYPERLINK("https://lsnyc.legalserver.org/matter/dynamic-profile/view/1903126","19-1903126")</f>
        <v>0</v>
      </c>
      <c r="E733" t="s">
        <v>39</v>
      </c>
      <c r="F733" t="s">
        <v>166</v>
      </c>
      <c r="G733" t="s">
        <v>1672</v>
      </c>
      <c r="H733" t="s">
        <v>2415</v>
      </c>
      <c r="I733" t="s">
        <v>2592</v>
      </c>
      <c r="J733" t="s">
        <v>2866</v>
      </c>
    </row>
    <row r="734" spans="1:13">
      <c r="A734" s="1">
        <f>HYPERLINK("https://lsnyc.legalserver.org/matter/dynamic-profile/view/1899146","19-1899146")</f>
        <v>0</v>
      </c>
      <c r="E734" t="s">
        <v>39</v>
      </c>
      <c r="F734" t="s">
        <v>288</v>
      </c>
      <c r="G734" t="s">
        <v>1668</v>
      </c>
      <c r="H734" t="s">
        <v>2576</v>
      </c>
      <c r="I734" t="s">
        <v>2713</v>
      </c>
      <c r="J734" t="s">
        <v>2866</v>
      </c>
    </row>
    <row r="735" spans="1:13">
      <c r="A735" s="1">
        <f>HYPERLINK("https://lsnyc.legalserver.org/matter/dynamic-profile/view/1883953","18-1883953")</f>
        <v>0</v>
      </c>
      <c r="E735" t="s">
        <v>39</v>
      </c>
      <c r="F735" t="s">
        <v>150</v>
      </c>
      <c r="G735" t="s">
        <v>1673</v>
      </c>
      <c r="H735" t="s">
        <v>2633</v>
      </c>
      <c r="I735" t="s">
        <v>2536</v>
      </c>
      <c r="J735" t="s">
        <v>2866</v>
      </c>
      <c r="K735" t="s">
        <v>2883</v>
      </c>
      <c r="L735" t="s">
        <v>2887</v>
      </c>
    </row>
    <row r="736" spans="1:13">
      <c r="A736" s="1">
        <f>HYPERLINK("https://lsnyc.legalserver.org/matter/dynamic-profile/view/1912148","19-1912148")</f>
        <v>0</v>
      </c>
      <c r="E736" t="s">
        <v>39</v>
      </c>
      <c r="F736" t="s">
        <v>574</v>
      </c>
      <c r="G736" t="s">
        <v>127</v>
      </c>
      <c r="H736" t="s">
        <v>2407</v>
      </c>
      <c r="I736" t="s">
        <v>2650</v>
      </c>
      <c r="J736" t="s">
        <v>2868</v>
      </c>
      <c r="K736" t="s">
        <v>2883</v>
      </c>
      <c r="M736" t="s">
        <v>2895</v>
      </c>
    </row>
    <row r="737" spans="1:13">
      <c r="A737" s="1">
        <f>HYPERLINK("https://lsnyc.legalserver.org/matter/dynamic-profile/view/1888058","19-1888058")</f>
        <v>0</v>
      </c>
      <c r="E737" t="s">
        <v>39</v>
      </c>
      <c r="F737" t="s">
        <v>575</v>
      </c>
      <c r="G737" t="s">
        <v>1674</v>
      </c>
      <c r="H737" t="s">
        <v>2634</v>
      </c>
      <c r="I737" t="s">
        <v>2629</v>
      </c>
      <c r="J737" t="s">
        <v>2868</v>
      </c>
      <c r="K737" t="s">
        <v>2883</v>
      </c>
      <c r="L737" t="s">
        <v>2888</v>
      </c>
      <c r="M737" t="s">
        <v>2892</v>
      </c>
    </row>
    <row r="738" spans="1:13">
      <c r="A738" s="1">
        <f>HYPERLINK("https://lsnyc.legalserver.org/matter/dynamic-profile/view/1903736","19-1903736")</f>
        <v>0</v>
      </c>
      <c r="E738" t="s">
        <v>39</v>
      </c>
      <c r="F738" t="s">
        <v>576</v>
      </c>
      <c r="G738" t="s">
        <v>1675</v>
      </c>
      <c r="H738" t="s">
        <v>2337</v>
      </c>
      <c r="I738" t="s">
        <v>2709</v>
      </c>
      <c r="J738" t="s">
        <v>2868</v>
      </c>
      <c r="K738" t="s">
        <v>2883</v>
      </c>
      <c r="L738" t="s">
        <v>2887</v>
      </c>
      <c r="M738" t="s">
        <v>2892</v>
      </c>
    </row>
    <row r="739" spans="1:13">
      <c r="A739" s="1">
        <f>HYPERLINK("https://lsnyc.legalserver.org/matter/dynamic-profile/view/1885125","18-1885125")</f>
        <v>0</v>
      </c>
      <c r="E739" t="s">
        <v>39</v>
      </c>
      <c r="F739" t="s">
        <v>565</v>
      </c>
      <c r="G739" t="s">
        <v>1659</v>
      </c>
      <c r="H739" t="s">
        <v>2515</v>
      </c>
      <c r="I739" t="s">
        <v>2721</v>
      </c>
      <c r="J739" t="s">
        <v>2866</v>
      </c>
      <c r="L739" t="s">
        <v>2885</v>
      </c>
    </row>
    <row r="740" spans="1:13">
      <c r="A740" s="1">
        <f>HYPERLINK("https://lsnyc.legalserver.org/matter/dynamic-profile/view/1910431","19-1910431")</f>
        <v>0</v>
      </c>
      <c r="E740" t="s">
        <v>39</v>
      </c>
      <c r="F740" t="s">
        <v>577</v>
      </c>
      <c r="G740" t="s">
        <v>1676</v>
      </c>
      <c r="H740" t="s">
        <v>2481</v>
      </c>
      <c r="I740" t="s">
        <v>2410</v>
      </c>
      <c r="J740" t="s">
        <v>2868</v>
      </c>
      <c r="K740" t="s">
        <v>2883</v>
      </c>
      <c r="L740" t="s">
        <v>2887</v>
      </c>
      <c r="M740" t="s">
        <v>2892</v>
      </c>
    </row>
    <row r="741" spans="1:13">
      <c r="A741" s="1">
        <f>HYPERLINK("https://lsnyc.legalserver.org/matter/dynamic-profile/view/1883946","18-1883946")</f>
        <v>0</v>
      </c>
      <c r="E741" t="s">
        <v>39</v>
      </c>
      <c r="F741" t="s">
        <v>150</v>
      </c>
      <c r="G741" t="s">
        <v>1673</v>
      </c>
      <c r="H741" t="s">
        <v>2633</v>
      </c>
      <c r="I741" t="s">
        <v>2538</v>
      </c>
      <c r="J741" t="s">
        <v>2868</v>
      </c>
      <c r="K741" t="s">
        <v>2883</v>
      </c>
      <c r="L741" t="s">
        <v>2887</v>
      </c>
      <c r="M741" t="s">
        <v>2892</v>
      </c>
    </row>
    <row r="742" spans="1:13">
      <c r="A742" s="1">
        <f>HYPERLINK("https://lsnyc.legalserver.org/matter/dynamic-profile/view/1890764","19-1890764")</f>
        <v>0</v>
      </c>
      <c r="E742" t="s">
        <v>39</v>
      </c>
      <c r="F742" t="s">
        <v>150</v>
      </c>
      <c r="G742" t="s">
        <v>1265</v>
      </c>
      <c r="H742" t="s">
        <v>2316</v>
      </c>
      <c r="I742" t="s">
        <v>2661</v>
      </c>
      <c r="J742" t="s">
        <v>2868</v>
      </c>
      <c r="K742" t="s">
        <v>2883</v>
      </c>
      <c r="L742" t="s">
        <v>2888</v>
      </c>
      <c r="M742" t="s">
        <v>2892</v>
      </c>
    </row>
    <row r="743" spans="1:13">
      <c r="A743" s="1">
        <f>HYPERLINK("https://lsnyc.legalserver.org/matter/dynamic-profile/view/1892546","19-1892546")</f>
        <v>0</v>
      </c>
      <c r="E743" t="s">
        <v>39</v>
      </c>
      <c r="F743" t="s">
        <v>185</v>
      </c>
      <c r="G743" t="s">
        <v>1676</v>
      </c>
      <c r="H743" t="s">
        <v>2417</v>
      </c>
      <c r="I743" t="s">
        <v>2794</v>
      </c>
      <c r="J743" t="s">
        <v>2866</v>
      </c>
    </row>
    <row r="744" spans="1:13">
      <c r="A744" s="1">
        <f>HYPERLINK("https://lsnyc.legalserver.org/matter/dynamic-profile/view/1910456","19-1910456")</f>
        <v>0</v>
      </c>
      <c r="E744" t="s">
        <v>39</v>
      </c>
      <c r="F744" t="s">
        <v>578</v>
      </c>
      <c r="G744" t="s">
        <v>1677</v>
      </c>
      <c r="H744" t="s">
        <v>2481</v>
      </c>
      <c r="I744" t="s">
        <v>2650</v>
      </c>
      <c r="J744" t="s">
        <v>2868</v>
      </c>
      <c r="K744" t="s">
        <v>2883</v>
      </c>
      <c r="L744" t="s">
        <v>2887</v>
      </c>
      <c r="M744" t="s">
        <v>2892</v>
      </c>
    </row>
    <row r="745" spans="1:13">
      <c r="A745" s="1">
        <f>HYPERLINK("https://lsnyc.legalserver.org/matter/dynamic-profile/view/1911722","19-1911722")</f>
        <v>0</v>
      </c>
      <c r="E745" t="s">
        <v>39</v>
      </c>
      <c r="F745" t="s">
        <v>579</v>
      </c>
      <c r="G745" t="s">
        <v>1678</v>
      </c>
      <c r="H745" t="s">
        <v>2306</v>
      </c>
      <c r="I745" t="s">
        <v>2410</v>
      </c>
      <c r="J745" t="s">
        <v>2868</v>
      </c>
      <c r="K745" t="s">
        <v>2883</v>
      </c>
      <c r="L745" t="s">
        <v>2887</v>
      </c>
      <c r="M745" t="s">
        <v>2892</v>
      </c>
    </row>
    <row r="746" spans="1:13">
      <c r="A746" s="1">
        <f>HYPERLINK("https://lsnyc.legalserver.org/matter/dynamic-profile/view/1903120","19-1903120")</f>
        <v>0</v>
      </c>
      <c r="E746" t="s">
        <v>39</v>
      </c>
      <c r="F746" t="s">
        <v>166</v>
      </c>
      <c r="G746" t="s">
        <v>1672</v>
      </c>
      <c r="H746" t="s">
        <v>2415</v>
      </c>
      <c r="I746" t="s">
        <v>2650</v>
      </c>
      <c r="J746" t="s">
        <v>2868</v>
      </c>
      <c r="K746" t="s">
        <v>2883</v>
      </c>
      <c r="L746" t="s">
        <v>2887</v>
      </c>
      <c r="M746" t="s">
        <v>2892</v>
      </c>
    </row>
    <row r="747" spans="1:13">
      <c r="A747" s="1">
        <f>HYPERLINK("https://lsnyc.legalserver.org/matter/dynamic-profile/view/1892614","19-1892614")</f>
        <v>0</v>
      </c>
      <c r="E747" t="s">
        <v>39</v>
      </c>
      <c r="F747" t="s">
        <v>328</v>
      </c>
      <c r="G747" t="s">
        <v>1368</v>
      </c>
      <c r="H747" t="s">
        <v>2417</v>
      </c>
      <c r="I747" t="s">
        <v>2579</v>
      </c>
      <c r="J747" t="s">
        <v>2868</v>
      </c>
      <c r="K747" t="s">
        <v>2883</v>
      </c>
      <c r="L747" t="s">
        <v>2887</v>
      </c>
      <c r="M747" t="s">
        <v>2892</v>
      </c>
    </row>
    <row r="748" spans="1:13">
      <c r="A748" s="1">
        <f>HYPERLINK("https://lsnyc.legalserver.org/matter/dynamic-profile/view/1892526","19-1892526")</f>
        <v>0</v>
      </c>
      <c r="E748" t="s">
        <v>39</v>
      </c>
      <c r="F748" t="s">
        <v>247</v>
      </c>
      <c r="G748" t="s">
        <v>1658</v>
      </c>
      <c r="H748" t="s">
        <v>2560</v>
      </c>
      <c r="I748" t="s">
        <v>2406</v>
      </c>
      <c r="J748" t="s">
        <v>2868</v>
      </c>
      <c r="K748" t="s">
        <v>2883</v>
      </c>
      <c r="L748" t="s">
        <v>2887</v>
      </c>
      <c r="M748" t="s">
        <v>2897</v>
      </c>
    </row>
    <row r="749" spans="1:13">
      <c r="A749" s="1">
        <f>HYPERLINK("https://lsnyc.legalserver.org/matter/dynamic-profile/view/1912670","19-1912670")</f>
        <v>0</v>
      </c>
      <c r="E749" t="s">
        <v>40</v>
      </c>
      <c r="F749" t="s">
        <v>580</v>
      </c>
      <c r="G749" t="s">
        <v>1679</v>
      </c>
      <c r="H749" t="s">
        <v>2520</v>
      </c>
      <c r="I749" t="s">
        <v>2405</v>
      </c>
      <c r="J749" t="s">
        <v>2868</v>
      </c>
      <c r="K749" t="s">
        <v>2883</v>
      </c>
      <c r="M749" t="s">
        <v>2892</v>
      </c>
    </row>
    <row r="750" spans="1:13">
      <c r="A750" s="1">
        <f>HYPERLINK("https://lsnyc.legalserver.org/matter/dynamic-profile/view/1912651","19-1912651")</f>
        <v>0</v>
      </c>
      <c r="E750" t="s">
        <v>40</v>
      </c>
      <c r="F750" t="s">
        <v>581</v>
      </c>
      <c r="G750" t="s">
        <v>1675</v>
      </c>
      <c r="H750" t="s">
        <v>2360</v>
      </c>
      <c r="I750" t="s">
        <v>2405</v>
      </c>
      <c r="J750" t="s">
        <v>2868</v>
      </c>
      <c r="L750" t="s">
        <v>2887</v>
      </c>
      <c r="M750" t="s">
        <v>2892</v>
      </c>
    </row>
    <row r="751" spans="1:13">
      <c r="A751" s="1">
        <f>HYPERLINK("https://lsnyc.legalserver.org/matter/dynamic-profile/view/1912620","19-1912620")</f>
        <v>0</v>
      </c>
      <c r="E751" t="s">
        <v>40</v>
      </c>
      <c r="F751" t="s">
        <v>582</v>
      </c>
      <c r="G751" t="s">
        <v>1680</v>
      </c>
      <c r="H751" t="s">
        <v>2360</v>
      </c>
      <c r="I751" t="s">
        <v>2405</v>
      </c>
      <c r="J751" t="s">
        <v>2868</v>
      </c>
      <c r="M751" t="s">
        <v>2892</v>
      </c>
    </row>
    <row r="752" spans="1:13">
      <c r="A752" s="1">
        <f>HYPERLINK("https://lsnyc.legalserver.org/matter/dynamic-profile/view/1910225","19-1910225")</f>
        <v>0</v>
      </c>
      <c r="E752" t="s">
        <v>40</v>
      </c>
      <c r="F752" t="s">
        <v>583</v>
      </c>
      <c r="G752" t="s">
        <v>1342</v>
      </c>
      <c r="H752" t="s">
        <v>2635</v>
      </c>
      <c r="I752" t="s">
        <v>2410</v>
      </c>
      <c r="J752" t="s">
        <v>2868</v>
      </c>
      <c r="K752" t="s">
        <v>2883</v>
      </c>
      <c r="L752" t="s">
        <v>2887</v>
      </c>
      <c r="M752" t="s">
        <v>2892</v>
      </c>
    </row>
    <row r="753" spans="1:13">
      <c r="A753" s="1">
        <f>HYPERLINK("https://lsnyc.legalserver.org/matter/dynamic-profile/view/1911837","19-1911837")</f>
        <v>0</v>
      </c>
      <c r="E753" t="s">
        <v>40</v>
      </c>
      <c r="F753" t="s">
        <v>584</v>
      </c>
      <c r="G753" t="s">
        <v>1681</v>
      </c>
      <c r="H753" t="s">
        <v>2636</v>
      </c>
      <c r="I753" t="s">
        <v>2410</v>
      </c>
      <c r="J753" t="s">
        <v>2868</v>
      </c>
      <c r="K753" t="s">
        <v>2883</v>
      </c>
      <c r="L753" t="s">
        <v>2887</v>
      </c>
      <c r="M753" t="s">
        <v>2892</v>
      </c>
    </row>
    <row r="754" spans="1:13">
      <c r="A754" s="1">
        <f>HYPERLINK("https://lsnyc.legalserver.org/matter/dynamic-profile/view/1894504","19-1894504")</f>
        <v>0</v>
      </c>
      <c r="E754" t="s">
        <v>40</v>
      </c>
      <c r="F754" t="s">
        <v>585</v>
      </c>
      <c r="G754" t="s">
        <v>1682</v>
      </c>
      <c r="H754" t="s">
        <v>2486</v>
      </c>
      <c r="I754" t="s">
        <v>2410</v>
      </c>
      <c r="J754" t="s">
        <v>2868</v>
      </c>
      <c r="K754" t="s">
        <v>2883</v>
      </c>
      <c r="L754" t="s">
        <v>2887</v>
      </c>
      <c r="M754" t="s">
        <v>2895</v>
      </c>
    </row>
    <row r="755" spans="1:13">
      <c r="A755" s="1">
        <f>HYPERLINK("https://lsnyc.legalserver.org/matter/dynamic-profile/view/1910602","19-1910602")</f>
        <v>0</v>
      </c>
      <c r="E755" t="s">
        <v>41</v>
      </c>
      <c r="F755" t="s">
        <v>357</v>
      </c>
      <c r="G755" t="s">
        <v>1683</v>
      </c>
      <c r="H755" t="s">
        <v>2304</v>
      </c>
      <c r="I755" t="s">
        <v>2403</v>
      </c>
      <c r="J755" t="s">
        <v>2867</v>
      </c>
      <c r="K755" t="s">
        <v>2883</v>
      </c>
      <c r="L755" t="s">
        <v>2885</v>
      </c>
    </row>
    <row r="756" spans="1:13">
      <c r="A756" s="1">
        <f>HYPERLINK("https://lsnyc.legalserver.org/matter/dynamic-profile/view/1912426","19-1912426")</f>
        <v>0</v>
      </c>
      <c r="E756" t="s">
        <v>41</v>
      </c>
      <c r="F756" t="s">
        <v>337</v>
      </c>
      <c r="G756" t="s">
        <v>1262</v>
      </c>
      <c r="H756" t="s">
        <v>2403</v>
      </c>
      <c r="I756" t="s">
        <v>2705</v>
      </c>
      <c r="J756" t="s">
        <v>2868</v>
      </c>
      <c r="M756" t="s">
        <v>2892</v>
      </c>
    </row>
    <row r="757" spans="1:13">
      <c r="A757" s="1">
        <f>HYPERLINK("https://lsnyc.legalserver.org/matter/dynamic-profile/view/1906560","19-1906560")</f>
        <v>0</v>
      </c>
      <c r="E757" t="s">
        <v>41</v>
      </c>
      <c r="F757" t="s">
        <v>357</v>
      </c>
      <c r="G757" t="s">
        <v>1683</v>
      </c>
      <c r="H757" t="s">
        <v>2637</v>
      </c>
      <c r="I757" t="s">
        <v>2766</v>
      </c>
      <c r="J757" t="s">
        <v>2868</v>
      </c>
      <c r="K757" t="s">
        <v>2883</v>
      </c>
      <c r="L757" t="s">
        <v>2887</v>
      </c>
      <c r="M757" t="s">
        <v>2892</v>
      </c>
    </row>
    <row r="758" spans="1:13">
      <c r="A758" s="1">
        <f>HYPERLINK("https://lsnyc.legalserver.org/matter/dynamic-profile/view/1906261","19-1906261")</f>
        <v>0</v>
      </c>
      <c r="E758" t="s">
        <v>41</v>
      </c>
      <c r="F758" t="s">
        <v>586</v>
      </c>
      <c r="G758" t="s">
        <v>1684</v>
      </c>
      <c r="H758" t="s">
        <v>2411</v>
      </c>
      <c r="I758" t="s">
        <v>2305</v>
      </c>
      <c r="J758" t="s">
        <v>2868</v>
      </c>
      <c r="K758" t="s">
        <v>2883</v>
      </c>
      <c r="L758" t="s">
        <v>2887</v>
      </c>
      <c r="M758" t="s">
        <v>2895</v>
      </c>
    </row>
    <row r="759" spans="1:13">
      <c r="A759" s="1">
        <f>HYPERLINK("https://lsnyc.legalserver.org/matter/dynamic-profile/view/1910189","19-1910189")</f>
        <v>0</v>
      </c>
      <c r="E759" t="s">
        <v>41</v>
      </c>
      <c r="F759" t="s">
        <v>587</v>
      </c>
      <c r="G759" t="s">
        <v>1685</v>
      </c>
      <c r="H759" t="s">
        <v>2635</v>
      </c>
      <c r="I759" t="s">
        <v>2705</v>
      </c>
      <c r="J759" t="s">
        <v>2868</v>
      </c>
      <c r="K759" t="s">
        <v>2883</v>
      </c>
      <c r="L759" t="s">
        <v>2887</v>
      </c>
      <c r="M759" t="s">
        <v>2895</v>
      </c>
    </row>
    <row r="760" spans="1:13">
      <c r="A760" s="1">
        <f>HYPERLINK("https://lsnyc.legalserver.org/matter/dynamic-profile/view/1912235","19-1912235")</f>
        <v>0</v>
      </c>
      <c r="E760" t="s">
        <v>41</v>
      </c>
      <c r="F760" t="s">
        <v>181</v>
      </c>
      <c r="G760" t="s">
        <v>1246</v>
      </c>
      <c r="H760" t="s">
        <v>2407</v>
      </c>
      <c r="I760" t="s">
        <v>2705</v>
      </c>
      <c r="J760" t="s">
        <v>2868</v>
      </c>
      <c r="K760" t="s">
        <v>2883</v>
      </c>
      <c r="L760" t="s">
        <v>2887</v>
      </c>
      <c r="M760" t="s">
        <v>2892</v>
      </c>
    </row>
    <row r="761" spans="1:13">
      <c r="A761" s="1">
        <f>HYPERLINK("https://lsnyc.legalserver.org/matter/dynamic-profile/view/1909650","19-1909650")</f>
        <v>0</v>
      </c>
      <c r="E761" t="s">
        <v>41</v>
      </c>
      <c r="F761" t="s">
        <v>588</v>
      </c>
      <c r="G761" t="s">
        <v>1340</v>
      </c>
      <c r="H761" t="s">
        <v>2582</v>
      </c>
      <c r="I761" t="s">
        <v>2705</v>
      </c>
      <c r="J761" t="s">
        <v>2868</v>
      </c>
      <c r="K761" t="s">
        <v>2883</v>
      </c>
      <c r="L761" t="s">
        <v>2887</v>
      </c>
      <c r="M761" t="s">
        <v>2892</v>
      </c>
    </row>
    <row r="762" spans="1:13">
      <c r="A762" s="1">
        <f>HYPERLINK("https://lsnyc.legalserver.org/matter/dynamic-profile/view/1857277","18-1857277")</f>
        <v>0</v>
      </c>
      <c r="E762" t="s">
        <v>42</v>
      </c>
      <c r="F762" t="s">
        <v>166</v>
      </c>
      <c r="G762" t="s">
        <v>1253</v>
      </c>
      <c r="H762" t="s">
        <v>2638</v>
      </c>
      <c r="I762" t="s">
        <v>2311</v>
      </c>
      <c r="J762" t="s">
        <v>2868</v>
      </c>
      <c r="L762" t="s">
        <v>2891</v>
      </c>
      <c r="M762" t="s">
        <v>2910</v>
      </c>
    </row>
    <row r="763" spans="1:13">
      <c r="A763" s="1">
        <f>HYPERLINK("https://lsnyc.legalserver.org/matter/dynamic-profile/view/1879187","18-1879187")</f>
        <v>0</v>
      </c>
      <c r="E763" t="s">
        <v>42</v>
      </c>
      <c r="F763" t="s">
        <v>589</v>
      </c>
      <c r="G763" t="s">
        <v>1686</v>
      </c>
      <c r="H763" t="s">
        <v>2639</v>
      </c>
      <c r="I763" t="s">
        <v>2530</v>
      </c>
      <c r="J763" t="s">
        <v>2868</v>
      </c>
      <c r="K763" t="s">
        <v>2883</v>
      </c>
      <c r="L763" t="s">
        <v>2888</v>
      </c>
      <c r="M763" t="s">
        <v>2892</v>
      </c>
    </row>
    <row r="764" spans="1:13">
      <c r="A764" s="1">
        <f>HYPERLINK("https://lsnyc.legalserver.org/matter/dynamic-profile/view/1887119","19-1887119")</f>
        <v>0</v>
      </c>
      <c r="E764" t="s">
        <v>42</v>
      </c>
      <c r="F764" t="s">
        <v>590</v>
      </c>
      <c r="G764" t="s">
        <v>1453</v>
      </c>
      <c r="H764" t="s">
        <v>2311</v>
      </c>
      <c r="I764" t="s">
        <v>2393</v>
      </c>
      <c r="J764" t="s">
        <v>2868</v>
      </c>
      <c r="K764" t="s">
        <v>2883</v>
      </c>
      <c r="L764" t="s">
        <v>2888</v>
      </c>
      <c r="M764" t="s">
        <v>2892</v>
      </c>
    </row>
    <row r="765" spans="1:13">
      <c r="A765" s="1">
        <f>HYPERLINK("https://lsnyc.legalserver.org/matter/dynamic-profile/view/1881498","18-1881498")</f>
        <v>0</v>
      </c>
      <c r="E765" t="s">
        <v>42</v>
      </c>
      <c r="F765" t="s">
        <v>591</v>
      </c>
      <c r="G765" t="s">
        <v>1444</v>
      </c>
      <c r="H765" t="s">
        <v>2534</v>
      </c>
      <c r="I765" t="s">
        <v>2360</v>
      </c>
      <c r="J765" t="s">
        <v>2868</v>
      </c>
      <c r="K765" t="s">
        <v>2883</v>
      </c>
      <c r="L765" t="s">
        <v>2887</v>
      </c>
      <c r="M765" t="s">
        <v>2892</v>
      </c>
    </row>
    <row r="766" spans="1:13">
      <c r="A766" s="1">
        <f>HYPERLINK("https://lsnyc.legalserver.org/matter/dynamic-profile/view/1886574","18-1886574")</f>
        <v>0</v>
      </c>
      <c r="E766" t="s">
        <v>42</v>
      </c>
      <c r="F766" t="s">
        <v>592</v>
      </c>
      <c r="G766" t="s">
        <v>1564</v>
      </c>
      <c r="H766" t="s">
        <v>2368</v>
      </c>
      <c r="I766" t="s">
        <v>2395</v>
      </c>
      <c r="J766" t="s">
        <v>2869</v>
      </c>
      <c r="K766" t="s">
        <v>2883</v>
      </c>
      <c r="L766" t="s">
        <v>2888</v>
      </c>
      <c r="M766" t="s">
        <v>2903</v>
      </c>
    </row>
    <row r="767" spans="1:13">
      <c r="A767" s="1">
        <f>HYPERLINK("https://lsnyc.legalserver.org/matter/dynamic-profile/view/1865906","18-1865906")</f>
        <v>0</v>
      </c>
      <c r="E767" t="s">
        <v>42</v>
      </c>
      <c r="F767" t="s">
        <v>593</v>
      </c>
      <c r="G767" t="s">
        <v>1290</v>
      </c>
      <c r="H767" t="s">
        <v>2640</v>
      </c>
      <c r="I767" t="s">
        <v>2528</v>
      </c>
      <c r="J767" t="s">
        <v>2868</v>
      </c>
      <c r="K767" t="s">
        <v>2883</v>
      </c>
      <c r="L767" t="s">
        <v>2887</v>
      </c>
      <c r="M767" t="s">
        <v>2892</v>
      </c>
    </row>
    <row r="768" spans="1:13">
      <c r="A768" s="1">
        <f>HYPERLINK("https://lsnyc.legalserver.org/matter/dynamic-profile/view/1886610","18-1886610")</f>
        <v>0</v>
      </c>
      <c r="E768" t="s">
        <v>42</v>
      </c>
      <c r="F768" t="s">
        <v>594</v>
      </c>
      <c r="G768" t="s">
        <v>1687</v>
      </c>
      <c r="H768" t="s">
        <v>2368</v>
      </c>
      <c r="I768" t="s">
        <v>2296</v>
      </c>
      <c r="J768" t="s">
        <v>2868</v>
      </c>
      <c r="K768" t="s">
        <v>2883</v>
      </c>
      <c r="M768" t="s">
        <v>2895</v>
      </c>
    </row>
    <row r="769" spans="1:13">
      <c r="A769" s="1">
        <f>HYPERLINK("https://lsnyc.legalserver.org/matter/dynamic-profile/view/1881514","18-1881514")</f>
        <v>0</v>
      </c>
      <c r="E769" t="s">
        <v>42</v>
      </c>
      <c r="F769" t="s">
        <v>595</v>
      </c>
      <c r="G769" t="s">
        <v>1246</v>
      </c>
      <c r="H769" t="s">
        <v>2534</v>
      </c>
      <c r="I769" t="s">
        <v>2527</v>
      </c>
      <c r="J769" t="s">
        <v>2868</v>
      </c>
      <c r="L769" t="s">
        <v>2888</v>
      </c>
      <c r="M769" t="s">
        <v>2892</v>
      </c>
    </row>
    <row r="770" spans="1:13">
      <c r="A770" s="1">
        <f>HYPERLINK("https://lsnyc.legalserver.org/matter/dynamic-profile/view/1899720","19-1899720")</f>
        <v>0</v>
      </c>
      <c r="E770" t="s">
        <v>42</v>
      </c>
      <c r="F770" t="s">
        <v>596</v>
      </c>
      <c r="G770" t="s">
        <v>1688</v>
      </c>
      <c r="H770" t="s">
        <v>2641</v>
      </c>
      <c r="I770" t="s">
        <v>2297</v>
      </c>
      <c r="J770" t="s">
        <v>2868</v>
      </c>
      <c r="K770" t="s">
        <v>2883</v>
      </c>
      <c r="L770" t="s">
        <v>2888</v>
      </c>
    </row>
    <row r="771" spans="1:13">
      <c r="A771" s="1">
        <f>HYPERLINK("https://lsnyc.legalserver.org/matter/dynamic-profile/view/1887646","19-1887646")</f>
        <v>0</v>
      </c>
      <c r="E771" t="s">
        <v>42</v>
      </c>
      <c r="F771" t="s">
        <v>597</v>
      </c>
      <c r="G771" t="s">
        <v>1454</v>
      </c>
      <c r="H771" t="s">
        <v>2347</v>
      </c>
      <c r="I771" t="s">
        <v>2403</v>
      </c>
      <c r="J771" t="s">
        <v>2868</v>
      </c>
      <c r="K771" t="s">
        <v>2883</v>
      </c>
      <c r="L771" t="s">
        <v>2887</v>
      </c>
      <c r="M771" t="s">
        <v>2897</v>
      </c>
    </row>
    <row r="772" spans="1:13">
      <c r="A772" s="1">
        <f>HYPERLINK("https://lsnyc.legalserver.org/matter/dynamic-profile/view/1906741","19-1906741")</f>
        <v>0</v>
      </c>
      <c r="E772" t="s">
        <v>42</v>
      </c>
      <c r="F772" t="s">
        <v>360</v>
      </c>
      <c r="G772" t="s">
        <v>1295</v>
      </c>
      <c r="H772" t="s">
        <v>2577</v>
      </c>
      <c r="I772" t="s">
        <v>2303</v>
      </c>
      <c r="J772" t="s">
        <v>2868</v>
      </c>
      <c r="K772" t="s">
        <v>2883</v>
      </c>
      <c r="L772" t="s">
        <v>2887</v>
      </c>
      <c r="M772" t="s">
        <v>2892</v>
      </c>
    </row>
    <row r="773" spans="1:13">
      <c r="A773" s="1">
        <f>HYPERLINK("https://lsnyc.legalserver.org/matter/dynamic-profile/view/1884294","18-1884294")</f>
        <v>0</v>
      </c>
      <c r="E773" t="s">
        <v>42</v>
      </c>
      <c r="F773" t="s">
        <v>419</v>
      </c>
      <c r="G773" t="s">
        <v>1689</v>
      </c>
      <c r="H773" t="s">
        <v>2402</v>
      </c>
      <c r="I773" t="s">
        <v>2650</v>
      </c>
      <c r="J773" t="s">
        <v>2868</v>
      </c>
      <c r="K773" t="s">
        <v>2883</v>
      </c>
      <c r="L773" t="s">
        <v>2887</v>
      </c>
      <c r="M773" t="s">
        <v>2892</v>
      </c>
    </row>
    <row r="774" spans="1:13">
      <c r="A774" s="1">
        <f>HYPERLINK("https://lsnyc.legalserver.org/matter/dynamic-profile/view/1847473","17-1847473")</f>
        <v>0</v>
      </c>
      <c r="E774" t="s">
        <v>42</v>
      </c>
      <c r="F774" t="s">
        <v>187</v>
      </c>
      <c r="G774" t="s">
        <v>1690</v>
      </c>
      <c r="H774" t="s">
        <v>2562</v>
      </c>
      <c r="I774" t="s">
        <v>2514</v>
      </c>
      <c r="J774" t="s">
        <v>2868</v>
      </c>
      <c r="K774" t="s">
        <v>2883</v>
      </c>
      <c r="L774" t="s">
        <v>2887</v>
      </c>
      <c r="M774" t="s">
        <v>2892</v>
      </c>
    </row>
    <row r="775" spans="1:13">
      <c r="A775" s="1">
        <f>HYPERLINK("https://lsnyc.legalserver.org/matter/dynamic-profile/view/1862270","18-1862270")</f>
        <v>0</v>
      </c>
      <c r="E775" t="s">
        <v>42</v>
      </c>
      <c r="F775" t="s">
        <v>219</v>
      </c>
      <c r="G775" t="s">
        <v>1691</v>
      </c>
      <c r="H775" t="s">
        <v>2328</v>
      </c>
      <c r="I775" t="s">
        <v>2533</v>
      </c>
      <c r="J775" t="s">
        <v>2868</v>
      </c>
      <c r="K775" t="s">
        <v>2883</v>
      </c>
      <c r="L775" t="s">
        <v>2887</v>
      </c>
      <c r="M775" t="s">
        <v>2895</v>
      </c>
    </row>
    <row r="776" spans="1:13">
      <c r="A776" s="1">
        <f>HYPERLINK("https://lsnyc.legalserver.org/matter/dynamic-profile/view/1862986","18-1862986")</f>
        <v>0</v>
      </c>
      <c r="E776" t="s">
        <v>42</v>
      </c>
      <c r="F776" t="s">
        <v>597</v>
      </c>
      <c r="G776" t="s">
        <v>1454</v>
      </c>
      <c r="H776" t="s">
        <v>2370</v>
      </c>
      <c r="I776" t="s">
        <v>2569</v>
      </c>
      <c r="J776" t="s">
        <v>2868</v>
      </c>
      <c r="K776" t="s">
        <v>2883</v>
      </c>
      <c r="L776" t="s">
        <v>2887</v>
      </c>
      <c r="M776" t="s">
        <v>2892</v>
      </c>
    </row>
    <row r="777" spans="1:13">
      <c r="A777" s="1">
        <f>HYPERLINK("https://lsnyc.legalserver.org/matter/dynamic-profile/view/1869373","18-1869373")</f>
        <v>0</v>
      </c>
      <c r="E777" t="s">
        <v>42</v>
      </c>
      <c r="F777" t="s">
        <v>598</v>
      </c>
      <c r="G777" t="s">
        <v>1343</v>
      </c>
      <c r="H777" t="s">
        <v>2642</v>
      </c>
      <c r="I777" t="s">
        <v>2395</v>
      </c>
      <c r="J777" t="s">
        <v>2868</v>
      </c>
      <c r="K777" t="s">
        <v>2883</v>
      </c>
      <c r="L777" t="s">
        <v>2887</v>
      </c>
      <c r="M777" t="s">
        <v>2892</v>
      </c>
    </row>
    <row r="778" spans="1:13">
      <c r="A778" s="1">
        <f>HYPERLINK("https://lsnyc.legalserver.org/matter/dynamic-profile/view/1852102","17-1852102")</f>
        <v>0</v>
      </c>
      <c r="E778" t="s">
        <v>42</v>
      </c>
      <c r="F778" t="s">
        <v>599</v>
      </c>
      <c r="G778" t="s">
        <v>1335</v>
      </c>
      <c r="H778" t="s">
        <v>2643</v>
      </c>
      <c r="I778" t="s">
        <v>2858</v>
      </c>
      <c r="J778" t="s">
        <v>2868</v>
      </c>
      <c r="K778" t="s">
        <v>2883</v>
      </c>
      <c r="L778" t="s">
        <v>2891</v>
      </c>
      <c r="M778" t="s">
        <v>2910</v>
      </c>
    </row>
    <row r="779" spans="1:13">
      <c r="A779" s="1">
        <f>HYPERLINK("https://lsnyc.legalserver.org/matter/dynamic-profile/view/1869733","18-1869733")</f>
        <v>0</v>
      </c>
      <c r="E779" t="s">
        <v>42</v>
      </c>
      <c r="F779" t="s">
        <v>598</v>
      </c>
      <c r="G779" t="s">
        <v>1343</v>
      </c>
      <c r="H779" t="s">
        <v>2644</v>
      </c>
      <c r="I779" t="s">
        <v>2567</v>
      </c>
      <c r="J779" t="s">
        <v>2866</v>
      </c>
      <c r="K779" t="s">
        <v>2883</v>
      </c>
      <c r="L779" t="s">
        <v>2885</v>
      </c>
      <c r="M779" t="s">
        <v>2900</v>
      </c>
    </row>
    <row r="780" spans="1:13">
      <c r="A780" s="1">
        <f>HYPERLINK("https://lsnyc.legalserver.org/matter/dynamic-profile/view/1872335","18-1872335")</f>
        <v>0</v>
      </c>
      <c r="E780" t="s">
        <v>42</v>
      </c>
      <c r="F780" t="s">
        <v>485</v>
      </c>
      <c r="G780" t="s">
        <v>1583</v>
      </c>
      <c r="H780" t="s">
        <v>2502</v>
      </c>
      <c r="I780" t="s">
        <v>2520</v>
      </c>
      <c r="J780" t="s">
        <v>2868</v>
      </c>
      <c r="K780" t="s">
        <v>2883</v>
      </c>
      <c r="L780" t="s">
        <v>2887</v>
      </c>
      <c r="M780" t="s">
        <v>2892</v>
      </c>
    </row>
    <row r="781" spans="1:13">
      <c r="A781" s="1">
        <f>HYPERLINK("https://lsnyc.legalserver.org/matter/dynamic-profile/view/1853934","17-1853934")</f>
        <v>0</v>
      </c>
      <c r="E781" t="s">
        <v>42</v>
      </c>
      <c r="F781" t="s">
        <v>270</v>
      </c>
      <c r="G781" t="s">
        <v>1374</v>
      </c>
      <c r="H781" t="s">
        <v>2476</v>
      </c>
      <c r="I781" t="s">
        <v>2296</v>
      </c>
      <c r="J781" t="s">
        <v>2868</v>
      </c>
      <c r="K781" t="s">
        <v>2883</v>
      </c>
      <c r="L781" t="s">
        <v>2887</v>
      </c>
      <c r="M781" t="s">
        <v>2892</v>
      </c>
    </row>
    <row r="782" spans="1:13">
      <c r="A782" s="1">
        <f>HYPERLINK("https://lsnyc.legalserver.org/matter/dynamic-profile/view/1870265","18-1870265")</f>
        <v>0</v>
      </c>
      <c r="E782" t="s">
        <v>42</v>
      </c>
      <c r="F782" t="s">
        <v>600</v>
      </c>
      <c r="G782" t="s">
        <v>1252</v>
      </c>
      <c r="H782" t="s">
        <v>2339</v>
      </c>
      <c r="I782" t="s">
        <v>2626</v>
      </c>
      <c r="J782" t="s">
        <v>2868</v>
      </c>
      <c r="K782" t="s">
        <v>2883</v>
      </c>
      <c r="L782" t="s">
        <v>2887</v>
      </c>
      <c r="M782" t="s">
        <v>2892</v>
      </c>
    </row>
    <row r="783" spans="1:13">
      <c r="A783" s="1">
        <f>HYPERLINK("https://lsnyc.legalserver.org/matter/dynamic-profile/view/1879421","18-1879421")</f>
        <v>0</v>
      </c>
      <c r="E783" t="s">
        <v>42</v>
      </c>
      <c r="F783" t="s">
        <v>601</v>
      </c>
      <c r="G783" t="s">
        <v>1692</v>
      </c>
      <c r="H783" t="s">
        <v>2645</v>
      </c>
      <c r="I783" t="s">
        <v>2607</v>
      </c>
      <c r="J783" t="s">
        <v>2868</v>
      </c>
      <c r="K783" t="s">
        <v>2883</v>
      </c>
      <c r="L783" t="s">
        <v>2885</v>
      </c>
      <c r="M783" t="s">
        <v>2903</v>
      </c>
    </row>
    <row r="784" spans="1:13">
      <c r="A784" s="1">
        <f>HYPERLINK("https://lsnyc.legalserver.org/matter/dynamic-profile/view/1895548","19-1895548")</f>
        <v>0</v>
      </c>
      <c r="E784" t="s">
        <v>42</v>
      </c>
      <c r="F784" t="s">
        <v>602</v>
      </c>
      <c r="G784" t="s">
        <v>1693</v>
      </c>
      <c r="H784" t="s">
        <v>2552</v>
      </c>
      <c r="I784" t="s">
        <v>2552</v>
      </c>
      <c r="J784" t="s">
        <v>2867</v>
      </c>
    </row>
    <row r="785" spans="1:13">
      <c r="A785" s="1">
        <f>HYPERLINK("https://lsnyc.legalserver.org/matter/dynamic-profile/view/1869966","18-1869966")</f>
        <v>0</v>
      </c>
      <c r="E785" t="s">
        <v>42</v>
      </c>
      <c r="F785" t="s">
        <v>270</v>
      </c>
      <c r="G785" t="s">
        <v>1694</v>
      </c>
      <c r="H785" t="s">
        <v>2646</v>
      </c>
      <c r="I785" t="s">
        <v>2536</v>
      </c>
      <c r="J785" t="s">
        <v>2868</v>
      </c>
      <c r="L785" t="s">
        <v>2887</v>
      </c>
      <c r="M785" t="s">
        <v>2892</v>
      </c>
    </row>
    <row r="786" spans="1:13">
      <c r="A786" s="1">
        <f>HYPERLINK("https://lsnyc.legalserver.org/matter/dynamic-profile/view/1912325","19-1912325")</f>
        <v>0</v>
      </c>
      <c r="E786" t="s">
        <v>42</v>
      </c>
      <c r="F786" t="s">
        <v>166</v>
      </c>
      <c r="G786" t="s">
        <v>1695</v>
      </c>
      <c r="H786" t="s">
        <v>2647</v>
      </c>
      <c r="I786" t="s">
        <v>2647</v>
      </c>
      <c r="J786" t="s">
        <v>2868</v>
      </c>
    </row>
    <row r="787" spans="1:13">
      <c r="A787" s="1">
        <f>HYPERLINK("https://lsnyc.legalserver.org/matter/dynamic-profile/view/1874675","18-1874675")</f>
        <v>0</v>
      </c>
      <c r="E787" t="s">
        <v>42</v>
      </c>
      <c r="F787" t="s">
        <v>603</v>
      </c>
      <c r="G787" t="s">
        <v>1288</v>
      </c>
      <c r="H787" t="s">
        <v>2648</v>
      </c>
      <c r="I787" t="s">
        <v>2626</v>
      </c>
      <c r="J787" t="s">
        <v>2866</v>
      </c>
    </row>
    <row r="788" spans="1:13">
      <c r="A788" s="1">
        <f>HYPERLINK("https://lsnyc.legalserver.org/matter/dynamic-profile/view/1880149","18-1880149")</f>
        <v>0</v>
      </c>
      <c r="E788" t="s">
        <v>42</v>
      </c>
      <c r="F788" t="s">
        <v>604</v>
      </c>
      <c r="G788" t="s">
        <v>1696</v>
      </c>
      <c r="H788" t="s">
        <v>2607</v>
      </c>
      <c r="I788" t="s">
        <v>2419</v>
      </c>
      <c r="J788" t="s">
        <v>2868</v>
      </c>
      <c r="L788" t="s">
        <v>2887</v>
      </c>
      <c r="M788" t="s">
        <v>2892</v>
      </c>
    </row>
    <row r="789" spans="1:13">
      <c r="A789" s="1">
        <f>HYPERLINK("https://lsnyc.legalserver.org/matter/dynamic-profile/view/1911923","19-1911923")</f>
        <v>0</v>
      </c>
      <c r="E789" t="s">
        <v>42</v>
      </c>
      <c r="F789" t="s">
        <v>605</v>
      </c>
      <c r="G789" t="s">
        <v>1397</v>
      </c>
      <c r="H789" t="s">
        <v>2649</v>
      </c>
      <c r="I789" t="s">
        <v>2649</v>
      </c>
      <c r="J789" t="s">
        <v>2868</v>
      </c>
    </row>
    <row r="790" spans="1:13">
      <c r="A790" s="1">
        <f>HYPERLINK("https://lsnyc.legalserver.org/matter/dynamic-profile/view/1899475","19-1899475")</f>
        <v>0</v>
      </c>
      <c r="E790" t="s">
        <v>42</v>
      </c>
      <c r="F790" t="s">
        <v>166</v>
      </c>
      <c r="G790" t="s">
        <v>1697</v>
      </c>
      <c r="H790" t="s">
        <v>2641</v>
      </c>
      <c r="I790" t="s">
        <v>2415</v>
      </c>
      <c r="J790" t="s">
        <v>2868</v>
      </c>
      <c r="K790" t="s">
        <v>2883</v>
      </c>
      <c r="L790" t="s">
        <v>2888</v>
      </c>
    </row>
    <row r="791" spans="1:13">
      <c r="A791" s="1">
        <f>HYPERLINK("https://lsnyc.legalserver.org/matter/dynamic-profile/view/1904013","19-1904013")</f>
        <v>0</v>
      </c>
      <c r="E791" t="s">
        <v>42</v>
      </c>
      <c r="F791" t="s">
        <v>606</v>
      </c>
      <c r="G791" t="s">
        <v>1422</v>
      </c>
      <c r="H791" t="s">
        <v>2573</v>
      </c>
      <c r="I791" t="s">
        <v>2573</v>
      </c>
      <c r="J791" t="s">
        <v>2868</v>
      </c>
      <c r="M791" t="s">
        <v>2892</v>
      </c>
    </row>
    <row r="792" spans="1:13">
      <c r="A792" s="1">
        <f>HYPERLINK("https://lsnyc.legalserver.org/matter/dynamic-profile/view/1874668","18-1874668")</f>
        <v>0</v>
      </c>
      <c r="E792" t="s">
        <v>42</v>
      </c>
      <c r="F792" t="s">
        <v>603</v>
      </c>
      <c r="G792" t="s">
        <v>1288</v>
      </c>
      <c r="H792" t="s">
        <v>2648</v>
      </c>
      <c r="I792" t="s">
        <v>2592</v>
      </c>
      <c r="J792" t="s">
        <v>2868</v>
      </c>
      <c r="K792" t="s">
        <v>2883</v>
      </c>
      <c r="L792" t="s">
        <v>2887</v>
      </c>
      <c r="M792" t="s">
        <v>2892</v>
      </c>
    </row>
    <row r="793" spans="1:13">
      <c r="A793" s="1">
        <f>HYPERLINK("https://lsnyc.legalserver.org/matter/dynamic-profile/view/1887044","19-1887044")</f>
        <v>0</v>
      </c>
      <c r="E793" t="s">
        <v>42</v>
      </c>
      <c r="F793" t="s">
        <v>607</v>
      </c>
      <c r="G793" t="s">
        <v>1698</v>
      </c>
      <c r="H793" t="s">
        <v>2311</v>
      </c>
      <c r="I793" t="s">
        <v>2652</v>
      </c>
      <c r="J793" t="s">
        <v>2868</v>
      </c>
      <c r="K793" t="s">
        <v>2883</v>
      </c>
      <c r="L793" t="s">
        <v>2887</v>
      </c>
      <c r="M793" t="s">
        <v>2892</v>
      </c>
    </row>
    <row r="794" spans="1:13">
      <c r="A794" s="1">
        <f>HYPERLINK("https://lsnyc.legalserver.org/matter/dynamic-profile/view/1884912","18-1884912")</f>
        <v>0</v>
      </c>
      <c r="E794" t="s">
        <v>42</v>
      </c>
      <c r="F794" t="s">
        <v>608</v>
      </c>
      <c r="G794" t="s">
        <v>1699</v>
      </c>
      <c r="H794" t="s">
        <v>2543</v>
      </c>
      <c r="I794" t="s">
        <v>2409</v>
      </c>
      <c r="J794" t="s">
        <v>2868</v>
      </c>
      <c r="K794" t="s">
        <v>2883</v>
      </c>
      <c r="L794" t="s">
        <v>2887</v>
      </c>
      <c r="M794" t="s">
        <v>2892</v>
      </c>
    </row>
    <row r="795" spans="1:13">
      <c r="A795" s="1">
        <f>HYPERLINK("https://lsnyc.legalserver.org/matter/dynamic-profile/view/1901106","19-1901106")</f>
        <v>0</v>
      </c>
      <c r="E795" t="s">
        <v>43</v>
      </c>
      <c r="F795" t="s">
        <v>609</v>
      </c>
      <c r="G795" t="s">
        <v>452</v>
      </c>
      <c r="H795" t="s">
        <v>2465</v>
      </c>
      <c r="I795" t="s">
        <v>2410</v>
      </c>
      <c r="J795" t="s">
        <v>2868</v>
      </c>
      <c r="L795" t="s">
        <v>2887</v>
      </c>
      <c r="M795" t="s">
        <v>2892</v>
      </c>
    </row>
    <row r="796" spans="1:13">
      <c r="A796" s="1">
        <f>HYPERLINK("https://lsnyc.legalserver.org/matter/dynamic-profile/view/1897582","19-1897582")</f>
        <v>0</v>
      </c>
      <c r="E796" t="s">
        <v>43</v>
      </c>
      <c r="F796" t="s">
        <v>610</v>
      </c>
      <c r="G796" t="s">
        <v>1568</v>
      </c>
      <c r="H796" t="s">
        <v>2363</v>
      </c>
      <c r="I796" t="s">
        <v>2705</v>
      </c>
      <c r="J796" t="s">
        <v>2868</v>
      </c>
      <c r="L796" t="s">
        <v>2887</v>
      </c>
      <c r="M796" t="s">
        <v>2892</v>
      </c>
    </row>
    <row r="797" spans="1:13">
      <c r="A797" s="1">
        <f>HYPERLINK("https://lsnyc.legalserver.org/matter/dynamic-profile/view/1898925","19-1898925")</f>
        <v>0</v>
      </c>
      <c r="E797" t="s">
        <v>43</v>
      </c>
      <c r="F797" t="s">
        <v>300</v>
      </c>
      <c r="G797" t="s">
        <v>1370</v>
      </c>
      <c r="H797" t="s">
        <v>2434</v>
      </c>
      <c r="I797" t="s">
        <v>2654</v>
      </c>
      <c r="J797" t="s">
        <v>2868</v>
      </c>
      <c r="L797" t="s">
        <v>2890</v>
      </c>
      <c r="M797" t="s">
        <v>2892</v>
      </c>
    </row>
    <row r="798" spans="1:13">
      <c r="A798" s="1">
        <f>HYPERLINK("https://lsnyc.legalserver.org/matter/dynamic-profile/view/1900666","19-1900666")</f>
        <v>0</v>
      </c>
      <c r="E798" t="s">
        <v>43</v>
      </c>
      <c r="F798" t="s">
        <v>218</v>
      </c>
      <c r="G798" t="s">
        <v>1335</v>
      </c>
      <c r="H798" t="s">
        <v>2302</v>
      </c>
      <c r="I798" t="s">
        <v>2377</v>
      </c>
      <c r="J798" t="s">
        <v>2868</v>
      </c>
      <c r="K798" t="s">
        <v>2883</v>
      </c>
      <c r="L798" t="s">
        <v>2887</v>
      </c>
      <c r="M798" t="s">
        <v>2892</v>
      </c>
    </row>
    <row r="799" spans="1:13">
      <c r="A799" s="1">
        <f>HYPERLINK("https://lsnyc.legalserver.org/matter/dynamic-profile/view/1897318","19-1897318")</f>
        <v>0</v>
      </c>
      <c r="E799" t="s">
        <v>43</v>
      </c>
      <c r="F799" t="s">
        <v>611</v>
      </c>
      <c r="G799" t="s">
        <v>1700</v>
      </c>
      <c r="H799" t="s">
        <v>2538</v>
      </c>
      <c r="I799" t="s">
        <v>2497</v>
      </c>
      <c r="J799" t="s">
        <v>2868</v>
      </c>
      <c r="L799" t="s">
        <v>2887</v>
      </c>
      <c r="M799" t="s">
        <v>2895</v>
      </c>
    </row>
    <row r="800" spans="1:13">
      <c r="A800" s="1">
        <f>HYPERLINK("https://lsnyc.legalserver.org/matter/dynamic-profile/view/1913182","19-1913182")</f>
        <v>0</v>
      </c>
      <c r="E800" t="s">
        <v>43</v>
      </c>
      <c r="F800" t="s">
        <v>326</v>
      </c>
      <c r="G800" t="s">
        <v>251</v>
      </c>
      <c r="H800" t="s">
        <v>2650</v>
      </c>
      <c r="I800" t="s">
        <v>2394</v>
      </c>
      <c r="J800" t="s">
        <v>2868</v>
      </c>
      <c r="K800" t="s">
        <v>2883</v>
      </c>
      <c r="M800" t="s">
        <v>2892</v>
      </c>
    </row>
    <row r="801" spans="1:13">
      <c r="A801" s="1">
        <f>HYPERLINK("https://lsnyc.legalserver.org/matter/dynamic-profile/view/1905520","19-1905520")</f>
        <v>0</v>
      </c>
      <c r="E801" t="s">
        <v>43</v>
      </c>
      <c r="F801" t="s">
        <v>612</v>
      </c>
      <c r="G801" t="s">
        <v>1701</v>
      </c>
      <c r="H801" t="s">
        <v>2421</v>
      </c>
      <c r="I801" t="s">
        <v>2520</v>
      </c>
      <c r="J801" t="s">
        <v>2868</v>
      </c>
      <c r="K801" t="s">
        <v>2883</v>
      </c>
      <c r="L801" t="s">
        <v>2887</v>
      </c>
      <c r="M801" t="s">
        <v>2892</v>
      </c>
    </row>
    <row r="802" spans="1:13">
      <c r="A802" s="1">
        <f>HYPERLINK("https://lsnyc.legalserver.org/matter/dynamic-profile/view/1912026","19-1912026")</f>
        <v>0</v>
      </c>
      <c r="E802" t="s">
        <v>43</v>
      </c>
      <c r="F802" t="s">
        <v>613</v>
      </c>
      <c r="G802" t="s">
        <v>1295</v>
      </c>
      <c r="H802" t="s">
        <v>2305</v>
      </c>
      <c r="I802" t="s">
        <v>2650</v>
      </c>
      <c r="J802" t="s">
        <v>2868</v>
      </c>
      <c r="K802" t="s">
        <v>2883</v>
      </c>
      <c r="L802" t="s">
        <v>2887</v>
      </c>
      <c r="M802" t="s">
        <v>2892</v>
      </c>
    </row>
    <row r="803" spans="1:13">
      <c r="A803" s="1">
        <f>HYPERLINK("https://lsnyc.legalserver.org/matter/dynamic-profile/view/1885427","18-1885427")</f>
        <v>0</v>
      </c>
      <c r="E803" t="s">
        <v>43</v>
      </c>
      <c r="F803" t="s">
        <v>210</v>
      </c>
      <c r="G803" t="s">
        <v>1329</v>
      </c>
      <c r="H803" t="s">
        <v>2440</v>
      </c>
      <c r="I803" t="s">
        <v>2649</v>
      </c>
      <c r="J803" t="s">
        <v>2868</v>
      </c>
      <c r="L803" t="s">
        <v>2887</v>
      </c>
      <c r="M803" t="s">
        <v>2892</v>
      </c>
    </row>
    <row r="804" spans="1:13">
      <c r="A804" s="1">
        <f>HYPERLINK("https://lsnyc.legalserver.org/matter/dynamic-profile/view/1890053","19-1890053")</f>
        <v>0</v>
      </c>
      <c r="E804" t="s">
        <v>43</v>
      </c>
      <c r="F804" t="s">
        <v>398</v>
      </c>
      <c r="G804" t="s">
        <v>1265</v>
      </c>
      <c r="H804" t="s">
        <v>2522</v>
      </c>
      <c r="I804" t="s">
        <v>2649</v>
      </c>
      <c r="J804" t="s">
        <v>2868</v>
      </c>
      <c r="K804" t="s">
        <v>2883</v>
      </c>
      <c r="L804" t="s">
        <v>2887</v>
      </c>
      <c r="M804" t="s">
        <v>2892</v>
      </c>
    </row>
    <row r="805" spans="1:13">
      <c r="A805" s="1">
        <f>HYPERLINK("https://lsnyc.legalserver.org/matter/dynamic-profile/view/1901277","19-1901277")</f>
        <v>0</v>
      </c>
      <c r="E805" t="s">
        <v>43</v>
      </c>
      <c r="F805" t="s">
        <v>166</v>
      </c>
      <c r="G805" t="s">
        <v>1307</v>
      </c>
      <c r="H805" t="s">
        <v>2457</v>
      </c>
      <c r="I805" t="s">
        <v>2401</v>
      </c>
      <c r="J805" t="s">
        <v>2868</v>
      </c>
      <c r="L805" t="s">
        <v>2887</v>
      </c>
      <c r="M805" t="s">
        <v>2892</v>
      </c>
    </row>
    <row r="806" spans="1:13">
      <c r="A806" s="1">
        <f>HYPERLINK("https://lsnyc.legalserver.org/matter/dynamic-profile/view/1908175","19-1908175")</f>
        <v>0</v>
      </c>
      <c r="E806" t="s">
        <v>43</v>
      </c>
      <c r="F806" t="s">
        <v>614</v>
      </c>
      <c r="G806" t="s">
        <v>1702</v>
      </c>
      <c r="H806" t="s">
        <v>2299</v>
      </c>
      <c r="I806" t="s">
        <v>2410</v>
      </c>
      <c r="J806" t="s">
        <v>2868</v>
      </c>
      <c r="K806" t="s">
        <v>2883</v>
      </c>
      <c r="L806" t="s">
        <v>2887</v>
      </c>
      <c r="M806" t="s">
        <v>2895</v>
      </c>
    </row>
    <row r="807" spans="1:13">
      <c r="A807" s="1">
        <f>HYPERLINK("https://lsnyc.legalserver.org/matter/dynamic-profile/view/1896990","19-1896990")</f>
        <v>0</v>
      </c>
      <c r="E807" t="s">
        <v>43</v>
      </c>
      <c r="F807" t="s">
        <v>213</v>
      </c>
      <c r="G807" t="s">
        <v>1332</v>
      </c>
      <c r="H807" t="s">
        <v>2390</v>
      </c>
      <c r="I807" t="s">
        <v>2360</v>
      </c>
      <c r="J807" t="s">
        <v>2868</v>
      </c>
      <c r="L807" t="s">
        <v>2887</v>
      </c>
      <c r="M807" t="s">
        <v>2892</v>
      </c>
    </row>
    <row r="808" spans="1:13">
      <c r="A808" s="1">
        <f>HYPERLINK("https://lsnyc.legalserver.org/matter/dynamic-profile/view/1894119","19-1894119")</f>
        <v>0</v>
      </c>
      <c r="E808" t="s">
        <v>43</v>
      </c>
      <c r="F808" t="s">
        <v>615</v>
      </c>
      <c r="G808" t="s">
        <v>1277</v>
      </c>
      <c r="H808" t="s">
        <v>2480</v>
      </c>
      <c r="I808" t="s">
        <v>2760</v>
      </c>
      <c r="J808" t="s">
        <v>2868</v>
      </c>
      <c r="L808" t="s">
        <v>2887</v>
      </c>
      <c r="M808" t="s">
        <v>2892</v>
      </c>
    </row>
    <row r="809" spans="1:13">
      <c r="A809" s="1">
        <f>HYPERLINK("https://lsnyc.legalserver.org/matter/dynamic-profile/view/1895640","19-1895640")</f>
        <v>0</v>
      </c>
      <c r="E809" t="s">
        <v>43</v>
      </c>
      <c r="F809" t="s">
        <v>616</v>
      </c>
      <c r="G809" t="s">
        <v>1234</v>
      </c>
      <c r="H809" t="s">
        <v>2435</v>
      </c>
      <c r="I809" t="s">
        <v>2410</v>
      </c>
      <c r="J809" t="s">
        <v>2868</v>
      </c>
      <c r="K809" t="s">
        <v>2883</v>
      </c>
      <c r="L809" t="s">
        <v>2887</v>
      </c>
      <c r="M809" t="s">
        <v>2895</v>
      </c>
    </row>
    <row r="810" spans="1:13">
      <c r="A810" s="1">
        <f>HYPERLINK("https://lsnyc.legalserver.org/matter/dynamic-profile/view/1913179","19-1913179")</f>
        <v>0</v>
      </c>
      <c r="E810" t="s">
        <v>43</v>
      </c>
      <c r="F810" t="s">
        <v>617</v>
      </c>
      <c r="G810" t="s">
        <v>1622</v>
      </c>
      <c r="H810" t="s">
        <v>2650</v>
      </c>
      <c r="I810" t="s">
        <v>2394</v>
      </c>
      <c r="J810" t="s">
        <v>2868</v>
      </c>
      <c r="K810" t="s">
        <v>2883</v>
      </c>
      <c r="M810" t="s">
        <v>2892</v>
      </c>
    </row>
    <row r="811" spans="1:13">
      <c r="A811" s="1">
        <f>HYPERLINK("https://lsnyc.legalserver.org/matter/dynamic-profile/view/1906563","19-1906563")</f>
        <v>0</v>
      </c>
      <c r="E811" t="s">
        <v>43</v>
      </c>
      <c r="F811" t="s">
        <v>618</v>
      </c>
      <c r="G811" t="s">
        <v>1703</v>
      </c>
      <c r="H811" t="s">
        <v>2637</v>
      </c>
      <c r="I811" t="s">
        <v>2401</v>
      </c>
      <c r="J811" t="s">
        <v>2868</v>
      </c>
      <c r="K811" t="s">
        <v>2883</v>
      </c>
      <c r="L811" t="s">
        <v>2887</v>
      </c>
      <c r="M811" t="s">
        <v>2892</v>
      </c>
    </row>
    <row r="812" spans="1:13">
      <c r="A812" s="1">
        <f>HYPERLINK("https://lsnyc.legalserver.org/matter/dynamic-profile/view/1887395","19-1887395")</f>
        <v>0</v>
      </c>
      <c r="E812" t="s">
        <v>43</v>
      </c>
      <c r="F812" t="s">
        <v>619</v>
      </c>
      <c r="G812" t="s">
        <v>1512</v>
      </c>
      <c r="H812" t="s">
        <v>2322</v>
      </c>
      <c r="I812" t="s">
        <v>2403</v>
      </c>
      <c r="J812" t="s">
        <v>2868</v>
      </c>
      <c r="L812" t="s">
        <v>2887</v>
      </c>
      <c r="M812" t="s">
        <v>2892</v>
      </c>
    </row>
    <row r="813" spans="1:13">
      <c r="A813" s="1">
        <f>HYPERLINK("https://lsnyc.legalserver.org/matter/dynamic-profile/view/1908515","19-1908515")</f>
        <v>0</v>
      </c>
      <c r="E813" t="s">
        <v>43</v>
      </c>
      <c r="F813" t="s">
        <v>620</v>
      </c>
      <c r="G813" t="s">
        <v>1704</v>
      </c>
      <c r="H813" t="s">
        <v>2450</v>
      </c>
      <c r="I813" t="s">
        <v>2453</v>
      </c>
      <c r="J813" t="s">
        <v>2868</v>
      </c>
      <c r="K813" t="s">
        <v>2883</v>
      </c>
      <c r="L813" t="s">
        <v>2887</v>
      </c>
      <c r="M813" t="s">
        <v>2895</v>
      </c>
    </row>
    <row r="814" spans="1:13">
      <c r="A814" s="1">
        <f>HYPERLINK("https://lsnyc.legalserver.org/matter/dynamic-profile/view/1897022","19-1897022")</f>
        <v>0</v>
      </c>
      <c r="E814" t="s">
        <v>43</v>
      </c>
      <c r="F814" t="s">
        <v>621</v>
      </c>
      <c r="G814" t="s">
        <v>1705</v>
      </c>
      <c r="H814" t="s">
        <v>2390</v>
      </c>
      <c r="I814" t="s">
        <v>2398</v>
      </c>
      <c r="J814" t="s">
        <v>2868</v>
      </c>
      <c r="L814" t="s">
        <v>2887</v>
      </c>
      <c r="M814" t="s">
        <v>2892</v>
      </c>
    </row>
    <row r="815" spans="1:13">
      <c r="A815" s="1">
        <f>HYPERLINK("https://lsnyc.legalserver.org/matter/dynamic-profile/view/1906800","19-1906800")</f>
        <v>0</v>
      </c>
      <c r="E815" t="s">
        <v>43</v>
      </c>
      <c r="F815" t="s">
        <v>622</v>
      </c>
      <c r="G815" t="s">
        <v>1372</v>
      </c>
      <c r="H815" t="s">
        <v>2577</v>
      </c>
      <c r="I815" t="s">
        <v>2410</v>
      </c>
      <c r="J815" t="s">
        <v>2868</v>
      </c>
      <c r="K815" t="s">
        <v>2883</v>
      </c>
      <c r="L815" t="s">
        <v>2887</v>
      </c>
      <c r="M815" t="s">
        <v>2892</v>
      </c>
    </row>
    <row r="816" spans="1:13">
      <c r="A816" s="1">
        <f>HYPERLINK("https://lsnyc.legalserver.org/matter/dynamic-profile/view/1892654","19-1892654")</f>
        <v>0</v>
      </c>
      <c r="E816" t="s">
        <v>43</v>
      </c>
      <c r="F816" t="s">
        <v>150</v>
      </c>
      <c r="G816" t="s">
        <v>1706</v>
      </c>
      <c r="H816" t="s">
        <v>2335</v>
      </c>
      <c r="I816" t="s">
        <v>2774</v>
      </c>
      <c r="J816" t="s">
        <v>2869</v>
      </c>
      <c r="L816" t="s">
        <v>2890</v>
      </c>
      <c r="M816" t="s">
        <v>2918</v>
      </c>
    </row>
    <row r="817" spans="1:13">
      <c r="A817" s="1">
        <f>HYPERLINK("https://lsnyc.legalserver.org/matter/dynamic-profile/view/1899566","19-1899566")</f>
        <v>0</v>
      </c>
      <c r="E817" t="s">
        <v>43</v>
      </c>
      <c r="F817" t="s">
        <v>191</v>
      </c>
      <c r="G817" t="s">
        <v>1707</v>
      </c>
      <c r="H817" t="s">
        <v>2365</v>
      </c>
      <c r="I817" t="s">
        <v>2650</v>
      </c>
      <c r="J817" t="s">
        <v>2868</v>
      </c>
      <c r="L817" t="s">
        <v>2887</v>
      </c>
      <c r="M817" t="s">
        <v>2895</v>
      </c>
    </row>
    <row r="818" spans="1:13">
      <c r="A818" s="1">
        <f>HYPERLINK("https://lsnyc.legalserver.org/matter/dynamic-profile/view/1880222","18-1880222")</f>
        <v>0</v>
      </c>
      <c r="E818" t="s">
        <v>43</v>
      </c>
      <c r="F818" t="s">
        <v>160</v>
      </c>
      <c r="G818" t="s">
        <v>1366</v>
      </c>
      <c r="H818" t="s">
        <v>2362</v>
      </c>
      <c r="I818" t="s">
        <v>2457</v>
      </c>
      <c r="J818" t="s">
        <v>2868</v>
      </c>
      <c r="K818" t="s">
        <v>2883</v>
      </c>
      <c r="L818" t="s">
        <v>2887</v>
      </c>
      <c r="M818" t="s">
        <v>2895</v>
      </c>
    </row>
    <row r="819" spans="1:13">
      <c r="A819" s="1">
        <f>HYPERLINK("https://lsnyc.legalserver.org/matter/dynamic-profile/view/1908136","19-1908136")</f>
        <v>0</v>
      </c>
      <c r="E819" t="s">
        <v>43</v>
      </c>
      <c r="F819" t="s">
        <v>623</v>
      </c>
      <c r="G819" t="s">
        <v>1576</v>
      </c>
      <c r="H819" t="s">
        <v>2299</v>
      </c>
      <c r="I819" t="s">
        <v>2520</v>
      </c>
      <c r="J819" t="s">
        <v>2870</v>
      </c>
      <c r="K819" t="s">
        <v>2883</v>
      </c>
      <c r="L819" t="s">
        <v>2887</v>
      </c>
      <c r="M819" t="s">
        <v>2892</v>
      </c>
    </row>
    <row r="820" spans="1:13">
      <c r="A820" s="1">
        <f>HYPERLINK("https://lsnyc.legalserver.org/matter/dynamic-profile/view/1899542","19-1899542")</f>
        <v>0</v>
      </c>
      <c r="E820" t="s">
        <v>43</v>
      </c>
      <c r="F820" t="s">
        <v>215</v>
      </c>
      <c r="G820" t="s">
        <v>1333</v>
      </c>
      <c r="H820" t="s">
        <v>2365</v>
      </c>
      <c r="I820" t="s">
        <v>2650</v>
      </c>
      <c r="J820" t="s">
        <v>2868</v>
      </c>
      <c r="K820" t="s">
        <v>2883</v>
      </c>
      <c r="L820" t="s">
        <v>2887</v>
      </c>
      <c r="M820" t="s">
        <v>2892</v>
      </c>
    </row>
    <row r="821" spans="1:13">
      <c r="A821" s="1">
        <f>HYPERLINK("https://lsnyc.legalserver.org/matter/dynamic-profile/view/1895633","19-1895633")</f>
        <v>0</v>
      </c>
      <c r="E821" t="s">
        <v>43</v>
      </c>
      <c r="F821" t="s">
        <v>216</v>
      </c>
      <c r="G821" t="s">
        <v>1334</v>
      </c>
      <c r="H821" t="s">
        <v>2435</v>
      </c>
      <c r="I821" t="s">
        <v>2410</v>
      </c>
      <c r="J821" t="s">
        <v>2868</v>
      </c>
      <c r="L821" t="s">
        <v>2887</v>
      </c>
      <c r="M821" t="s">
        <v>2892</v>
      </c>
    </row>
    <row r="822" spans="1:13">
      <c r="A822" s="1">
        <f>HYPERLINK("https://lsnyc.legalserver.org/matter/dynamic-profile/view/1908387","19-1908387")</f>
        <v>0</v>
      </c>
      <c r="E822" t="s">
        <v>43</v>
      </c>
      <c r="F822" t="s">
        <v>624</v>
      </c>
      <c r="G822" t="s">
        <v>247</v>
      </c>
      <c r="H822" t="s">
        <v>2485</v>
      </c>
      <c r="I822" t="s">
        <v>2450</v>
      </c>
      <c r="J822" t="s">
        <v>2868</v>
      </c>
      <c r="K822" t="s">
        <v>2883</v>
      </c>
      <c r="L822" t="s">
        <v>2887</v>
      </c>
      <c r="M822" t="s">
        <v>2892</v>
      </c>
    </row>
    <row r="823" spans="1:13">
      <c r="A823" s="1">
        <f>HYPERLINK("https://lsnyc.legalserver.org/matter/dynamic-profile/view/1907568","19-1907568")</f>
        <v>0</v>
      </c>
      <c r="E823" t="s">
        <v>43</v>
      </c>
      <c r="F823" t="s">
        <v>453</v>
      </c>
      <c r="G823" t="s">
        <v>1335</v>
      </c>
      <c r="H823" t="s">
        <v>2329</v>
      </c>
      <c r="I823" t="s">
        <v>2405</v>
      </c>
      <c r="J823" t="s">
        <v>2868</v>
      </c>
      <c r="K823" t="s">
        <v>2883</v>
      </c>
      <c r="L823" t="s">
        <v>2887</v>
      </c>
      <c r="M823" t="s">
        <v>2892</v>
      </c>
    </row>
    <row r="824" spans="1:13">
      <c r="A824" s="1">
        <f>HYPERLINK("https://lsnyc.legalserver.org/matter/dynamic-profile/view/1901250","19-1901250")</f>
        <v>0</v>
      </c>
      <c r="E824" t="s">
        <v>43</v>
      </c>
      <c r="F824" t="s">
        <v>208</v>
      </c>
      <c r="G824" t="s">
        <v>1327</v>
      </c>
      <c r="H824" t="s">
        <v>2457</v>
      </c>
      <c r="I824" t="s">
        <v>2450</v>
      </c>
      <c r="J824" t="s">
        <v>2868</v>
      </c>
      <c r="K824" t="s">
        <v>2883</v>
      </c>
      <c r="L824" t="s">
        <v>2887</v>
      </c>
      <c r="M824" t="s">
        <v>2892</v>
      </c>
    </row>
    <row r="825" spans="1:13">
      <c r="A825" s="1">
        <f>HYPERLINK("https://lsnyc.legalserver.org/matter/dynamic-profile/view/1904063","19-1904063")</f>
        <v>0</v>
      </c>
      <c r="E825" t="s">
        <v>43</v>
      </c>
      <c r="F825" t="s">
        <v>219</v>
      </c>
      <c r="G825" t="s">
        <v>1295</v>
      </c>
      <c r="H825" t="s">
        <v>2458</v>
      </c>
      <c r="I825" t="s">
        <v>2520</v>
      </c>
      <c r="J825" t="s">
        <v>2868</v>
      </c>
      <c r="K825" t="s">
        <v>2883</v>
      </c>
      <c r="L825" t="s">
        <v>2887</v>
      </c>
      <c r="M825" t="s">
        <v>2892</v>
      </c>
    </row>
    <row r="826" spans="1:13">
      <c r="A826" s="1">
        <f>HYPERLINK("https://lsnyc.legalserver.org/matter/dynamic-profile/view/1907559","19-1907559")</f>
        <v>0</v>
      </c>
      <c r="E826" t="s">
        <v>43</v>
      </c>
      <c r="F826" t="s">
        <v>283</v>
      </c>
      <c r="G826" t="s">
        <v>1708</v>
      </c>
      <c r="H826" t="s">
        <v>2329</v>
      </c>
      <c r="I826" t="s">
        <v>2649</v>
      </c>
      <c r="J826" t="s">
        <v>2868</v>
      </c>
      <c r="K826" t="s">
        <v>2883</v>
      </c>
      <c r="L826" t="s">
        <v>2887</v>
      </c>
      <c r="M826" t="s">
        <v>2895</v>
      </c>
    </row>
    <row r="827" spans="1:13">
      <c r="A827" s="1">
        <f>HYPERLINK("https://lsnyc.legalserver.org/matter/dynamic-profile/view/1892193","19-1892193")</f>
        <v>0</v>
      </c>
      <c r="E827" t="s">
        <v>43</v>
      </c>
      <c r="F827" t="s">
        <v>625</v>
      </c>
      <c r="G827" t="s">
        <v>1709</v>
      </c>
      <c r="H827" t="s">
        <v>2651</v>
      </c>
      <c r="I827" t="s">
        <v>2647</v>
      </c>
      <c r="J827" t="s">
        <v>2868</v>
      </c>
      <c r="L827" t="s">
        <v>2887</v>
      </c>
      <c r="M827" t="s">
        <v>2892</v>
      </c>
    </row>
    <row r="828" spans="1:13">
      <c r="A828" s="1">
        <f>HYPERLINK("https://lsnyc.legalserver.org/matter/dynamic-profile/view/1912014","19-1912014")</f>
        <v>0</v>
      </c>
      <c r="E828" t="s">
        <v>43</v>
      </c>
      <c r="F828" t="s">
        <v>626</v>
      </c>
      <c r="G828" t="s">
        <v>1710</v>
      </c>
      <c r="H828" t="s">
        <v>2305</v>
      </c>
      <c r="I828" t="s">
        <v>2403</v>
      </c>
      <c r="J828" t="s">
        <v>2868</v>
      </c>
      <c r="K828" t="s">
        <v>2883</v>
      </c>
      <c r="L828" t="s">
        <v>2887</v>
      </c>
      <c r="M828" t="s">
        <v>2892</v>
      </c>
    </row>
    <row r="829" spans="1:13">
      <c r="A829" s="1">
        <f>HYPERLINK("https://lsnyc.legalserver.org/matter/dynamic-profile/view/1909017","19-1909017")</f>
        <v>0</v>
      </c>
      <c r="E829" t="s">
        <v>43</v>
      </c>
      <c r="F829" t="s">
        <v>627</v>
      </c>
      <c r="G829" t="s">
        <v>1544</v>
      </c>
      <c r="H829" t="s">
        <v>2652</v>
      </c>
      <c r="I829" t="s">
        <v>2520</v>
      </c>
      <c r="J829" t="s">
        <v>2868</v>
      </c>
      <c r="K829" t="s">
        <v>2883</v>
      </c>
      <c r="M829" t="s">
        <v>2892</v>
      </c>
    </row>
    <row r="830" spans="1:13">
      <c r="A830" s="1">
        <f>HYPERLINK("https://lsnyc.legalserver.org/matter/dynamic-profile/view/1902346","19-1902346")</f>
        <v>0</v>
      </c>
      <c r="E830" t="s">
        <v>43</v>
      </c>
      <c r="F830" t="s">
        <v>618</v>
      </c>
      <c r="G830" t="s">
        <v>1455</v>
      </c>
      <c r="H830" t="s">
        <v>2372</v>
      </c>
      <c r="I830" t="s">
        <v>2520</v>
      </c>
      <c r="J830" t="s">
        <v>2868</v>
      </c>
      <c r="K830" t="s">
        <v>2883</v>
      </c>
      <c r="L830" t="s">
        <v>2887</v>
      </c>
      <c r="M830" t="s">
        <v>2892</v>
      </c>
    </row>
    <row r="831" spans="1:13">
      <c r="A831" s="1">
        <f>HYPERLINK("https://lsnyc.legalserver.org/matter/dynamic-profile/view/1908186","19-1908186")</f>
        <v>0</v>
      </c>
      <c r="E831" t="s">
        <v>43</v>
      </c>
      <c r="F831" t="s">
        <v>628</v>
      </c>
      <c r="G831" t="s">
        <v>1245</v>
      </c>
      <c r="H831" t="s">
        <v>2299</v>
      </c>
      <c r="I831" t="s">
        <v>2636</v>
      </c>
      <c r="J831" t="s">
        <v>2868</v>
      </c>
      <c r="L831" t="s">
        <v>2887</v>
      </c>
      <c r="M831" t="s">
        <v>2892</v>
      </c>
    </row>
    <row r="832" spans="1:13">
      <c r="A832" s="1">
        <f>HYPERLINK("https://lsnyc.legalserver.org/matter/dynamic-profile/view/1903780","19-1903780")</f>
        <v>0</v>
      </c>
      <c r="E832" t="s">
        <v>43</v>
      </c>
      <c r="F832" t="s">
        <v>356</v>
      </c>
      <c r="G832" t="s">
        <v>1711</v>
      </c>
      <c r="H832" t="s">
        <v>2596</v>
      </c>
      <c r="I832" t="s">
        <v>2650</v>
      </c>
      <c r="J832" t="s">
        <v>2868</v>
      </c>
      <c r="K832" t="s">
        <v>2883</v>
      </c>
      <c r="L832" t="s">
        <v>2888</v>
      </c>
      <c r="M832" t="s">
        <v>2895</v>
      </c>
    </row>
    <row r="833" spans="1:13">
      <c r="A833" s="1">
        <f>HYPERLINK("https://lsnyc.legalserver.org/matter/dynamic-profile/view/1894321","19-1894321")</f>
        <v>0</v>
      </c>
      <c r="E833" t="s">
        <v>43</v>
      </c>
      <c r="F833" t="s">
        <v>293</v>
      </c>
      <c r="G833" t="s">
        <v>1633</v>
      </c>
      <c r="H833" t="s">
        <v>2379</v>
      </c>
      <c r="I833" t="s">
        <v>2658</v>
      </c>
      <c r="J833" t="s">
        <v>2868</v>
      </c>
      <c r="K833" t="s">
        <v>2883</v>
      </c>
      <c r="L833" t="s">
        <v>2887</v>
      </c>
      <c r="M833" t="s">
        <v>2892</v>
      </c>
    </row>
    <row r="834" spans="1:13">
      <c r="A834" s="1">
        <f>HYPERLINK("https://lsnyc.legalserver.org/matter/dynamic-profile/view/1905805","19-1905805")</f>
        <v>0</v>
      </c>
      <c r="E834" t="s">
        <v>43</v>
      </c>
      <c r="F834" t="s">
        <v>302</v>
      </c>
      <c r="G834" t="s">
        <v>1651</v>
      </c>
      <c r="H834" t="s">
        <v>2398</v>
      </c>
      <c r="I834" t="s">
        <v>2326</v>
      </c>
      <c r="J834" t="s">
        <v>2868</v>
      </c>
      <c r="K834" t="s">
        <v>2883</v>
      </c>
      <c r="L834" t="s">
        <v>2888</v>
      </c>
      <c r="M834" t="s">
        <v>2892</v>
      </c>
    </row>
    <row r="835" spans="1:13">
      <c r="A835" s="1">
        <f>HYPERLINK("https://lsnyc.legalserver.org/matter/dynamic-profile/view/1898510","19-1898510")</f>
        <v>0</v>
      </c>
      <c r="E835" t="s">
        <v>43</v>
      </c>
      <c r="F835" t="s">
        <v>629</v>
      </c>
      <c r="G835" t="s">
        <v>238</v>
      </c>
      <c r="H835" t="s">
        <v>2576</v>
      </c>
      <c r="I835" t="s">
        <v>2650</v>
      </c>
      <c r="J835" t="s">
        <v>2868</v>
      </c>
      <c r="L835" t="s">
        <v>2887</v>
      </c>
      <c r="M835" t="s">
        <v>2892</v>
      </c>
    </row>
    <row r="836" spans="1:13">
      <c r="A836" s="1">
        <f>HYPERLINK("https://lsnyc.legalserver.org/matter/dynamic-profile/view/1902842","19-1902842")</f>
        <v>0</v>
      </c>
      <c r="E836" t="s">
        <v>43</v>
      </c>
      <c r="F836" t="s">
        <v>275</v>
      </c>
      <c r="G836" t="s">
        <v>1093</v>
      </c>
      <c r="H836" t="s">
        <v>2297</v>
      </c>
      <c r="I836" t="s">
        <v>2647</v>
      </c>
      <c r="J836" t="s">
        <v>2868</v>
      </c>
      <c r="K836" t="s">
        <v>2883</v>
      </c>
      <c r="L836" t="s">
        <v>2887</v>
      </c>
      <c r="M836" t="s">
        <v>2892</v>
      </c>
    </row>
    <row r="837" spans="1:13">
      <c r="A837" s="1">
        <f>HYPERLINK("https://lsnyc.legalserver.org/matter/dynamic-profile/view/1892398","19-1892398")</f>
        <v>0</v>
      </c>
      <c r="E837" t="s">
        <v>43</v>
      </c>
      <c r="F837" t="s">
        <v>150</v>
      </c>
      <c r="G837" t="s">
        <v>1706</v>
      </c>
      <c r="H837" t="s">
        <v>2623</v>
      </c>
      <c r="I837" t="s">
        <v>2401</v>
      </c>
      <c r="J837" t="s">
        <v>2868</v>
      </c>
      <c r="K837" t="s">
        <v>2883</v>
      </c>
      <c r="L837" t="s">
        <v>2887</v>
      </c>
      <c r="M837" t="s">
        <v>2892</v>
      </c>
    </row>
    <row r="838" spans="1:13">
      <c r="A838" s="1">
        <f>HYPERLINK("https://lsnyc.legalserver.org/matter/dynamic-profile/view/1888710","19-1888710")</f>
        <v>0</v>
      </c>
      <c r="E838" t="s">
        <v>43</v>
      </c>
      <c r="F838" t="s">
        <v>550</v>
      </c>
      <c r="G838" t="s">
        <v>1712</v>
      </c>
      <c r="H838" t="s">
        <v>2393</v>
      </c>
      <c r="I838" t="s">
        <v>2506</v>
      </c>
      <c r="J838" t="s">
        <v>2868</v>
      </c>
      <c r="L838" t="s">
        <v>2887</v>
      </c>
      <c r="M838" t="s">
        <v>2892</v>
      </c>
    </row>
    <row r="839" spans="1:13">
      <c r="A839" s="1">
        <f>HYPERLINK("https://lsnyc.legalserver.org/matter/dynamic-profile/view/1897147","19-1897147")</f>
        <v>0</v>
      </c>
      <c r="E839" t="s">
        <v>43</v>
      </c>
      <c r="F839" t="s">
        <v>630</v>
      </c>
      <c r="G839" t="s">
        <v>1572</v>
      </c>
      <c r="H839" t="s">
        <v>2452</v>
      </c>
      <c r="I839" t="s">
        <v>2705</v>
      </c>
      <c r="J839" t="s">
        <v>2868</v>
      </c>
      <c r="K839" t="s">
        <v>2883</v>
      </c>
      <c r="L839" t="s">
        <v>2887</v>
      </c>
      <c r="M839" t="s">
        <v>2892</v>
      </c>
    </row>
    <row r="840" spans="1:13">
      <c r="A840" s="1">
        <f>HYPERLINK("https://lsnyc.legalserver.org/matter/dynamic-profile/view/1895759","19-1895759")</f>
        <v>0</v>
      </c>
      <c r="E840" t="s">
        <v>43</v>
      </c>
      <c r="F840" t="s">
        <v>218</v>
      </c>
      <c r="G840" t="s">
        <v>1253</v>
      </c>
      <c r="H840" t="s">
        <v>2484</v>
      </c>
      <c r="I840" t="s">
        <v>2400</v>
      </c>
      <c r="J840" t="s">
        <v>2868</v>
      </c>
      <c r="L840" t="s">
        <v>2887</v>
      </c>
      <c r="M840" t="s">
        <v>2892</v>
      </c>
    </row>
    <row r="841" spans="1:13">
      <c r="A841" s="1">
        <f>HYPERLINK("https://lsnyc.legalserver.org/matter/dynamic-profile/view/1892969","19-1892969")</f>
        <v>0</v>
      </c>
      <c r="E841" t="s">
        <v>43</v>
      </c>
      <c r="F841" t="s">
        <v>625</v>
      </c>
      <c r="G841" t="s">
        <v>1709</v>
      </c>
      <c r="H841" t="s">
        <v>2618</v>
      </c>
      <c r="I841" t="s">
        <v>2577</v>
      </c>
      <c r="J841" t="s">
        <v>2866</v>
      </c>
    </row>
    <row r="842" spans="1:13">
      <c r="A842" s="1">
        <f>HYPERLINK("https://lsnyc.legalserver.org/matter/dynamic-profile/view/1872158","18-1872158")</f>
        <v>0</v>
      </c>
      <c r="E842" t="s">
        <v>44</v>
      </c>
      <c r="F842" t="s">
        <v>631</v>
      </c>
      <c r="G842" t="s">
        <v>1713</v>
      </c>
      <c r="H842" t="s">
        <v>2323</v>
      </c>
      <c r="I842" t="s">
        <v>2452</v>
      </c>
      <c r="J842" t="s">
        <v>2868</v>
      </c>
      <c r="K842" t="s">
        <v>2883</v>
      </c>
      <c r="L842" t="s">
        <v>2887</v>
      </c>
      <c r="M842" t="s">
        <v>2892</v>
      </c>
    </row>
    <row r="843" spans="1:13">
      <c r="A843" s="1">
        <f>HYPERLINK("https://lsnyc.legalserver.org/matter/dynamic-profile/view/1863728","18-1863728")</f>
        <v>0</v>
      </c>
      <c r="E843" t="s">
        <v>44</v>
      </c>
      <c r="F843" t="s">
        <v>632</v>
      </c>
      <c r="G843" t="s">
        <v>1714</v>
      </c>
      <c r="H843" t="s">
        <v>2653</v>
      </c>
      <c r="I843" t="s">
        <v>2597</v>
      </c>
      <c r="J843" t="s">
        <v>2868</v>
      </c>
      <c r="K843" t="s">
        <v>2883</v>
      </c>
      <c r="L843" t="s">
        <v>2887</v>
      </c>
      <c r="M843" t="s">
        <v>2892</v>
      </c>
    </row>
    <row r="844" spans="1:13">
      <c r="A844" s="1">
        <f>HYPERLINK("https://lsnyc.legalserver.org/matter/dynamic-profile/view/1902943","19-1902943")</f>
        <v>0</v>
      </c>
      <c r="E844" t="s">
        <v>44</v>
      </c>
      <c r="F844" t="s">
        <v>633</v>
      </c>
      <c r="G844" t="s">
        <v>757</v>
      </c>
      <c r="H844" t="s">
        <v>2297</v>
      </c>
      <c r="I844" t="s">
        <v>2297</v>
      </c>
      <c r="J844" t="s">
        <v>2868</v>
      </c>
      <c r="K844" t="s">
        <v>2883</v>
      </c>
      <c r="L844" t="s">
        <v>2888</v>
      </c>
      <c r="M844" t="s">
        <v>2895</v>
      </c>
    </row>
    <row r="845" spans="1:13">
      <c r="A845" s="1">
        <f>HYPERLINK("https://lsnyc.legalserver.org/matter/dynamic-profile/view/1902533","19-1902533")</f>
        <v>0</v>
      </c>
      <c r="E845" t="s">
        <v>44</v>
      </c>
      <c r="F845" t="s">
        <v>634</v>
      </c>
      <c r="G845" t="s">
        <v>1715</v>
      </c>
      <c r="H845" t="s">
        <v>2654</v>
      </c>
      <c r="I845" t="s">
        <v>2566</v>
      </c>
      <c r="J845" t="s">
        <v>2868</v>
      </c>
      <c r="K845" t="s">
        <v>2883</v>
      </c>
      <c r="L845" t="s">
        <v>2888</v>
      </c>
      <c r="M845" t="s">
        <v>2892</v>
      </c>
    </row>
    <row r="846" spans="1:13">
      <c r="A846" s="1">
        <f>HYPERLINK("https://lsnyc.legalserver.org/matter/dynamic-profile/view/1891603","19-1891603")</f>
        <v>0</v>
      </c>
      <c r="E846" t="s">
        <v>44</v>
      </c>
      <c r="F846" t="s">
        <v>635</v>
      </c>
      <c r="G846" t="s">
        <v>1716</v>
      </c>
      <c r="H846" t="s">
        <v>2655</v>
      </c>
      <c r="I846" t="s">
        <v>2465</v>
      </c>
      <c r="J846" t="s">
        <v>2868</v>
      </c>
      <c r="K846" t="s">
        <v>2883</v>
      </c>
      <c r="L846" t="s">
        <v>2887</v>
      </c>
    </row>
    <row r="847" spans="1:13">
      <c r="A847" s="1">
        <f>HYPERLINK("https://lsnyc.legalserver.org/matter/dynamic-profile/view/1894734","19-1894734")</f>
        <v>0</v>
      </c>
      <c r="E847" t="s">
        <v>44</v>
      </c>
      <c r="F847" t="s">
        <v>360</v>
      </c>
      <c r="G847" t="s">
        <v>1717</v>
      </c>
      <c r="H847" t="s">
        <v>2419</v>
      </c>
      <c r="I847" t="s">
        <v>2705</v>
      </c>
      <c r="J847" t="s">
        <v>2868</v>
      </c>
      <c r="K847" t="s">
        <v>2883</v>
      </c>
      <c r="L847" t="s">
        <v>2887</v>
      </c>
      <c r="M847" t="s">
        <v>2892</v>
      </c>
    </row>
    <row r="848" spans="1:13">
      <c r="A848" s="1">
        <f>HYPERLINK("https://lsnyc.legalserver.org/matter/dynamic-profile/view/1910292","19-1910292")</f>
        <v>0</v>
      </c>
      <c r="E848" t="s">
        <v>44</v>
      </c>
      <c r="F848" t="s">
        <v>636</v>
      </c>
      <c r="G848" t="s">
        <v>1718</v>
      </c>
      <c r="H848" t="s">
        <v>2498</v>
      </c>
      <c r="I848" t="s">
        <v>2647</v>
      </c>
      <c r="J848" t="s">
        <v>2868</v>
      </c>
      <c r="K848" t="s">
        <v>2883</v>
      </c>
      <c r="L848" t="s">
        <v>2887</v>
      </c>
      <c r="M848" t="s">
        <v>2892</v>
      </c>
    </row>
    <row r="849" spans="1:13">
      <c r="A849" s="1">
        <f>HYPERLINK("https://lsnyc.legalserver.org/matter/dynamic-profile/view/1895479","19-1895479")</f>
        <v>0</v>
      </c>
      <c r="E849" t="s">
        <v>44</v>
      </c>
      <c r="F849" t="s">
        <v>637</v>
      </c>
      <c r="G849" t="s">
        <v>1519</v>
      </c>
      <c r="H849" t="s">
        <v>2552</v>
      </c>
      <c r="I849" t="s">
        <v>2307</v>
      </c>
      <c r="J849" t="s">
        <v>2868</v>
      </c>
      <c r="K849" t="s">
        <v>2883</v>
      </c>
      <c r="L849" t="s">
        <v>2887</v>
      </c>
      <c r="M849" t="s">
        <v>2895</v>
      </c>
    </row>
    <row r="850" spans="1:13">
      <c r="A850" s="1">
        <f>HYPERLINK("https://lsnyc.legalserver.org/matter/dynamic-profile/view/1900858","19-1900858")</f>
        <v>0</v>
      </c>
      <c r="E850" t="s">
        <v>44</v>
      </c>
      <c r="F850" t="s">
        <v>638</v>
      </c>
      <c r="G850" t="s">
        <v>1522</v>
      </c>
      <c r="H850" t="s">
        <v>2656</v>
      </c>
      <c r="I850" t="s">
        <v>2403</v>
      </c>
      <c r="J850" t="s">
        <v>2868</v>
      </c>
      <c r="K850" t="s">
        <v>2883</v>
      </c>
      <c r="L850" t="s">
        <v>2887</v>
      </c>
      <c r="M850" t="s">
        <v>2895</v>
      </c>
    </row>
    <row r="851" spans="1:13">
      <c r="A851" s="1">
        <f>HYPERLINK("https://lsnyc.legalserver.org/matter/dynamic-profile/view/1893855","19-1893855")</f>
        <v>0</v>
      </c>
      <c r="E851" t="s">
        <v>44</v>
      </c>
      <c r="F851" t="s">
        <v>639</v>
      </c>
      <c r="G851" t="s">
        <v>1335</v>
      </c>
      <c r="H851" t="s">
        <v>2529</v>
      </c>
      <c r="I851" t="s">
        <v>2395</v>
      </c>
      <c r="J851" t="s">
        <v>2868</v>
      </c>
      <c r="K851" t="s">
        <v>2883</v>
      </c>
      <c r="L851" t="s">
        <v>2887</v>
      </c>
      <c r="M851" t="s">
        <v>2895</v>
      </c>
    </row>
    <row r="852" spans="1:13">
      <c r="A852" s="1">
        <f>HYPERLINK("https://lsnyc.legalserver.org/matter/dynamic-profile/view/1905864","19-1905864")</f>
        <v>0</v>
      </c>
      <c r="E852" t="s">
        <v>44</v>
      </c>
      <c r="F852" t="s">
        <v>408</v>
      </c>
      <c r="G852" t="s">
        <v>1719</v>
      </c>
      <c r="H852" t="s">
        <v>2398</v>
      </c>
      <c r="I852" t="s">
        <v>2566</v>
      </c>
      <c r="J852" t="s">
        <v>2868</v>
      </c>
      <c r="K852" t="s">
        <v>2883</v>
      </c>
      <c r="L852" t="s">
        <v>2887</v>
      </c>
      <c r="M852" t="s">
        <v>2895</v>
      </c>
    </row>
    <row r="853" spans="1:13">
      <c r="A853" s="1">
        <f>HYPERLINK("https://lsnyc.legalserver.org/matter/dynamic-profile/view/1910277","19-1910277")</f>
        <v>0</v>
      </c>
      <c r="E853" t="s">
        <v>44</v>
      </c>
      <c r="F853" t="s">
        <v>640</v>
      </c>
      <c r="G853" t="s">
        <v>1720</v>
      </c>
      <c r="H853" t="s">
        <v>2498</v>
      </c>
      <c r="I853" t="s">
        <v>2647</v>
      </c>
      <c r="J853" t="s">
        <v>2868</v>
      </c>
      <c r="K853" t="s">
        <v>2883</v>
      </c>
      <c r="M853" t="s">
        <v>2892</v>
      </c>
    </row>
    <row r="854" spans="1:13">
      <c r="A854" s="1">
        <f>HYPERLINK("https://lsnyc.legalserver.org/matter/dynamic-profile/view/1890196","19-1890196")</f>
        <v>0</v>
      </c>
      <c r="E854" t="s">
        <v>44</v>
      </c>
      <c r="F854" t="s">
        <v>384</v>
      </c>
      <c r="G854" t="s">
        <v>1721</v>
      </c>
      <c r="H854" t="s">
        <v>2522</v>
      </c>
      <c r="I854" t="s">
        <v>2691</v>
      </c>
      <c r="J854" t="s">
        <v>2868</v>
      </c>
      <c r="K854" t="s">
        <v>2883</v>
      </c>
      <c r="L854" t="s">
        <v>2887</v>
      </c>
      <c r="M854" t="s">
        <v>2892</v>
      </c>
    </row>
    <row r="855" spans="1:13">
      <c r="A855" s="1">
        <f>HYPERLINK("https://lsnyc.legalserver.org/matter/dynamic-profile/view/1901387","19-1901387")</f>
        <v>0</v>
      </c>
      <c r="E855" t="s">
        <v>44</v>
      </c>
      <c r="F855" t="s">
        <v>632</v>
      </c>
      <c r="G855" t="s">
        <v>1714</v>
      </c>
      <c r="H855" t="s">
        <v>2436</v>
      </c>
      <c r="I855" t="s">
        <v>2794</v>
      </c>
      <c r="J855" t="s">
        <v>2868</v>
      </c>
      <c r="K855" t="s">
        <v>2883</v>
      </c>
      <c r="L855" t="s">
        <v>2887</v>
      </c>
      <c r="M855" t="s">
        <v>2892</v>
      </c>
    </row>
    <row r="856" spans="1:13">
      <c r="A856" s="1">
        <f>HYPERLINK("https://lsnyc.legalserver.org/matter/dynamic-profile/view/1893800","19-1893800")</f>
        <v>0</v>
      </c>
      <c r="E856" t="s">
        <v>44</v>
      </c>
      <c r="F856" t="s">
        <v>360</v>
      </c>
      <c r="G856" t="s">
        <v>1717</v>
      </c>
      <c r="H856" t="s">
        <v>2529</v>
      </c>
      <c r="I856" t="s">
        <v>2799</v>
      </c>
      <c r="J856" t="s">
        <v>2868</v>
      </c>
      <c r="L856" t="s">
        <v>2888</v>
      </c>
      <c r="M856" t="s">
        <v>2892</v>
      </c>
    </row>
    <row r="857" spans="1:13">
      <c r="A857" s="1">
        <f>HYPERLINK("https://lsnyc.legalserver.org/matter/dynamic-profile/view/1908051","19-1908051")</f>
        <v>0</v>
      </c>
      <c r="E857" t="s">
        <v>44</v>
      </c>
      <c r="F857" t="s">
        <v>641</v>
      </c>
      <c r="G857" t="s">
        <v>1612</v>
      </c>
      <c r="H857" t="s">
        <v>2343</v>
      </c>
      <c r="I857" t="s">
        <v>2705</v>
      </c>
      <c r="J857" t="s">
        <v>2868</v>
      </c>
      <c r="K857" t="s">
        <v>2883</v>
      </c>
      <c r="L857" t="s">
        <v>2887</v>
      </c>
      <c r="M857" t="s">
        <v>2892</v>
      </c>
    </row>
    <row r="858" spans="1:13">
      <c r="A858" s="1">
        <f>HYPERLINK("https://lsnyc.legalserver.org/matter/dynamic-profile/view/1908096","19-1908096")</f>
        <v>0</v>
      </c>
      <c r="E858" t="s">
        <v>44</v>
      </c>
      <c r="F858" t="s">
        <v>249</v>
      </c>
      <c r="G858" t="s">
        <v>1559</v>
      </c>
      <c r="H858" t="s">
        <v>2343</v>
      </c>
      <c r="I858" t="s">
        <v>2360</v>
      </c>
      <c r="J858" t="s">
        <v>2868</v>
      </c>
      <c r="K858" t="s">
        <v>2883</v>
      </c>
      <c r="M858" t="s">
        <v>2892</v>
      </c>
    </row>
    <row r="859" spans="1:13">
      <c r="A859" s="1">
        <f>HYPERLINK("https://lsnyc.legalserver.org/matter/dynamic-profile/view/1900494","19-1900494")</f>
        <v>0</v>
      </c>
      <c r="E859" t="s">
        <v>44</v>
      </c>
      <c r="F859" t="s">
        <v>104</v>
      </c>
      <c r="G859" t="s">
        <v>1722</v>
      </c>
      <c r="H859" t="s">
        <v>2518</v>
      </c>
      <c r="I859" t="s">
        <v>2436</v>
      </c>
      <c r="J859" t="s">
        <v>2868</v>
      </c>
      <c r="K859" t="s">
        <v>2883</v>
      </c>
      <c r="L859" t="s">
        <v>2887</v>
      </c>
      <c r="M859" t="s">
        <v>2895</v>
      </c>
    </row>
    <row r="860" spans="1:13">
      <c r="A860" s="1">
        <f>HYPERLINK("https://lsnyc.legalserver.org/matter/dynamic-profile/view/1904667","19-1904667")</f>
        <v>0</v>
      </c>
      <c r="E860" t="s">
        <v>44</v>
      </c>
      <c r="F860" t="s">
        <v>642</v>
      </c>
      <c r="G860" t="s">
        <v>1721</v>
      </c>
      <c r="H860" t="s">
        <v>2657</v>
      </c>
      <c r="I860" t="s">
        <v>2760</v>
      </c>
      <c r="J860" t="s">
        <v>2868</v>
      </c>
      <c r="K860" t="s">
        <v>2883</v>
      </c>
      <c r="L860" t="s">
        <v>2887</v>
      </c>
      <c r="M860" t="s">
        <v>2892</v>
      </c>
    </row>
    <row r="861" spans="1:13">
      <c r="A861" s="1">
        <f>HYPERLINK("https://lsnyc.legalserver.org/matter/dynamic-profile/view/1904811","19-1904811")</f>
        <v>0</v>
      </c>
      <c r="E861" t="s">
        <v>44</v>
      </c>
      <c r="F861" t="s">
        <v>643</v>
      </c>
      <c r="G861" t="s">
        <v>1723</v>
      </c>
      <c r="H861" t="s">
        <v>2658</v>
      </c>
      <c r="I861" t="s">
        <v>2485</v>
      </c>
      <c r="J861" t="s">
        <v>2868</v>
      </c>
      <c r="K861" t="s">
        <v>2883</v>
      </c>
      <c r="L861" t="s">
        <v>2887</v>
      </c>
      <c r="M861" t="s">
        <v>2892</v>
      </c>
    </row>
    <row r="862" spans="1:13">
      <c r="A862" s="1">
        <f>HYPERLINK("https://lsnyc.legalserver.org/matter/dynamic-profile/view/1906537","19-1906537")</f>
        <v>0</v>
      </c>
      <c r="E862" t="s">
        <v>44</v>
      </c>
      <c r="F862" t="s">
        <v>644</v>
      </c>
      <c r="G862" t="s">
        <v>1272</v>
      </c>
      <c r="H862" t="s">
        <v>2637</v>
      </c>
      <c r="I862" t="s">
        <v>2520</v>
      </c>
      <c r="J862" t="s">
        <v>2868</v>
      </c>
      <c r="K862" t="s">
        <v>2883</v>
      </c>
      <c r="M862" t="s">
        <v>2895</v>
      </c>
    </row>
    <row r="863" spans="1:13">
      <c r="A863" s="1">
        <f>HYPERLINK("https://lsnyc.legalserver.org/matter/dynamic-profile/view/1877615","18-1877615")</f>
        <v>0</v>
      </c>
      <c r="E863" t="s">
        <v>44</v>
      </c>
      <c r="F863" t="s">
        <v>645</v>
      </c>
      <c r="G863" t="s">
        <v>1724</v>
      </c>
      <c r="H863" t="s">
        <v>2659</v>
      </c>
      <c r="I863" t="s">
        <v>2401</v>
      </c>
      <c r="J863" t="s">
        <v>2868</v>
      </c>
      <c r="K863" t="s">
        <v>2883</v>
      </c>
      <c r="L863" t="s">
        <v>2887</v>
      </c>
      <c r="M863" t="s">
        <v>2892</v>
      </c>
    </row>
    <row r="864" spans="1:13">
      <c r="A864" s="1">
        <f>HYPERLINK("https://lsnyc.legalserver.org/matter/dynamic-profile/view/1877082","18-1877082")</f>
        <v>0</v>
      </c>
      <c r="E864" t="s">
        <v>44</v>
      </c>
      <c r="F864" t="s">
        <v>150</v>
      </c>
      <c r="G864" t="s">
        <v>1725</v>
      </c>
      <c r="H864" t="s">
        <v>2364</v>
      </c>
      <c r="I864" t="s">
        <v>2705</v>
      </c>
      <c r="J864" t="s">
        <v>2868</v>
      </c>
      <c r="K864" t="s">
        <v>2883</v>
      </c>
      <c r="L864" t="s">
        <v>2887</v>
      </c>
      <c r="M864" t="s">
        <v>2892</v>
      </c>
    </row>
    <row r="865" spans="1:13">
      <c r="A865" s="1">
        <f>HYPERLINK("https://lsnyc.legalserver.org/matter/dynamic-profile/view/1888977","19-1888977")</f>
        <v>0</v>
      </c>
      <c r="E865" t="s">
        <v>44</v>
      </c>
      <c r="F865" t="s">
        <v>375</v>
      </c>
      <c r="G865" t="s">
        <v>1726</v>
      </c>
      <c r="H865" t="s">
        <v>2588</v>
      </c>
      <c r="I865" t="s">
        <v>2407</v>
      </c>
      <c r="J865" t="s">
        <v>2868</v>
      </c>
      <c r="K865" t="s">
        <v>2883</v>
      </c>
      <c r="L865" t="s">
        <v>2887</v>
      </c>
      <c r="M865" t="s">
        <v>2895</v>
      </c>
    </row>
    <row r="866" spans="1:13">
      <c r="A866" s="1">
        <f>HYPERLINK("https://lsnyc.legalserver.org/matter/dynamic-profile/view/1850515","17-1850515")</f>
        <v>0</v>
      </c>
      <c r="E866" t="s">
        <v>44</v>
      </c>
      <c r="F866" t="s">
        <v>646</v>
      </c>
      <c r="G866" t="s">
        <v>1727</v>
      </c>
      <c r="H866" t="s">
        <v>2313</v>
      </c>
      <c r="I866" t="s">
        <v>2313</v>
      </c>
      <c r="J866" t="s">
        <v>2866</v>
      </c>
      <c r="K866" t="s">
        <v>2883</v>
      </c>
    </row>
    <row r="867" spans="1:13">
      <c r="A867" s="1">
        <f>HYPERLINK("https://lsnyc.legalserver.org/matter/dynamic-profile/view/1883341","18-1883341")</f>
        <v>0</v>
      </c>
      <c r="E867" t="s">
        <v>44</v>
      </c>
      <c r="F867" t="s">
        <v>647</v>
      </c>
      <c r="G867" t="s">
        <v>1728</v>
      </c>
      <c r="H867" t="s">
        <v>2454</v>
      </c>
      <c r="I867" t="s">
        <v>2525</v>
      </c>
      <c r="J867" t="s">
        <v>2868</v>
      </c>
      <c r="K867" t="s">
        <v>2883</v>
      </c>
      <c r="L867" t="s">
        <v>2887</v>
      </c>
      <c r="M867" t="s">
        <v>2892</v>
      </c>
    </row>
    <row r="868" spans="1:13">
      <c r="A868" s="1">
        <f>HYPERLINK("https://lsnyc.legalserver.org/matter/dynamic-profile/view/1910058","19-1910058")</f>
        <v>0</v>
      </c>
      <c r="E868" t="s">
        <v>44</v>
      </c>
      <c r="F868" t="s">
        <v>300</v>
      </c>
      <c r="G868" t="s">
        <v>1729</v>
      </c>
      <c r="H868" t="s">
        <v>2406</v>
      </c>
      <c r="I868" t="s">
        <v>2401</v>
      </c>
      <c r="J868" t="s">
        <v>2868</v>
      </c>
      <c r="K868" t="s">
        <v>2883</v>
      </c>
      <c r="L868" t="s">
        <v>2886</v>
      </c>
      <c r="M868" t="s">
        <v>2892</v>
      </c>
    </row>
    <row r="869" spans="1:13">
      <c r="A869" s="1">
        <f>HYPERLINK("https://lsnyc.legalserver.org/matter/dynamic-profile/view/1879707","18-1879707")</f>
        <v>0</v>
      </c>
      <c r="E869" t="s">
        <v>44</v>
      </c>
      <c r="F869" t="s">
        <v>648</v>
      </c>
      <c r="G869" t="s">
        <v>1730</v>
      </c>
      <c r="H869" t="s">
        <v>2516</v>
      </c>
      <c r="I869" t="s">
        <v>2649</v>
      </c>
      <c r="J869" t="s">
        <v>2868</v>
      </c>
      <c r="L869" t="s">
        <v>2887</v>
      </c>
      <c r="M869" t="s">
        <v>2892</v>
      </c>
    </row>
    <row r="870" spans="1:13">
      <c r="A870" s="1">
        <f>HYPERLINK("https://lsnyc.legalserver.org/matter/dynamic-profile/view/1901787","19-1901787")</f>
        <v>0</v>
      </c>
      <c r="E870" t="s">
        <v>44</v>
      </c>
      <c r="F870" t="s">
        <v>649</v>
      </c>
      <c r="G870" t="s">
        <v>1731</v>
      </c>
      <c r="H870" t="s">
        <v>2332</v>
      </c>
      <c r="I870" t="s">
        <v>2401</v>
      </c>
      <c r="J870" t="s">
        <v>2868</v>
      </c>
      <c r="K870" t="s">
        <v>2883</v>
      </c>
      <c r="L870" t="s">
        <v>2887</v>
      </c>
      <c r="M870" t="s">
        <v>2892</v>
      </c>
    </row>
    <row r="871" spans="1:13">
      <c r="A871" s="1">
        <f>HYPERLINK("https://lsnyc.legalserver.org/matter/dynamic-profile/view/1912306","19-1912306")</f>
        <v>0</v>
      </c>
      <c r="E871" t="s">
        <v>44</v>
      </c>
      <c r="F871" t="s">
        <v>281</v>
      </c>
      <c r="G871" t="s">
        <v>1732</v>
      </c>
      <c r="H871" t="s">
        <v>2647</v>
      </c>
      <c r="I871" t="s">
        <v>2403</v>
      </c>
      <c r="J871" t="s">
        <v>2868</v>
      </c>
      <c r="K871" t="s">
        <v>2883</v>
      </c>
      <c r="L871" t="s">
        <v>2887</v>
      </c>
      <c r="M871" t="s">
        <v>2892</v>
      </c>
    </row>
    <row r="872" spans="1:13">
      <c r="A872" s="1">
        <f>HYPERLINK("https://lsnyc.legalserver.org/matter/dynamic-profile/view/1858685","18-1858685")</f>
        <v>0</v>
      </c>
      <c r="E872" t="s">
        <v>44</v>
      </c>
      <c r="F872" t="s">
        <v>226</v>
      </c>
      <c r="G872" t="s">
        <v>1733</v>
      </c>
      <c r="H872" t="s">
        <v>2461</v>
      </c>
      <c r="I872" t="s">
        <v>2407</v>
      </c>
      <c r="J872" t="s">
        <v>2868</v>
      </c>
      <c r="K872" t="s">
        <v>2883</v>
      </c>
      <c r="L872" t="s">
        <v>2887</v>
      </c>
      <c r="M872" t="s">
        <v>2895</v>
      </c>
    </row>
    <row r="873" spans="1:13">
      <c r="A873" s="1">
        <f>HYPERLINK("https://lsnyc.legalserver.org/matter/dynamic-profile/view/1899142","19-1899142")</f>
        <v>0</v>
      </c>
      <c r="E873" t="s">
        <v>44</v>
      </c>
      <c r="F873" t="s">
        <v>650</v>
      </c>
      <c r="G873" t="s">
        <v>1734</v>
      </c>
      <c r="H873" t="s">
        <v>2348</v>
      </c>
      <c r="I873" t="s">
        <v>2300</v>
      </c>
      <c r="J873" t="s">
        <v>2868</v>
      </c>
      <c r="K873" t="s">
        <v>2883</v>
      </c>
      <c r="L873" t="s">
        <v>2887</v>
      </c>
      <c r="M873" t="s">
        <v>2892</v>
      </c>
    </row>
    <row r="874" spans="1:13">
      <c r="A874" s="1">
        <f>HYPERLINK("https://lsnyc.legalserver.org/matter/dynamic-profile/view/1850506","17-1850506")</f>
        <v>0</v>
      </c>
      <c r="E874" t="s">
        <v>44</v>
      </c>
      <c r="F874" t="s">
        <v>633</v>
      </c>
      <c r="G874" t="s">
        <v>1735</v>
      </c>
      <c r="H874" t="s">
        <v>2313</v>
      </c>
      <c r="I874" t="s">
        <v>2400</v>
      </c>
      <c r="J874" t="s">
        <v>2866</v>
      </c>
      <c r="M874" t="s">
        <v>2892</v>
      </c>
    </row>
    <row r="875" spans="1:13">
      <c r="A875" s="1">
        <f>HYPERLINK("https://lsnyc.legalserver.org/matter/dynamic-profile/view/1891097","19-1891097")</f>
        <v>0</v>
      </c>
      <c r="E875" t="s">
        <v>44</v>
      </c>
      <c r="F875" t="s">
        <v>651</v>
      </c>
      <c r="G875" t="s">
        <v>1736</v>
      </c>
      <c r="H875" t="s">
        <v>2316</v>
      </c>
      <c r="I875" t="s">
        <v>2360</v>
      </c>
      <c r="J875" t="s">
        <v>2868</v>
      </c>
      <c r="K875" t="s">
        <v>2883</v>
      </c>
      <c r="L875" t="s">
        <v>2887</v>
      </c>
      <c r="M875" t="s">
        <v>2892</v>
      </c>
    </row>
    <row r="876" spans="1:13">
      <c r="A876" s="1">
        <f>HYPERLINK("https://lsnyc.legalserver.org/matter/dynamic-profile/view/1878167","18-1878167")</f>
        <v>0</v>
      </c>
      <c r="E876" t="s">
        <v>44</v>
      </c>
      <c r="F876" t="s">
        <v>652</v>
      </c>
      <c r="G876" t="s">
        <v>1737</v>
      </c>
      <c r="H876" t="s">
        <v>2333</v>
      </c>
      <c r="I876" t="s">
        <v>2305</v>
      </c>
      <c r="J876" t="s">
        <v>2868</v>
      </c>
      <c r="K876" t="s">
        <v>2883</v>
      </c>
      <c r="L876" t="s">
        <v>2887</v>
      </c>
      <c r="M876" t="s">
        <v>2895</v>
      </c>
    </row>
    <row r="877" spans="1:13">
      <c r="A877" s="1">
        <f>HYPERLINK("https://lsnyc.legalserver.org/matter/dynamic-profile/view/1911311","19-1911311")</f>
        <v>0</v>
      </c>
      <c r="E877" t="s">
        <v>44</v>
      </c>
      <c r="F877" t="s">
        <v>653</v>
      </c>
      <c r="G877" t="s">
        <v>1738</v>
      </c>
      <c r="H877" t="s">
        <v>2395</v>
      </c>
      <c r="I877" t="s">
        <v>2400</v>
      </c>
      <c r="J877" t="s">
        <v>2868</v>
      </c>
      <c r="K877" t="s">
        <v>2883</v>
      </c>
      <c r="L877" t="s">
        <v>2887</v>
      </c>
      <c r="M877" t="s">
        <v>2892</v>
      </c>
    </row>
    <row r="878" spans="1:13">
      <c r="A878" s="1">
        <f>HYPERLINK("https://lsnyc.legalserver.org/matter/dynamic-profile/view/1912258","19-1912258")</f>
        <v>0</v>
      </c>
      <c r="E878" t="s">
        <v>44</v>
      </c>
      <c r="F878" t="s">
        <v>654</v>
      </c>
      <c r="G878" t="s">
        <v>1739</v>
      </c>
      <c r="H878" t="s">
        <v>2407</v>
      </c>
      <c r="I878" t="s">
        <v>2405</v>
      </c>
      <c r="J878" t="s">
        <v>2868</v>
      </c>
      <c r="K878" t="s">
        <v>2883</v>
      </c>
      <c r="M878" t="s">
        <v>2892</v>
      </c>
    </row>
    <row r="879" spans="1:13">
      <c r="A879" s="1">
        <f>HYPERLINK("https://lsnyc.legalserver.org/matter/dynamic-profile/view/1899543","19-1899543")</f>
        <v>0</v>
      </c>
      <c r="E879" t="s">
        <v>44</v>
      </c>
      <c r="F879" t="s">
        <v>655</v>
      </c>
      <c r="G879" t="s">
        <v>1740</v>
      </c>
      <c r="H879" t="s">
        <v>2593</v>
      </c>
      <c r="I879" t="s">
        <v>2668</v>
      </c>
      <c r="J879" t="s">
        <v>2868</v>
      </c>
      <c r="K879" t="s">
        <v>2883</v>
      </c>
      <c r="L879" t="s">
        <v>2887</v>
      </c>
      <c r="M879" t="s">
        <v>2892</v>
      </c>
    </row>
    <row r="880" spans="1:13">
      <c r="A880" s="1">
        <f>HYPERLINK("https://lsnyc.legalserver.org/matter/dynamic-profile/view/1889117","19-1889117")</f>
        <v>0</v>
      </c>
      <c r="E880" t="s">
        <v>44</v>
      </c>
      <c r="F880" t="s">
        <v>621</v>
      </c>
      <c r="G880" t="s">
        <v>1633</v>
      </c>
      <c r="H880" t="s">
        <v>2660</v>
      </c>
      <c r="I880" t="s">
        <v>2452</v>
      </c>
      <c r="J880" t="s">
        <v>2868</v>
      </c>
      <c r="K880" t="s">
        <v>2883</v>
      </c>
      <c r="L880" t="s">
        <v>2887</v>
      </c>
      <c r="M880" t="s">
        <v>2892</v>
      </c>
    </row>
    <row r="881" spans="1:13">
      <c r="A881" s="1">
        <f>HYPERLINK("https://lsnyc.legalserver.org/matter/dynamic-profile/view/1893140","19-1893140")</f>
        <v>0</v>
      </c>
      <c r="E881" t="s">
        <v>44</v>
      </c>
      <c r="F881" t="s">
        <v>656</v>
      </c>
      <c r="G881" t="s">
        <v>1530</v>
      </c>
      <c r="H881" t="s">
        <v>2661</v>
      </c>
      <c r="I881" t="s">
        <v>2511</v>
      </c>
      <c r="J881" t="s">
        <v>2868</v>
      </c>
      <c r="K881" t="s">
        <v>2883</v>
      </c>
      <c r="L881" t="s">
        <v>2887</v>
      </c>
      <c r="M881" t="s">
        <v>2895</v>
      </c>
    </row>
    <row r="882" spans="1:13">
      <c r="A882" s="1">
        <f>HYPERLINK("https://lsnyc.legalserver.org/matter/dynamic-profile/view/1875051","18-1875051")</f>
        <v>0</v>
      </c>
      <c r="E882" t="s">
        <v>44</v>
      </c>
      <c r="F882" t="s">
        <v>657</v>
      </c>
      <c r="G882" t="s">
        <v>1741</v>
      </c>
      <c r="H882" t="s">
        <v>2608</v>
      </c>
      <c r="I882" t="s">
        <v>2478</v>
      </c>
      <c r="J882" t="s">
        <v>2868</v>
      </c>
      <c r="K882" t="s">
        <v>2883</v>
      </c>
      <c r="L882" t="s">
        <v>2887</v>
      </c>
      <c r="M882" t="s">
        <v>2895</v>
      </c>
    </row>
    <row r="883" spans="1:13">
      <c r="A883" s="1">
        <f>HYPERLINK("https://lsnyc.legalserver.org/matter/dynamic-profile/view/1853779","17-1853779")</f>
        <v>0</v>
      </c>
      <c r="E883" t="s">
        <v>44</v>
      </c>
      <c r="F883" t="s">
        <v>658</v>
      </c>
      <c r="G883" t="s">
        <v>1429</v>
      </c>
      <c r="H883" t="s">
        <v>2662</v>
      </c>
      <c r="I883" t="s">
        <v>2859</v>
      </c>
      <c r="J883" t="s">
        <v>2868</v>
      </c>
      <c r="K883" t="s">
        <v>2883</v>
      </c>
      <c r="L883" t="s">
        <v>2887</v>
      </c>
      <c r="M883" t="s">
        <v>2895</v>
      </c>
    </row>
    <row r="884" spans="1:13">
      <c r="A884" s="1">
        <f>HYPERLINK("https://lsnyc.legalserver.org/matter/dynamic-profile/view/1850491","17-1850491")</f>
        <v>0</v>
      </c>
      <c r="E884" t="s">
        <v>44</v>
      </c>
      <c r="F884" t="s">
        <v>633</v>
      </c>
      <c r="G884" t="s">
        <v>1735</v>
      </c>
      <c r="H884" t="s">
        <v>2313</v>
      </c>
      <c r="I884" t="s">
        <v>2401</v>
      </c>
      <c r="J884" t="s">
        <v>2868</v>
      </c>
      <c r="K884" t="s">
        <v>2883</v>
      </c>
      <c r="L884" t="s">
        <v>2887</v>
      </c>
      <c r="M884" t="s">
        <v>2892</v>
      </c>
    </row>
    <row r="885" spans="1:13">
      <c r="A885" s="1">
        <f>HYPERLINK("https://lsnyc.legalserver.org/matter/dynamic-profile/view/1908110","19-1908110")</f>
        <v>0</v>
      </c>
      <c r="E885" t="s">
        <v>44</v>
      </c>
      <c r="F885" t="s">
        <v>528</v>
      </c>
      <c r="G885" t="s">
        <v>1742</v>
      </c>
      <c r="H885" t="s">
        <v>2343</v>
      </c>
      <c r="I885" t="s">
        <v>2360</v>
      </c>
      <c r="J885" t="s">
        <v>2868</v>
      </c>
      <c r="K885" t="s">
        <v>2883</v>
      </c>
      <c r="L885" t="s">
        <v>2887</v>
      </c>
      <c r="M885" t="s">
        <v>2892</v>
      </c>
    </row>
    <row r="886" spans="1:13">
      <c r="A886" s="1">
        <f>HYPERLINK("https://lsnyc.legalserver.org/matter/dynamic-profile/view/1901764","19-1901764")</f>
        <v>0</v>
      </c>
      <c r="E886" t="s">
        <v>44</v>
      </c>
      <c r="F886" t="s">
        <v>659</v>
      </c>
      <c r="G886" t="s">
        <v>1743</v>
      </c>
      <c r="H886" t="s">
        <v>2332</v>
      </c>
      <c r="I886" t="s">
        <v>2303</v>
      </c>
      <c r="J886" t="s">
        <v>2868</v>
      </c>
      <c r="K886" t="s">
        <v>2883</v>
      </c>
      <c r="L886" t="s">
        <v>2887</v>
      </c>
      <c r="M886" t="s">
        <v>2892</v>
      </c>
    </row>
    <row r="887" spans="1:13">
      <c r="A887" s="1">
        <f>HYPERLINK("https://lsnyc.legalserver.org/matter/dynamic-profile/view/1896642","19-1896642")</f>
        <v>0</v>
      </c>
      <c r="E887" t="s">
        <v>44</v>
      </c>
      <c r="F887" t="s">
        <v>660</v>
      </c>
      <c r="G887" t="s">
        <v>1744</v>
      </c>
      <c r="H887" t="s">
        <v>2641</v>
      </c>
      <c r="I887" t="s">
        <v>2649</v>
      </c>
      <c r="J887" t="s">
        <v>2868</v>
      </c>
      <c r="K887" t="s">
        <v>2883</v>
      </c>
      <c r="L887" t="s">
        <v>2887</v>
      </c>
      <c r="M887" t="s">
        <v>2895</v>
      </c>
    </row>
    <row r="888" spans="1:13">
      <c r="A888" s="1">
        <f>HYPERLINK("https://lsnyc.legalserver.org/matter/dynamic-profile/view/1868724","18-1868724")</f>
        <v>0</v>
      </c>
      <c r="E888" t="s">
        <v>44</v>
      </c>
      <c r="F888" t="s">
        <v>661</v>
      </c>
      <c r="G888" t="s">
        <v>1745</v>
      </c>
      <c r="H888" t="s">
        <v>2336</v>
      </c>
      <c r="I888" t="s">
        <v>2363</v>
      </c>
      <c r="J888" t="s">
        <v>2868</v>
      </c>
      <c r="K888" t="s">
        <v>2883</v>
      </c>
      <c r="L888" t="s">
        <v>2887</v>
      </c>
      <c r="M888" t="s">
        <v>2895</v>
      </c>
    </row>
    <row r="889" spans="1:13">
      <c r="A889" s="1">
        <f>HYPERLINK("https://lsnyc.legalserver.org/matter/dynamic-profile/view/1850511","17-1850511")</f>
        <v>0</v>
      </c>
      <c r="E889" t="s">
        <v>44</v>
      </c>
      <c r="F889" t="s">
        <v>646</v>
      </c>
      <c r="G889" t="s">
        <v>1727</v>
      </c>
      <c r="H889" t="s">
        <v>2313</v>
      </c>
      <c r="I889" t="s">
        <v>2401</v>
      </c>
      <c r="J889" t="s">
        <v>2868</v>
      </c>
      <c r="L889" t="s">
        <v>2887</v>
      </c>
      <c r="M889" t="s">
        <v>2895</v>
      </c>
    </row>
    <row r="890" spans="1:13">
      <c r="A890" s="1">
        <f>HYPERLINK("https://lsnyc.legalserver.org/matter/dynamic-profile/view/1883386","18-1883386")</f>
        <v>0</v>
      </c>
      <c r="E890" t="s">
        <v>44</v>
      </c>
      <c r="F890" t="s">
        <v>335</v>
      </c>
      <c r="G890" t="s">
        <v>1746</v>
      </c>
      <c r="H890" t="s">
        <v>2569</v>
      </c>
      <c r="I890" t="s">
        <v>2497</v>
      </c>
      <c r="J890" t="s">
        <v>2868</v>
      </c>
      <c r="K890" t="s">
        <v>2883</v>
      </c>
      <c r="L890" t="s">
        <v>2887</v>
      </c>
      <c r="M890" t="s">
        <v>2892</v>
      </c>
    </row>
    <row r="891" spans="1:13">
      <c r="A891" s="1">
        <f>HYPERLINK("https://lsnyc.legalserver.org/matter/dynamic-profile/view/1888946","19-1888946")</f>
        <v>0</v>
      </c>
      <c r="E891" t="s">
        <v>44</v>
      </c>
      <c r="F891" t="s">
        <v>175</v>
      </c>
      <c r="G891" t="s">
        <v>1283</v>
      </c>
      <c r="H891" t="s">
        <v>2588</v>
      </c>
      <c r="I891" t="s">
        <v>2406</v>
      </c>
      <c r="J891" t="s">
        <v>2868</v>
      </c>
      <c r="K891" t="s">
        <v>2883</v>
      </c>
      <c r="L891" t="s">
        <v>2887</v>
      </c>
      <c r="M891" t="s">
        <v>2892</v>
      </c>
    </row>
    <row r="892" spans="1:13">
      <c r="A892" s="1">
        <f>HYPERLINK("https://lsnyc.legalserver.org/matter/dynamic-profile/view/1903722","19-1903722")</f>
        <v>0</v>
      </c>
      <c r="E892" t="s">
        <v>44</v>
      </c>
      <c r="F892" t="s">
        <v>662</v>
      </c>
      <c r="G892" t="s">
        <v>1747</v>
      </c>
      <c r="H892" t="s">
        <v>2596</v>
      </c>
      <c r="I892" t="s">
        <v>2705</v>
      </c>
      <c r="J892" t="s">
        <v>2868</v>
      </c>
      <c r="K892" t="s">
        <v>2883</v>
      </c>
      <c r="L892" t="s">
        <v>2887</v>
      </c>
      <c r="M892" t="s">
        <v>2892</v>
      </c>
    </row>
    <row r="893" spans="1:13">
      <c r="A893" s="1">
        <f>HYPERLINK("https://lsnyc.legalserver.org/matter/dynamic-profile/view/1902871","19-1902871")</f>
        <v>0</v>
      </c>
      <c r="E893" t="s">
        <v>44</v>
      </c>
      <c r="F893" t="s">
        <v>663</v>
      </c>
      <c r="G893" t="s">
        <v>1748</v>
      </c>
      <c r="H893" t="s">
        <v>2297</v>
      </c>
      <c r="I893" t="s">
        <v>2305</v>
      </c>
      <c r="J893" t="s">
        <v>2868</v>
      </c>
      <c r="K893" t="s">
        <v>2883</v>
      </c>
      <c r="L893" t="s">
        <v>2887</v>
      </c>
      <c r="M893" t="s">
        <v>2892</v>
      </c>
    </row>
    <row r="894" spans="1:13">
      <c r="A894" s="1">
        <f>HYPERLINK("https://lsnyc.legalserver.org/matter/dynamic-profile/view/1879664","18-1879664")</f>
        <v>0</v>
      </c>
      <c r="E894" t="s">
        <v>44</v>
      </c>
      <c r="F894" t="s">
        <v>664</v>
      </c>
      <c r="G894" t="s">
        <v>1749</v>
      </c>
      <c r="H894" t="s">
        <v>2663</v>
      </c>
      <c r="I894" t="s">
        <v>2637</v>
      </c>
      <c r="J894" t="s">
        <v>2868</v>
      </c>
      <c r="K894" t="s">
        <v>2883</v>
      </c>
      <c r="L894" t="s">
        <v>2887</v>
      </c>
      <c r="M894" t="s">
        <v>2892</v>
      </c>
    </row>
    <row r="895" spans="1:13">
      <c r="A895" s="1">
        <f>HYPERLINK("https://lsnyc.legalserver.org/matter/dynamic-profile/view/1904769","19-1904769")</f>
        <v>0</v>
      </c>
      <c r="E895" t="s">
        <v>44</v>
      </c>
      <c r="F895" t="s">
        <v>172</v>
      </c>
      <c r="G895" t="s">
        <v>1750</v>
      </c>
      <c r="H895" t="s">
        <v>2658</v>
      </c>
      <c r="I895" t="s">
        <v>2400</v>
      </c>
      <c r="J895" t="s">
        <v>2868</v>
      </c>
      <c r="L895" t="s">
        <v>2888</v>
      </c>
    </row>
    <row r="896" spans="1:13">
      <c r="A896" s="1">
        <f>HYPERLINK("https://lsnyc.legalserver.org/matter/dynamic-profile/view/1896804","19-1896804")</f>
        <v>0</v>
      </c>
      <c r="E896" t="s">
        <v>44</v>
      </c>
      <c r="F896" t="s">
        <v>665</v>
      </c>
      <c r="G896" t="s">
        <v>1751</v>
      </c>
      <c r="H896" t="s">
        <v>2525</v>
      </c>
      <c r="I896" t="s">
        <v>2297</v>
      </c>
      <c r="J896" t="s">
        <v>2868</v>
      </c>
      <c r="K896" t="s">
        <v>2883</v>
      </c>
      <c r="L896" t="s">
        <v>2887</v>
      </c>
      <c r="M896" t="s">
        <v>2892</v>
      </c>
    </row>
    <row r="897" spans="1:13">
      <c r="A897" s="1">
        <f>HYPERLINK("https://lsnyc.legalserver.org/matter/dynamic-profile/view/1895502","19-1895502")</f>
        <v>0</v>
      </c>
      <c r="E897" t="s">
        <v>44</v>
      </c>
      <c r="F897" t="s">
        <v>666</v>
      </c>
      <c r="G897" t="s">
        <v>1752</v>
      </c>
      <c r="H897" t="s">
        <v>2552</v>
      </c>
      <c r="I897" t="s">
        <v>2705</v>
      </c>
      <c r="J897" t="s">
        <v>2868</v>
      </c>
      <c r="K897" t="s">
        <v>2883</v>
      </c>
      <c r="L897" t="s">
        <v>2887</v>
      </c>
      <c r="M897" t="s">
        <v>2892</v>
      </c>
    </row>
    <row r="898" spans="1:13">
      <c r="A898" s="1">
        <f>HYPERLINK("https://lsnyc.legalserver.org/matter/dynamic-profile/view/1880495","18-1880495")</f>
        <v>0</v>
      </c>
      <c r="E898" t="s">
        <v>44</v>
      </c>
      <c r="F898" t="s">
        <v>667</v>
      </c>
      <c r="G898" t="s">
        <v>1753</v>
      </c>
      <c r="H898" t="s">
        <v>2362</v>
      </c>
      <c r="I898" t="s">
        <v>2579</v>
      </c>
      <c r="J898" t="s">
        <v>2868</v>
      </c>
      <c r="K898" t="s">
        <v>2883</v>
      </c>
      <c r="L898" t="s">
        <v>2887</v>
      </c>
      <c r="M898" t="s">
        <v>2892</v>
      </c>
    </row>
    <row r="899" spans="1:13">
      <c r="A899" s="1">
        <f>HYPERLINK("https://lsnyc.legalserver.org/matter/dynamic-profile/view/1891439","19-1891439")</f>
        <v>0</v>
      </c>
      <c r="E899" t="s">
        <v>44</v>
      </c>
      <c r="F899" t="s">
        <v>668</v>
      </c>
      <c r="G899" t="s">
        <v>1291</v>
      </c>
      <c r="H899" t="s">
        <v>2316</v>
      </c>
      <c r="I899" t="s">
        <v>2481</v>
      </c>
      <c r="J899" t="s">
        <v>2868</v>
      </c>
      <c r="K899" t="s">
        <v>2883</v>
      </c>
      <c r="L899" t="s">
        <v>2887</v>
      </c>
      <c r="M899" t="s">
        <v>2892</v>
      </c>
    </row>
    <row r="900" spans="1:13">
      <c r="A900" s="1">
        <f>HYPERLINK("https://lsnyc.legalserver.org/matter/dynamic-profile/view/1905970","19-1905970")</f>
        <v>0</v>
      </c>
      <c r="E900" t="s">
        <v>44</v>
      </c>
      <c r="F900" t="s">
        <v>669</v>
      </c>
      <c r="G900" t="s">
        <v>1754</v>
      </c>
      <c r="H900" t="s">
        <v>2377</v>
      </c>
      <c r="I900" t="s">
        <v>2649</v>
      </c>
      <c r="J900" t="s">
        <v>2868</v>
      </c>
      <c r="K900" t="s">
        <v>2883</v>
      </c>
      <c r="L900" t="s">
        <v>2887</v>
      </c>
      <c r="M900" t="s">
        <v>2892</v>
      </c>
    </row>
    <row r="901" spans="1:13">
      <c r="A901" s="1">
        <f>HYPERLINK("https://lsnyc.legalserver.org/matter/dynamic-profile/view/1885421","18-1885421")</f>
        <v>0</v>
      </c>
      <c r="E901" t="s">
        <v>44</v>
      </c>
      <c r="F901" t="s">
        <v>670</v>
      </c>
      <c r="G901" t="s">
        <v>238</v>
      </c>
      <c r="H901" t="s">
        <v>2515</v>
      </c>
      <c r="I901" t="s">
        <v>2757</v>
      </c>
      <c r="J901" t="s">
        <v>2868</v>
      </c>
      <c r="K901" t="s">
        <v>2883</v>
      </c>
      <c r="L901" t="s">
        <v>2887</v>
      </c>
      <c r="M901" t="s">
        <v>2892</v>
      </c>
    </row>
    <row r="902" spans="1:13">
      <c r="A902" s="1">
        <f>HYPERLINK("https://lsnyc.legalserver.org/matter/dynamic-profile/view/1899505","19-1899505")</f>
        <v>0</v>
      </c>
      <c r="E902" t="s">
        <v>44</v>
      </c>
      <c r="F902" t="s">
        <v>174</v>
      </c>
      <c r="G902" t="s">
        <v>1250</v>
      </c>
      <c r="H902" t="s">
        <v>2373</v>
      </c>
      <c r="I902" t="s">
        <v>2343</v>
      </c>
      <c r="J902" t="s">
        <v>2868</v>
      </c>
      <c r="K902" t="s">
        <v>2883</v>
      </c>
      <c r="L902" t="s">
        <v>2887</v>
      </c>
      <c r="M902" t="s">
        <v>2892</v>
      </c>
    </row>
    <row r="903" spans="1:13">
      <c r="A903" s="1">
        <f>HYPERLINK("https://lsnyc.legalserver.org/matter/dynamic-profile/view/1874538","18-1874538")</f>
        <v>0</v>
      </c>
      <c r="E903" t="s">
        <v>44</v>
      </c>
      <c r="F903" t="s">
        <v>140</v>
      </c>
      <c r="G903" t="s">
        <v>1732</v>
      </c>
      <c r="H903" t="s">
        <v>2312</v>
      </c>
      <c r="I903" t="s">
        <v>2401</v>
      </c>
      <c r="J903" t="s">
        <v>2868</v>
      </c>
      <c r="K903" t="s">
        <v>2883</v>
      </c>
      <c r="L903" t="s">
        <v>2887</v>
      </c>
      <c r="M903" t="s">
        <v>2892</v>
      </c>
    </row>
    <row r="904" spans="1:13">
      <c r="A904" s="1">
        <f>HYPERLINK("https://lsnyc.legalserver.org/matter/dynamic-profile/view/1900917","19-1900917")</f>
        <v>0</v>
      </c>
      <c r="E904" t="s">
        <v>44</v>
      </c>
      <c r="F904" t="s">
        <v>671</v>
      </c>
      <c r="G904" t="s">
        <v>1755</v>
      </c>
      <c r="H904" t="s">
        <v>2656</v>
      </c>
      <c r="I904" t="s">
        <v>2304</v>
      </c>
      <c r="J904" t="s">
        <v>2868</v>
      </c>
      <c r="K904" t="s">
        <v>2883</v>
      </c>
      <c r="L904" t="s">
        <v>2887</v>
      </c>
      <c r="M904" t="s">
        <v>2892</v>
      </c>
    </row>
    <row r="905" spans="1:13">
      <c r="A905" s="1">
        <f>HYPERLINK("https://lsnyc.legalserver.org/matter/dynamic-profile/view/1905569","19-1905569")</f>
        <v>0</v>
      </c>
      <c r="E905" t="s">
        <v>44</v>
      </c>
      <c r="F905" t="s">
        <v>396</v>
      </c>
      <c r="G905" t="s">
        <v>1669</v>
      </c>
      <c r="H905" t="s">
        <v>2421</v>
      </c>
      <c r="I905" t="s">
        <v>2520</v>
      </c>
      <c r="J905" t="s">
        <v>2868</v>
      </c>
      <c r="K905" t="s">
        <v>2883</v>
      </c>
      <c r="L905" t="s">
        <v>2887</v>
      </c>
      <c r="M905" t="s">
        <v>2892</v>
      </c>
    </row>
    <row r="906" spans="1:13">
      <c r="A906" s="1">
        <f>HYPERLINK("https://lsnyc.legalserver.org/matter/dynamic-profile/view/1893218","19-1893218")</f>
        <v>0</v>
      </c>
      <c r="E906" t="s">
        <v>44</v>
      </c>
      <c r="F906" t="s">
        <v>672</v>
      </c>
      <c r="G906" t="s">
        <v>1756</v>
      </c>
      <c r="H906" t="s">
        <v>2661</v>
      </c>
      <c r="I906" t="s">
        <v>2436</v>
      </c>
      <c r="J906" t="s">
        <v>2868</v>
      </c>
      <c r="K906" t="s">
        <v>2883</v>
      </c>
      <c r="L906" t="s">
        <v>2887</v>
      </c>
      <c r="M906" t="s">
        <v>2892</v>
      </c>
    </row>
    <row r="907" spans="1:13">
      <c r="A907" s="1">
        <f>HYPERLINK("https://lsnyc.legalserver.org/matter/dynamic-profile/view/1883317","18-1883317")</f>
        <v>0</v>
      </c>
      <c r="E907" t="s">
        <v>45</v>
      </c>
      <c r="F907" t="s">
        <v>166</v>
      </c>
      <c r="G907" t="s">
        <v>1527</v>
      </c>
      <c r="H907" t="s">
        <v>2454</v>
      </c>
      <c r="I907" t="s">
        <v>2566</v>
      </c>
      <c r="J907" t="s">
        <v>2866</v>
      </c>
    </row>
    <row r="908" spans="1:13">
      <c r="A908" s="1">
        <f>HYPERLINK("https://lsnyc.legalserver.org/matter/dynamic-profile/view/1901727","19-1901727")</f>
        <v>0</v>
      </c>
      <c r="E908" t="s">
        <v>45</v>
      </c>
      <c r="F908" t="s">
        <v>478</v>
      </c>
      <c r="G908" t="s">
        <v>252</v>
      </c>
      <c r="H908" t="s">
        <v>2332</v>
      </c>
      <c r="I908" t="s">
        <v>2304</v>
      </c>
      <c r="J908" t="s">
        <v>2866</v>
      </c>
    </row>
    <row r="909" spans="1:13">
      <c r="A909" s="1">
        <f>HYPERLINK("https://lsnyc.legalserver.org/matter/dynamic-profile/view/1888037","19-1888037")</f>
        <v>0</v>
      </c>
      <c r="E909" t="s">
        <v>45</v>
      </c>
      <c r="F909" t="s">
        <v>443</v>
      </c>
      <c r="G909" t="s">
        <v>1541</v>
      </c>
      <c r="H909" t="s">
        <v>2634</v>
      </c>
      <c r="I909" t="s">
        <v>2767</v>
      </c>
      <c r="J909" t="s">
        <v>2866</v>
      </c>
      <c r="L909" t="s">
        <v>2885</v>
      </c>
    </row>
    <row r="910" spans="1:13">
      <c r="A910" s="1">
        <f>HYPERLINK("https://lsnyc.legalserver.org/matter/dynamic-profile/view/1896689","19-1896689")</f>
        <v>0</v>
      </c>
      <c r="E910" t="s">
        <v>45</v>
      </c>
      <c r="F910" t="s">
        <v>591</v>
      </c>
      <c r="G910" t="s">
        <v>1444</v>
      </c>
      <c r="H910" t="s">
        <v>2641</v>
      </c>
      <c r="I910" t="s">
        <v>2481</v>
      </c>
      <c r="J910" t="s">
        <v>2866</v>
      </c>
    </row>
    <row r="911" spans="1:13">
      <c r="A911" s="1">
        <f>HYPERLINK("https://lsnyc.legalserver.org/matter/dynamic-profile/view/1889561","19-1889561")</f>
        <v>0</v>
      </c>
      <c r="E911" t="s">
        <v>45</v>
      </c>
      <c r="F911" t="s">
        <v>567</v>
      </c>
      <c r="G911" t="s">
        <v>1660</v>
      </c>
      <c r="H911" t="s">
        <v>2490</v>
      </c>
      <c r="I911" t="s">
        <v>2668</v>
      </c>
      <c r="J911" t="s">
        <v>2866</v>
      </c>
      <c r="L911" t="s">
        <v>2887</v>
      </c>
    </row>
    <row r="912" spans="1:13">
      <c r="A912" s="1">
        <f>HYPERLINK("https://lsnyc.legalserver.org/matter/dynamic-profile/view/1898766","19-1898766")</f>
        <v>0</v>
      </c>
      <c r="E912" t="s">
        <v>45</v>
      </c>
      <c r="F912" t="s">
        <v>117</v>
      </c>
      <c r="G912" t="s">
        <v>1248</v>
      </c>
      <c r="H912" t="s">
        <v>2327</v>
      </c>
      <c r="I912" t="s">
        <v>2767</v>
      </c>
      <c r="J912" t="s">
        <v>2866</v>
      </c>
    </row>
    <row r="913" spans="1:13">
      <c r="A913" s="1">
        <f>HYPERLINK("https://lsnyc.legalserver.org/matter/dynamic-profile/view/1897321","19-1897321")</f>
        <v>0</v>
      </c>
      <c r="E913" t="s">
        <v>45</v>
      </c>
      <c r="F913" t="s">
        <v>441</v>
      </c>
      <c r="G913" t="s">
        <v>1366</v>
      </c>
      <c r="H913" t="s">
        <v>2538</v>
      </c>
      <c r="I913" t="s">
        <v>2789</v>
      </c>
      <c r="J913" t="s">
        <v>2866</v>
      </c>
      <c r="L913" t="s">
        <v>2887</v>
      </c>
      <c r="M913" t="s">
        <v>2897</v>
      </c>
    </row>
    <row r="914" spans="1:13">
      <c r="A914" s="1">
        <f>HYPERLINK("https://lsnyc.legalserver.org/matter/dynamic-profile/view/1879458","18-1879458")</f>
        <v>0</v>
      </c>
      <c r="E914" t="s">
        <v>45</v>
      </c>
      <c r="F914" t="s">
        <v>468</v>
      </c>
      <c r="G914" t="s">
        <v>1566</v>
      </c>
      <c r="H914" t="s">
        <v>2516</v>
      </c>
      <c r="I914" t="s">
        <v>2649</v>
      </c>
      <c r="J914" t="s">
        <v>2866</v>
      </c>
      <c r="L914" t="s">
        <v>2887</v>
      </c>
      <c r="M914" t="s">
        <v>2892</v>
      </c>
    </row>
    <row r="915" spans="1:13">
      <c r="A915" s="1">
        <f>HYPERLINK("https://lsnyc.legalserver.org/matter/dynamic-profile/view/1888031","19-1888031")</f>
        <v>0</v>
      </c>
      <c r="E915" t="s">
        <v>45</v>
      </c>
      <c r="F915" t="s">
        <v>595</v>
      </c>
      <c r="G915" t="s">
        <v>452</v>
      </c>
      <c r="H915" t="s">
        <v>2634</v>
      </c>
      <c r="I915" t="s">
        <v>2481</v>
      </c>
      <c r="J915" t="s">
        <v>2866</v>
      </c>
      <c r="L915" t="s">
        <v>2885</v>
      </c>
    </row>
    <row r="916" spans="1:13">
      <c r="A916" s="1">
        <f>HYPERLINK("https://lsnyc.legalserver.org/matter/dynamic-profile/view/1899696","19-1899696")</f>
        <v>0</v>
      </c>
      <c r="E916" t="s">
        <v>45</v>
      </c>
      <c r="F916" t="s">
        <v>588</v>
      </c>
      <c r="G916" t="s">
        <v>196</v>
      </c>
      <c r="H916" t="s">
        <v>2593</v>
      </c>
      <c r="I916" t="s">
        <v>2403</v>
      </c>
      <c r="J916" t="s">
        <v>2866</v>
      </c>
      <c r="K916" t="s">
        <v>2883</v>
      </c>
      <c r="M916" t="s">
        <v>2892</v>
      </c>
    </row>
    <row r="917" spans="1:13">
      <c r="A917" s="1">
        <f>HYPERLINK("https://lsnyc.legalserver.org/matter/dynamic-profile/view/1887943","19-1887943")</f>
        <v>0</v>
      </c>
      <c r="E917" t="s">
        <v>45</v>
      </c>
      <c r="F917" t="s">
        <v>424</v>
      </c>
      <c r="G917" t="s">
        <v>1522</v>
      </c>
      <c r="H917" t="s">
        <v>2539</v>
      </c>
      <c r="I917" t="s">
        <v>2401</v>
      </c>
      <c r="J917" t="s">
        <v>2866</v>
      </c>
      <c r="L917" t="s">
        <v>2885</v>
      </c>
    </row>
    <row r="918" spans="1:13">
      <c r="A918" s="1">
        <f>HYPERLINK("https://lsnyc.legalserver.org/matter/dynamic-profile/view/1892711","19-1892711")</f>
        <v>0</v>
      </c>
      <c r="E918" t="s">
        <v>45</v>
      </c>
      <c r="F918" t="s">
        <v>357</v>
      </c>
      <c r="G918" t="s">
        <v>1560</v>
      </c>
      <c r="H918" t="s">
        <v>2335</v>
      </c>
      <c r="I918" t="s">
        <v>2481</v>
      </c>
      <c r="J918" t="s">
        <v>2866</v>
      </c>
    </row>
    <row r="919" spans="1:13">
      <c r="A919" s="1">
        <f>HYPERLINK("https://lsnyc.legalserver.org/matter/dynamic-profile/view/1908909","19-1908909")</f>
        <v>0</v>
      </c>
      <c r="E919" t="s">
        <v>45</v>
      </c>
      <c r="F919" t="s">
        <v>449</v>
      </c>
      <c r="G919" t="s">
        <v>1546</v>
      </c>
      <c r="H919" t="s">
        <v>2408</v>
      </c>
      <c r="I919" t="s">
        <v>2481</v>
      </c>
      <c r="J919" t="s">
        <v>2875</v>
      </c>
    </row>
    <row r="920" spans="1:13">
      <c r="A920" s="1">
        <f>HYPERLINK("https://lsnyc.legalserver.org/matter/dynamic-profile/view/1908930","19-1908930")</f>
        <v>0</v>
      </c>
      <c r="E920" t="s">
        <v>45</v>
      </c>
      <c r="F920" t="s">
        <v>471</v>
      </c>
      <c r="G920" t="s">
        <v>1571</v>
      </c>
      <c r="H920" t="s">
        <v>2408</v>
      </c>
      <c r="I920" t="s">
        <v>2405</v>
      </c>
      <c r="J920" t="s">
        <v>2866</v>
      </c>
    </row>
    <row r="921" spans="1:13">
      <c r="A921" s="1">
        <f>HYPERLINK("https://lsnyc.legalserver.org/matter/dynamic-profile/view/1890714","19-1890714")</f>
        <v>0</v>
      </c>
      <c r="E921" t="s">
        <v>45</v>
      </c>
      <c r="F921" t="s">
        <v>249</v>
      </c>
      <c r="G921" t="s">
        <v>1531</v>
      </c>
      <c r="H921" t="s">
        <v>2316</v>
      </c>
      <c r="I921" t="s">
        <v>2647</v>
      </c>
      <c r="J921" t="s">
        <v>2866</v>
      </c>
      <c r="L921" t="s">
        <v>2885</v>
      </c>
    </row>
    <row r="922" spans="1:13">
      <c r="A922" s="1">
        <f>HYPERLINK("https://lsnyc.legalserver.org/matter/dynamic-profile/view/1907776","19-1907776")</f>
        <v>0</v>
      </c>
      <c r="E922" t="s">
        <v>45</v>
      </c>
      <c r="F922" t="s">
        <v>550</v>
      </c>
      <c r="G922" t="s">
        <v>1757</v>
      </c>
      <c r="H922" t="s">
        <v>2664</v>
      </c>
      <c r="I922" t="s">
        <v>2468</v>
      </c>
      <c r="J922" t="s">
        <v>2866</v>
      </c>
    </row>
    <row r="923" spans="1:13">
      <c r="A923" s="1">
        <f>HYPERLINK("https://lsnyc.legalserver.org/matter/dynamic-profile/view/1896284","19-1896284")</f>
        <v>0</v>
      </c>
      <c r="E923" t="s">
        <v>45</v>
      </c>
      <c r="F923" t="s">
        <v>166</v>
      </c>
      <c r="G923" t="s">
        <v>1392</v>
      </c>
      <c r="H923" t="s">
        <v>2386</v>
      </c>
      <c r="I923" t="s">
        <v>2403</v>
      </c>
      <c r="J923" t="s">
        <v>2866</v>
      </c>
    </row>
    <row r="924" spans="1:13">
      <c r="A924" s="1">
        <f>HYPERLINK("https://lsnyc.legalserver.org/matter/dynamic-profile/view/1888027","19-1888027")</f>
        <v>0</v>
      </c>
      <c r="E924" t="s">
        <v>45</v>
      </c>
      <c r="F924" t="s">
        <v>432</v>
      </c>
      <c r="G924" t="s">
        <v>1245</v>
      </c>
      <c r="H924" t="s">
        <v>2634</v>
      </c>
      <c r="I924" t="s">
        <v>2481</v>
      </c>
      <c r="J924" t="s">
        <v>2866</v>
      </c>
      <c r="L924" t="s">
        <v>2885</v>
      </c>
    </row>
    <row r="925" spans="1:13">
      <c r="A925" s="1">
        <f>HYPERLINK("https://lsnyc.legalserver.org/matter/dynamic-profile/view/1859142","18-1859142")</f>
        <v>0</v>
      </c>
      <c r="E925" t="s">
        <v>46</v>
      </c>
      <c r="F925" t="s">
        <v>673</v>
      </c>
      <c r="G925" t="s">
        <v>1758</v>
      </c>
      <c r="H925" t="s">
        <v>2665</v>
      </c>
      <c r="I925" t="s">
        <v>2506</v>
      </c>
      <c r="J925" t="s">
        <v>2868</v>
      </c>
      <c r="L925" t="s">
        <v>2887</v>
      </c>
      <c r="M925" t="s">
        <v>2892</v>
      </c>
    </row>
    <row r="926" spans="1:13">
      <c r="A926" s="1">
        <f>HYPERLINK("https://lsnyc.legalserver.org/matter/dynamic-profile/view/1909169","19-1909169")</f>
        <v>0</v>
      </c>
      <c r="E926" t="s">
        <v>46</v>
      </c>
      <c r="F926" t="s">
        <v>374</v>
      </c>
      <c r="G926" t="s">
        <v>1759</v>
      </c>
      <c r="H926" t="s">
        <v>2314</v>
      </c>
      <c r="I926" t="s">
        <v>2705</v>
      </c>
      <c r="J926" t="s">
        <v>2868</v>
      </c>
      <c r="K926" t="s">
        <v>2883</v>
      </c>
      <c r="L926" t="s">
        <v>2887</v>
      </c>
      <c r="M926" t="s">
        <v>2892</v>
      </c>
    </row>
    <row r="927" spans="1:13">
      <c r="A927" s="1">
        <f>HYPERLINK("https://lsnyc.legalserver.org/matter/dynamic-profile/view/1904108","19-1904108")</f>
        <v>0</v>
      </c>
      <c r="E927" t="s">
        <v>46</v>
      </c>
      <c r="F927" t="s">
        <v>674</v>
      </c>
      <c r="G927" t="s">
        <v>1462</v>
      </c>
      <c r="H927" t="s">
        <v>2458</v>
      </c>
      <c r="I927" t="s">
        <v>2627</v>
      </c>
      <c r="J927" t="s">
        <v>2868</v>
      </c>
      <c r="K927" t="s">
        <v>2883</v>
      </c>
      <c r="L927" t="s">
        <v>2887</v>
      </c>
      <c r="M927" t="s">
        <v>2892</v>
      </c>
    </row>
    <row r="928" spans="1:13">
      <c r="A928" s="1">
        <f>HYPERLINK("https://lsnyc.legalserver.org/matter/dynamic-profile/view/1893329","19-1893329")</f>
        <v>0</v>
      </c>
      <c r="E928" t="s">
        <v>46</v>
      </c>
      <c r="F928" t="s">
        <v>208</v>
      </c>
      <c r="G928" t="s">
        <v>1760</v>
      </c>
      <c r="H928" t="s">
        <v>2367</v>
      </c>
      <c r="I928" t="s">
        <v>2400</v>
      </c>
      <c r="J928" t="s">
        <v>2868</v>
      </c>
      <c r="K928" t="s">
        <v>2883</v>
      </c>
      <c r="L928" t="s">
        <v>2887</v>
      </c>
      <c r="M928" t="s">
        <v>2892</v>
      </c>
    </row>
    <row r="929" spans="1:13">
      <c r="A929" s="1">
        <f>HYPERLINK("https://lsnyc.legalserver.org/matter/dynamic-profile/view/1902833","19-1902833")</f>
        <v>0</v>
      </c>
      <c r="E929" t="s">
        <v>46</v>
      </c>
      <c r="F929" t="s">
        <v>619</v>
      </c>
      <c r="G929" t="s">
        <v>1295</v>
      </c>
      <c r="H929" t="s">
        <v>2297</v>
      </c>
      <c r="I929" t="s">
        <v>2300</v>
      </c>
      <c r="J929" t="s">
        <v>2868</v>
      </c>
      <c r="K929" t="s">
        <v>2883</v>
      </c>
      <c r="L929" t="s">
        <v>2887</v>
      </c>
      <c r="M929" t="s">
        <v>2892</v>
      </c>
    </row>
    <row r="930" spans="1:13">
      <c r="A930" s="1">
        <f>HYPERLINK("https://lsnyc.legalserver.org/matter/dynamic-profile/view/1909181","19-1909181")</f>
        <v>0</v>
      </c>
      <c r="E930" t="s">
        <v>46</v>
      </c>
      <c r="F930" t="s">
        <v>166</v>
      </c>
      <c r="G930" t="s">
        <v>1394</v>
      </c>
      <c r="H930" t="s">
        <v>2314</v>
      </c>
      <c r="I930" t="s">
        <v>2395</v>
      </c>
      <c r="J930" t="s">
        <v>2868</v>
      </c>
      <c r="K930" t="s">
        <v>2883</v>
      </c>
      <c r="L930" t="s">
        <v>2887</v>
      </c>
      <c r="M930" t="s">
        <v>2892</v>
      </c>
    </row>
    <row r="931" spans="1:13">
      <c r="A931" s="1">
        <f>HYPERLINK("https://lsnyc.legalserver.org/matter/dynamic-profile/view/1878522","18-1878522")</f>
        <v>0</v>
      </c>
      <c r="E931" t="s">
        <v>46</v>
      </c>
      <c r="F931" t="s">
        <v>427</v>
      </c>
      <c r="G931" t="s">
        <v>1291</v>
      </c>
      <c r="H931" t="s">
        <v>2666</v>
      </c>
      <c r="I931" t="s">
        <v>2378</v>
      </c>
      <c r="J931" t="s">
        <v>2868</v>
      </c>
      <c r="K931" t="s">
        <v>2883</v>
      </c>
      <c r="L931" t="s">
        <v>2887</v>
      </c>
      <c r="M931" t="s">
        <v>2895</v>
      </c>
    </row>
    <row r="932" spans="1:13">
      <c r="A932" s="1">
        <f>HYPERLINK("https://lsnyc.legalserver.org/matter/dynamic-profile/view/1905796","19-1905796")</f>
        <v>0</v>
      </c>
      <c r="E932" t="s">
        <v>46</v>
      </c>
      <c r="F932" t="s">
        <v>675</v>
      </c>
      <c r="G932" t="s">
        <v>1761</v>
      </c>
      <c r="H932" t="s">
        <v>2398</v>
      </c>
      <c r="I932" t="s">
        <v>2797</v>
      </c>
      <c r="J932" t="s">
        <v>2868</v>
      </c>
      <c r="K932" t="s">
        <v>2883</v>
      </c>
      <c r="L932" t="s">
        <v>2887</v>
      </c>
      <c r="M932" t="s">
        <v>2892</v>
      </c>
    </row>
    <row r="933" spans="1:13">
      <c r="A933" s="1">
        <f>HYPERLINK("https://lsnyc.legalserver.org/matter/dynamic-profile/view/1899075","19-1899075")</f>
        <v>0</v>
      </c>
      <c r="E933" t="s">
        <v>46</v>
      </c>
      <c r="F933" t="s">
        <v>676</v>
      </c>
      <c r="G933" t="s">
        <v>1404</v>
      </c>
      <c r="H933" t="s">
        <v>2348</v>
      </c>
      <c r="I933" t="s">
        <v>2314</v>
      </c>
      <c r="J933" t="s">
        <v>2868</v>
      </c>
      <c r="K933" t="s">
        <v>2883</v>
      </c>
      <c r="L933" t="s">
        <v>2887</v>
      </c>
      <c r="M933" t="s">
        <v>2892</v>
      </c>
    </row>
    <row r="934" spans="1:13">
      <c r="A934" s="1">
        <f>HYPERLINK("https://lsnyc.legalserver.org/matter/dynamic-profile/view/1910362","19-1910362")</f>
        <v>0</v>
      </c>
      <c r="E934" t="s">
        <v>46</v>
      </c>
      <c r="F934" t="s">
        <v>166</v>
      </c>
      <c r="G934" t="s">
        <v>1762</v>
      </c>
      <c r="H934" t="s">
        <v>2498</v>
      </c>
      <c r="I934" t="s">
        <v>2498</v>
      </c>
      <c r="J934" t="s">
        <v>2868</v>
      </c>
      <c r="L934" t="s">
        <v>2887</v>
      </c>
      <c r="M934" t="s">
        <v>2892</v>
      </c>
    </row>
    <row r="935" spans="1:13">
      <c r="A935" s="1">
        <f>HYPERLINK("https://lsnyc.legalserver.org/matter/dynamic-profile/view/1907467","19-1907467")</f>
        <v>0</v>
      </c>
      <c r="E935" t="s">
        <v>46</v>
      </c>
      <c r="F935" t="s">
        <v>427</v>
      </c>
      <c r="G935" t="s">
        <v>1291</v>
      </c>
      <c r="H935" t="s">
        <v>2667</v>
      </c>
      <c r="I935" t="s">
        <v>2303</v>
      </c>
      <c r="J935" t="s">
        <v>2868</v>
      </c>
      <c r="K935" t="s">
        <v>2883</v>
      </c>
      <c r="L935" t="s">
        <v>2887</v>
      </c>
      <c r="M935" t="s">
        <v>2892</v>
      </c>
    </row>
    <row r="936" spans="1:13">
      <c r="A936" s="1">
        <f>HYPERLINK("https://lsnyc.legalserver.org/matter/dynamic-profile/view/1895864","19-1895864")</f>
        <v>0</v>
      </c>
      <c r="E936" t="s">
        <v>46</v>
      </c>
      <c r="F936" t="s">
        <v>160</v>
      </c>
      <c r="G936" t="s">
        <v>1335</v>
      </c>
      <c r="H936" t="s">
        <v>2484</v>
      </c>
      <c r="I936" t="s">
        <v>2484</v>
      </c>
      <c r="J936" t="s">
        <v>2868</v>
      </c>
      <c r="L936" t="s">
        <v>2888</v>
      </c>
    </row>
    <row r="937" spans="1:13">
      <c r="A937" s="1">
        <f>HYPERLINK("https://lsnyc.legalserver.org/matter/dynamic-profile/view/1907129","19-1907129")</f>
        <v>0</v>
      </c>
      <c r="E937" t="s">
        <v>46</v>
      </c>
      <c r="F937" t="s">
        <v>102</v>
      </c>
      <c r="G937" t="s">
        <v>1444</v>
      </c>
      <c r="H937" t="s">
        <v>2668</v>
      </c>
      <c r="I937" t="s">
        <v>2635</v>
      </c>
      <c r="J937" t="s">
        <v>2868</v>
      </c>
      <c r="K937" t="s">
        <v>2883</v>
      </c>
      <c r="L937" t="s">
        <v>2887</v>
      </c>
      <c r="M937" t="s">
        <v>2895</v>
      </c>
    </row>
    <row r="938" spans="1:13">
      <c r="A938" s="1">
        <f>HYPERLINK("https://lsnyc.legalserver.org/matter/dynamic-profile/view/1912498","19-1912498")</f>
        <v>0</v>
      </c>
      <c r="E938" t="s">
        <v>46</v>
      </c>
      <c r="F938" t="s">
        <v>634</v>
      </c>
      <c r="G938" t="s">
        <v>1715</v>
      </c>
      <c r="H938" t="s">
        <v>2403</v>
      </c>
      <c r="I938" t="s">
        <v>2403</v>
      </c>
      <c r="J938" t="s">
        <v>2868</v>
      </c>
      <c r="K938" t="s">
        <v>2883</v>
      </c>
      <c r="M938" t="s">
        <v>2892</v>
      </c>
    </row>
    <row r="939" spans="1:13">
      <c r="A939" s="1">
        <f>HYPERLINK("https://lsnyc.legalserver.org/matter/dynamic-profile/view/1889195","19-1889195")</f>
        <v>0</v>
      </c>
      <c r="E939" t="s">
        <v>46</v>
      </c>
      <c r="F939" t="s">
        <v>677</v>
      </c>
      <c r="G939" t="s">
        <v>1763</v>
      </c>
      <c r="H939" t="s">
        <v>2660</v>
      </c>
      <c r="I939" t="s">
        <v>2305</v>
      </c>
      <c r="J939" t="s">
        <v>2868</v>
      </c>
      <c r="L939" t="s">
        <v>2888</v>
      </c>
      <c r="M939" t="s">
        <v>2895</v>
      </c>
    </row>
    <row r="940" spans="1:13">
      <c r="A940" s="1">
        <f>HYPERLINK("https://lsnyc.legalserver.org/matter/dynamic-profile/view/1877061","18-1877061")</f>
        <v>0</v>
      </c>
      <c r="E940" t="s">
        <v>46</v>
      </c>
      <c r="F940" t="s">
        <v>671</v>
      </c>
      <c r="G940" t="s">
        <v>1764</v>
      </c>
      <c r="H940" t="s">
        <v>2669</v>
      </c>
      <c r="I940" t="s">
        <v>2353</v>
      </c>
      <c r="J940" t="s">
        <v>2868</v>
      </c>
      <c r="L940" t="s">
        <v>2887</v>
      </c>
      <c r="M940" t="s">
        <v>2892</v>
      </c>
    </row>
    <row r="941" spans="1:13">
      <c r="A941" s="1">
        <f>HYPERLINK("https://lsnyc.legalserver.org/matter/dynamic-profile/view/1901403","19-1901403")</f>
        <v>0</v>
      </c>
      <c r="E941" t="s">
        <v>46</v>
      </c>
      <c r="F941" t="s">
        <v>678</v>
      </c>
      <c r="G941" t="s">
        <v>1666</v>
      </c>
      <c r="H941" t="s">
        <v>2436</v>
      </c>
      <c r="I941" t="s">
        <v>2766</v>
      </c>
      <c r="J941" t="s">
        <v>2868</v>
      </c>
      <c r="L941" t="s">
        <v>2887</v>
      </c>
      <c r="M941" t="s">
        <v>2892</v>
      </c>
    </row>
    <row r="942" spans="1:13">
      <c r="A942" s="1">
        <f>HYPERLINK("https://lsnyc.legalserver.org/matter/dynamic-profile/view/1844804","17-1844804")</f>
        <v>0</v>
      </c>
      <c r="E942" t="s">
        <v>46</v>
      </c>
      <c r="F942" t="s">
        <v>415</v>
      </c>
      <c r="G942" t="s">
        <v>1687</v>
      </c>
      <c r="H942" t="s">
        <v>2670</v>
      </c>
      <c r="I942" t="s">
        <v>2779</v>
      </c>
      <c r="J942" t="s">
        <v>2868</v>
      </c>
      <c r="L942" t="s">
        <v>2887</v>
      </c>
      <c r="M942" t="s">
        <v>2892</v>
      </c>
    </row>
    <row r="943" spans="1:13">
      <c r="A943" s="1">
        <f>HYPERLINK("https://lsnyc.legalserver.org/matter/dynamic-profile/view/1855832","18-1855832")</f>
        <v>0</v>
      </c>
      <c r="E943" t="s">
        <v>46</v>
      </c>
      <c r="F943" t="s">
        <v>679</v>
      </c>
      <c r="G943" t="s">
        <v>1288</v>
      </c>
      <c r="H943" t="s">
        <v>2671</v>
      </c>
      <c r="I943" t="s">
        <v>2820</v>
      </c>
      <c r="J943" t="s">
        <v>2868</v>
      </c>
      <c r="L943" t="s">
        <v>2887</v>
      </c>
      <c r="M943" t="s">
        <v>2892</v>
      </c>
    </row>
    <row r="944" spans="1:13">
      <c r="A944" s="1">
        <f>HYPERLINK("https://lsnyc.legalserver.org/matter/dynamic-profile/view/1878541","18-1878541")</f>
        <v>0</v>
      </c>
      <c r="E944" t="s">
        <v>46</v>
      </c>
      <c r="F944" t="s">
        <v>289</v>
      </c>
      <c r="G944" t="s">
        <v>1765</v>
      </c>
      <c r="H944" t="s">
        <v>2666</v>
      </c>
      <c r="I944" t="s">
        <v>2326</v>
      </c>
      <c r="J944" t="s">
        <v>2868</v>
      </c>
      <c r="L944" t="s">
        <v>2887</v>
      </c>
      <c r="M944" t="s">
        <v>2892</v>
      </c>
    </row>
    <row r="945" spans="1:13">
      <c r="A945" s="1">
        <f>HYPERLINK("https://lsnyc.legalserver.org/matter/dynamic-profile/view/1874624","18-1874624")</f>
        <v>0</v>
      </c>
      <c r="E945" t="s">
        <v>46</v>
      </c>
      <c r="F945" t="s">
        <v>352</v>
      </c>
      <c r="G945" t="s">
        <v>1766</v>
      </c>
      <c r="H945" t="s">
        <v>2312</v>
      </c>
      <c r="I945" t="s">
        <v>2309</v>
      </c>
      <c r="J945" t="s">
        <v>2868</v>
      </c>
      <c r="L945" t="s">
        <v>2887</v>
      </c>
      <c r="M945" t="s">
        <v>2892</v>
      </c>
    </row>
    <row r="946" spans="1:13">
      <c r="A946" s="1">
        <f>HYPERLINK("https://lsnyc.legalserver.org/matter/dynamic-profile/view/1894632","19-1894632")</f>
        <v>0</v>
      </c>
      <c r="E946" t="s">
        <v>46</v>
      </c>
      <c r="F946" t="s">
        <v>250</v>
      </c>
      <c r="G946" t="s">
        <v>1767</v>
      </c>
      <c r="H946" t="s">
        <v>2672</v>
      </c>
      <c r="I946" t="s">
        <v>2295</v>
      </c>
      <c r="J946" t="s">
        <v>2868</v>
      </c>
      <c r="L946" t="s">
        <v>2887</v>
      </c>
      <c r="M946" t="s">
        <v>2892</v>
      </c>
    </row>
    <row r="947" spans="1:13">
      <c r="A947" s="1">
        <f>HYPERLINK("https://lsnyc.legalserver.org/matter/dynamic-profile/view/1886700","18-1886700")</f>
        <v>0</v>
      </c>
      <c r="E947" t="s">
        <v>46</v>
      </c>
      <c r="F947" t="s">
        <v>206</v>
      </c>
      <c r="G947" t="s">
        <v>1768</v>
      </c>
      <c r="H947" t="s">
        <v>2414</v>
      </c>
      <c r="I947" t="s">
        <v>2421</v>
      </c>
      <c r="J947" t="s">
        <v>2868</v>
      </c>
      <c r="L947" t="s">
        <v>2887</v>
      </c>
      <c r="M947" t="s">
        <v>2892</v>
      </c>
    </row>
    <row r="948" spans="1:13">
      <c r="A948" s="1">
        <f>HYPERLINK("https://lsnyc.legalserver.org/matter/dynamic-profile/view/1883474","18-1883474")</f>
        <v>0</v>
      </c>
      <c r="E948" t="s">
        <v>46</v>
      </c>
      <c r="F948" t="s">
        <v>680</v>
      </c>
      <c r="G948" t="s">
        <v>1769</v>
      </c>
      <c r="H948" t="s">
        <v>2673</v>
      </c>
      <c r="I948" t="s">
        <v>2687</v>
      </c>
      <c r="J948" t="s">
        <v>2868</v>
      </c>
      <c r="L948" t="s">
        <v>2887</v>
      </c>
      <c r="M948" t="s">
        <v>2895</v>
      </c>
    </row>
    <row r="949" spans="1:13">
      <c r="A949" s="1">
        <f>HYPERLINK("https://lsnyc.legalserver.org/matter/dynamic-profile/view/0781581","15-0781581")</f>
        <v>0</v>
      </c>
      <c r="E949" t="s">
        <v>46</v>
      </c>
      <c r="F949" t="s">
        <v>681</v>
      </c>
      <c r="G949" t="s">
        <v>1770</v>
      </c>
      <c r="H949" t="s">
        <v>2674</v>
      </c>
      <c r="I949" t="s">
        <v>2436</v>
      </c>
      <c r="J949" t="s">
        <v>2868</v>
      </c>
      <c r="L949" t="s">
        <v>2887</v>
      </c>
      <c r="M949" t="s">
        <v>2895</v>
      </c>
    </row>
    <row r="950" spans="1:13">
      <c r="A950" s="1">
        <f>HYPERLINK("https://lsnyc.legalserver.org/matter/dynamic-profile/view/1893032","19-1893032")</f>
        <v>0</v>
      </c>
      <c r="E950" t="s">
        <v>46</v>
      </c>
      <c r="F950" t="s">
        <v>682</v>
      </c>
      <c r="G950" t="s">
        <v>1771</v>
      </c>
      <c r="H950" t="s">
        <v>2618</v>
      </c>
      <c r="I950" t="s">
        <v>2618</v>
      </c>
      <c r="J950" t="s">
        <v>2868</v>
      </c>
      <c r="L950" t="s">
        <v>2887</v>
      </c>
      <c r="M950" t="s">
        <v>2892</v>
      </c>
    </row>
    <row r="951" spans="1:13">
      <c r="A951" s="1">
        <f>HYPERLINK("https://lsnyc.legalserver.org/matter/dynamic-profile/view/1891774","19-1891774")</f>
        <v>0</v>
      </c>
      <c r="E951" t="s">
        <v>46</v>
      </c>
      <c r="F951" t="s">
        <v>683</v>
      </c>
      <c r="G951" t="s">
        <v>1772</v>
      </c>
      <c r="H951" t="s">
        <v>2310</v>
      </c>
      <c r="I951" t="s">
        <v>2605</v>
      </c>
      <c r="J951" t="s">
        <v>2868</v>
      </c>
      <c r="L951" t="s">
        <v>2887</v>
      </c>
      <c r="M951" t="s">
        <v>2892</v>
      </c>
    </row>
    <row r="952" spans="1:13">
      <c r="A952" s="1">
        <f>HYPERLINK("https://lsnyc.legalserver.org/matter/dynamic-profile/view/1907596","19-1907596")</f>
        <v>0</v>
      </c>
      <c r="E952" t="s">
        <v>46</v>
      </c>
      <c r="F952" t="s">
        <v>684</v>
      </c>
      <c r="G952" t="s">
        <v>1547</v>
      </c>
      <c r="H952" t="s">
        <v>2329</v>
      </c>
      <c r="I952" t="s">
        <v>2507</v>
      </c>
      <c r="J952" t="s">
        <v>2868</v>
      </c>
      <c r="K952" t="s">
        <v>2883</v>
      </c>
      <c r="M952" t="s">
        <v>2892</v>
      </c>
    </row>
    <row r="953" spans="1:13">
      <c r="A953" s="1">
        <f>HYPERLINK("https://lsnyc.legalserver.org/matter/dynamic-profile/view/0831331","17-0831331")</f>
        <v>0</v>
      </c>
      <c r="E953" t="s">
        <v>46</v>
      </c>
      <c r="F953" t="s">
        <v>624</v>
      </c>
      <c r="G953" t="s">
        <v>1773</v>
      </c>
      <c r="H953" t="s">
        <v>2675</v>
      </c>
      <c r="I953" t="s">
        <v>2709</v>
      </c>
      <c r="J953" t="s">
        <v>2868</v>
      </c>
      <c r="L953" t="s">
        <v>2887</v>
      </c>
      <c r="M953" t="s">
        <v>2892</v>
      </c>
    </row>
    <row r="954" spans="1:13">
      <c r="A954" s="1">
        <f>HYPERLINK("https://lsnyc.legalserver.org/matter/dynamic-profile/view/1863949","18-1863949")</f>
        <v>0</v>
      </c>
      <c r="E954" t="s">
        <v>46</v>
      </c>
      <c r="F954" t="s">
        <v>150</v>
      </c>
      <c r="G954" t="s">
        <v>1422</v>
      </c>
      <c r="H954" t="s">
        <v>2676</v>
      </c>
      <c r="I954" t="s">
        <v>2785</v>
      </c>
      <c r="J954" t="s">
        <v>2868</v>
      </c>
      <c r="L954" t="s">
        <v>2887</v>
      </c>
      <c r="M954" t="s">
        <v>2892</v>
      </c>
    </row>
    <row r="955" spans="1:13">
      <c r="A955" s="1">
        <f>HYPERLINK("https://lsnyc.legalserver.org/matter/dynamic-profile/view/0785667","15-0785667")</f>
        <v>0</v>
      </c>
      <c r="E955" t="s">
        <v>46</v>
      </c>
      <c r="F955" t="s">
        <v>681</v>
      </c>
      <c r="G955" t="s">
        <v>1770</v>
      </c>
      <c r="H955" t="s">
        <v>2677</v>
      </c>
      <c r="I955" t="s">
        <v>2535</v>
      </c>
      <c r="J955" t="s">
        <v>2869</v>
      </c>
      <c r="L955" t="s">
        <v>2885</v>
      </c>
      <c r="M955" t="s">
        <v>2894</v>
      </c>
    </row>
    <row r="956" spans="1:13">
      <c r="A956" s="1">
        <f>HYPERLINK("https://lsnyc.legalserver.org/matter/dynamic-profile/view/1884300","18-1884300")</f>
        <v>0</v>
      </c>
      <c r="E956" t="s">
        <v>46</v>
      </c>
      <c r="F956" t="s">
        <v>168</v>
      </c>
      <c r="G956" t="s">
        <v>1774</v>
      </c>
      <c r="H956" t="s">
        <v>2402</v>
      </c>
      <c r="I956" t="s">
        <v>2302</v>
      </c>
      <c r="J956" t="s">
        <v>2868</v>
      </c>
      <c r="L956" t="s">
        <v>2887</v>
      </c>
      <c r="M956" t="s">
        <v>2892</v>
      </c>
    </row>
    <row r="957" spans="1:13">
      <c r="A957" s="1">
        <f>HYPERLINK("https://lsnyc.legalserver.org/matter/dynamic-profile/view/1879865","18-1879865")</f>
        <v>0</v>
      </c>
      <c r="E957" t="s">
        <v>46</v>
      </c>
      <c r="F957" t="s">
        <v>685</v>
      </c>
      <c r="G957" t="s">
        <v>1250</v>
      </c>
      <c r="H957" t="s">
        <v>2319</v>
      </c>
      <c r="I957" t="s">
        <v>2296</v>
      </c>
      <c r="J957" t="s">
        <v>2868</v>
      </c>
      <c r="L957" t="s">
        <v>2887</v>
      </c>
      <c r="M957" t="s">
        <v>2897</v>
      </c>
    </row>
    <row r="958" spans="1:13">
      <c r="A958" s="1">
        <f>HYPERLINK("https://lsnyc.legalserver.org/matter/dynamic-profile/view/1854815","17-1854815")</f>
        <v>0</v>
      </c>
      <c r="E958" t="s">
        <v>46</v>
      </c>
      <c r="F958" t="s">
        <v>686</v>
      </c>
      <c r="G958" t="s">
        <v>1743</v>
      </c>
      <c r="H958" t="s">
        <v>2315</v>
      </c>
      <c r="I958" t="s">
        <v>2439</v>
      </c>
      <c r="J958" t="s">
        <v>2868</v>
      </c>
      <c r="L958" t="s">
        <v>2887</v>
      </c>
      <c r="M958" t="s">
        <v>2895</v>
      </c>
    </row>
    <row r="959" spans="1:13">
      <c r="A959" s="1">
        <f>HYPERLINK("https://lsnyc.legalserver.org/matter/dynamic-profile/view/1884909","18-1884909")</f>
        <v>0</v>
      </c>
      <c r="E959" t="s">
        <v>46</v>
      </c>
      <c r="F959" t="s">
        <v>388</v>
      </c>
      <c r="G959" t="s">
        <v>1775</v>
      </c>
      <c r="H959" t="s">
        <v>2543</v>
      </c>
      <c r="I959" t="s">
        <v>2715</v>
      </c>
      <c r="J959" t="s">
        <v>2868</v>
      </c>
      <c r="L959" t="s">
        <v>2887</v>
      </c>
      <c r="M959" t="s">
        <v>2892</v>
      </c>
    </row>
    <row r="960" spans="1:13">
      <c r="A960" s="1">
        <f>HYPERLINK("https://lsnyc.legalserver.org/matter/dynamic-profile/view/1859143","18-1859143")</f>
        <v>0</v>
      </c>
      <c r="E960" t="s">
        <v>46</v>
      </c>
      <c r="F960" t="s">
        <v>673</v>
      </c>
      <c r="G960" t="s">
        <v>1758</v>
      </c>
      <c r="H960" t="s">
        <v>2665</v>
      </c>
      <c r="I960" t="s">
        <v>2334</v>
      </c>
      <c r="J960" t="s">
        <v>2866</v>
      </c>
      <c r="L960" t="s">
        <v>2887</v>
      </c>
      <c r="M960" t="s">
        <v>2892</v>
      </c>
    </row>
    <row r="961" spans="1:13">
      <c r="A961" s="1">
        <f>HYPERLINK("https://lsnyc.legalserver.org/matter/dynamic-profile/view/1884287","18-1884287")</f>
        <v>0</v>
      </c>
      <c r="E961" t="s">
        <v>46</v>
      </c>
      <c r="F961" t="s">
        <v>470</v>
      </c>
      <c r="G961" t="s">
        <v>1776</v>
      </c>
      <c r="H961" t="s">
        <v>2402</v>
      </c>
      <c r="I961" t="s">
        <v>2388</v>
      </c>
      <c r="J961" t="s">
        <v>2868</v>
      </c>
      <c r="L961" t="s">
        <v>2887</v>
      </c>
      <c r="M961" t="s">
        <v>2892</v>
      </c>
    </row>
    <row r="962" spans="1:13">
      <c r="A962" s="1">
        <f>HYPERLINK("https://lsnyc.legalserver.org/matter/dynamic-profile/view/1890445","19-1890445")</f>
        <v>0</v>
      </c>
      <c r="E962" t="s">
        <v>46</v>
      </c>
      <c r="F962" t="s">
        <v>687</v>
      </c>
      <c r="G962" t="s">
        <v>1311</v>
      </c>
      <c r="H962" t="s">
        <v>2580</v>
      </c>
      <c r="I962" t="s">
        <v>2453</v>
      </c>
      <c r="J962" t="s">
        <v>2868</v>
      </c>
      <c r="L962" t="s">
        <v>2888</v>
      </c>
      <c r="M962" t="s">
        <v>2895</v>
      </c>
    </row>
    <row r="963" spans="1:13">
      <c r="A963" s="1">
        <f>HYPERLINK("https://lsnyc.legalserver.org/matter/dynamic-profile/view/1872324","18-1872324")</f>
        <v>0</v>
      </c>
      <c r="E963" t="s">
        <v>46</v>
      </c>
      <c r="F963" t="s">
        <v>351</v>
      </c>
      <c r="G963" t="s">
        <v>1246</v>
      </c>
      <c r="H963" t="s">
        <v>2324</v>
      </c>
      <c r="I963" t="s">
        <v>2807</v>
      </c>
      <c r="J963" t="s">
        <v>2868</v>
      </c>
      <c r="L963" t="s">
        <v>2887</v>
      </c>
      <c r="M963" t="s">
        <v>2892</v>
      </c>
    </row>
    <row r="964" spans="1:13">
      <c r="A964" s="1">
        <f>HYPERLINK("https://lsnyc.legalserver.org/matter/dynamic-profile/view/1833722","17-1833722")</f>
        <v>0</v>
      </c>
      <c r="E964" t="s">
        <v>46</v>
      </c>
      <c r="F964" t="s">
        <v>624</v>
      </c>
      <c r="G964" t="s">
        <v>1773</v>
      </c>
      <c r="H964" t="s">
        <v>2678</v>
      </c>
      <c r="I964" t="s">
        <v>2665</v>
      </c>
      <c r="J964" t="s">
        <v>2866</v>
      </c>
      <c r="L964" t="s">
        <v>2885</v>
      </c>
      <c r="M964" t="s">
        <v>2900</v>
      </c>
    </row>
    <row r="965" spans="1:13">
      <c r="A965" s="1">
        <f>HYPERLINK("https://lsnyc.legalserver.org/matter/dynamic-profile/view/1910276","19-1910276")</f>
        <v>0</v>
      </c>
      <c r="E965" t="s">
        <v>46</v>
      </c>
      <c r="F965" t="s">
        <v>688</v>
      </c>
      <c r="G965" t="s">
        <v>1777</v>
      </c>
      <c r="H965" t="s">
        <v>2498</v>
      </c>
      <c r="I965" t="s">
        <v>2649</v>
      </c>
      <c r="J965" t="s">
        <v>2868</v>
      </c>
      <c r="M965" t="s">
        <v>2892</v>
      </c>
    </row>
    <row r="966" spans="1:13">
      <c r="A966" s="1">
        <f>HYPERLINK("https://lsnyc.legalserver.org/matter/dynamic-profile/view/1869037","18-1869037")</f>
        <v>0</v>
      </c>
      <c r="E966" t="s">
        <v>46</v>
      </c>
      <c r="F966" t="s">
        <v>689</v>
      </c>
      <c r="G966" t="s">
        <v>1778</v>
      </c>
      <c r="H966" t="s">
        <v>2308</v>
      </c>
      <c r="I966" t="s">
        <v>2332</v>
      </c>
      <c r="J966" t="s">
        <v>2868</v>
      </c>
      <c r="K966" t="s">
        <v>2883</v>
      </c>
      <c r="L966" t="s">
        <v>2887</v>
      </c>
      <c r="M966" t="s">
        <v>2895</v>
      </c>
    </row>
    <row r="967" spans="1:13">
      <c r="A967" s="1">
        <f>HYPERLINK("https://lsnyc.legalserver.org/matter/dynamic-profile/view/1868790","18-1868790")</f>
        <v>0</v>
      </c>
      <c r="E967" t="s">
        <v>46</v>
      </c>
      <c r="F967" t="s">
        <v>690</v>
      </c>
      <c r="G967" t="s">
        <v>1779</v>
      </c>
      <c r="H967" t="s">
        <v>2336</v>
      </c>
      <c r="I967" t="s">
        <v>2520</v>
      </c>
      <c r="J967" t="s">
        <v>2870</v>
      </c>
      <c r="K967" t="s">
        <v>2883</v>
      </c>
      <c r="L967" t="s">
        <v>2887</v>
      </c>
      <c r="M967" t="s">
        <v>2895</v>
      </c>
    </row>
    <row r="968" spans="1:13">
      <c r="A968" s="1">
        <f>HYPERLINK("https://lsnyc.legalserver.org/matter/dynamic-profile/view/0766520","14-0766520")</f>
        <v>0</v>
      </c>
      <c r="E968" t="s">
        <v>46</v>
      </c>
      <c r="F968" t="s">
        <v>691</v>
      </c>
      <c r="G968" t="s">
        <v>1277</v>
      </c>
      <c r="H968" t="s">
        <v>2679</v>
      </c>
      <c r="I968" t="s">
        <v>2706</v>
      </c>
      <c r="J968" t="s">
        <v>2868</v>
      </c>
      <c r="L968" t="s">
        <v>2887</v>
      </c>
      <c r="M968" t="s">
        <v>2897</v>
      </c>
    </row>
    <row r="969" spans="1:13">
      <c r="A969" s="1">
        <f>HYPERLINK("https://lsnyc.legalserver.org/matter/dynamic-profile/view/1898045","19-1898045")</f>
        <v>0</v>
      </c>
      <c r="E969" t="s">
        <v>46</v>
      </c>
      <c r="F969" t="s">
        <v>384</v>
      </c>
      <c r="G969" t="s">
        <v>1514</v>
      </c>
      <c r="H969" t="s">
        <v>2680</v>
      </c>
      <c r="I969" t="s">
        <v>2330</v>
      </c>
      <c r="J969" t="s">
        <v>2868</v>
      </c>
      <c r="L969" t="s">
        <v>2887</v>
      </c>
      <c r="M969" t="s">
        <v>2892</v>
      </c>
    </row>
    <row r="970" spans="1:13">
      <c r="A970" s="1">
        <f>HYPERLINK("https://lsnyc.legalserver.org/matter/dynamic-profile/view/1885804","18-1885804")</f>
        <v>0</v>
      </c>
      <c r="E970" t="s">
        <v>46</v>
      </c>
      <c r="F970" t="s">
        <v>293</v>
      </c>
      <c r="G970" t="s">
        <v>1196</v>
      </c>
      <c r="H970" t="s">
        <v>2334</v>
      </c>
      <c r="I970" t="s">
        <v>2661</v>
      </c>
      <c r="J970" t="s">
        <v>2868</v>
      </c>
      <c r="L970" t="s">
        <v>2887</v>
      </c>
      <c r="M970" t="s">
        <v>2895</v>
      </c>
    </row>
    <row r="971" spans="1:13">
      <c r="A971" s="1">
        <f>HYPERLINK("https://lsnyc.legalserver.org/matter/dynamic-profile/view/1897544","19-1897544")</f>
        <v>0</v>
      </c>
      <c r="E971" t="s">
        <v>46</v>
      </c>
      <c r="F971" t="s">
        <v>692</v>
      </c>
      <c r="G971" t="s">
        <v>1529</v>
      </c>
      <c r="H971" t="s">
        <v>2363</v>
      </c>
      <c r="I971" t="s">
        <v>2566</v>
      </c>
      <c r="J971" t="s">
        <v>2868</v>
      </c>
      <c r="L971" t="s">
        <v>2887</v>
      </c>
      <c r="M971" t="s">
        <v>2892</v>
      </c>
    </row>
    <row r="972" spans="1:13">
      <c r="A972" s="1">
        <f>HYPERLINK("https://lsnyc.legalserver.org/matter/dynamic-profile/view/1892465","19-1892465")</f>
        <v>0</v>
      </c>
      <c r="E972" t="s">
        <v>46</v>
      </c>
      <c r="F972" t="s">
        <v>391</v>
      </c>
      <c r="G972" t="s">
        <v>1252</v>
      </c>
      <c r="H972" t="s">
        <v>2623</v>
      </c>
      <c r="I972" t="s">
        <v>2538</v>
      </c>
      <c r="J972" t="s">
        <v>2868</v>
      </c>
      <c r="K972" t="s">
        <v>2883</v>
      </c>
      <c r="L972" t="s">
        <v>2887</v>
      </c>
      <c r="M972" t="s">
        <v>2892</v>
      </c>
    </row>
    <row r="973" spans="1:13">
      <c r="A973" s="1">
        <f>HYPERLINK("https://lsnyc.legalserver.org/matter/dynamic-profile/view/1886757","18-1886757")</f>
        <v>0</v>
      </c>
      <c r="E973" t="s">
        <v>46</v>
      </c>
      <c r="F973" t="s">
        <v>693</v>
      </c>
      <c r="G973" t="s">
        <v>1780</v>
      </c>
      <c r="H973" t="s">
        <v>2423</v>
      </c>
      <c r="I973" t="s">
        <v>2304</v>
      </c>
      <c r="J973" t="s">
        <v>2868</v>
      </c>
      <c r="K973" t="s">
        <v>2883</v>
      </c>
      <c r="L973" t="s">
        <v>2887</v>
      </c>
      <c r="M973" t="s">
        <v>2892</v>
      </c>
    </row>
    <row r="974" spans="1:13">
      <c r="A974" s="1">
        <f>HYPERLINK("https://lsnyc.legalserver.org/matter/dynamic-profile/view/1901314","19-1901314")</f>
        <v>0</v>
      </c>
      <c r="E974" t="s">
        <v>46</v>
      </c>
      <c r="F974" t="s">
        <v>694</v>
      </c>
      <c r="G974" t="s">
        <v>1781</v>
      </c>
      <c r="H974" t="s">
        <v>2436</v>
      </c>
      <c r="I974" t="s">
        <v>2436</v>
      </c>
      <c r="J974" t="s">
        <v>2868</v>
      </c>
      <c r="L974" t="s">
        <v>2888</v>
      </c>
    </row>
    <row r="975" spans="1:13">
      <c r="A975" s="1">
        <f>HYPERLINK("https://lsnyc.legalserver.org/matter/dynamic-profile/view/1911582","19-1911582")</f>
        <v>0</v>
      </c>
      <c r="E975" t="s">
        <v>46</v>
      </c>
      <c r="F975" t="s">
        <v>695</v>
      </c>
      <c r="G975" t="s">
        <v>1394</v>
      </c>
      <c r="H975" t="s">
        <v>2300</v>
      </c>
      <c r="I975" t="s">
        <v>2647</v>
      </c>
      <c r="J975" t="s">
        <v>2868</v>
      </c>
      <c r="M975" t="s">
        <v>2892</v>
      </c>
    </row>
    <row r="976" spans="1:13">
      <c r="A976" s="1">
        <f>HYPERLINK("https://lsnyc.legalserver.org/matter/dynamic-profile/view/1839487","17-1839487")</f>
        <v>0</v>
      </c>
      <c r="E976" t="s">
        <v>46</v>
      </c>
      <c r="F976" t="s">
        <v>696</v>
      </c>
      <c r="G976" t="s">
        <v>1782</v>
      </c>
      <c r="H976" t="s">
        <v>2681</v>
      </c>
      <c r="I976" t="s">
        <v>2781</v>
      </c>
      <c r="J976" t="s">
        <v>2868</v>
      </c>
      <c r="K976" t="s">
        <v>2883</v>
      </c>
      <c r="L976" t="s">
        <v>2887</v>
      </c>
      <c r="M976" t="s">
        <v>2892</v>
      </c>
    </row>
    <row r="977" spans="1:13">
      <c r="A977" s="1">
        <f>HYPERLINK("https://lsnyc.legalserver.org/matter/dynamic-profile/view/1874687","18-1874687")</f>
        <v>0</v>
      </c>
      <c r="E977" t="s">
        <v>46</v>
      </c>
      <c r="F977" t="s">
        <v>150</v>
      </c>
      <c r="G977" t="s">
        <v>1783</v>
      </c>
      <c r="H977" t="s">
        <v>2648</v>
      </c>
      <c r="I977" t="s">
        <v>2779</v>
      </c>
      <c r="J977" t="s">
        <v>2868</v>
      </c>
      <c r="K977" t="s">
        <v>2883</v>
      </c>
      <c r="L977" t="s">
        <v>2887</v>
      </c>
      <c r="M977" t="s">
        <v>2892</v>
      </c>
    </row>
    <row r="978" spans="1:13">
      <c r="A978" s="1">
        <f>HYPERLINK("https://lsnyc.legalserver.org/matter/dynamic-profile/view/1875036","18-1875036")</f>
        <v>0</v>
      </c>
      <c r="E978" t="s">
        <v>46</v>
      </c>
      <c r="F978" t="s">
        <v>460</v>
      </c>
      <c r="G978" t="s">
        <v>1784</v>
      </c>
      <c r="H978" t="s">
        <v>2608</v>
      </c>
      <c r="I978" t="s">
        <v>2311</v>
      </c>
      <c r="J978" t="s">
        <v>2868</v>
      </c>
      <c r="K978" t="s">
        <v>2883</v>
      </c>
      <c r="L978" t="s">
        <v>2887</v>
      </c>
      <c r="M978" t="s">
        <v>2892</v>
      </c>
    </row>
    <row r="979" spans="1:13">
      <c r="A979" s="1">
        <f>HYPERLINK("https://lsnyc.legalserver.org/matter/dynamic-profile/view/1862727","18-1862727")</f>
        <v>0</v>
      </c>
      <c r="E979" t="s">
        <v>46</v>
      </c>
      <c r="F979" t="s">
        <v>697</v>
      </c>
      <c r="G979" t="s">
        <v>1379</v>
      </c>
      <c r="H979" t="s">
        <v>2682</v>
      </c>
      <c r="I979" t="s">
        <v>2405</v>
      </c>
      <c r="J979" t="s">
        <v>2868</v>
      </c>
      <c r="L979" t="s">
        <v>2887</v>
      </c>
      <c r="M979" t="s">
        <v>2904</v>
      </c>
    </row>
    <row r="980" spans="1:13">
      <c r="A980" s="1">
        <f>HYPERLINK("https://lsnyc.legalserver.org/matter/dynamic-profile/view/1896029","19-1896029")</f>
        <v>0</v>
      </c>
      <c r="E980" t="s">
        <v>46</v>
      </c>
      <c r="F980" t="s">
        <v>698</v>
      </c>
      <c r="G980" t="s">
        <v>1785</v>
      </c>
      <c r="H980" t="s">
        <v>2532</v>
      </c>
      <c r="I980" t="s">
        <v>2668</v>
      </c>
      <c r="J980" t="s">
        <v>2868</v>
      </c>
      <c r="K980" t="s">
        <v>2883</v>
      </c>
      <c r="L980" t="s">
        <v>2887</v>
      </c>
      <c r="M980" t="s">
        <v>2892</v>
      </c>
    </row>
    <row r="981" spans="1:13">
      <c r="A981" s="1">
        <f>HYPERLINK("https://lsnyc.legalserver.org/matter/dynamic-profile/view/1857392","18-1857392")</f>
        <v>0</v>
      </c>
      <c r="E981" t="s">
        <v>46</v>
      </c>
      <c r="F981" t="s">
        <v>699</v>
      </c>
      <c r="G981" t="s">
        <v>1786</v>
      </c>
      <c r="H981" t="s">
        <v>2683</v>
      </c>
      <c r="I981" t="s">
        <v>2696</v>
      </c>
      <c r="J981" t="s">
        <v>2868</v>
      </c>
      <c r="L981" t="s">
        <v>2887</v>
      </c>
      <c r="M981" t="s">
        <v>2892</v>
      </c>
    </row>
    <row r="982" spans="1:13">
      <c r="A982" s="1">
        <f>HYPERLINK("https://lsnyc.legalserver.org/matter/dynamic-profile/view/1902873","19-1902873")</f>
        <v>0</v>
      </c>
      <c r="E982" t="s">
        <v>46</v>
      </c>
      <c r="F982" t="s">
        <v>700</v>
      </c>
      <c r="G982" t="s">
        <v>1787</v>
      </c>
      <c r="H982" t="s">
        <v>2297</v>
      </c>
      <c r="I982" t="s">
        <v>2577</v>
      </c>
      <c r="J982" t="s">
        <v>2868</v>
      </c>
      <c r="L982" t="s">
        <v>2887</v>
      </c>
    </row>
    <row r="983" spans="1:13">
      <c r="A983" s="1">
        <f>HYPERLINK("https://lsnyc.legalserver.org/matter/dynamic-profile/view/1893229","19-1893229")</f>
        <v>0</v>
      </c>
      <c r="E983" t="s">
        <v>46</v>
      </c>
      <c r="F983" t="s">
        <v>701</v>
      </c>
      <c r="G983" t="s">
        <v>1288</v>
      </c>
      <c r="H983" t="s">
        <v>2661</v>
      </c>
      <c r="I983" t="s">
        <v>2799</v>
      </c>
      <c r="J983" t="s">
        <v>2868</v>
      </c>
      <c r="K983" t="s">
        <v>2883</v>
      </c>
      <c r="L983" t="s">
        <v>2887</v>
      </c>
      <c r="M983" t="s">
        <v>2892</v>
      </c>
    </row>
    <row r="984" spans="1:13">
      <c r="A984" s="1">
        <f>HYPERLINK("https://lsnyc.legalserver.org/matter/dynamic-profile/view/1863761","18-1863761")</f>
        <v>0</v>
      </c>
      <c r="E984" t="s">
        <v>46</v>
      </c>
      <c r="F984" t="s">
        <v>152</v>
      </c>
      <c r="G984" t="s">
        <v>1279</v>
      </c>
      <c r="H984" t="s">
        <v>2614</v>
      </c>
      <c r="I984" t="s">
        <v>2415</v>
      </c>
      <c r="J984" t="s">
        <v>2868</v>
      </c>
      <c r="L984" t="s">
        <v>2887</v>
      </c>
      <c r="M984" t="s">
        <v>2892</v>
      </c>
    </row>
    <row r="985" spans="1:13">
      <c r="A985" s="1">
        <f>HYPERLINK("https://lsnyc.legalserver.org/matter/dynamic-profile/view/1871248","18-1871248")</f>
        <v>0</v>
      </c>
      <c r="E985" t="s">
        <v>46</v>
      </c>
      <c r="F985" t="s">
        <v>368</v>
      </c>
      <c r="G985" t="s">
        <v>1286</v>
      </c>
      <c r="H985" t="s">
        <v>2358</v>
      </c>
      <c r="I985" t="s">
        <v>2428</v>
      </c>
      <c r="J985" t="s">
        <v>2868</v>
      </c>
      <c r="L985" t="s">
        <v>2887</v>
      </c>
      <c r="M985" t="s">
        <v>2892</v>
      </c>
    </row>
    <row r="986" spans="1:13">
      <c r="A986" s="1">
        <f>HYPERLINK("https://lsnyc.legalserver.org/matter/dynamic-profile/view/1871598","18-1871598")</f>
        <v>0</v>
      </c>
      <c r="E986" t="s">
        <v>46</v>
      </c>
      <c r="F986" t="s">
        <v>702</v>
      </c>
      <c r="G986" t="s">
        <v>1266</v>
      </c>
      <c r="H986" t="s">
        <v>2684</v>
      </c>
      <c r="I986" t="s">
        <v>2486</v>
      </c>
      <c r="J986" t="s">
        <v>2868</v>
      </c>
      <c r="K986" t="s">
        <v>2883</v>
      </c>
      <c r="L986" t="s">
        <v>2887</v>
      </c>
      <c r="M986" t="s">
        <v>2892</v>
      </c>
    </row>
    <row r="987" spans="1:13">
      <c r="A987" s="1">
        <f>HYPERLINK("https://lsnyc.legalserver.org/matter/dynamic-profile/view/0821210","16-0821210")</f>
        <v>0</v>
      </c>
      <c r="E987" t="s">
        <v>46</v>
      </c>
      <c r="F987" t="s">
        <v>135</v>
      </c>
      <c r="G987" t="s">
        <v>1788</v>
      </c>
      <c r="H987" t="s">
        <v>2685</v>
      </c>
      <c r="I987" t="s">
        <v>2414</v>
      </c>
      <c r="J987" t="s">
        <v>2866</v>
      </c>
      <c r="L987" t="s">
        <v>2885</v>
      </c>
      <c r="M987" t="s">
        <v>2900</v>
      </c>
    </row>
    <row r="988" spans="1:13">
      <c r="A988" s="1">
        <f>HYPERLINK("https://lsnyc.legalserver.org/matter/dynamic-profile/view/1897189","19-1897189")</f>
        <v>0</v>
      </c>
      <c r="E988" t="s">
        <v>46</v>
      </c>
      <c r="F988" t="s">
        <v>357</v>
      </c>
      <c r="G988" t="s">
        <v>1789</v>
      </c>
      <c r="H988" t="s">
        <v>2452</v>
      </c>
      <c r="I988" t="s">
        <v>2452</v>
      </c>
      <c r="J988" t="s">
        <v>2868</v>
      </c>
      <c r="K988" t="s">
        <v>2883</v>
      </c>
      <c r="L988" t="s">
        <v>2888</v>
      </c>
      <c r="M988" t="s">
        <v>2895</v>
      </c>
    </row>
    <row r="989" spans="1:13">
      <c r="A989" s="1">
        <f>HYPERLINK("https://lsnyc.legalserver.org/matter/dynamic-profile/view/1896164","19-1896164")</f>
        <v>0</v>
      </c>
      <c r="E989" t="s">
        <v>46</v>
      </c>
      <c r="F989" t="s">
        <v>281</v>
      </c>
      <c r="G989" t="s">
        <v>1790</v>
      </c>
      <c r="H989" t="s">
        <v>2686</v>
      </c>
      <c r="I989" t="s">
        <v>2307</v>
      </c>
      <c r="J989" t="s">
        <v>2868</v>
      </c>
      <c r="K989" t="s">
        <v>2883</v>
      </c>
      <c r="L989" t="s">
        <v>2887</v>
      </c>
      <c r="M989" t="s">
        <v>2892</v>
      </c>
    </row>
    <row r="990" spans="1:13">
      <c r="A990" s="1">
        <f>HYPERLINK("https://lsnyc.legalserver.org/matter/dynamic-profile/view/1881022","18-1881022")</f>
        <v>0</v>
      </c>
      <c r="E990" t="s">
        <v>46</v>
      </c>
      <c r="F990" t="s">
        <v>703</v>
      </c>
      <c r="G990" t="s">
        <v>1791</v>
      </c>
      <c r="H990" t="s">
        <v>2467</v>
      </c>
      <c r="I990" t="s">
        <v>2636</v>
      </c>
      <c r="J990" t="s">
        <v>2868</v>
      </c>
      <c r="L990" t="s">
        <v>2887</v>
      </c>
      <c r="M990" t="s">
        <v>2892</v>
      </c>
    </row>
    <row r="991" spans="1:13">
      <c r="A991" s="1">
        <f>HYPERLINK("https://lsnyc.legalserver.org/matter/dynamic-profile/view/1862785","18-1862785")</f>
        <v>0</v>
      </c>
      <c r="E991" t="s">
        <v>46</v>
      </c>
      <c r="F991" t="s">
        <v>704</v>
      </c>
      <c r="G991" t="s">
        <v>1792</v>
      </c>
      <c r="H991" t="s">
        <v>2682</v>
      </c>
      <c r="I991" t="s">
        <v>2439</v>
      </c>
      <c r="J991" t="s">
        <v>2868</v>
      </c>
      <c r="K991" t="s">
        <v>2883</v>
      </c>
      <c r="L991" t="s">
        <v>2887</v>
      </c>
      <c r="M991" t="s">
        <v>2892</v>
      </c>
    </row>
    <row r="992" spans="1:13">
      <c r="A992" s="1">
        <f>HYPERLINK("https://lsnyc.legalserver.org/matter/dynamic-profile/view/1869408","18-1869408")</f>
        <v>0</v>
      </c>
      <c r="E992" t="s">
        <v>46</v>
      </c>
      <c r="F992" t="s">
        <v>705</v>
      </c>
      <c r="G992" t="s">
        <v>1793</v>
      </c>
      <c r="H992" t="s">
        <v>2309</v>
      </c>
      <c r="I992" t="s">
        <v>2656</v>
      </c>
      <c r="J992" t="s">
        <v>2868</v>
      </c>
      <c r="K992" t="s">
        <v>2883</v>
      </c>
      <c r="L992" t="s">
        <v>2887</v>
      </c>
      <c r="M992" t="s">
        <v>2892</v>
      </c>
    </row>
    <row r="993" spans="1:13">
      <c r="A993" s="1">
        <f>HYPERLINK("https://lsnyc.legalserver.org/matter/dynamic-profile/view/1889516","19-1889516")</f>
        <v>0</v>
      </c>
      <c r="E993" t="s">
        <v>46</v>
      </c>
      <c r="F993" t="s">
        <v>706</v>
      </c>
      <c r="G993" t="s">
        <v>1794</v>
      </c>
      <c r="H993" t="s">
        <v>2687</v>
      </c>
      <c r="I993" t="s">
        <v>2499</v>
      </c>
      <c r="J993" t="s">
        <v>2868</v>
      </c>
      <c r="L993" t="s">
        <v>2887</v>
      </c>
      <c r="M993" t="s">
        <v>2892</v>
      </c>
    </row>
    <row r="994" spans="1:13">
      <c r="A994" s="1">
        <f>HYPERLINK("https://lsnyc.legalserver.org/matter/dynamic-profile/view/1899974","19-1899974")</f>
        <v>0</v>
      </c>
      <c r="E994" t="s">
        <v>46</v>
      </c>
      <c r="F994" t="s">
        <v>707</v>
      </c>
      <c r="G994" t="s">
        <v>1795</v>
      </c>
      <c r="H994" t="s">
        <v>2688</v>
      </c>
      <c r="I994" t="s">
        <v>2573</v>
      </c>
      <c r="J994" t="s">
        <v>2868</v>
      </c>
      <c r="K994" t="s">
        <v>2883</v>
      </c>
      <c r="L994" t="s">
        <v>2887</v>
      </c>
      <c r="M994" t="s">
        <v>2892</v>
      </c>
    </row>
    <row r="995" spans="1:13">
      <c r="A995" s="1">
        <f>HYPERLINK("https://lsnyc.legalserver.org/matter/dynamic-profile/view/1879635","18-1879635")</f>
        <v>0</v>
      </c>
      <c r="E995" t="s">
        <v>46</v>
      </c>
      <c r="F995" t="s">
        <v>708</v>
      </c>
      <c r="G995" t="s">
        <v>1796</v>
      </c>
      <c r="H995" t="s">
        <v>2663</v>
      </c>
      <c r="I995" t="s">
        <v>2632</v>
      </c>
      <c r="J995" t="s">
        <v>2868</v>
      </c>
      <c r="L995" t="s">
        <v>2887</v>
      </c>
      <c r="M995" t="s">
        <v>2892</v>
      </c>
    </row>
    <row r="996" spans="1:13">
      <c r="A996" s="1">
        <f>HYPERLINK("https://lsnyc.legalserver.org/matter/dynamic-profile/view/1879967","18-1879967")</f>
        <v>0</v>
      </c>
      <c r="E996" t="s">
        <v>46</v>
      </c>
      <c r="F996" t="s">
        <v>709</v>
      </c>
      <c r="G996" t="s">
        <v>1394</v>
      </c>
      <c r="H996" t="s">
        <v>2362</v>
      </c>
      <c r="I996" t="s">
        <v>2821</v>
      </c>
      <c r="J996" t="s">
        <v>2868</v>
      </c>
      <c r="K996" t="s">
        <v>2883</v>
      </c>
      <c r="L996" t="s">
        <v>2887</v>
      </c>
      <c r="M996" t="s">
        <v>2892</v>
      </c>
    </row>
    <row r="997" spans="1:13">
      <c r="A997" s="1">
        <f>HYPERLINK("https://lsnyc.legalserver.org/matter/dynamic-profile/view/1879938","18-1879938")</f>
        <v>0</v>
      </c>
      <c r="E997" t="s">
        <v>46</v>
      </c>
      <c r="F997" t="s">
        <v>616</v>
      </c>
      <c r="G997" t="s">
        <v>1576</v>
      </c>
      <c r="H997" t="s">
        <v>2319</v>
      </c>
      <c r="I997" t="s">
        <v>2711</v>
      </c>
      <c r="J997" t="s">
        <v>2868</v>
      </c>
      <c r="K997" t="s">
        <v>2883</v>
      </c>
      <c r="L997" t="s">
        <v>2887</v>
      </c>
      <c r="M997" t="s">
        <v>2892</v>
      </c>
    </row>
    <row r="998" spans="1:13">
      <c r="A998" s="1">
        <f>HYPERLINK("https://lsnyc.legalserver.org/matter/dynamic-profile/view/1896007","19-1896007")</f>
        <v>0</v>
      </c>
      <c r="E998" t="s">
        <v>46</v>
      </c>
      <c r="F998" t="s">
        <v>165</v>
      </c>
      <c r="G998" t="s">
        <v>1797</v>
      </c>
      <c r="H998" t="s">
        <v>2350</v>
      </c>
      <c r="I998" t="s">
        <v>2647</v>
      </c>
      <c r="J998" t="s">
        <v>2868</v>
      </c>
      <c r="L998" t="s">
        <v>2887</v>
      </c>
      <c r="M998" t="s">
        <v>2892</v>
      </c>
    </row>
    <row r="999" spans="1:13">
      <c r="A999" s="1">
        <f>HYPERLINK("https://lsnyc.legalserver.org/matter/dynamic-profile/view/1880966","18-1880966")</f>
        <v>0</v>
      </c>
      <c r="E999" t="s">
        <v>46</v>
      </c>
      <c r="F999" t="s">
        <v>376</v>
      </c>
      <c r="G999" t="s">
        <v>1401</v>
      </c>
      <c r="H999" t="s">
        <v>2467</v>
      </c>
      <c r="I999" t="s">
        <v>2711</v>
      </c>
      <c r="J999" t="s">
        <v>2868</v>
      </c>
      <c r="L999" t="s">
        <v>2887</v>
      </c>
      <c r="M999" t="s">
        <v>2895</v>
      </c>
    </row>
    <row r="1000" spans="1:13">
      <c r="A1000" s="1">
        <f>HYPERLINK("https://lsnyc.legalserver.org/matter/dynamic-profile/view/0815528","16-0815528")</f>
        <v>0</v>
      </c>
      <c r="E1000" t="s">
        <v>46</v>
      </c>
      <c r="F1000" t="s">
        <v>135</v>
      </c>
      <c r="G1000" t="s">
        <v>1788</v>
      </c>
      <c r="H1000" t="s">
        <v>2689</v>
      </c>
      <c r="I1000" t="s">
        <v>2580</v>
      </c>
      <c r="J1000" t="s">
        <v>2868</v>
      </c>
      <c r="L1000" t="s">
        <v>2887</v>
      </c>
      <c r="M1000" t="s">
        <v>2892</v>
      </c>
    </row>
    <row r="1001" spans="1:13">
      <c r="A1001" s="1">
        <f>HYPERLINK("https://lsnyc.legalserver.org/matter/dynamic-profile/view/1909189","19-1909189")</f>
        <v>0</v>
      </c>
      <c r="E1001" t="s">
        <v>46</v>
      </c>
      <c r="F1001" t="s">
        <v>260</v>
      </c>
      <c r="G1001" t="s">
        <v>1798</v>
      </c>
      <c r="H1001" t="s">
        <v>2314</v>
      </c>
      <c r="I1001" t="s">
        <v>2760</v>
      </c>
      <c r="J1001" t="s">
        <v>2868</v>
      </c>
      <c r="M1001" t="s">
        <v>2892</v>
      </c>
    </row>
    <row r="1002" spans="1:13">
      <c r="A1002" s="1">
        <f>HYPERLINK("https://lsnyc.legalserver.org/matter/dynamic-profile/view/1847713","17-1847713")</f>
        <v>0</v>
      </c>
      <c r="E1002" t="s">
        <v>46</v>
      </c>
      <c r="F1002" t="s">
        <v>328</v>
      </c>
      <c r="G1002" t="s">
        <v>1799</v>
      </c>
      <c r="H1002" t="s">
        <v>2690</v>
      </c>
      <c r="I1002" t="s">
        <v>2400</v>
      </c>
      <c r="J1002" t="s">
        <v>2868</v>
      </c>
      <c r="L1002" t="s">
        <v>2887</v>
      </c>
      <c r="M1002" t="s">
        <v>2892</v>
      </c>
    </row>
    <row r="1003" spans="1:13">
      <c r="A1003" s="1">
        <f>HYPERLINK("https://lsnyc.legalserver.org/matter/dynamic-profile/view/1897697","19-1897697")</f>
        <v>0</v>
      </c>
      <c r="E1003" t="s">
        <v>46</v>
      </c>
      <c r="F1003" t="s">
        <v>710</v>
      </c>
      <c r="G1003" t="s">
        <v>1245</v>
      </c>
      <c r="H1003" t="s">
        <v>2691</v>
      </c>
      <c r="I1003" t="s">
        <v>2420</v>
      </c>
      <c r="J1003" t="s">
        <v>2868</v>
      </c>
      <c r="L1003" t="s">
        <v>2887</v>
      </c>
      <c r="M1003" t="s">
        <v>2892</v>
      </c>
    </row>
    <row r="1004" spans="1:13">
      <c r="A1004" s="1">
        <f>HYPERLINK("https://lsnyc.legalserver.org/matter/dynamic-profile/view/1872338","18-1872338")</f>
        <v>0</v>
      </c>
      <c r="E1004" t="s">
        <v>46</v>
      </c>
      <c r="F1004" t="s">
        <v>711</v>
      </c>
      <c r="G1004" t="s">
        <v>1244</v>
      </c>
      <c r="H1004" t="s">
        <v>2324</v>
      </c>
      <c r="I1004" t="s">
        <v>2425</v>
      </c>
      <c r="J1004" t="s">
        <v>2868</v>
      </c>
      <c r="L1004" t="s">
        <v>2887</v>
      </c>
      <c r="M1004" t="s">
        <v>2892</v>
      </c>
    </row>
    <row r="1005" spans="1:13">
      <c r="A1005" s="1">
        <f>HYPERLINK("https://lsnyc.legalserver.org/matter/dynamic-profile/view/1888957","19-1888957")</f>
        <v>0</v>
      </c>
      <c r="E1005" t="s">
        <v>46</v>
      </c>
      <c r="F1005" t="s">
        <v>522</v>
      </c>
      <c r="G1005" t="s">
        <v>1633</v>
      </c>
      <c r="H1005" t="s">
        <v>2487</v>
      </c>
      <c r="I1005" t="s">
        <v>2325</v>
      </c>
      <c r="J1005" t="s">
        <v>2870</v>
      </c>
      <c r="L1005" t="s">
        <v>2891</v>
      </c>
      <c r="M1005" t="s">
        <v>2914</v>
      </c>
    </row>
    <row r="1006" spans="1:13">
      <c r="A1006" s="1">
        <f>HYPERLINK("https://lsnyc.legalserver.org/matter/dynamic-profile/view/1884276","18-1884276")</f>
        <v>0</v>
      </c>
      <c r="E1006" t="s">
        <v>46</v>
      </c>
      <c r="F1006" t="s">
        <v>712</v>
      </c>
      <c r="G1006" t="s">
        <v>1800</v>
      </c>
      <c r="H1006" t="s">
        <v>2402</v>
      </c>
      <c r="I1006" t="s">
        <v>2741</v>
      </c>
      <c r="J1006" t="s">
        <v>2868</v>
      </c>
      <c r="L1006" t="s">
        <v>2887</v>
      </c>
      <c r="M1006" t="s">
        <v>2892</v>
      </c>
    </row>
    <row r="1007" spans="1:13">
      <c r="A1007" s="1">
        <f>HYPERLINK("https://lsnyc.legalserver.org/matter/dynamic-profile/view/1879692","18-1879692")</f>
        <v>0</v>
      </c>
      <c r="E1007" t="s">
        <v>46</v>
      </c>
      <c r="F1007" t="s">
        <v>713</v>
      </c>
      <c r="G1007" t="s">
        <v>1801</v>
      </c>
      <c r="H1007" t="s">
        <v>2663</v>
      </c>
      <c r="I1007" t="s">
        <v>2390</v>
      </c>
      <c r="J1007" t="s">
        <v>2868</v>
      </c>
      <c r="L1007" t="s">
        <v>2887</v>
      </c>
      <c r="M1007" t="s">
        <v>2892</v>
      </c>
    </row>
    <row r="1008" spans="1:13">
      <c r="A1008" s="1">
        <f>HYPERLINK("https://lsnyc.legalserver.org/matter/dynamic-profile/view/0807625","16-0807625")</f>
        <v>0</v>
      </c>
      <c r="E1008" t="s">
        <v>46</v>
      </c>
      <c r="F1008" t="s">
        <v>714</v>
      </c>
      <c r="G1008" t="s">
        <v>1774</v>
      </c>
      <c r="H1008" t="s">
        <v>2692</v>
      </c>
      <c r="I1008" t="s">
        <v>2481</v>
      </c>
      <c r="J1008" t="s">
        <v>2868</v>
      </c>
      <c r="L1008" t="s">
        <v>2887</v>
      </c>
      <c r="M1008" t="s">
        <v>2897</v>
      </c>
    </row>
    <row r="1009" spans="1:13">
      <c r="A1009" s="1">
        <f>HYPERLINK("https://lsnyc.legalserver.org/matter/dynamic-profile/view/1881642","18-1881642")</f>
        <v>0</v>
      </c>
      <c r="E1009" t="s">
        <v>46</v>
      </c>
      <c r="F1009" t="s">
        <v>144</v>
      </c>
      <c r="G1009" t="s">
        <v>1476</v>
      </c>
      <c r="H1009" t="s">
        <v>2524</v>
      </c>
      <c r="I1009" t="s">
        <v>2450</v>
      </c>
      <c r="J1009" t="s">
        <v>2868</v>
      </c>
      <c r="K1009" t="s">
        <v>2883</v>
      </c>
      <c r="L1009" t="s">
        <v>2887</v>
      </c>
      <c r="M1009" t="s">
        <v>2892</v>
      </c>
    </row>
    <row r="1010" spans="1:13">
      <c r="A1010" s="1">
        <f>HYPERLINK("https://lsnyc.legalserver.org/matter/dynamic-profile/view/1905169","19-1905169")</f>
        <v>0</v>
      </c>
      <c r="E1010" t="s">
        <v>46</v>
      </c>
      <c r="F1010" t="s">
        <v>715</v>
      </c>
      <c r="G1010" t="s">
        <v>1802</v>
      </c>
      <c r="H1010" t="s">
        <v>2497</v>
      </c>
      <c r="I1010" t="s">
        <v>2314</v>
      </c>
      <c r="J1010" t="s">
        <v>2868</v>
      </c>
      <c r="K1010" t="s">
        <v>2883</v>
      </c>
      <c r="L1010" t="s">
        <v>2887</v>
      </c>
      <c r="M1010" t="s">
        <v>2892</v>
      </c>
    </row>
    <row r="1011" spans="1:13">
      <c r="A1011" s="1">
        <f>HYPERLINK("https://lsnyc.legalserver.org/matter/dynamic-profile/view/1907125","19-1907125")</f>
        <v>0</v>
      </c>
      <c r="E1011" t="s">
        <v>46</v>
      </c>
      <c r="F1011" t="s">
        <v>198</v>
      </c>
      <c r="G1011" t="s">
        <v>1353</v>
      </c>
      <c r="H1011" t="s">
        <v>2668</v>
      </c>
      <c r="I1011" t="s">
        <v>2303</v>
      </c>
      <c r="J1011" t="s">
        <v>2868</v>
      </c>
      <c r="K1011" t="s">
        <v>2883</v>
      </c>
      <c r="L1011" t="s">
        <v>2887</v>
      </c>
      <c r="M1011" t="s">
        <v>2892</v>
      </c>
    </row>
    <row r="1012" spans="1:13">
      <c r="A1012" s="1">
        <f>HYPERLINK("https://lsnyc.legalserver.org/matter/dynamic-profile/view/1902345","19-1902345")</f>
        <v>0</v>
      </c>
      <c r="E1012" t="s">
        <v>46</v>
      </c>
      <c r="F1012" t="s">
        <v>716</v>
      </c>
      <c r="G1012" t="s">
        <v>1244</v>
      </c>
      <c r="H1012" t="s">
        <v>2372</v>
      </c>
      <c r="I1012" t="s">
        <v>2573</v>
      </c>
      <c r="J1012" t="s">
        <v>2868</v>
      </c>
      <c r="L1012" t="s">
        <v>2887</v>
      </c>
      <c r="M1012" t="s">
        <v>2892</v>
      </c>
    </row>
    <row r="1013" spans="1:13">
      <c r="A1013" s="1">
        <f>HYPERLINK("https://lsnyc.legalserver.org/matter/dynamic-profile/view/1861197","18-1861197")</f>
        <v>0</v>
      </c>
      <c r="E1013" t="s">
        <v>46</v>
      </c>
      <c r="F1013" t="s">
        <v>226</v>
      </c>
      <c r="G1013" t="s">
        <v>1240</v>
      </c>
      <c r="H1013" t="s">
        <v>2570</v>
      </c>
      <c r="I1013" t="s">
        <v>2599</v>
      </c>
      <c r="J1013" t="s">
        <v>2868</v>
      </c>
      <c r="L1013" t="s">
        <v>2887</v>
      </c>
      <c r="M1013" t="s">
        <v>2892</v>
      </c>
    </row>
    <row r="1014" spans="1:13">
      <c r="A1014" s="1">
        <f>HYPERLINK("https://lsnyc.legalserver.org/matter/dynamic-profile/view/1889213","19-1889213")</f>
        <v>0</v>
      </c>
      <c r="E1014" t="s">
        <v>46</v>
      </c>
      <c r="F1014" t="s">
        <v>349</v>
      </c>
      <c r="G1014" t="s">
        <v>1803</v>
      </c>
      <c r="H1014" t="s">
        <v>2660</v>
      </c>
      <c r="I1014" t="s">
        <v>2566</v>
      </c>
      <c r="J1014" t="s">
        <v>2868</v>
      </c>
      <c r="L1014" t="s">
        <v>2887</v>
      </c>
      <c r="M1014" t="s">
        <v>2892</v>
      </c>
    </row>
    <row r="1015" spans="1:13">
      <c r="A1015" s="1">
        <f>HYPERLINK("https://lsnyc.legalserver.org/matter/dynamic-profile/view/1838538","17-1838538")</f>
        <v>0</v>
      </c>
      <c r="E1015" t="s">
        <v>46</v>
      </c>
      <c r="F1015" t="s">
        <v>717</v>
      </c>
      <c r="G1015" t="s">
        <v>1349</v>
      </c>
      <c r="H1015" t="s">
        <v>2693</v>
      </c>
      <c r="I1015" t="s">
        <v>2825</v>
      </c>
      <c r="J1015" t="s">
        <v>2868</v>
      </c>
      <c r="L1015" t="s">
        <v>2887</v>
      </c>
      <c r="M1015" t="s">
        <v>2892</v>
      </c>
    </row>
    <row r="1016" spans="1:13">
      <c r="A1016" s="1">
        <f>HYPERLINK("https://lsnyc.legalserver.org/matter/dynamic-profile/view/1878164","18-1878164")</f>
        <v>0</v>
      </c>
      <c r="E1016" t="s">
        <v>46</v>
      </c>
      <c r="F1016" t="s">
        <v>718</v>
      </c>
      <c r="G1016" t="s">
        <v>1804</v>
      </c>
      <c r="H1016" t="s">
        <v>2462</v>
      </c>
      <c r="I1016" t="s">
        <v>2468</v>
      </c>
      <c r="J1016" t="s">
        <v>2868</v>
      </c>
      <c r="L1016" t="s">
        <v>2887</v>
      </c>
      <c r="M1016" t="s">
        <v>2892</v>
      </c>
    </row>
    <row r="1017" spans="1:13">
      <c r="A1017" s="1">
        <f>HYPERLINK("https://lsnyc.legalserver.org/matter/dynamic-profile/view/1874495","18-1874495")</f>
        <v>0</v>
      </c>
      <c r="E1017" t="s">
        <v>46</v>
      </c>
      <c r="F1017" t="s">
        <v>148</v>
      </c>
      <c r="G1017" t="s">
        <v>1327</v>
      </c>
      <c r="H1017" t="s">
        <v>2694</v>
      </c>
      <c r="I1017" t="s">
        <v>2478</v>
      </c>
      <c r="J1017" t="s">
        <v>2868</v>
      </c>
      <c r="L1017" t="s">
        <v>2887</v>
      </c>
      <c r="M1017" t="s">
        <v>2892</v>
      </c>
    </row>
    <row r="1018" spans="1:13">
      <c r="A1018" s="1">
        <f>HYPERLINK("https://lsnyc.legalserver.org/matter/dynamic-profile/view/1862110","18-1862110")</f>
        <v>0</v>
      </c>
      <c r="E1018" t="s">
        <v>46</v>
      </c>
      <c r="F1018" t="s">
        <v>719</v>
      </c>
      <c r="G1018" t="s">
        <v>1767</v>
      </c>
      <c r="H1018" t="s">
        <v>2565</v>
      </c>
      <c r="I1018" t="s">
        <v>2597</v>
      </c>
      <c r="J1018" t="s">
        <v>2868</v>
      </c>
      <c r="L1018" t="s">
        <v>2887</v>
      </c>
      <c r="M1018" t="s">
        <v>2892</v>
      </c>
    </row>
    <row r="1019" spans="1:13">
      <c r="A1019" s="1">
        <f>HYPERLINK("https://lsnyc.legalserver.org/matter/dynamic-profile/view/1911326","19-1911326")</f>
        <v>0</v>
      </c>
      <c r="E1019" t="s">
        <v>46</v>
      </c>
      <c r="F1019" t="s">
        <v>720</v>
      </c>
      <c r="G1019" t="s">
        <v>1805</v>
      </c>
      <c r="H1019" t="s">
        <v>2400</v>
      </c>
      <c r="I1019" t="s">
        <v>2400</v>
      </c>
      <c r="J1019" t="s">
        <v>2868</v>
      </c>
      <c r="K1019" t="s">
        <v>2883</v>
      </c>
      <c r="M1019" t="s">
        <v>2892</v>
      </c>
    </row>
    <row r="1020" spans="1:13">
      <c r="A1020" s="1">
        <f>HYPERLINK("https://lsnyc.legalserver.org/matter/dynamic-profile/view/1907668","19-1907668")</f>
        <v>0</v>
      </c>
      <c r="E1020" t="s">
        <v>46</v>
      </c>
      <c r="F1020" t="s">
        <v>398</v>
      </c>
      <c r="G1020" t="s">
        <v>1806</v>
      </c>
      <c r="H1020" t="s">
        <v>2318</v>
      </c>
      <c r="I1020" t="s">
        <v>2511</v>
      </c>
      <c r="J1020" t="s">
        <v>2868</v>
      </c>
      <c r="K1020" t="s">
        <v>2883</v>
      </c>
      <c r="L1020" t="s">
        <v>2887</v>
      </c>
      <c r="M1020" t="s">
        <v>2892</v>
      </c>
    </row>
    <row r="1021" spans="1:13">
      <c r="A1021" s="1">
        <f>HYPERLINK("https://lsnyc.legalserver.org/matter/dynamic-profile/view/1866344","18-1866344")</f>
        <v>0</v>
      </c>
      <c r="E1021" t="s">
        <v>46</v>
      </c>
      <c r="F1021" t="s">
        <v>721</v>
      </c>
      <c r="G1021" t="s">
        <v>1807</v>
      </c>
      <c r="H1021" t="s">
        <v>2483</v>
      </c>
      <c r="I1021" t="s">
        <v>2596</v>
      </c>
      <c r="J1021" t="s">
        <v>2868</v>
      </c>
      <c r="K1021" t="s">
        <v>2883</v>
      </c>
      <c r="L1021" t="s">
        <v>2887</v>
      </c>
      <c r="M1021" t="s">
        <v>2892</v>
      </c>
    </row>
    <row r="1022" spans="1:13">
      <c r="A1022" s="1">
        <f>HYPERLINK("https://lsnyc.legalserver.org/matter/dynamic-profile/view/1900258","19-1900258")</f>
        <v>0</v>
      </c>
      <c r="E1022" t="s">
        <v>46</v>
      </c>
      <c r="F1022" t="s">
        <v>722</v>
      </c>
      <c r="G1022" t="s">
        <v>251</v>
      </c>
      <c r="H1022" t="s">
        <v>2331</v>
      </c>
      <c r="I1022" t="s">
        <v>2724</v>
      </c>
      <c r="J1022" t="s">
        <v>2868</v>
      </c>
      <c r="K1022" t="s">
        <v>2883</v>
      </c>
      <c r="L1022" t="s">
        <v>2887</v>
      </c>
      <c r="M1022" t="s">
        <v>2892</v>
      </c>
    </row>
    <row r="1023" spans="1:13">
      <c r="A1023" s="1">
        <f>HYPERLINK("https://lsnyc.legalserver.org/matter/dynamic-profile/view/1871455","18-1871455")</f>
        <v>0</v>
      </c>
      <c r="E1023" t="s">
        <v>46</v>
      </c>
      <c r="F1023" t="s">
        <v>305</v>
      </c>
      <c r="G1023" t="s">
        <v>1808</v>
      </c>
      <c r="H1023" t="s">
        <v>2695</v>
      </c>
      <c r="I1023" t="s">
        <v>2311</v>
      </c>
      <c r="J1023" t="s">
        <v>2868</v>
      </c>
      <c r="L1023" t="s">
        <v>2887</v>
      </c>
      <c r="M1023" t="s">
        <v>2892</v>
      </c>
    </row>
    <row r="1024" spans="1:13">
      <c r="A1024" s="1">
        <f>HYPERLINK("https://lsnyc.legalserver.org/matter/dynamic-profile/view/1879641","18-1879641")</f>
        <v>0</v>
      </c>
      <c r="E1024" t="s">
        <v>46</v>
      </c>
      <c r="F1024" t="s">
        <v>723</v>
      </c>
      <c r="G1024" t="s">
        <v>1809</v>
      </c>
      <c r="H1024" t="s">
        <v>2663</v>
      </c>
      <c r="I1024" t="s">
        <v>2403</v>
      </c>
      <c r="J1024" t="s">
        <v>2868</v>
      </c>
      <c r="L1024" t="s">
        <v>2887</v>
      </c>
      <c r="M1024" t="s">
        <v>2892</v>
      </c>
    </row>
    <row r="1025" spans="1:13">
      <c r="A1025" s="1">
        <f>HYPERLINK("https://lsnyc.legalserver.org/matter/dynamic-profile/view/1853963","17-1853963")</f>
        <v>0</v>
      </c>
      <c r="E1025" t="s">
        <v>46</v>
      </c>
      <c r="F1025" t="s">
        <v>634</v>
      </c>
      <c r="G1025" t="s">
        <v>171</v>
      </c>
      <c r="H1025" t="s">
        <v>2382</v>
      </c>
      <c r="I1025" t="s">
        <v>2684</v>
      </c>
      <c r="J1025" t="s">
        <v>2868</v>
      </c>
      <c r="L1025" t="s">
        <v>2887</v>
      </c>
      <c r="M1025" t="s">
        <v>2892</v>
      </c>
    </row>
    <row r="1026" spans="1:13">
      <c r="A1026" s="1">
        <f>HYPERLINK("https://lsnyc.legalserver.org/matter/dynamic-profile/view/1896537","19-1896537")</f>
        <v>0</v>
      </c>
      <c r="E1026" t="s">
        <v>46</v>
      </c>
      <c r="F1026" t="s">
        <v>724</v>
      </c>
      <c r="G1026" t="s">
        <v>1519</v>
      </c>
      <c r="H1026" t="s">
        <v>2509</v>
      </c>
      <c r="I1026" t="s">
        <v>2401</v>
      </c>
      <c r="J1026" t="s">
        <v>2868</v>
      </c>
      <c r="L1026" t="s">
        <v>2887</v>
      </c>
      <c r="M1026" t="s">
        <v>2895</v>
      </c>
    </row>
    <row r="1027" spans="1:13">
      <c r="A1027" s="1">
        <f>HYPERLINK("https://lsnyc.legalserver.org/matter/dynamic-profile/view/1866590","18-1866590")</f>
        <v>0</v>
      </c>
      <c r="E1027" t="s">
        <v>46</v>
      </c>
      <c r="F1027" t="s">
        <v>135</v>
      </c>
      <c r="G1027" t="s">
        <v>1810</v>
      </c>
      <c r="H1027" t="s">
        <v>2696</v>
      </c>
      <c r="I1027" t="s">
        <v>2801</v>
      </c>
      <c r="J1027" t="s">
        <v>2868</v>
      </c>
      <c r="L1027" t="s">
        <v>2887</v>
      </c>
      <c r="M1027" t="s">
        <v>2895</v>
      </c>
    </row>
    <row r="1028" spans="1:13">
      <c r="A1028" s="1">
        <f>HYPERLINK("https://lsnyc.legalserver.org/matter/dynamic-profile/view/1899021","19-1899021")</f>
        <v>0</v>
      </c>
      <c r="E1028" t="s">
        <v>46</v>
      </c>
      <c r="F1028" t="s">
        <v>725</v>
      </c>
      <c r="G1028" t="s">
        <v>1811</v>
      </c>
      <c r="H1028" t="s">
        <v>2434</v>
      </c>
      <c r="I1028" t="s">
        <v>2300</v>
      </c>
      <c r="J1028" t="s">
        <v>2868</v>
      </c>
      <c r="L1028" t="s">
        <v>2887</v>
      </c>
      <c r="M1028" t="s">
        <v>2892</v>
      </c>
    </row>
    <row r="1029" spans="1:13">
      <c r="A1029" s="1">
        <f>HYPERLINK("https://lsnyc.legalserver.org/matter/dynamic-profile/view/1874858","18-1874858")</f>
        <v>0</v>
      </c>
      <c r="E1029" t="s">
        <v>46</v>
      </c>
      <c r="F1029" t="s">
        <v>726</v>
      </c>
      <c r="G1029" t="s">
        <v>427</v>
      </c>
      <c r="H1029" t="s">
        <v>2697</v>
      </c>
      <c r="I1029" t="s">
        <v>2386</v>
      </c>
      <c r="J1029" t="s">
        <v>2868</v>
      </c>
      <c r="K1029" t="s">
        <v>2883</v>
      </c>
      <c r="L1029" t="s">
        <v>2887</v>
      </c>
      <c r="M1029" t="s">
        <v>2892</v>
      </c>
    </row>
    <row r="1030" spans="1:13">
      <c r="A1030" s="1">
        <f>HYPERLINK("https://lsnyc.legalserver.org/matter/dynamic-profile/view/1895147","19-1895147")</f>
        <v>0</v>
      </c>
      <c r="E1030" t="s">
        <v>46</v>
      </c>
      <c r="F1030" t="s">
        <v>727</v>
      </c>
      <c r="G1030" t="s">
        <v>1812</v>
      </c>
      <c r="H1030" t="s">
        <v>2505</v>
      </c>
      <c r="I1030" t="s">
        <v>2620</v>
      </c>
      <c r="J1030" t="s">
        <v>2868</v>
      </c>
      <c r="L1030" t="s">
        <v>2887</v>
      </c>
      <c r="M1030" t="s">
        <v>2892</v>
      </c>
    </row>
    <row r="1031" spans="1:13">
      <c r="A1031" s="1">
        <f>HYPERLINK("https://lsnyc.legalserver.org/matter/dynamic-profile/view/1889146","19-1889146")</f>
        <v>0</v>
      </c>
      <c r="E1031" t="s">
        <v>46</v>
      </c>
      <c r="F1031" t="s">
        <v>728</v>
      </c>
      <c r="G1031" t="s">
        <v>1813</v>
      </c>
      <c r="H1031" t="s">
        <v>2660</v>
      </c>
      <c r="I1031" t="s">
        <v>2794</v>
      </c>
      <c r="J1031" t="s">
        <v>2868</v>
      </c>
      <c r="L1031" t="s">
        <v>2887</v>
      </c>
      <c r="M1031" t="s">
        <v>2895</v>
      </c>
    </row>
    <row r="1032" spans="1:13">
      <c r="A1032" s="1">
        <f>HYPERLINK("https://lsnyc.legalserver.org/matter/dynamic-profile/view/1897024","19-1897024")</f>
        <v>0</v>
      </c>
      <c r="E1032" t="s">
        <v>46</v>
      </c>
      <c r="F1032" t="s">
        <v>729</v>
      </c>
      <c r="G1032" t="s">
        <v>1814</v>
      </c>
      <c r="H1032" t="s">
        <v>2390</v>
      </c>
      <c r="I1032" t="s">
        <v>2859</v>
      </c>
      <c r="J1032" t="s">
        <v>2868</v>
      </c>
      <c r="K1032" t="s">
        <v>2883</v>
      </c>
      <c r="L1032" t="s">
        <v>2887</v>
      </c>
      <c r="M1032" t="s">
        <v>2892</v>
      </c>
    </row>
    <row r="1033" spans="1:13">
      <c r="A1033" s="1">
        <f>HYPERLINK("https://lsnyc.legalserver.org/matter/dynamic-profile/view/1867623","18-1867623")</f>
        <v>0</v>
      </c>
      <c r="E1033" t="s">
        <v>46</v>
      </c>
      <c r="F1033" t="s">
        <v>730</v>
      </c>
      <c r="G1033" t="s">
        <v>1815</v>
      </c>
      <c r="H1033" t="s">
        <v>2698</v>
      </c>
      <c r="I1033" t="s">
        <v>2667</v>
      </c>
      <c r="J1033" t="s">
        <v>2868</v>
      </c>
      <c r="K1033" t="s">
        <v>2883</v>
      </c>
      <c r="L1033" t="s">
        <v>2887</v>
      </c>
      <c r="M1033" t="s">
        <v>2892</v>
      </c>
    </row>
    <row r="1034" spans="1:13">
      <c r="A1034" s="1">
        <f>HYPERLINK("https://lsnyc.legalserver.org/matter/dynamic-profile/view/1870092","18-1870092")</f>
        <v>0</v>
      </c>
      <c r="E1034" t="s">
        <v>46</v>
      </c>
      <c r="F1034" t="s">
        <v>502</v>
      </c>
      <c r="G1034" t="s">
        <v>1816</v>
      </c>
      <c r="H1034" t="s">
        <v>2339</v>
      </c>
      <c r="I1034" t="s">
        <v>2738</v>
      </c>
      <c r="J1034" t="s">
        <v>2868</v>
      </c>
      <c r="L1034" t="s">
        <v>2887</v>
      </c>
      <c r="M1034" t="s">
        <v>2895</v>
      </c>
    </row>
    <row r="1035" spans="1:13">
      <c r="A1035" s="1">
        <f>HYPERLINK("https://lsnyc.legalserver.org/matter/dynamic-profile/view/1903401","19-1903401")</f>
        <v>0</v>
      </c>
      <c r="E1035" t="s">
        <v>46</v>
      </c>
      <c r="F1035" t="s">
        <v>731</v>
      </c>
      <c r="G1035" t="s">
        <v>1390</v>
      </c>
      <c r="H1035" t="s">
        <v>2392</v>
      </c>
      <c r="I1035" t="s">
        <v>2458</v>
      </c>
      <c r="J1035" t="s">
        <v>2868</v>
      </c>
      <c r="K1035" t="s">
        <v>2883</v>
      </c>
      <c r="L1035" t="s">
        <v>2887</v>
      </c>
      <c r="M1035" t="s">
        <v>2892</v>
      </c>
    </row>
    <row r="1036" spans="1:13">
      <c r="A1036" s="1">
        <f>HYPERLINK("https://lsnyc.legalserver.org/matter/dynamic-profile/view/1901093","19-1901093")</f>
        <v>0</v>
      </c>
      <c r="E1036" t="s">
        <v>46</v>
      </c>
      <c r="F1036" t="s">
        <v>413</v>
      </c>
      <c r="G1036" t="s">
        <v>395</v>
      </c>
      <c r="H1036" t="s">
        <v>2465</v>
      </c>
      <c r="I1036" t="s">
        <v>2406</v>
      </c>
      <c r="J1036" t="s">
        <v>2868</v>
      </c>
      <c r="K1036" t="s">
        <v>2883</v>
      </c>
      <c r="L1036" t="s">
        <v>2887</v>
      </c>
      <c r="M1036" t="s">
        <v>2892</v>
      </c>
    </row>
    <row r="1037" spans="1:13">
      <c r="A1037" s="1">
        <f>HYPERLINK("https://lsnyc.legalserver.org/matter/dynamic-profile/view/1900241","19-1900241")</f>
        <v>0</v>
      </c>
      <c r="E1037" t="s">
        <v>46</v>
      </c>
      <c r="F1037" t="s">
        <v>712</v>
      </c>
      <c r="G1037" t="s">
        <v>1800</v>
      </c>
      <c r="H1037" t="s">
        <v>2331</v>
      </c>
      <c r="I1037" t="s">
        <v>2351</v>
      </c>
      <c r="J1037" t="s">
        <v>2868</v>
      </c>
      <c r="K1037" t="s">
        <v>2883</v>
      </c>
      <c r="L1037" t="s">
        <v>2887</v>
      </c>
      <c r="M1037" t="s">
        <v>2892</v>
      </c>
    </row>
    <row r="1038" spans="1:13">
      <c r="A1038" s="1">
        <f>HYPERLINK("https://lsnyc.legalserver.org/matter/dynamic-profile/view/1863956","18-1863956")</f>
        <v>0</v>
      </c>
      <c r="E1038" t="s">
        <v>46</v>
      </c>
      <c r="F1038" t="s">
        <v>732</v>
      </c>
      <c r="G1038" t="s">
        <v>1817</v>
      </c>
      <c r="H1038" t="s">
        <v>2676</v>
      </c>
      <c r="I1038" t="s">
        <v>2767</v>
      </c>
      <c r="J1038" t="s">
        <v>2868</v>
      </c>
      <c r="K1038" t="s">
        <v>2883</v>
      </c>
      <c r="L1038" t="s">
        <v>2887</v>
      </c>
      <c r="M1038" t="s">
        <v>2892</v>
      </c>
    </row>
    <row r="1039" spans="1:13">
      <c r="A1039" s="1">
        <f>HYPERLINK("https://lsnyc.legalserver.org/matter/dynamic-profile/view/1861185","18-1861185")</f>
        <v>0</v>
      </c>
      <c r="E1039" t="s">
        <v>46</v>
      </c>
      <c r="F1039" t="s">
        <v>298</v>
      </c>
      <c r="G1039" t="s">
        <v>1818</v>
      </c>
      <c r="H1039" t="s">
        <v>2570</v>
      </c>
      <c r="I1039" t="s">
        <v>2306</v>
      </c>
      <c r="J1039" t="s">
        <v>2868</v>
      </c>
      <c r="K1039" t="s">
        <v>2883</v>
      </c>
      <c r="L1039" t="s">
        <v>2887</v>
      </c>
      <c r="M1039" t="s">
        <v>2892</v>
      </c>
    </row>
    <row r="1040" spans="1:13">
      <c r="A1040" s="1">
        <f>HYPERLINK("https://lsnyc.legalserver.org/matter/dynamic-profile/view/1900397","19-1900397")</f>
        <v>0</v>
      </c>
      <c r="E1040" t="s">
        <v>46</v>
      </c>
      <c r="F1040" t="s">
        <v>733</v>
      </c>
      <c r="G1040" t="s">
        <v>1252</v>
      </c>
      <c r="H1040" t="s">
        <v>2351</v>
      </c>
      <c r="I1040" t="s">
        <v>2664</v>
      </c>
      <c r="J1040" t="s">
        <v>2868</v>
      </c>
      <c r="K1040" t="s">
        <v>2883</v>
      </c>
      <c r="L1040" t="s">
        <v>2887</v>
      </c>
      <c r="M1040" t="s">
        <v>2892</v>
      </c>
    </row>
    <row r="1041" spans="1:13">
      <c r="A1041" s="1">
        <f>HYPERLINK("https://lsnyc.legalserver.org/matter/dynamic-profile/view/1906923","19-1906923")</f>
        <v>0</v>
      </c>
      <c r="E1041" t="s">
        <v>46</v>
      </c>
      <c r="F1041" t="s">
        <v>734</v>
      </c>
      <c r="G1041" t="s">
        <v>1257</v>
      </c>
      <c r="H1041" t="s">
        <v>2620</v>
      </c>
      <c r="I1041" t="s">
        <v>2635</v>
      </c>
      <c r="J1041" t="s">
        <v>2868</v>
      </c>
      <c r="K1041" t="s">
        <v>2883</v>
      </c>
      <c r="L1041" t="s">
        <v>2887</v>
      </c>
      <c r="M1041" t="s">
        <v>2892</v>
      </c>
    </row>
    <row r="1042" spans="1:13">
      <c r="A1042" s="1">
        <f>HYPERLINK("https://lsnyc.legalserver.org/matter/dynamic-profile/view/1856654","18-1856654")</f>
        <v>0</v>
      </c>
      <c r="E1042" t="s">
        <v>47</v>
      </c>
      <c r="F1042" t="s">
        <v>735</v>
      </c>
      <c r="G1042" t="s">
        <v>1394</v>
      </c>
      <c r="H1042" t="s">
        <v>2699</v>
      </c>
      <c r="I1042" t="s">
        <v>2699</v>
      </c>
      <c r="J1042" t="s">
        <v>2866</v>
      </c>
      <c r="K1042" t="s">
        <v>2883</v>
      </c>
      <c r="L1042" t="s">
        <v>2890</v>
      </c>
      <c r="M1042" t="s">
        <v>2892</v>
      </c>
    </row>
    <row r="1043" spans="1:13">
      <c r="A1043" s="1">
        <f>HYPERLINK("https://lsnyc.legalserver.org/matter/dynamic-profile/view/1883270","18-1883270")</f>
        <v>0</v>
      </c>
      <c r="E1043" t="s">
        <v>47</v>
      </c>
      <c r="F1043" t="s">
        <v>428</v>
      </c>
      <c r="G1043" t="s">
        <v>1819</v>
      </c>
      <c r="H1043" t="s">
        <v>2454</v>
      </c>
      <c r="I1043" t="s">
        <v>2419</v>
      </c>
      <c r="J1043" t="s">
        <v>2868</v>
      </c>
      <c r="K1043" t="s">
        <v>2883</v>
      </c>
      <c r="L1043" t="s">
        <v>2887</v>
      </c>
      <c r="M1043" t="s">
        <v>2892</v>
      </c>
    </row>
    <row r="1044" spans="1:13">
      <c r="A1044" s="1">
        <f>HYPERLINK("https://lsnyc.legalserver.org/matter/dynamic-profile/view/1886946","19-1886946")</f>
        <v>0</v>
      </c>
      <c r="E1044" t="s">
        <v>47</v>
      </c>
      <c r="F1044" t="s">
        <v>208</v>
      </c>
      <c r="G1044" t="s">
        <v>1300</v>
      </c>
      <c r="H1044" t="s">
        <v>2361</v>
      </c>
      <c r="I1044" t="s">
        <v>2322</v>
      </c>
      <c r="J1044" t="s">
        <v>2868</v>
      </c>
      <c r="K1044" t="s">
        <v>2883</v>
      </c>
      <c r="L1044" t="s">
        <v>2888</v>
      </c>
      <c r="M1044" t="s">
        <v>2904</v>
      </c>
    </row>
    <row r="1045" spans="1:13">
      <c r="A1045" s="1">
        <f>HYPERLINK("https://lsnyc.legalserver.org/matter/dynamic-profile/view/1867810","18-1867810")</f>
        <v>0</v>
      </c>
      <c r="E1045" t="s">
        <v>47</v>
      </c>
      <c r="F1045" t="s">
        <v>510</v>
      </c>
      <c r="G1045" t="s">
        <v>1277</v>
      </c>
      <c r="H1045" t="s">
        <v>2698</v>
      </c>
      <c r="I1045" t="s">
        <v>2489</v>
      </c>
      <c r="J1045" t="s">
        <v>2866</v>
      </c>
      <c r="K1045" t="s">
        <v>2883</v>
      </c>
    </row>
    <row r="1046" spans="1:13">
      <c r="A1046" s="1">
        <f>HYPERLINK("https://lsnyc.legalserver.org/matter/dynamic-profile/view/1888748","19-1888748")</f>
        <v>0</v>
      </c>
      <c r="E1046" t="s">
        <v>47</v>
      </c>
      <c r="F1046" t="s">
        <v>736</v>
      </c>
      <c r="G1046" t="s">
        <v>1820</v>
      </c>
      <c r="H1046" t="s">
        <v>2393</v>
      </c>
      <c r="I1046" t="s">
        <v>2626</v>
      </c>
      <c r="J1046" t="s">
        <v>2868</v>
      </c>
      <c r="K1046" t="s">
        <v>2883</v>
      </c>
      <c r="L1046" t="s">
        <v>2888</v>
      </c>
      <c r="M1046" t="s">
        <v>2892</v>
      </c>
    </row>
    <row r="1047" spans="1:13">
      <c r="A1047" s="1">
        <f>HYPERLINK("https://lsnyc.legalserver.org/matter/dynamic-profile/view/1833135","17-1833135")</f>
        <v>0</v>
      </c>
      <c r="E1047" t="s">
        <v>47</v>
      </c>
      <c r="F1047" t="s">
        <v>428</v>
      </c>
      <c r="G1047" t="s">
        <v>1819</v>
      </c>
      <c r="H1047" t="s">
        <v>2700</v>
      </c>
      <c r="I1047" t="s">
        <v>2409</v>
      </c>
      <c r="J1047" t="s">
        <v>2873</v>
      </c>
      <c r="K1047" t="s">
        <v>2883</v>
      </c>
      <c r="L1047" t="s">
        <v>2889</v>
      </c>
      <c r="M1047" t="s">
        <v>2898</v>
      </c>
    </row>
    <row r="1048" spans="1:13">
      <c r="A1048" s="1">
        <f>HYPERLINK("https://lsnyc.legalserver.org/matter/dynamic-profile/view/0797188","16-0797188")</f>
        <v>0</v>
      </c>
      <c r="E1048" t="s">
        <v>47</v>
      </c>
      <c r="F1048" t="s">
        <v>214</v>
      </c>
      <c r="G1048" t="s">
        <v>1246</v>
      </c>
      <c r="H1048" t="s">
        <v>2701</v>
      </c>
      <c r="I1048" t="s">
        <v>2650</v>
      </c>
      <c r="J1048" t="s">
        <v>2868</v>
      </c>
      <c r="K1048" t="s">
        <v>2883</v>
      </c>
      <c r="L1048" t="s">
        <v>2887</v>
      </c>
      <c r="M1048" t="s">
        <v>2892</v>
      </c>
    </row>
    <row r="1049" spans="1:13">
      <c r="A1049" s="1">
        <f>HYPERLINK("https://lsnyc.legalserver.org/matter/dynamic-profile/view/1898400","19-1898400")</f>
        <v>0</v>
      </c>
      <c r="E1049" t="s">
        <v>47</v>
      </c>
      <c r="F1049" t="s">
        <v>737</v>
      </c>
      <c r="G1049" t="s">
        <v>1821</v>
      </c>
      <c r="H1049" t="s">
        <v>2330</v>
      </c>
      <c r="I1049" t="s">
        <v>2378</v>
      </c>
      <c r="J1049" t="s">
        <v>2868</v>
      </c>
      <c r="K1049" t="s">
        <v>2883</v>
      </c>
      <c r="L1049" t="s">
        <v>2888</v>
      </c>
      <c r="M1049" t="s">
        <v>2892</v>
      </c>
    </row>
    <row r="1050" spans="1:13">
      <c r="A1050" s="1">
        <f>HYPERLINK("https://lsnyc.legalserver.org/matter/dynamic-profile/view/1890017","19-1890017")</f>
        <v>0</v>
      </c>
      <c r="E1050" t="s">
        <v>47</v>
      </c>
      <c r="F1050" t="s">
        <v>149</v>
      </c>
      <c r="G1050" t="s">
        <v>1637</v>
      </c>
      <c r="H1050" t="s">
        <v>2595</v>
      </c>
      <c r="I1050" t="s">
        <v>2303</v>
      </c>
      <c r="J1050" t="s">
        <v>2868</v>
      </c>
      <c r="L1050" t="s">
        <v>2890</v>
      </c>
      <c r="M1050" t="s">
        <v>2905</v>
      </c>
    </row>
    <row r="1051" spans="1:13">
      <c r="A1051" s="1">
        <f>HYPERLINK("https://lsnyc.legalserver.org/matter/dynamic-profile/view/0831349","17-0831349")</f>
        <v>0</v>
      </c>
      <c r="E1051" t="s">
        <v>47</v>
      </c>
      <c r="F1051" t="s">
        <v>738</v>
      </c>
      <c r="G1051" t="s">
        <v>1379</v>
      </c>
      <c r="H1051" t="s">
        <v>2702</v>
      </c>
      <c r="I1051" t="s">
        <v>2537</v>
      </c>
      <c r="J1051" t="s">
        <v>2868</v>
      </c>
      <c r="L1051" t="s">
        <v>2887</v>
      </c>
      <c r="M1051" t="s">
        <v>2897</v>
      </c>
    </row>
    <row r="1052" spans="1:13">
      <c r="A1052" s="1">
        <f>HYPERLINK("https://lsnyc.legalserver.org/matter/dynamic-profile/view/0795762","16-0795762")</f>
        <v>0</v>
      </c>
      <c r="E1052" t="s">
        <v>47</v>
      </c>
      <c r="F1052" t="s">
        <v>150</v>
      </c>
      <c r="G1052" t="s">
        <v>1529</v>
      </c>
      <c r="H1052" t="s">
        <v>2703</v>
      </c>
      <c r="I1052" t="s">
        <v>2719</v>
      </c>
      <c r="J1052" t="s">
        <v>2868</v>
      </c>
      <c r="L1052" t="s">
        <v>2887</v>
      </c>
      <c r="M1052" t="s">
        <v>2892</v>
      </c>
    </row>
    <row r="1053" spans="1:13">
      <c r="A1053" s="1">
        <f>HYPERLINK("https://lsnyc.legalserver.org/matter/dynamic-profile/view/1898518","19-1898518")</f>
        <v>0</v>
      </c>
      <c r="E1053" t="s">
        <v>47</v>
      </c>
      <c r="F1053" t="s">
        <v>563</v>
      </c>
      <c r="G1053" t="s">
        <v>368</v>
      </c>
      <c r="H1053" t="s">
        <v>2576</v>
      </c>
      <c r="I1053" t="s">
        <v>2576</v>
      </c>
      <c r="J1053" t="s">
        <v>2868</v>
      </c>
    </row>
    <row r="1054" spans="1:13">
      <c r="A1054" s="1">
        <f>HYPERLINK("https://lsnyc.legalserver.org/matter/dynamic-profile/view/1857377","18-1857377")</f>
        <v>0</v>
      </c>
      <c r="E1054" t="s">
        <v>47</v>
      </c>
      <c r="F1054" t="s">
        <v>739</v>
      </c>
      <c r="G1054" t="s">
        <v>1822</v>
      </c>
      <c r="H1054" t="s">
        <v>2683</v>
      </c>
      <c r="I1054" t="s">
        <v>2860</v>
      </c>
      <c r="J1054" t="s">
        <v>2866</v>
      </c>
      <c r="L1054" t="s">
        <v>2887</v>
      </c>
      <c r="M1054" t="s">
        <v>2892</v>
      </c>
    </row>
    <row r="1055" spans="1:13">
      <c r="A1055" s="1">
        <f>HYPERLINK("https://lsnyc.legalserver.org/matter/dynamic-profile/view/1833882","17-1833882")</f>
        <v>0</v>
      </c>
      <c r="E1055" t="s">
        <v>47</v>
      </c>
      <c r="F1055" t="s">
        <v>740</v>
      </c>
      <c r="G1055" t="s">
        <v>1823</v>
      </c>
      <c r="H1055" t="s">
        <v>2704</v>
      </c>
      <c r="I1055" t="s">
        <v>2825</v>
      </c>
      <c r="J1055" t="s">
        <v>2866</v>
      </c>
      <c r="L1055" t="s">
        <v>2885</v>
      </c>
      <c r="M1055" t="s">
        <v>2900</v>
      </c>
    </row>
    <row r="1056" spans="1:13">
      <c r="A1056" s="1">
        <f>HYPERLINK("https://lsnyc.legalserver.org/matter/dynamic-profile/view/1888563","19-1888563")</f>
        <v>0</v>
      </c>
      <c r="E1056" t="s">
        <v>47</v>
      </c>
      <c r="F1056" t="s">
        <v>402</v>
      </c>
      <c r="G1056" t="s">
        <v>1250</v>
      </c>
      <c r="H1056" t="s">
        <v>2588</v>
      </c>
      <c r="I1056" t="s">
        <v>2588</v>
      </c>
      <c r="J1056" t="s">
        <v>2868</v>
      </c>
      <c r="K1056" t="s">
        <v>2883</v>
      </c>
      <c r="M1056" t="s">
        <v>2892</v>
      </c>
    </row>
    <row r="1057" spans="1:13">
      <c r="A1057" s="1">
        <f>HYPERLINK("https://lsnyc.legalserver.org/matter/dynamic-profile/view/0810651","16-0810651")</f>
        <v>0</v>
      </c>
      <c r="E1057" t="s">
        <v>47</v>
      </c>
      <c r="F1057" t="s">
        <v>466</v>
      </c>
      <c r="G1057" t="s">
        <v>1824</v>
      </c>
      <c r="H1057" t="s">
        <v>2591</v>
      </c>
      <c r="I1057" t="s">
        <v>2486</v>
      </c>
      <c r="J1057" t="s">
        <v>2868</v>
      </c>
      <c r="L1057" t="s">
        <v>2887</v>
      </c>
      <c r="M1057" t="s">
        <v>2892</v>
      </c>
    </row>
    <row r="1058" spans="1:13">
      <c r="A1058" s="1">
        <f>HYPERLINK("https://lsnyc.legalserver.org/matter/dynamic-profile/view/1899593","19-1899593")</f>
        <v>0</v>
      </c>
      <c r="E1058" t="s">
        <v>47</v>
      </c>
      <c r="F1058" t="s">
        <v>150</v>
      </c>
      <c r="G1058" t="s">
        <v>1265</v>
      </c>
      <c r="H1058" t="s">
        <v>2365</v>
      </c>
      <c r="I1058" t="s">
        <v>2688</v>
      </c>
      <c r="J1058" t="s">
        <v>2868</v>
      </c>
      <c r="K1058" t="s">
        <v>2883</v>
      </c>
      <c r="L1058" t="s">
        <v>2888</v>
      </c>
      <c r="M1058" t="s">
        <v>2919</v>
      </c>
    </row>
    <row r="1059" spans="1:13">
      <c r="A1059" s="1">
        <f>HYPERLINK("https://lsnyc.legalserver.org/matter/dynamic-profile/view/1913141","19-1913141")</f>
        <v>0</v>
      </c>
      <c r="E1059" t="s">
        <v>48</v>
      </c>
      <c r="F1059" t="s">
        <v>703</v>
      </c>
      <c r="G1059" t="s">
        <v>1368</v>
      </c>
      <c r="H1059" t="s">
        <v>2650</v>
      </c>
      <c r="I1059" t="s">
        <v>2650</v>
      </c>
      <c r="J1059" t="s">
        <v>2868</v>
      </c>
      <c r="K1059" t="s">
        <v>2883</v>
      </c>
      <c r="M1059" t="s">
        <v>2892</v>
      </c>
    </row>
    <row r="1060" spans="1:13">
      <c r="A1060" s="1">
        <f>HYPERLINK("https://lsnyc.legalserver.org/matter/dynamic-profile/view/1910407","19-1910407")</f>
        <v>0</v>
      </c>
      <c r="E1060" t="s">
        <v>48</v>
      </c>
      <c r="F1060" t="s">
        <v>732</v>
      </c>
      <c r="G1060" t="s">
        <v>1253</v>
      </c>
      <c r="H1060" t="s">
        <v>2295</v>
      </c>
      <c r="I1060" t="s">
        <v>2407</v>
      </c>
      <c r="J1060" t="s">
        <v>2868</v>
      </c>
      <c r="L1060" t="s">
        <v>2888</v>
      </c>
    </row>
    <row r="1061" spans="1:13">
      <c r="A1061" s="1">
        <f>HYPERLINK("https://lsnyc.legalserver.org/matter/dynamic-profile/view/1912986","19-1912986")</f>
        <v>0</v>
      </c>
      <c r="E1061" t="s">
        <v>48</v>
      </c>
      <c r="F1061" t="s">
        <v>741</v>
      </c>
      <c r="G1061" t="s">
        <v>1394</v>
      </c>
      <c r="H1061" t="s">
        <v>2705</v>
      </c>
      <c r="I1061" t="s">
        <v>2394</v>
      </c>
      <c r="J1061" t="s">
        <v>2868</v>
      </c>
      <c r="K1061" t="s">
        <v>2883</v>
      </c>
      <c r="M1061" t="s">
        <v>2892</v>
      </c>
    </row>
    <row r="1062" spans="1:13">
      <c r="A1062" s="1">
        <f>HYPERLINK("https://lsnyc.legalserver.org/matter/dynamic-profile/view/1910523","19-1910523")</f>
        <v>0</v>
      </c>
      <c r="E1062" t="s">
        <v>48</v>
      </c>
      <c r="F1062" t="s">
        <v>538</v>
      </c>
      <c r="G1062" t="s">
        <v>1634</v>
      </c>
      <c r="H1062" t="s">
        <v>2706</v>
      </c>
      <c r="I1062" t="s">
        <v>2520</v>
      </c>
      <c r="J1062" t="s">
        <v>2868</v>
      </c>
      <c r="K1062" t="s">
        <v>2883</v>
      </c>
      <c r="L1062" t="s">
        <v>2887</v>
      </c>
      <c r="M1062" t="s">
        <v>2892</v>
      </c>
    </row>
    <row r="1063" spans="1:13">
      <c r="A1063" s="1">
        <f>HYPERLINK("https://lsnyc.legalserver.org/matter/dynamic-profile/view/1903916","19-1903916")</f>
        <v>0</v>
      </c>
      <c r="E1063" t="s">
        <v>49</v>
      </c>
      <c r="F1063" t="s">
        <v>742</v>
      </c>
      <c r="G1063" t="s">
        <v>1825</v>
      </c>
      <c r="H1063" t="s">
        <v>2592</v>
      </c>
      <c r="I1063" t="s">
        <v>2566</v>
      </c>
      <c r="J1063" t="s">
        <v>2868</v>
      </c>
      <c r="K1063" t="s">
        <v>2883</v>
      </c>
      <c r="L1063" t="s">
        <v>2887</v>
      </c>
      <c r="M1063" t="s">
        <v>2892</v>
      </c>
    </row>
    <row r="1064" spans="1:13">
      <c r="A1064" s="1">
        <f>HYPERLINK("https://lsnyc.legalserver.org/matter/dynamic-profile/view/1913060","19-1913060")</f>
        <v>0</v>
      </c>
      <c r="E1064" t="s">
        <v>49</v>
      </c>
      <c r="F1064" t="s">
        <v>743</v>
      </c>
      <c r="G1064" t="s">
        <v>1826</v>
      </c>
      <c r="H1064" t="s">
        <v>2410</v>
      </c>
      <c r="I1064" t="s">
        <v>2410</v>
      </c>
      <c r="J1064" t="s">
        <v>2868</v>
      </c>
      <c r="K1064" t="s">
        <v>2883</v>
      </c>
      <c r="L1064" t="s">
        <v>2887</v>
      </c>
      <c r="M1064" t="s">
        <v>2892</v>
      </c>
    </row>
    <row r="1065" spans="1:13">
      <c r="A1065" s="1">
        <f>HYPERLINK("https://lsnyc.legalserver.org/matter/dynamic-profile/view/1865831","18-1865831")</f>
        <v>0</v>
      </c>
      <c r="E1065" t="s">
        <v>49</v>
      </c>
      <c r="F1065" t="s">
        <v>201</v>
      </c>
      <c r="G1065" t="s">
        <v>160</v>
      </c>
      <c r="H1065" t="s">
        <v>2474</v>
      </c>
      <c r="I1065" t="s">
        <v>2425</v>
      </c>
      <c r="J1065" t="s">
        <v>2868</v>
      </c>
      <c r="K1065" t="s">
        <v>2883</v>
      </c>
      <c r="L1065" t="s">
        <v>2887</v>
      </c>
      <c r="M1065" t="s">
        <v>2892</v>
      </c>
    </row>
    <row r="1066" spans="1:13">
      <c r="A1066" s="1">
        <f>HYPERLINK("https://lsnyc.legalserver.org/matter/dynamic-profile/view/1904776","19-1904776")</f>
        <v>0</v>
      </c>
      <c r="E1066" t="s">
        <v>49</v>
      </c>
      <c r="F1066" t="s">
        <v>744</v>
      </c>
      <c r="G1066" t="s">
        <v>1232</v>
      </c>
      <c r="H1066" t="s">
        <v>2658</v>
      </c>
      <c r="I1066" t="s">
        <v>2300</v>
      </c>
      <c r="J1066" t="s">
        <v>2868</v>
      </c>
      <c r="K1066" t="s">
        <v>2883</v>
      </c>
      <c r="L1066" t="s">
        <v>2887</v>
      </c>
      <c r="M1066" t="s">
        <v>2892</v>
      </c>
    </row>
    <row r="1067" spans="1:13">
      <c r="A1067" s="1">
        <f>HYPERLINK("https://lsnyc.legalserver.org/matter/dynamic-profile/view/1907107","19-1907107")</f>
        <v>0</v>
      </c>
      <c r="E1067" t="s">
        <v>49</v>
      </c>
      <c r="F1067" t="s">
        <v>745</v>
      </c>
      <c r="G1067" t="s">
        <v>1295</v>
      </c>
      <c r="H1067" t="s">
        <v>2388</v>
      </c>
      <c r="I1067" t="s">
        <v>2400</v>
      </c>
      <c r="J1067" t="s">
        <v>2868</v>
      </c>
      <c r="K1067" t="s">
        <v>2883</v>
      </c>
      <c r="L1067" t="s">
        <v>2887</v>
      </c>
      <c r="M1067" t="s">
        <v>2920</v>
      </c>
    </row>
    <row r="1068" spans="1:13">
      <c r="A1068" s="1">
        <f>HYPERLINK("https://lsnyc.legalserver.org/matter/dynamic-profile/view/1883092","18-1883092")</f>
        <v>0</v>
      </c>
      <c r="E1068" t="s">
        <v>49</v>
      </c>
      <c r="F1068" t="s">
        <v>745</v>
      </c>
      <c r="G1068" t="s">
        <v>1295</v>
      </c>
      <c r="H1068" t="s">
        <v>2569</v>
      </c>
      <c r="I1068" t="s">
        <v>2706</v>
      </c>
      <c r="J1068" t="s">
        <v>2868</v>
      </c>
      <c r="K1068" t="s">
        <v>2883</v>
      </c>
      <c r="L1068" t="s">
        <v>2887</v>
      </c>
      <c r="M1068" t="s">
        <v>2895</v>
      </c>
    </row>
    <row r="1069" spans="1:13">
      <c r="A1069" s="1">
        <f>HYPERLINK("https://lsnyc.legalserver.org/matter/dynamic-profile/view/1883633","18-1883633")</f>
        <v>0</v>
      </c>
      <c r="E1069" t="s">
        <v>49</v>
      </c>
      <c r="F1069" t="s">
        <v>746</v>
      </c>
      <c r="G1069" t="s">
        <v>1827</v>
      </c>
      <c r="H1069" t="s">
        <v>2633</v>
      </c>
      <c r="I1069" t="s">
        <v>2400</v>
      </c>
      <c r="J1069" t="s">
        <v>2868</v>
      </c>
      <c r="K1069" t="s">
        <v>2883</v>
      </c>
      <c r="L1069" t="s">
        <v>2887</v>
      </c>
      <c r="M1069" t="s">
        <v>2892</v>
      </c>
    </row>
    <row r="1070" spans="1:13">
      <c r="A1070" s="1">
        <f>HYPERLINK("https://lsnyc.legalserver.org/matter/dynamic-profile/view/1895917","19-1895917")</f>
        <v>0</v>
      </c>
      <c r="E1070" t="s">
        <v>49</v>
      </c>
      <c r="F1070" t="s">
        <v>281</v>
      </c>
      <c r="G1070" t="s">
        <v>1828</v>
      </c>
      <c r="H1070" t="s">
        <v>2350</v>
      </c>
      <c r="I1070" t="s">
        <v>2799</v>
      </c>
      <c r="J1070" t="s">
        <v>2868</v>
      </c>
      <c r="K1070" t="s">
        <v>2883</v>
      </c>
      <c r="L1070" t="s">
        <v>2887</v>
      </c>
      <c r="M1070" t="s">
        <v>2892</v>
      </c>
    </row>
    <row r="1071" spans="1:13">
      <c r="A1071" s="1">
        <f>HYPERLINK("https://lsnyc.legalserver.org/matter/dynamic-profile/view/1887237","19-1887237")</f>
        <v>0</v>
      </c>
      <c r="E1071" t="s">
        <v>49</v>
      </c>
      <c r="F1071" t="s">
        <v>747</v>
      </c>
      <c r="G1071" t="s">
        <v>1829</v>
      </c>
      <c r="H1071" t="s">
        <v>2707</v>
      </c>
      <c r="I1071" t="s">
        <v>2453</v>
      </c>
      <c r="J1071" t="s">
        <v>2868</v>
      </c>
      <c r="K1071" t="s">
        <v>2883</v>
      </c>
      <c r="L1071" t="s">
        <v>2887</v>
      </c>
      <c r="M1071" t="s">
        <v>2895</v>
      </c>
    </row>
    <row r="1072" spans="1:13">
      <c r="A1072" s="1">
        <f>HYPERLINK("https://lsnyc.legalserver.org/matter/dynamic-profile/view/1896865","19-1896865")</f>
        <v>0</v>
      </c>
      <c r="E1072" t="s">
        <v>49</v>
      </c>
      <c r="F1072" t="s">
        <v>743</v>
      </c>
      <c r="G1072" t="s">
        <v>1246</v>
      </c>
      <c r="H1072" t="s">
        <v>2535</v>
      </c>
      <c r="I1072" t="s">
        <v>2799</v>
      </c>
      <c r="J1072" t="s">
        <v>2868</v>
      </c>
      <c r="K1072" t="s">
        <v>2883</v>
      </c>
      <c r="L1072" t="s">
        <v>2887</v>
      </c>
      <c r="M1072" t="s">
        <v>2892</v>
      </c>
    </row>
    <row r="1073" spans="1:13">
      <c r="A1073" s="1">
        <f>HYPERLINK("https://lsnyc.legalserver.org/matter/dynamic-profile/view/1890055","19-1890055")</f>
        <v>0</v>
      </c>
      <c r="E1073" t="s">
        <v>49</v>
      </c>
      <c r="F1073" t="s">
        <v>748</v>
      </c>
      <c r="G1073" t="s">
        <v>1390</v>
      </c>
      <c r="H1073" t="s">
        <v>2595</v>
      </c>
      <c r="I1073" t="s">
        <v>2392</v>
      </c>
      <c r="J1073" t="s">
        <v>2868</v>
      </c>
      <c r="K1073" t="s">
        <v>2883</v>
      </c>
      <c r="L1073" t="s">
        <v>2887</v>
      </c>
      <c r="M1073" t="s">
        <v>2892</v>
      </c>
    </row>
    <row r="1074" spans="1:13">
      <c r="A1074" s="1">
        <f>HYPERLINK("https://lsnyc.legalserver.org/matter/dynamic-profile/view/1908969","19-1908969")</f>
        <v>0</v>
      </c>
      <c r="E1074" t="s">
        <v>49</v>
      </c>
      <c r="F1074" t="s">
        <v>749</v>
      </c>
      <c r="G1074" t="s">
        <v>1830</v>
      </c>
      <c r="H1074" t="s">
        <v>2408</v>
      </c>
      <c r="I1074" t="s">
        <v>2647</v>
      </c>
      <c r="J1074" t="s">
        <v>2868</v>
      </c>
      <c r="K1074" t="s">
        <v>2883</v>
      </c>
      <c r="L1074" t="s">
        <v>2887</v>
      </c>
      <c r="M1074" t="s">
        <v>2892</v>
      </c>
    </row>
    <row r="1075" spans="1:13">
      <c r="A1075" s="1">
        <f>HYPERLINK("https://lsnyc.legalserver.org/matter/dynamic-profile/view/1903370","19-1903370")</f>
        <v>0</v>
      </c>
      <c r="E1075" t="s">
        <v>49</v>
      </c>
      <c r="F1075" t="s">
        <v>750</v>
      </c>
      <c r="G1075" t="s">
        <v>1831</v>
      </c>
      <c r="H1075" t="s">
        <v>2392</v>
      </c>
      <c r="I1075" t="s">
        <v>2306</v>
      </c>
      <c r="J1075" t="s">
        <v>2868</v>
      </c>
      <c r="K1075" t="s">
        <v>2883</v>
      </c>
      <c r="L1075" t="s">
        <v>2887</v>
      </c>
      <c r="M1075" t="s">
        <v>2892</v>
      </c>
    </row>
    <row r="1076" spans="1:13">
      <c r="A1076" s="1">
        <f>HYPERLINK("https://lsnyc.legalserver.org/matter/dynamic-profile/view/1908986","19-1908986")</f>
        <v>0</v>
      </c>
      <c r="E1076" t="s">
        <v>49</v>
      </c>
      <c r="F1076" t="s">
        <v>751</v>
      </c>
      <c r="G1076" t="s">
        <v>1832</v>
      </c>
      <c r="H1076" t="s">
        <v>2408</v>
      </c>
      <c r="I1076" t="s">
        <v>2760</v>
      </c>
      <c r="J1076" t="s">
        <v>2868</v>
      </c>
      <c r="K1076" t="s">
        <v>2883</v>
      </c>
      <c r="L1076" t="s">
        <v>2887</v>
      </c>
      <c r="M1076" t="s">
        <v>2892</v>
      </c>
    </row>
    <row r="1077" spans="1:13">
      <c r="A1077" s="1">
        <f>HYPERLINK("https://lsnyc.legalserver.org/matter/dynamic-profile/view/1904071","19-1904071")</f>
        <v>0</v>
      </c>
      <c r="E1077" t="s">
        <v>49</v>
      </c>
      <c r="F1077" t="s">
        <v>752</v>
      </c>
      <c r="G1077" t="s">
        <v>1833</v>
      </c>
      <c r="H1077" t="s">
        <v>2458</v>
      </c>
      <c r="I1077" t="s">
        <v>2395</v>
      </c>
      <c r="J1077" t="s">
        <v>2868</v>
      </c>
      <c r="K1077" t="s">
        <v>2883</v>
      </c>
      <c r="L1077" t="s">
        <v>2887</v>
      </c>
      <c r="M1077" t="s">
        <v>2892</v>
      </c>
    </row>
    <row r="1078" spans="1:13">
      <c r="A1078" s="1">
        <f>HYPERLINK("https://lsnyc.legalserver.org/matter/dynamic-profile/view/1879354","18-1879354")</f>
        <v>0</v>
      </c>
      <c r="E1078" t="s">
        <v>49</v>
      </c>
      <c r="F1078" t="s">
        <v>753</v>
      </c>
      <c r="G1078" t="s">
        <v>415</v>
      </c>
      <c r="H1078" t="s">
        <v>2645</v>
      </c>
      <c r="I1078" t="s">
        <v>2305</v>
      </c>
      <c r="J1078" t="s">
        <v>2868</v>
      </c>
      <c r="K1078" t="s">
        <v>2883</v>
      </c>
      <c r="L1078" t="s">
        <v>2887</v>
      </c>
      <c r="M1078" t="s">
        <v>2895</v>
      </c>
    </row>
    <row r="1079" spans="1:13">
      <c r="A1079" s="1">
        <f>HYPERLINK("https://lsnyc.legalserver.org/matter/dynamic-profile/view/1869750","18-1869750")</f>
        <v>0</v>
      </c>
      <c r="E1079" t="s">
        <v>49</v>
      </c>
      <c r="F1079" t="s">
        <v>483</v>
      </c>
      <c r="G1079" t="s">
        <v>1582</v>
      </c>
      <c r="H1079" t="s">
        <v>2644</v>
      </c>
      <c r="I1079" t="s">
        <v>2649</v>
      </c>
      <c r="J1079" t="s">
        <v>2868</v>
      </c>
      <c r="K1079" t="s">
        <v>2883</v>
      </c>
      <c r="L1079" t="s">
        <v>2887</v>
      </c>
      <c r="M1079" t="s">
        <v>2892</v>
      </c>
    </row>
    <row r="1080" spans="1:13">
      <c r="A1080" s="1">
        <f>HYPERLINK("https://lsnyc.legalserver.org/matter/dynamic-profile/view/1851415","17-1851415")</f>
        <v>0</v>
      </c>
      <c r="E1080" t="s">
        <v>49</v>
      </c>
      <c r="F1080" t="s">
        <v>754</v>
      </c>
      <c r="G1080" t="s">
        <v>629</v>
      </c>
      <c r="H1080" t="s">
        <v>2459</v>
      </c>
      <c r="I1080" t="s">
        <v>2766</v>
      </c>
      <c r="J1080" t="s">
        <v>2868</v>
      </c>
      <c r="K1080" t="s">
        <v>2883</v>
      </c>
      <c r="L1080" t="s">
        <v>2887</v>
      </c>
      <c r="M1080" t="s">
        <v>2892</v>
      </c>
    </row>
    <row r="1081" spans="1:13">
      <c r="A1081" s="1">
        <f>HYPERLINK("https://lsnyc.legalserver.org/matter/dynamic-profile/view/1895500","19-1895500")</f>
        <v>0</v>
      </c>
      <c r="E1081" t="s">
        <v>49</v>
      </c>
      <c r="F1081" t="s">
        <v>170</v>
      </c>
      <c r="G1081" t="s">
        <v>1536</v>
      </c>
      <c r="H1081" t="s">
        <v>2552</v>
      </c>
      <c r="I1081" t="s">
        <v>2533</v>
      </c>
      <c r="J1081" t="s">
        <v>2868</v>
      </c>
      <c r="K1081" t="s">
        <v>2883</v>
      </c>
      <c r="L1081" t="s">
        <v>2888</v>
      </c>
      <c r="M1081" t="s">
        <v>2892</v>
      </c>
    </row>
    <row r="1082" spans="1:13">
      <c r="A1082" s="1">
        <f>HYPERLINK("https://lsnyc.legalserver.org/matter/dynamic-profile/view/1872082","18-1872082")</f>
        <v>0</v>
      </c>
      <c r="E1082" t="s">
        <v>49</v>
      </c>
      <c r="F1082" t="s">
        <v>755</v>
      </c>
      <c r="G1082" t="s">
        <v>1834</v>
      </c>
      <c r="H1082" t="s">
        <v>2545</v>
      </c>
      <c r="I1082" t="s">
        <v>2515</v>
      </c>
      <c r="J1082" t="s">
        <v>2868</v>
      </c>
      <c r="K1082" t="s">
        <v>2883</v>
      </c>
      <c r="L1082" t="s">
        <v>2887</v>
      </c>
      <c r="M1082" t="s">
        <v>2897</v>
      </c>
    </row>
    <row r="1083" spans="1:13">
      <c r="A1083" s="1">
        <f>HYPERLINK("https://lsnyc.legalserver.org/matter/dynamic-profile/view/1851463","17-1851463")</f>
        <v>0</v>
      </c>
      <c r="E1083" t="s">
        <v>49</v>
      </c>
      <c r="F1083" t="s">
        <v>559</v>
      </c>
      <c r="G1083" t="s">
        <v>1835</v>
      </c>
      <c r="H1083" t="s">
        <v>2571</v>
      </c>
      <c r="I1083" t="s">
        <v>2573</v>
      </c>
      <c r="J1083" t="s">
        <v>2868</v>
      </c>
      <c r="K1083" t="s">
        <v>2883</v>
      </c>
      <c r="L1083" t="s">
        <v>2887</v>
      </c>
      <c r="M1083" t="s">
        <v>2892</v>
      </c>
    </row>
    <row r="1084" spans="1:13">
      <c r="A1084" s="1">
        <f>HYPERLINK("https://lsnyc.legalserver.org/matter/dynamic-profile/view/1865838","18-1865838")</f>
        <v>0</v>
      </c>
      <c r="E1084" t="s">
        <v>49</v>
      </c>
      <c r="F1084" t="s">
        <v>201</v>
      </c>
      <c r="G1084" t="s">
        <v>160</v>
      </c>
      <c r="H1084" t="s">
        <v>2640</v>
      </c>
      <c r="I1084" t="s">
        <v>2609</v>
      </c>
      <c r="J1084" t="s">
        <v>2866</v>
      </c>
      <c r="K1084" t="s">
        <v>2883</v>
      </c>
      <c r="L1084" t="s">
        <v>2885</v>
      </c>
      <c r="M1084" t="s">
        <v>2900</v>
      </c>
    </row>
    <row r="1085" spans="1:13">
      <c r="A1085" s="1">
        <f>HYPERLINK("https://lsnyc.legalserver.org/matter/dynamic-profile/view/1902405","19-1902405")</f>
        <v>0</v>
      </c>
      <c r="E1085" t="s">
        <v>49</v>
      </c>
      <c r="F1085" t="s">
        <v>281</v>
      </c>
      <c r="G1085" t="s">
        <v>1828</v>
      </c>
      <c r="H1085" t="s">
        <v>2372</v>
      </c>
      <c r="I1085" t="s">
        <v>2415</v>
      </c>
      <c r="J1085" t="s">
        <v>2866</v>
      </c>
      <c r="L1085" t="s">
        <v>2885</v>
      </c>
    </row>
    <row r="1086" spans="1:13">
      <c r="A1086" s="1">
        <f>HYPERLINK("https://lsnyc.legalserver.org/matter/dynamic-profile/view/1894312","19-1894312")</f>
        <v>0</v>
      </c>
      <c r="E1086" t="s">
        <v>49</v>
      </c>
      <c r="F1086" t="s">
        <v>756</v>
      </c>
      <c r="G1086" t="s">
        <v>1836</v>
      </c>
      <c r="H1086" t="s">
        <v>2379</v>
      </c>
      <c r="I1086" t="s">
        <v>2471</v>
      </c>
      <c r="J1086" t="s">
        <v>2870</v>
      </c>
      <c r="K1086" t="s">
        <v>2883</v>
      </c>
      <c r="L1086" t="s">
        <v>2887</v>
      </c>
      <c r="M1086" t="s">
        <v>2892</v>
      </c>
    </row>
    <row r="1087" spans="1:13">
      <c r="A1087" s="1">
        <f>HYPERLINK("https://lsnyc.legalserver.org/matter/dynamic-profile/view/1851418","17-1851418")</f>
        <v>0</v>
      </c>
      <c r="E1087" t="s">
        <v>49</v>
      </c>
      <c r="F1087" t="s">
        <v>754</v>
      </c>
      <c r="G1087" t="s">
        <v>629</v>
      </c>
      <c r="H1087" t="s">
        <v>2459</v>
      </c>
      <c r="I1087" t="s">
        <v>2781</v>
      </c>
      <c r="J1087" t="s">
        <v>2866</v>
      </c>
      <c r="L1087" t="s">
        <v>2885</v>
      </c>
      <c r="M1087" t="s">
        <v>2892</v>
      </c>
    </row>
    <row r="1088" spans="1:13">
      <c r="A1088" s="1">
        <f>HYPERLINK("https://lsnyc.legalserver.org/matter/dynamic-profile/view/1892514","19-1892514")</f>
        <v>0</v>
      </c>
      <c r="E1088" t="s">
        <v>49</v>
      </c>
      <c r="F1088" t="s">
        <v>327</v>
      </c>
      <c r="G1088" t="s">
        <v>1394</v>
      </c>
      <c r="H1088" t="s">
        <v>2560</v>
      </c>
      <c r="I1088" t="s">
        <v>2668</v>
      </c>
      <c r="J1088" t="s">
        <v>2868</v>
      </c>
      <c r="K1088" t="s">
        <v>2883</v>
      </c>
      <c r="L1088" t="s">
        <v>2887</v>
      </c>
      <c r="M1088" t="s">
        <v>2892</v>
      </c>
    </row>
    <row r="1089" spans="1:13">
      <c r="A1089" s="1">
        <f>HYPERLINK("https://lsnyc.legalserver.org/matter/dynamic-profile/view/1877905","18-1877905")</f>
        <v>0</v>
      </c>
      <c r="E1089" t="s">
        <v>49</v>
      </c>
      <c r="F1089" t="s">
        <v>270</v>
      </c>
      <c r="G1089" t="s">
        <v>1429</v>
      </c>
      <c r="H1089" t="s">
        <v>2708</v>
      </c>
      <c r="I1089" t="s">
        <v>2331</v>
      </c>
      <c r="J1089" t="s">
        <v>2868</v>
      </c>
      <c r="K1089" t="s">
        <v>2883</v>
      </c>
      <c r="L1089" t="s">
        <v>2887</v>
      </c>
      <c r="M1089" t="s">
        <v>2895</v>
      </c>
    </row>
    <row r="1090" spans="1:13">
      <c r="A1090" s="1">
        <f>HYPERLINK("https://lsnyc.legalserver.org/matter/dynamic-profile/view/1910715","19-1910715")</f>
        <v>0</v>
      </c>
      <c r="E1090" t="s">
        <v>49</v>
      </c>
      <c r="F1090" t="s">
        <v>757</v>
      </c>
      <c r="G1090" t="s">
        <v>1837</v>
      </c>
      <c r="H1090" t="s">
        <v>2401</v>
      </c>
      <c r="I1090" t="s">
        <v>2360</v>
      </c>
      <c r="J1090" t="s">
        <v>2868</v>
      </c>
      <c r="K1090" t="s">
        <v>2883</v>
      </c>
      <c r="L1090" t="s">
        <v>2887</v>
      </c>
      <c r="M1090" t="s">
        <v>2892</v>
      </c>
    </row>
    <row r="1091" spans="1:13">
      <c r="A1091" s="1">
        <f>HYPERLINK("https://lsnyc.legalserver.org/matter/dynamic-profile/view/1890446","19-1890446")</f>
        <v>0</v>
      </c>
      <c r="E1091" t="s">
        <v>49</v>
      </c>
      <c r="F1091" t="s">
        <v>486</v>
      </c>
      <c r="G1091" t="s">
        <v>1584</v>
      </c>
      <c r="H1091" t="s">
        <v>2374</v>
      </c>
      <c r="I1091" t="s">
        <v>2657</v>
      </c>
      <c r="J1091" t="s">
        <v>2868</v>
      </c>
      <c r="K1091" t="s">
        <v>2883</v>
      </c>
      <c r="L1091" t="s">
        <v>2887</v>
      </c>
      <c r="M1091" t="s">
        <v>2892</v>
      </c>
    </row>
    <row r="1092" spans="1:13">
      <c r="A1092" s="1">
        <f>HYPERLINK("https://lsnyc.legalserver.org/matter/dynamic-profile/view/1902578","19-1902578")</f>
        <v>0</v>
      </c>
      <c r="E1092" t="s">
        <v>49</v>
      </c>
      <c r="F1092" t="s">
        <v>129</v>
      </c>
      <c r="G1092" t="s">
        <v>1838</v>
      </c>
      <c r="H1092" t="s">
        <v>2654</v>
      </c>
      <c r="I1092" t="s">
        <v>2337</v>
      </c>
      <c r="J1092" t="s">
        <v>2868</v>
      </c>
      <c r="K1092" t="s">
        <v>2883</v>
      </c>
      <c r="L1092" t="s">
        <v>2887</v>
      </c>
      <c r="M1092" t="s">
        <v>2892</v>
      </c>
    </row>
    <row r="1093" spans="1:13">
      <c r="A1093" s="1">
        <f>HYPERLINK("https://lsnyc.legalserver.org/matter/dynamic-profile/view/1898222","19-1898222")</f>
        <v>0</v>
      </c>
      <c r="E1093" t="s">
        <v>49</v>
      </c>
      <c r="F1093" t="s">
        <v>357</v>
      </c>
      <c r="G1093" t="s">
        <v>1839</v>
      </c>
      <c r="H1093" t="s">
        <v>2478</v>
      </c>
      <c r="I1093" t="s">
        <v>2300</v>
      </c>
      <c r="J1093" t="s">
        <v>2868</v>
      </c>
      <c r="K1093" t="s">
        <v>2883</v>
      </c>
      <c r="L1093" t="s">
        <v>2887</v>
      </c>
      <c r="M1093" t="s">
        <v>2895</v>
      </c>
    </row>
    <row r="1094" spans="1:13">
      <c r="A1094" s="1">
        <f>HYPERLINK("https://lsnyc.legalserver.org/matter/dynamic-profile/view/1908827","19-1908827")</f>
        <v>0</v>
      </c>
      <c r="E1094" t="s">
        <v>49</v>
      </c>
      <c r="F1094" t="s">
        <v>300</v>
      </c>
      <c r="G1094" t="s">
        <v>757</v>
      </c>
      <c r="H1094" t="s">
        <v>2709</v>
      </c>
      <c r="I1094" t="s">
        <v>2705</v>
      </c>
      <c r="J1094" t="s">
        <v>2868</v>
      </c>
      <c r="K1094" t="s">
        <v>2883</v>
      </c>
      <c r="L1094" t="s">
        <v>2886</v>
      </c>
      <c r="M1094" t="s">
        <v>2892</v>
      </c>
    </row>
    <row r="1095" spans="1:13">
      <c r="A1095" s="1">
        <f>HYPERLINK("https://lsnyc.legalserver.org/matter/dynamic-profile/view/1905761","19-1905761")</f>
        <v>0</v>
      </c>
      <c r="E1095" t="s">
        <v>49</v>
      </c>
      <c r="F1095" t="s">
        <v>758</v>
      </c>
      <c r="G1095" t="s">
        <v>1840</v>
      </c>
      <c r="H1095" t="s">
        <v>2558</v>
      </c>
      <c r="I1095" t="s">
        <v>2360</v>
      </c>
      <c r="J1095" t="s">
        <v>2868</v>
      </c>
      <c r="K1095" t="s">
        <v>2883</v>
      </c>
      <c r="L1095" t="s">
        <v>2887</v>
      </c>
      <c r="M1095" t="s">
        <v>2892</v>
      </c>
    </row>
    <row r="1096" spans="1:13">
      <c r="A1096" s="1">
        <f>HYPERLINK("https://lsnyc.legalserver.org/matter/dynamic-profile/view/1901159","19-1901159")</f>
        <v>0</v>
      </c>
      <c r="E1096" t="s">
        <v>49</v>
      </c>
      <c r="F1096" t="s">
        <v>168</v>
      </c>
      <c r="G1096" t="s">
        <v>1713</v>
      </c>
      <c r="H1096" t="s">
        <v>2465</v>
      </c>
      <c r="I1096" t="s">
        <v>2558</v>
      </c>
      <c r="J1096" t="s">
        <v>2868</v>
      </c>
      <c r="K1096" t="s">
        <v>2883</v>
      </c>
      <c r="L1096" t="s">
        <v>2888</v>
      </c>
      <c r="M1096" t="s">
        <v>2895</v>
      </c>
    </row>
    <row r="1097" spans="1:13">
      <c r="A1097" s="1">
        <f>HYPERLINK("https://lsnyc.legalserver.org/matter/dynamic-profile/view/1905391","19-1905391")</f>
        <v>0</v>
      </c>
      <c r="E1097" t="s">
        <v>49</v>
      </c>
      <c r="F1097" t="s">
        <v>357</v>
      </c>
      <c r="G1097" t="s">
        <v>1558</v>
      </c>
      <c r="H1097" t="s">
        <v>2301</v>
      </c>
      <c r="I1097" t="s">
        <v>2300</v>
      </c>
      <c r="J1097" t="s">
        <v>2868</v>
      </c>
      <c r="K1097" t="s">
        <v>2883</v>
      </c>
      <c r="L1097" t="s">
        <v>2887</v>
      </c>
      <c r="M1097" t="s">
        <v>2892</v>
      </c>
    </row>
    <row r="1098" spans="1:13">
      <c r="A1098" s="1">
        <f>HYPERLINK("https://lsnyc.legalserver.org/matter/dynamic-profile/view/1906657","19-1906657")</f>
        <v>0</v>
      </c>
      <c r="E1098" t="s">
        <v>49</v>
      </c>
      <c r="F1098" t="s">
        <v>560</v>
      </c>
      <c r="G1098" t="s">
        <v>1335</v>
      </c>
      <c r="H1098" t="s">
        <v>2575</v>
      </c>
      <c r="I1098" t="s">
        <v>2468</v>
      </c>
      <c r="J1098" t="s">
        <v>2868</v>
      </c>
      <c r="K1098" t="s">
        <v>2883</v>
      </c>
      <c r="L1098" t="s">
        <v>2887</v>
      </c>
      <c r="M1098" t="s">
        <v>2895</v>
      </c>
    </row>
    <row r="1099" spans="1:13">
      <c r="A1099" s="1">
        <f>HYPERLINK("https://lsnyc.legalserver.org/matter/dynamic-profile/view/1905430","19-1905430")</f>
        <v>0</v>
      </c>
      <c r="E1099" t="s">
        <v>49</v>
      </c>
      <c r="F1099" t="s">
        <v>759</v>
      </c>
      <c r="G1099" t="s">
        <v>1266</v>
      </c>
      <c r="H1099" t="s">
        <v>2301</v>
      </c>
      <c r="I1099" t="s">
        <v>2650</v>
      </c>
      <c r="J1099" t="s">
        <v>2868</v>
      </c>
      <c r="K1099" t="s">
        <v>2883</v>
      </c>
      <c r="L1099" t="s">
        <v>2887</v>
      </c>
      <c r="M1099" t="s">
        <v>2892</v>
      </c>
    </row>
    <row r="1100" spans="1:13">
      <c r="A1100" s="1">
        <f>HYPERLINK("https://lsnyc.legalserver.org/matter/dynamic-profile/view/1880501","18-1880501")</f>
        <v>0</v>
      </c>
      <c r="E1100" t="s">
        <v>49</v>
      </c>
      <c r="F1100" t="s">
        <v>760</v>
      </c>
      <c r="G1100" t="s">
        <v>1246</v>
      </c>
      <c r="H1100" t="s">
        <v>2430</v>
      </c>
      <c r="I1100" t="s">
        <v>2799</v>
      </c>
      <c r="J1100" t="s">
        <v>2868</v>
      </c>
      <c r="K1100" t="s">
        <v>2883</v>
      </c>
      <c r="L1100" t="s">
        <v>2887</v>
      </c>
      <c r="M1100" t="s">
        <v>2892</v>
      </c>
    </row>
    <row r="1101" spans="1:13">
      <c r="A1101" s="1">
        <f>HYPERLINK("https://lsnyc.legalserver.org/matter/dynamic-profile/view/1848647","17-1848647")</f>
        <v>0</v>
      </c>
      <c r="E1101" t="s">
        <v>49</v>
      </c>
      <c r="F1101" t="s">
        <v>175</v>
      </c>
      <c r="G1101" t="s">
        <v>1841</v>
      </c>
      <c r="H1101" t="s">
        <v>2473</v>
      </c>
      <c r="I1101" t="s">
        <v>2705</v>
      </c>
      <c r="J1101" t="s">
        <v>2868</v>
      </c>
      <c r="K1101" t="s">
        <v>2883</v>
      </c>
      <c r="L1101" t="s">
        <v>2887</v>
      </c>
      <c r="M1101" t="s">
        <v>2895</v>
      </c>
    </row>
    <row r="1102" spans="1:13">
      <c r="A1102" s="1">
        <f>HYPERLINK("https://lsnyc.legalserver.org/matter/dynamic-profile/view/1905327","19-1905327")</f>
        <v>0</v>
      </c>
      <c r="E1102" t="s">
        <v>49</v>
      </c>
      <c r="F1102" t="s">
        <v>484</v>
      </c>
      <c r="G1102" t="s">
        <v>1562</v>
      </c>
      <c r="H1102" t="s">
        <v>2579</v>
      </c>
      <c r="I1102" t="s">
        <v>2360</v>
      </c>
      <c r="J1102" t="s">
        <v>2868</v>
      </c>
      <c r="K1102" t="s">
        <v>2883</v>
      </c>
      <c r="L1102" t="s">
        <v>2887</v>
      </c>
      <c r="M1102" t="s">
        <v>2892</v>
      </c>
    </row>
    <row r="1103" spans="1:13">
      <c r="A1103" s="1">
        <f>HYPERLINK("https://lsnyc.legalserver.org/matter/dynamic-profile/view/1897946","19-1897946")</f>
        <v>0</v>
      </c>
      <c r="E1103" t="s">
        <v>49</v>
      </c>
      <c r="F1103" t="s">
        <v>584</v>
      </c>
      <c r="G1103" t="s">
        <v>1483</v>
      </c>
      <c r="H1103" t="s">
        <v>2680</v>
      </c>
      <c r="I1103" t="s">
        <v>2705</v>
      </c>
      <c r="J1103" t="s">
        <v>2868</v>
      </c>
      <c r="K1103" t="s">
        <v>2883</v>
      </c>
      <c r="L1103" t="s">
        <v>2887</v>
      </c>
      <c r="M1103" t="s">
        <v>2895</v>
      </c>
    </row>
    <row r="1104" spans="1:13">
      <c r="A1104" s="1">
        <f>HYPERLINK("https://lsnyc.legalserver.org/matter/dynamic-profile/view/1904080","19-1904080")</f>
        <v>0</v>
      </c>
      <c r="E1104" t="s">
        <v>49</v>
      </c>
      <c r="F1104" t="s">
        <v>235</v>
      </c>
      <c r="G1104" t="s">
        <v>1842</v>
      </c>
      <c r="H1104" t="s">
        <v>2458</v>
      </c>
      <c r="I1104" t="s">
        <v>2650</v>
      </c>
      <c r="J1104" t="s">
        <v>2868</v>
      </c>
      <c r="K1104" t="s">
        <v>2883</v>
      </c>
      <c r="L1104" t="s">
        <v>2887</v>
      </c>
      <c r="M1104" t="s">
        <v>2892</v>
      </c>
    </row>
    <row r="1105" spans="1:13">
      <c r="A1105" s="1">
        <f>HYPERLINK("https://lsnyc.legalserver.org/matter/dynamic-profile/view/1868294","18-1868294")</f>
        <v>0</v>
      </c>
      <c r="E1105" t="s">
        <v>49</v>
      </c>
      <c r="F1105" t="s">
        <v>209</v>
      </c>
      <c r="G1105" t="s">
        <v>1843</v>
      </c>
      <c r="H1105" t="s">
        <v>2512</v>
      </c>
      <c r="I1105" t="s">
        <v>2705</v>
      </c>
      <c r="J1105" t="s">
        <v>2868</v>
      </c>
      <c r="K1105" t="s">
        <v>2883</v>
      </c>
      <c r="L1105" t="s">
        <v>2887</v>
      </c>
      <c r="M1105" t="s">
        <v>2895</v>
      </c>
    </row>
    <row r="1106" spans="1:13">
      <c r="A1106" s="1">
        <f>HYPERLINK("https://lsnyc.legalserver.org/matter/dynamic-profile/view/1876320","18-1876320")</f>
        <v>0</v>
      </c>
      <c r="E1106" t="s">
        <v>49</v>
      </c>
      <c r="F1106" t="s">
        <v>150</v>
      </c>
      <c r="G1106" t="s">
        <v>1359</v>
      </c>
      <c r="H1106" t="s">
        <v>2546</v>
      </c>
      <c r="I1106" t="s">
        <v>2327</v>
      </c>
      <c r="J1106" t="s">
        <v>2868</v>
      </c>
      <c r="K1106" t="s">
        <v>2883</v>
      </c>
      <c r="L1106" t="s">
        <v>2887</v>
      </c>
      <c r="M1106" t="s">
        <v>2895</v>
      </c>
    </row>
    <row r="1107" spans="1:13">
      <c r="A1107" s="1">
        <f>HYPERLINK("https://lsnyc.legalserver.org/matter/dynamic-profile/view/1897580","19-1897580")</f>
        <v>0</v>
      </c>
      <c r="E1107" t="s">
        <v>49</v>
      </c>
      <c r="F1107" t="s">
        <v>148</v>
      </c>
      <c r="G1107" t="s">
        <v>883</v>
      </c>
      <c r="H1107" t="s">
        <v>2363</v>
      </c>
      <c r="I1107" t="s">
        <v>2305</v>
      </c>
      <c r="J1107" t="s">
        <v>2868</v>
      </c>
      <c r="K1107" t="s">
        <v>2883</v>
      </c>
      <c r="L1107" t="s">
        <v>2887</v>
      </c>
      <c r="M1107" t="s">
        <v>2892</v>
      </c>
    </row>
    <row r="1108" spans="1:13">
      <c r="A1108" s="1">
        <f>HYPERLINK("https://lsnyc.legalserver.org/matter/dynamic-profile/view/1857510","18-1857510")</f>
        <v>0</v>
      </c>
      <c r="E1108" t="s">
        <v>49</v>
      </c>
      <c r="F1108" t="s">
        <v>755</v>
      </c>
      <c r="G1108" t="s">
        <v>1834</v>
      </c>
      <c r="H1108" t="s">
        <v>2710</v>
      </c>
      <c r="I1108" t="s">
        <v>2650</v>
      </c>
      <c r="J1108" t="s">
        <v>2868</v>
      </c>
      <c r="K1108" t="s">
        <v>2883</v>
      </c>
      <c r="L1108" t="s">
        <v>2887</v>
      </c>
      <c r="M1108" t="s">
        <v>2892</v>
      </c>
    </row>
    <row r="1109" spans="1:13">
      <c r="A1109" s="1">
        <f>HYPERLINK("https://lsnyc.legalserver.org/matter/dynamic-profile/view/1902600","19-1902600")</f>
        <v>0</v>
      </c>
      <c r="E1109" t="s">
        <v>49</v>
      </c>
      <c r="F1109" t="s">
        <v>129</v>
      </c>
      <c r="G1109" t="s">
        <v>1838</v>
      </c>
      <c r="H1109" t="s">
        <v>2654</v>
      </c>
      <c r="I1109" t="s">
        <v>2605</v>
      </c>
      <c r="J1109" t="s">
        <v>2866</v>
      </c>
      <c r="L1109" t="s">
        <v>2885</v>
      </c>
    </row>
    <row r="1110" spans="1:13">
      <c r="A1110" s="1">
        <f>HYPERLINK("https://lsnyc.legalserver.org/matter/dynamic-profile/view/1908102","19-1908102")</f>
        <v>0</v>
      </c>
      <c r="E1110" t="s">
        <v>49</v>
      </c>
      <c r="F1110" t="s">
        <v>102</v>
      </c>
      <c r="G1110" t="s">
        <v>1250</v>
      </c>
      <c r="H1110" t="s">
        <v>2343</v>
      </c>
      <c r="I1110" t="s">
        <v>2343</v>
      </c>
      <c r="J1110" t="s">
        <v>2868</v>
      </c>
      <c r="K1110" t="s">
        <v>2883</v>
      </c>
      <c r="L1110" t="s">
        <v>2887</v>
      </c>
      <c r="M1110" t="s">
        <v>2892</v>
      </c>
    </row>
    <row r="1111" spans="1:13">
      <c r="A1111" s="1">
        <f>HYPERLINK("https://lsnyc.legalserver.org/matter/dynamic-profile/view/1899507","19-1899507")</f>
        <v>0</v>
      </c>
      <c r="E1111" t="s">
        <v>49</v>
      </c>
      <c r="F1111" t="s">
        <v>761</v>
      </c>
      <c r="G1111" t="s">
        <v>1844</v>
      </c>
      <c r="H1111" t="s">
        <v>2373</v>
      </c>
      <c r="I1111" t="s">
        <v>2401</v>
      </c>
      <c r="J1111" t="s">
        <v>2868</v>
      </c>
      <c r="K1111" t="s">
        <v>2883</v>
      </c>
      <c r="L1111" t="s">
        <v>2887</v>
      </c>
      <c r="M1111" t="s">
        <v>2895</v>
      </c>
    </row>
    <row r="1112" spans="1:13">
      <c r="A1112" s="1">
        <f>HYPERLINK("https://lsnyc.legalserver.org/matter/dynamic-profile/view/1902019","19-1902019")</f>
        <v>0</v>
      </c>
      <c r="E1112" t="s">
        <v>49</v>
      </c>
      <c r="F1112" t="s">
        <v>762</v>
      </c>
      <c r="G1112" t="s">
        <v>1845</v>
      </c>
      <c r="H1112" t="s">
        <v>2443</v>
      </c>
      <c r="I1112" t="s">
        <v>2306</v>
      </c>
      <c r="J1112" t="s">
        <v>2868</v>
      </c>
      <c r="K1112" t="s">
        <v>2883</v>
      </c>
      <c r="L1112" t="s">
        <v>2887</v>
      </c>
      <c r="M1112" t="s">
        <v>2895</v>
      </c>
    </row>
    <row r="1113" spans="1:13">
      <c r="A1113" s="1">
        <f>HYPERLINK("https://lsnyc.legalserver.org/matter/dynamic-profile/view/1896125","19-1896125")</f>
        <v>0</v>
      </c>
      <c r="E1113" t="s">
        <v>49</v>
      </c>
      <c r="F1113" t="s">
        <v>104</v>
      </c>
      <c r="G1113" t="s">
        <v>1846</v>
      </c>
      <c r="H1113" t="s">
        <v>2386</v>
      </c>
      <c r="I1113" t="s">
        <v>2667</v>
      </c>
      <c r="J1113" t="s">
        <v>2868</v>
      </c>
      <c r="K1113" t="s">
        <v>2883</v>
      </c>
      <c r="L1113" t="s">
        <v>2887</v>
      </c>
      <c r="M1113" t="s">
        <v>2895</v>
      </c>
    </row>
    <row r="1114" spans="1:13">
      <c r="A1114" s="1">
        <f>HYPERLINK("https://lsnyc.legalserver.org/matter/dynamic-profile/view/1882534","18-1882534")</f>
        <v>0</v>
      </c>
      <c r="E1114" t="s">
        <v>49</v>
      </c>
      <c r="F1114" t="s">
        <v>298</v>
      </c>
      <c r="G1114" t="s">
        <v>1244</v>
      </c>
      <c r="H1114" t="s">
        <v>2537</v>
      </c>
      <c r="I1114" t="s">
        <v>2654</v>
      </c>
      <c r="J1114" t="s">
        <v>2868</v>
      </c>
      <c r="K1114" t="s">
        <v>2883</v>
      </c>
      <c r="L1114" t="s">
        <v>2887</v>
      </c>
      <c r="M1114" t="s">
        <v>2895</v>
      </c>
    </row>
    <row r="1115" spans="1:13">
      <c r="A1115" s="1">
        <f>HYPERLINK("https://lsnyc.legalserver.org/matter/dynamic-profile/view/1879601","18-1879601")</f>
        <v>0</v>
      </c>
      <c r="E1115" t="s">
        <v>49</v>
      </c>
      <c r="F1115" t="s">
        <v>763</v>
      </c>
      <c r="G1115" t="s">
        <v>1288</v>
      </c>
      <c r="H1115" t="s">
        <v>2663</v>
      </c>
      <c r="I1115" t="s">
        <v>2542</v>
      </c>
      <c r="J1115" t="s">
        <v>2868</v>
      </c>
      <c r="K1115" t="s">
        <v>2883</v>
      </c>
      <c r="L1115" t="s">
        <v>2887</v>
      </c>
      <c r="M1115" t="s">
        <v>2892</v>
      </c>
    </row>
    <row r="1116" spans="1:13">
      <c r="A1116" s="1">
        <f>HYPERLINK("https://lsnyc.legalserver.org/matter/dynamic-profile/view/1907388","19-1907388")</f>
        <v>0</v>
      </c>
      <c r="E1116" t="s">
        <v>49</v>
      </c>
      <c r="F1116" t="s">
        <v>764</v>
      </c>
      <c r="G1116" t="s">
        <v>1360</v>
      </c>
      <c r="H1116" t="s">
        <v>2504</v>
      </c>
      <c r="I1116" t="s">
        <v>2400</v>
      </c>
      <c r="J1116" t="s">
        <v>2868</v>
      </c>
      <c r="K1116" t="s">
        <v>2883</v>
      </c>
      <c r="L1116" t="s">
        <v>2887</v>
      </c>
      <c r="M1116" t="s">
        <v>2892</v>
      </c>
    </row>
    <row r="1117" spans="1:13">
      <c r="A1117" s="1">
        <f>HYPERLINK("https://lsnyc.legalserver.org/matter/dynamic-profile/view/1887064","19-1887064")</f>
        <v>0</v>
      </c>
      <c r="E1117" t="s">
        <v>49</v>
      </c>
      <c r="F1117" t="s">
        <v>765</v>
      </c>
      <c r="G1117" t="s">
        <v>1847</v>
      </c>
      <c r="H1117" t="s">
        <v>2311</v>
      </c>
      <c r="I1117" t="s">
        <v>2705</v>
      </c>
      <c r="J1117" t="s">
        <v>2868</v>
      </c>
      <c r="K1117" t="s">
        <v>2883</v>
      </c>
      <c r="L1117" t="s">
        <v>2887</v>
      </c>
      <c r="M1117" t="s">
        <v>2895</v>
      </c>
    </row>
    <row r="1118" spans="1:13">
      <c r="A1118" s="1">
        <f>HYPERLINK("https://lsnyc.legalserver.org/matter/dynamic-profile/view/1890324","19-1890324")</f>
        <v>0</v>
      </c>
      <c r="E1118" t="s">
        <v>49</v>
      </c>
      <c r="F1118" t="s">
        <v>766</v>
      </c>
      <c r="G1118" t="s">
        <v>1848</v>
      </c>
      <c r="H1118" t="s">
        <v>2428</v>
      </c>
      <c r="I1118" t="s">
        <v>2650</v>
      </c>
      <c r="J1118" t="s">
        <v>2870</v>
      </c>
      <c r="K1118" t="s">
        <v>2883</v>
      </c>
      <c r="L1118" t="s">
        <v>2887</v>
      </c>
      <c r="M1118" t="s">
        <v>2892</v>
      </c>
    </row>
    <row r="1119" spans="1:13">
      <c r="A1119" s="1">
        <f>HYPERLINK("https://lsnyc.legalserver.org/matter/dynamic-profile/view/1893009","19-1893009")</f>
        <v>0</v>
      </c>
      <c r="E1119" t="s">
        <v>49</v>
      </c>
      <c r="F1119" t="s">
        <v>175</v>
      </c>
      <c r="G1119" t="s">
        <v>1841</v>
      </c>
      <c r="H1119" t="s">
        <v>2618</v>
      </c>
      <c r="I1119" t="s">
        <v>2420</v>
      </c>
      <c r="J1119" t="s">
        <v>2868</v>
      </c>
      <c r="K1119" t="s">
        <v>2883</v>
      </c>
      <c r="L1119" t="s">
        <v>2887</v>
      </c>
      <c r="M1119" t="s">
        <v>2895</v>
      </c>
    </row>
    <row r="1120" spans="1:13">
      <c r="A1120" s="1">
        <f>HYPERLINK("https://lsnyc.legalserver.org/matter/dynamic-profile/view/1892257","19-1892257")</f>
        <v>0</v>
      </c>
      <c r="E1120" t="s">
        <v>49</v>
      </c>
      <c r="F1120" t="s">
        <v>767</v>
      </c>
      <c r="G1120" t="s">
        <v>1368</v>
      </c>
      <c r="H1120" t="s">
        <v>2651</v>
      </c>
      <c r="I1120" t="s">
        <v>2532</v>
      </c>
      <c r="J1120" t="s">
        <v>2866</v>
      </c>
      <c r="L1120" t="s">
        <v>2885</v>
      </c>
    </row>
    <row r="1121" spans="1:13">
      <c r="A1121" s="1">
        <f>HYPERLINK("https://lsnyc.legalserver.org/matter/dynamic-profile/view/1879186","18-1879186")</f>
        <v>0</v>
      </c>
      <c r="E1121" t="s">
        <v>49</v>
      </c>
      <c r="F1121" t="s">
        <v>767</v>
      </c>
      <c r="G1121" t="s">
        <v>1368</v>
      </c>
      <c r="H1121" t="s">
        <v>2639</v>
      </c>
      <c r="I1121" t="s">
        <v>2403</v>
      </c>
      <c r="J1121" t="s">
        <v>2868</v>
      </c>
      <c r="K1121" t="s">
        <v>2883</v>
      </c>
      <c r="L1121" t="s">
        <v>2887</v>
      </c>
      <c r="M1121" t="s">
        <v>2892</v>
      </c>
    </row>
    <row r="1122" spans="1:13">
      <c r="A1122" s="1">
        <f>HYPERLINK("https://lsnyc.legalserver.org/matter/dynamic-profile/view/1884174","18-1884174")</f>
        <v>0</v>
      </c>
      <c r="E1122" t="s">
        <v>49</v>
      </c>
      <c r="F1122" t="s">
        <v>357</v>
      </c>
      <c r="G1122" t="s">
        <v>1839</v>
      </c>
      <c r="H1122" t="s">
        <v>2630</v>
      </c>
      <c r="I1122" t="s">
        <v>2478</v>
      </c>
      <c r="J1122" t="s">
        <v>2868</v>
      </c>
      <c r="K1122" t="s">
        <v>2883</v>
      </c>
      <c r="L1122" t="s">
        <v>2887</v>
      </c>
      <c r="M1122" t="s">
        <v>2892</v>
      </c>
    </row>
    <row r="1123" spans="1:13">
      <c r="A1123" s="1">
        <f>HYPERLINK("https://lsnyc.legalserver.org/matter/dynamic-profile/view/1857521","18-1857521")</f>
        <v>0</v>
      </c>
      <c r="E1123" t="s">
        <v>49</v>
      </c>
      <c r="F1123" t="s">
        <v>755</v>
      </c>
      <c r="G1123" t="s">
        <v>1834</v>
      </c>
      <c r="H1123" t="s">
        <v>2710</v>
      </c>
      <c r="I1123" t="s">
        <v>2512</v>
      </c>
      <c r="J1123" t="s">
        <v>2866</v>
      </c>
      <c r="L1123" t="s">
        <v>2886</v>
      </c>
      <c r="M1123" t="s">
        <v>2892</v>
      </c>
    </row>
    <row r="1124" spans="1:13">
      <c r="A1124" s="1">
        <f>HYPERLINK("https://lsnyc.legalserver.org/matter/dynamic-profile/view/1852438","17-1852438")</f>
        <v>0</v>
      </c>
      <c r="E1124" t="s">
        <v>50</v>
      </c>
      <c r="F1124" t="s">
        <v>477</v>
      </c>
      <c r="G1124" t="s">
        <v>1172</v>
      </c>
      <c r="H1124" t="s">
        <v>2568</v>
      </c>
      <c r="I1124" t="s">
        <v>2650</v>
      </c>
      <c r="J1124" t="s">
        <v>2868</v>
      </c>
      <c r="L1124" t="s">
        <v>2887</v>
      </c>
      <c r="M1124" t="s">
        <v>2895</v>
      </c>
    </row>
    <row r="1125" spans="1:13">
      <c r="A1125" s="1">
        <f>HYPERLINK("https://lsnyc.legalserver.org/matter/dynamic-profile/view/1895037","19-1895037")</f>
        <v>0</v>
      </c>
      <c r="E1125" t="s">
        <v>50</v>
      </c>
      <c r="F1125" t="s">
        <v>768</v>
      </c>
      <c r="G1125" t="s">
        <v>332</v>
      </c>
      <c r="H1125" t="s">
        <v>2500</v>
      </c>
      <c r="I1125" t="s">
        <v>2498</v>
      </c>
      <c r="J1125" t="s">
        <v>2868</v>
      </c>
      <c r="K1125" t="s">
        <v>2883</v>
      </c>
      <c r="L1125" t="s">
        <v>2887</v>
      </c>
      <c r="M1125" t="s">
        <v>2920</v>
      </c>
    </row>
    <row r="1126" spans="1:13">
      <c r="A1126" s="1">
        <f>HYPERLINK("https://lsnyc.legalserver.org/matter/dynamic-profile/view/1884367","18-1884367")</f>
        <v>0</v>
      </c>
      <c r="E1126" t="s">
        <v>50</v>
      </c>
      <c r="F1126" t="s">
        <v>769</v>
      </c>
      <c r="G1126" t="s">
        <v>1849</v>
      </c>
      <c r="H1126" t="s">
        <v>2711</v>
      </c>
      <c r="I1126" t="s">
        <v>2620</v>
      </c>
      <c r="J1126" t="s">
        <v>2868</v>
      </c>
      <c r="K1126" t="s">
        <v>2883</v>
      </c>
      <c r="L1126" t="s">
        <v>2887</v>
      </c>
      <c r="M1126" t="s">
        <v>2892</v>
      </c>
    </row>
    <row r="1127" spans="1:13">
      <c r="A1127" s="1">
        <f>HYPERLINK("https://lsnyc.legalserver.org/matter/dynamic-profile/view/1869386","18-1869386")</f>
        <v>0</v>
      </c>
      <c r="E1127" t="s">
        <v>50</v>
      </c>
      <c r="F1127" t="s">
        <v>770</v>
      </c>
      <c r="G1127" t="s">
        <v>1249</v>
      </c>
      <c r="H1127" t="s">
        <v>2712</v>
      </c>
      <c r="I1127" t="s">
        <v>2465</v>
      </c>
      <c r="J1127" t="s">
        <v>2868</v>
      </c>
      <c r="K1127" t="s">
        <v>2883</v>
      </c>
      <c r="L1127" t="s">
        <v>2887</v>
      </c>
      <c r="M1127" t="s">
        <v>2892</v>
      </c>
    </row>
    <row r="1128" spans="1:13">
      <c r="A1128" s="1">
        <f>HYPERLINK("https://lsnyc.legalserver.org/matter/dynamic-profile/view/1903147","19-1903147")</f>
        <v>0</v>
      </c>
      <c r="E1128" t="s">
        <v>50</v>
      </c>
      <c r="F1128" t="s">
        <v>563</v>
      </c>
      <c r="G1128" t="s">
        <v>1850</v>
      </c>
      <c r="H1128" t="s">
        <v>2713</v>
      </c>
      <c r="I1128" t="s">
        <v>2407</v>
      </c>
      <c r="J1128" t="s">
        <v>2868</v>
      </c>
      <c r="K1128" t="s">
        <v>2883</v>
      </c>
      <c r="L1128" t="s">
        <v>2887</v>
      </c>
      <c r="M1128" t="s">
        <v>2892</v>
      </c>
    </row>
    <row r="1129" spans="1:13">
      <c r="A1129" s="1">
        <f>HYPERLINK("https://lsnyc.legalserver.org/matter/dynamic-profile/view/1872134","18-1872134")</f>
        <v>0</v>
      </c>
      <c r="E1129" t="s">
        <v>50</v>
      </c>
      <c r="F1129" t="s">
        <v>198</v>
      </c>
      <c r="G1129" t="s">
        <v>1851</v>
      </c>
      <c r="H1129" t="s">
        <v>2545</v>
      </c>
      <c r="I1129" t="s">
        <v>2400</v>
      </c>
      <c r="J1129" t="s">
        <v>2870</v>
      </c>
      <c r="K1129" t="s">
        <v>2883</v>
      </c>
      <c r="L1129" t="s">
        <v>2887</v>
      </c>
      <c r="M1129" t="s">
        <v>2895</v>
      </c>
    </row>
    <row r="1130" spans="1:13">
      <c r="A1130" s="1">
        <f>HYPERLINK("https://lsnyc.legalserver.org/matter/dynamic-profile/view/1874381","18-1874381")</f>
        <v>0</v>
      </c>
      <c r="E1130" t="s">
        <v>50</v>
      </c>
      <c r="F1130" t="s">
        <v>150</v>
      </c>
      <c r="G1130" t="s">
        <v>1292</v>
      </c>
      <c r="H1130" t="s">
        <v>2472</v>
      </c>
      <c r="I1130" t="s">
        <v>2468</v>
      </c>
      <c r="J1130" t="s">
        <v>2868</v>
      </c>
      <c r="K1130" t="s">
        <v>2883</v>
      </c>
      <c r="L1130" t="s">
        <v>2887</v>
      </c>
      <c r="M1130" t="s">
        <v>2895</v>
      </c>
    </row>
    <row r="1131" spans="1:13">
      <c r="A1131" s="1">
        <f>HYPERLINK("https://lsnyc.legalserver.org/matter/dynamic-profile/view/1891761","19-1891761")</f>
        <v>0</v>
      </c>
      <c r="E1131" t="s">
        <v>50</v>
      </c>
      <c r="F1131" t="s">
        <v>771</v>
      </c>
      <c r="G1131" t="s">
        <v>1852</v>
      </c>
      <c r="H1131" t="s">
        <v>2310</v>
      </c>
      <c r="I1131" t="s">
        <v>2300</v>
      </c>
      <c r="J1131" t="s">
        <v>2868</v>
      </c>
      <c r="K1131" t="s">
        <v>2883</v>
      </c>
      <c r="L1131" t="s">
        <v>2887</v>
      </c>
      <c r="M1131" t="s">
        <v>2892</v>
      </c>
    </row>
    <row r="1132" spans="1:13">
      <c r="A1132" s="1">
        <f>HYPERLINK("https://lsnyc.legalserver.org/matter/dynamic-profile/view/1894692","19-1894692")</f>
        <v>0</v>
      </c>
      <c r="E1132" t="s">
        <v>50</v>
      </c>
      <c r="F1132" t="s">
        <v>337</v>
      </c>
      <c r="G1132" t="s">
        <v>1853</v>
      </c>
      <c r="H1132" t="s">
        <v>2672</v>
      </c>
      <c r="I1132" t="s">
        <v>2421</v>
      </c>
      <c r="J1132" t="s">
        <v>2868</v>
      </c>
      <c r="K1132" t="s">
        <v>2883</v>
      </c>
      <c r="L1132" t="s">
        <v>2886</v>
      </c>
      <c r="M1132" t="s">
        <v>2899</v>
      </c>
    </row>
    <row r="1133" spans="1:13">
      <c r="A1133" s="1">
        <f>HYPERLINK("https://lsnyc.legalserver.org/matter/dynamic-profile/view/1852400","17-1852400")</f>
        <v>0</v>
      </c>
      <c r="E1133" t="s">
        <v>50</v>
      </c>
      <c r="F1133" t="s">
        <v>772</v>
      </c>
      <c r="G1133" t="s">
        <v>1854</v>
      </c>
      <c r="H1133" t="s">
        <v>2568</v>
      </c>
      <c r="I1133" t="s">
        <v>2730</v>
      </c>
      <c r="J1133" t="s">
        <v>2868</v>
      </c>
      <c r="L1133" t="s">
        <v>2887</v>
      </c>
      <c r="M1133" t="s">
        <v>2892</v>
      </c>
    </row>
    <row r="1134" spans="1:13">
      <c r="A1134" s="1">
        <f>HYPERLINK("https://lsnyc.legalserver.org/matter/dynamic-profile/view/1839634","17-1839634")</f>
        <v>0</v>
      </c>
      <c r="E1134" t="s">
        <v>50</v>
      </c>
      <c r="F1134" t="s">
        <v>249</v>
      </c>
      <c r="G1134" t="s">
        <v>1855</v>
      </c>
      <c r="H1134" t="s">
        <v>2714</v>
      </c>
      <c r="I1134" t="s">
        <v>2552</v>
      </c>
      <c r="J1134" t="s">
        <v>2868</v>
      </c>
      <c r="L1134" t="s">
        <v>2887</v>
      </c>
      <c r="M1134" t="s">
        <v>2892</v>
      </c>
    </row>
    <row r="1135" spans="1:13">
      <c r="A1135" s="1">
        <f>HYPERLINK("https://lsnyc.legalserver.org/matter/dynamic-profile/view/1902308","19-1902308")</f>
        <v>0</v>
      </c>
      <c r="E1135" t="s">
        <v>50</v>
      </c>
      <c r="F1135" t="s">
        <v>773</v>
      </c>
      <c r="G1135" t="s">
        <v>1732</v>
      </c>
      <c r="H1135" t="s">
        <v>2372</v>
      </c>
      <c r="I1135" t="s">
        <v>2360</v>
      </c>
      <c r="J1135" t="s">
        <v>2868</v>
      </c>
      <c r="K1135" t="s">
        <v>2883</v>
      </c>
      <c r="L1135" t="s">
        <v>2887</v>
      </c>
      <c r="M1135" t="s">
        <v>2892</v>
      </c>
    </row>
    <row r="1136" spans="1:13">
      <c r="A1136" s="1">
        <f>HYPERLINK("https://lsnyc.legalserver.org/matter/dynamic-profile/view/1908750","19-1908750")</f>
        <v>0</v>
      </c>
      <c r="E1136" t="s">
        <v>50</v>
      </c>
      <c r="F1136" t="s">
        <v>150</v>
      </c>
      <c r="G1136" t="s">
        <v>1366</v>
      </c>
      <c r="H1136" t="s">
        <v>2709</v>
      </c>
      <c r="I1136" t="s">
        <v>2305</v>
      </c>
      <c r="J1136" t="s">
        <v>2868</v>
      </c>
      <c r="K1136" t="s">
        <v>2883</v>
      </c>
      <c r="L1136" t="s">
        <v>2887</v>
      </c>
      <c r="M1136" t="s">
        <v>2892</v>
      </c>
    </row>
    <row r="1137" spans="1:13">
      <c r="A1137" s="1">
        <f>HYPERLINK("https://lsnyc.legalserver.org/matter/dynamic-profile/view/1889270","19-1889270")</f>
        <v>0</v>
      </c>
      <c r="E1137" t="s">
        <v>50</v>
      </c>
      <c r="F1137" t="s">
        <v>774</v>
      </c>
      <c r="G1137" t="s">
        <v>875</v>
      </c>
      <c r="H1137" t="s">
        <v>2542</v>
      </c>
      <c r="I1137" t="s">
        <v>2485</v>
      </c>
      <c r="J1137" t="s">
        <v>2868</v>
      </c>
      <c r="K1137" t="s">
        <v>2883</v>
      </c>
      <c r="L1137" t="s">
        <v>2887</v>
      </c>
      <c r="M1137" t="s">
        <v>2892</v>
      </c>
    </row>
    <row r="1138" spans="1:13">
      <c r="A1138" s="1">
        <f>HYPERLINK("https://lsnyc.legalserver.org/matter/dynamic-profile/view/1900885","19-1900885")</f>
        <v>0</v>
      </c>
      <c r="E1138" t="s">
        <v>50</v>
      </c>
      <c r="F1138" t="s">
        <v>559</v>
      </c>
      <c r="G1138" t="s">
        <v>1856</v>
      </c>
      <c r="H1138" t="s">
        <v>2656</v>
      </c>
      <c r="I1138" t="s">
        <v>2520</v>
      </c>
      <c r="J1138" t="s">
        <v>2868</v>
      </c>
      <c r="K1138" t="s">
        <v>2883</v>
      </c>
      <c r="L1138" t="s">
        <v>2887</v>
      </c>
      <c r="M1138" t="s">
        <v>2895</v>
      </c>
    </row>
    <row r="1139" spans="1:13">
      <c r="A1139" s="1">
        <f>HYPERLINK("https://lsnyc.legalserver.org/matter/dynamic-profile/view/1885043","18-1885043")</f>
        <v>0</v>
      </c>
      <c r="E1139" t="s">
        <v>50</v>
      </c>
      <c r="F1139" t="s">
        <v>337</v>
      </c>
      <c r="G1139" t="s">
        <v>1853</v>
      </c>
      <c r="H1139" t="s">
        <v>2715</v>
      </c>
      <c r="I1139" t="s">
        <v>2387</v>
      </c>
      <c r="J1139" t="s">
        <v>2868</v>
      </c>
      <c r="K1139" t="s">
        <v>2883</v>
      </c>
      <c r="L1139" t="s">
        <v>2886</v>
      </c>
      <c r="M1139" t="s">
        <v>2895</v>
      </c>
    </row>
    <row r="1140" spans="1:13">
      <c r="A1140" s="1">
        <f>HYPERLINK("https://lsnyc.legalserver.org/matter/dynamic-profile/view/1908484","19-1908484")</f>
        <v>0</v>
      </c>
      <c r="E1140" t="s">
        <v>51</v>
      </c>
      <c r="F1140" t="s">
        <v>219</v>
      </c>
      <c r="G1140" t="s">
        <v>1547</v>
      </c>
      <c r="H1140" t="s">
        <v>2450</v>
      </c>
      <c r="I1140" t="s">
        <v>2407</v>
      </c>
      <c r="J1140" t="s">
        <v>2868</v>
      </c>
      <c r="L1140" t="s">
        <v>2887</v>
      </c>
      <c r="M1140" t="s">
        <v>2892</v>
      </c>
    </row>
    <row r="1141" spans="1:13">
      <c r="A1141" s="1">
        <f>HYPERLINK("https://lsnyc.legalserver.org/matter/dynamic-profile/view/1897683","19-1897683")</f>
        <v>0</v>
      </c>
      <c r="E1141" t="s">
        <v>51</v>
      </c>
      <c r="F1141" t="s">
        <v>249</v>
      </c>
      <c r="G1141" t="s">
        <v>1675</v>
      </c>
      <c r="H1141" t="s">
        <v>2691</v>
      </c>
      <c r="I1141" t="s">
        <v>2504</v>
      </c>
      <c r="J1141" t="s">
        <v>2868</v>
      </c>
      <c r="L1141" t="s">
        <v>2887</v>
      </c>
      <c r="M1141" t="s">
        <v>2892</v>
      </c>
    </row>
    <row r="1142" spans="1:13">
      <c r="A1142" s="1">
        <f>HYPERLINK("https://lsnyc.legalserver.org/matter/dynamic-profile/view/0795256","16-0795256")</f>
        <v>0</v>
      </c>
      <c r="E1142" t="s">
        <v>52</v>
      </c>
      <c r="F1142" t="s">
        <v>413</v>
      </c>
      <c r="G1142" t="s">
        <v>1857</v>
      </c>
      <c r="H1142" t="s">
        <v>2716</v>
      </c>
      <c r="I1142" t="s">
        <v>2481</v>
      </c>
      <c r="J1142" t="s">
        <v>2868</v>
      </c>
      <c r="L1142" t="s">
        <v>2887</v>
      </c>
      <c r="M1142" t="s">
        <v>2895</v>
      </c>
    </row>
    <row r="1143" spans="1:13">
      <c r="A1143" s="1">
        <f>HYPERLINK("https://lsnyc.legalserver.org/matter/dynamic-profile/view/1898502","19-1898502")</f>
        <v>0</v>
      </c>
      <c r="E1143" t="s">
        <v>53</v>
      </c>
      <c r="F1143" t="s">
        <v>196</v>
      </c>
      <c r="G1143" t="s">
        <v>1315</v>
      </c>
      <c r="H1143" t="s">
        <v>2576</v>
      </c>
      <c r="I1143" t="s">
        <v>2318</v>
      </c>
      <c r="J1143" t="s">
        <v>2876</v>
      </c>
    </row>
    <row r="1144" spans="1:13">
      <c r="A1144" s="1">
        <f>HYPERLINK("https://lsnyc.legalserver.org/matter/dynamic-profile/view/1897785","19-1897785")</f>
        <v>0</v>
      </c>
      <c r="E1144" t="s">
        <v>53</v>
      </c>
      <c r="F1144" t="s">
        <v>457</v>
      </c>
      <c r="G1144" t="s">
        <v>1557</v>
      </c>
      <c r="H1144" t="s">
        <v>2691</v>
      </c>
      <c r="I1144" t="s">
        <v>2410</v>
      </c>
      <c r="J1144" t="s">
        <v>2876</v>
      </c>
    </row>
    <row r="1145" spans="1:13">
      <c r="A1145" s="1">
        <f>HYPERLINK("https://lsnyc.legalserver.org/matter/dynamic-profile/view/1881757","18-1881757")</f>
        <v>0</v>
      </c>
      <c r="E1145" t="s">
        <v>53</v>
      </c>
      <c r="F1145" t="s">
        <v>506</v>
      </c>
      <c r="G1145" t="s">
        <v>1422</v>
      </c>
      <c r="H1145" t="s">
        <v>2632</v>
      </c>
      <c r="I1145" t="s">
        <v>2582</v>
      </c>
      <c r="J1145" t="s">
        <v>2876</v>
      </c>
    </row>
    <row r="1146" spans="1:13">
      <c r="A1146" s="1">
        <f>HYPERLINK("https://lsnyc.legalserver.org/matter/dynamic-profile/view/1897254","19-1897254")</f>
        <v>0</v>
      </c>
      <c r="E1146" t="s">
        <v>54</v>
      </c>
      <c r="F1146" t="s">
        <v>415</v>
      </c>
      <c r="G1146" t="s">
        <v>238</v>
      </c>
      <c r="H1146" t="s">
        <v>2452</v>
      </c>
      <c r="I1146" t="s">
        <v>2325</v>
      </c>
      <c r="J1146" t="s">
        <v>2868</v>
      </c>
      <c r="L1146" t="s">
        <v>2888</v>
      </c>
    </row>
    <row r="1147" spans="1:13">
      <c r="A1147" s="1">
        <f>HYPERLINK("https://lsnyc.legalserver.org/matter/dynamic-profile/view/1892295","19-1892295")</f>
        <v>0</v>
      </c>
      <c r="E1147" t="s">
        <v>54</v>
      </c>
      <c r="F1147" t="s">
        <v>502</v>
      </c>
      <c r="G1147" t="s">
        <v>1357</v>
      </c>
      <c r="H1147" t="s">
        <v>2651</v>
      </c>
      <c r="I1147" t="s">
        <v>2552</v>
      </c>
      <c r="J1147" t="s">
        <v>2868</v>
      </c>
      <c r="L1147" t="s">
        <v>2888</v>
      </c>
      <c r="M1147" t="s">
        <v>2895</v>
      </c>
    </row>
    <row r="1148" spans="1:13">
      <c r="A1148" s="1">
        <f>HYPERLINK("https://lsnyc.legalserver.org/matter/dynamic-profile/view/1890941","19-1890941")</f>
        <v>0</v>
      </c>
      <c r="E1148" t="s">
        <v>55</v>
      </c>
      <c r="F1148" t="s">
        <v>539</v>
      </c>
      <c r="G1148" t="s">
        <v>1858</v>
      </c>
      <c r="H1148" t="s">
        <v>2374</v>
      </c>
      <c r="I1148" t="s">
        <v>2305</v>
      </c>
      <c r="J1148" t="s">
        <v>2868</v>
      </c>
      <c r="L1148" t="s">
        <v>2887</v>
      </c>
      <c r="M1148" t="s">
        <v>2892</v>
      </c>
    </row>
    <row r="1149" spans="1:13">
      <c r="A1149" s="1">
        <f>HYPERLINK("https://lsnyc.legalserver.org/matter/dynamic-profile/view/1904677","19-1904677")</f>
        <v>0</v>
      </c>
      <c r="E1149" t="s">
        <v>55</v>
      </c>
      <c r="F1149" t="s">
        <v>305</v>
      </c>
      <c r="G1149" t="s">
        <v>1246</v>
      </c>
      <c r="H1149" t="s">
        <v>2657</v>
      </c>
      <c r="I1149" t="s">
        <v>2401</v>
      </c>
      <c r="J1149" t="s">
        <v>2868</v>
      </c>
      <c r="K1149" t="s">
        <v>2883</v>
      </c>
      <c r="L1149" t="s">
        <v>2887</v>
      </c>
      <c r="M1149" t="s">
        <v>2892</v>
      </c>
    </row>
    <row r="1150" spans="1:13">
      <c r="A1150" s="1">
        <f>HYPERLINK("https://lsnyc.legalserver.org/matter/dynamic-profile/view/1889758","19-1889758")</f>
        <v>0</v>
      </c>
      <c r="E1150" t="s">
        <v>55</v>
      </c>
      <c r="F1150" t="s">
        <v>775</v>
      </c>
      <c r="G1150" t="s">
        <v>1859</v>
      </c>
      <c r="H1150" t="s">
        <v>2389</v>
      </c>
      <c r="I1150" t="s">
        <v>2636</v>
      </c>
      <c r="J1150" t="s">
        <v>2868</v>
      </c>
      <c r="L1150" t="s">
        <v>2887</v>
      </c>
      <c r="M1150" t="s">
        <v>2892</v>
      </c>
    </row>
    <row r="1151" spans="1:13">
      <c r="A1151" s="1">
        <f>HYPERLINK("https://lsnyc.legalserver.org/matter/dynamic-profile/view/1884392","18-1884392")</f>
        <v>0</v>
      </c>
      <c r="E1151" t="s">
        <v>55</v>
      </c>
      <c r="F1151" t="s">
        <v>776</v>
      </c>
      <c r="G1151" t="s">
        <v>1374</v>
      </c>
      <c r="H1151" t="s">
        <v>2711</v>
      </c>
      <c r="I1151" t="s">
        <v>2654</v>
      </c>
      <c r="J1151" t="s">
        <v>2866</v>
      </c>
      <c r="K1151" t="s">
        <v>2883</v>
      </c>
      <c r="L1151" t="s">
        <v>2885</v>
      </c>
      <c r="M1151" t="s">
        <v>2892</v>
      </c>
    </row>
    <row r="1152" spans="1:13">
      <c r="A1152" s="1">
        <f>HYPERLINK("https://lsnyc.legalserver.org/matter/dynamic-profile/view/1896447","19-1896447")</f>
        <v>0</v>
      </c>
      <c r="E1152" t="s">
        <v>55</v>
      </c>
      <c r="F1152" t="s">
        <v>298</v>
      </c>
      <c r="G1152" t="s">
        <v>1860</v>
      </c>
      <c r="H1152" t="s">
        <v>2484</v>
      </c>
      <c r="I1152" t="s">
        <v>2434</v>
      </c>
      <c r="J1152" t="s">
        <v>2866</v>
      </c>
    </row>
    <row r="1153" spans="1:13">
      <c r="A1153" s="1">
        <f>HYPERLINK("https://lsnyc.legalserver.org/matter/dynamic-profile/view/1891775","19-1891775")</f>
        <v>0</v>
      </c>
      <c r="E1153" t="s">
        <v>55</v>
      </c>
      <c r="F1153" t="s">
        <v>777</v>
      </c>
      <c r="G1153" t="s">
        <v>1861</v>
      </c>
      <c r="H1153" t="s">
        <v>2310</v>
      </c>
      <c r="I1153" t="s">
        <v>2705</v>
      </c>
      <c r="J1153" t="s">
        <v>2868</v>
      </c>
      <c r="K1153" t="s">
        <v>2883</v>
      </c>
      <c r="L1153" t="s">
        <v>2887</v>
      </c>
      <c r="M1153" t="s">
        <v>2892</v>
      </c>
    </row>
    <row r="1154" spans="1:13">
      <c r="A1154" s="1">
        <f>HYPERLINK("https://lsnyc.legalserver.org/matter/dynamic-profile/view/1883272","18-1883272")</f>
        <v>0</v>
      </c>
      <c r="E1154" t="s">
        <v>55</v>
      </c>
      <c r="F1154" t="s">
        <v>454</v>
      </c>
      <c r="G1154" t="s">
        <v>1419</v>
      </c>
      <c r="H1154" t="s">
        <v>2454</v>
      </c>
      <c r="I1154" t="s">
        <v>2389</v>
      </c>
      <c r="J1154" t="s">
        <v>2866</v>
      </c>
      <c r="K1154" t="s">
        <v>2883</v>
      </c>
      <c r="M1154" t="s">
        <v>2892</v>
      </c>
    </row>
    <row r="1155" spans="1:13">
      <c r="A1155" s="1">
        <f>HYPERLINK("https://lsnyc.legalserver.org/matter/dynamic-profile/view/1885093","18-1885093")</f>
        <v>0</v>
      </c>
      <c r="E1155" t="s">
        <v>55</v>
      </c>
      <c r="F1155" t="s">
        <v>466</v>
      </c>
      <c r="G1155" t="s">
        <v>1245</v>
      </c>
      <c r="H1155" t="s">
        <v>2715</v>
      </c>
      <c r="I1155" t="s">
        <v>2724</v>
      </c>
      <c r="J1155" t="s">
        <v>2868</v>
      </c>
      <c r="K1155" t="s">
        <v>2883</v>
      </c>
      <c r="L1155" t="s">
        <v>2887</v>
      </c>
      <c r="M1155" t="s">
        <v>2892</v>
      </c>
    </row>
    <row r="1156" spans="1:13">
      <c r="A1156" s="1">
        <f>HYPERLINK("https://lsnyc.legalserver.org/matter/dynamic-profile/view/1895992","19-1895992")</f>
        <v>0</v>
      </c>
      <c r="E1156" t="s">
        <v>55</v>
      </c>
      <c r="F1156" t="s">
        <v>778</v>
      </c>
      <c r="G1156" t="s">
        <v>1862</v>
      </c>
      <c r="H1156" t="s">
        <v>2350</v>
      </c>
      <c r="I1156" t="s">
        <v>2405</v>
      </c>
      <c r="J1156" t="s">
        <v>2868</v>
      </c>
      <c r="K1156" t="s">
        <v>2883</v>
      </c>
      <c r="L1156" t="s">
        <v>2887</v>
      </c>
      <c r="M1156" t="s">
        <v>2892</v>
      </c>
    </row>
    <row r="1157" spans="1:13">
      <c r="A1157" s="1">
        <f>HYPERLINK("https://lsnyc.legalserver.org/matter/dynamic-profile/view/1885099","18-1885099")</f>
        <v>0</v>
      </c>
      <c r="E1157" t="s">
        <v>55</v>
      </c>
      <c r="F1157" t="s">
        <v>466</v>
      </c>
      <c r="G1157" t="s">
        <v>1245</v>
      </c>
      <c r="H1157" t="s">
        <v>2715</v>
      </c>
      <c r="I1157" t="s">
        <v>2363</v>
      </c>
      <c r="J1157" t="s">
        <v>2866</v>
      </c>
      <c r="K1157" t="s">
        <v>2883</v>
      </c>
      <c r="L1157" t="s">
        <v>2888</v>
      </c>
      <c r="M1157" t="s">
        <v>2892</v>
      </c>
    </row>
    <row r="1158" spans="1:13">
      <c r="A1158" s="1">
        <f>HYPERLINK("https://lsnyc.legalserver.org/matter/dynamic-profile/view/1894319","19-1894319")</f>
        <v>0</v>
      </c>
      <c r="E1158" t="s">
        <v>55</v>
      </c>
      <c r="F1158" t="s">
        <v>779</v>
      </c>
      <c r="G1158" t="s">
        <v>1357</v>
      </c>
      <c r="H1158" t="s">
        <v>2463</v>
      </c>
      <c r="I1158" t="s">
        <v>2436</v>
      </c>
      <c r="J1158" t="s">
        <v>2868</v>
      </c>
      <c r="K1158" t="s">
        <v>2883</v>
      </c>
      <c r="L1158" t="s">
        <v>2888</v>
      </c>
      <c r="M1158" t="s">
        <v>2892</v>
      </c>
    </row>
    <row r="1159" spans="1:13">
      <c r="A1159" s="1">
        <f>HYPERLINK("https://lsnyc.legalserver.org/matter/dynamic-profile/view/1886331","18-1886331")</f>
        <v>0</v>
      </c>
      <c r="E1159" t="s">
        <v>55</v>
      </c>
      <c r="F1159" t="s">
        <v>525</v>
      </c>
      <c r="G1159" t="s">
        <v>1863</v>
      </c>
      <c r="H1159" t="s">
        <v>2717</v>
      </c>
      <c r="I1159" t="s">
        <v>2386</v>
      </c>
      <c r="J1159" t="s">
        <v>2868</v>
      </c>
      <c r="K1159" t="s">
        <v>2883</v>
      </c>
      <c r="L1159" t="s">
        <v>2887</v>
      </c>
      <c r="M1159" t="s">
        <v>2895</v>
      </c>
    </row>
    <row r="1160" spans="1:13">
      <c r="A1160" s="1">
        <f>HYPERLINK("https://lsnyc.legalserver.org/matter/dynamic-profile/view/1882437","18-1882437")</f>
        <v>0</v>
      </c>
      <c r="E1160" t="s">
        <v>55</v>
      </c>
      <c r="F1160" t="s">
        <v>634</v>
      </c>
      <c r="G1160" t="s">
        <v>1253</v>
      </c>
      <c r="H1160" t="s">
        <v>2320</v>
      </c>
      <c r="I1160" t="s">
        <v>2542</v>
      </c>
      <c r="J1160" t="s">
        <v>2866</v>
      </c>
      <c r="K1160" t="s">
        <v>2883</v>
      </c>
      <c r="L1160" t="s">
        <v>2885</v>
      </c>
      <c r="M1160" t="s">
        <v>2892</v>
      </c>
    </row>
    <row r="1161" spans="1:13">
      <c r="A1161" s="1">
        <f>HYPERLINK("https://lsnyc.legalserver.org/matter/dynamic-profile/view/1903709","19-1903709")</f>
        <v>0</v>
      </c>
      <c r="E1161" t="s">
        <v>55</v>
      </c>
      <c r="F1161" t="s">
        <v>780</v>
      </c>
      <c r="G1161" t="s">
        <v>1721</v>
      </c>
      <c r="H1161" t="s">
        <v>2596</v>
      </c>
      <c r="I1161" t="s">
        <v>2705</v>
      </c>
      <c r="J1161" t="s">
        <v>2868</v>
      </c>
      <c r="K1161" t="s">
        <v>2883</v>
      </c>
      <c r="L1161" t="s">
        <v>2887</v>
      </c>
      <c r="M1161" t="s">
        <v>2892</v>
      </c>
    </row>
    <row r="1162" spans="1:13">
      <c r="A1162" s="1">
        <f>HYPERLINK("https://lsnyc.legalserver.org/matter/dynamic-profile/view/1884996","18-1884996")</f>
        <v>0</v>
      </c>
      <c r="E1162" t="s">
        <v>55</v>
      </c>
      <c r="F1162" t="s">
        <v>781</v>
      </c>
      <c r="G1162" t="s">
        <v>1864</v>
      </c>
      <c r="H1162" t="s">
        <v>2543</v>
      </c>
      <c r="I1162" t="s">
        <v>2345</v>
      </c>
      <c r="J1162" t="s">
        <v>2868</v>
      </c>
      <c r="K1162" t="s">
        <v>2883</v>
      </c>
      <c r="L1162" t="s">
        <v>2887</v>
      </c>
      <c r="M1162" t="s">
        <v>2895</v>
      </c>
    </row>
    <row r="1163" spans="1:13">
      <c r="A1163" s="1">
        <f>HYPERLINK("https://lsnyc.legalserver.org/matter/dynamic-profile/view/1880354","18-1880354")</f>
        <v>0</v>
      </c>
      <c r="E1163" t="s">
        <v>55</v>
      </c>
      <c r="F1163" t="s">
        <v>555</v>
      </c>
      <c r="G1163" t="s">
        <v>1748</v>
      </c>
      <c r="H1163" t="s">
        <v>2531</v>
      </c>
      <c r="I1163" t="s">
        <v>2334</v>
      </c>
      <c r="J1163" t="s">
        <v>2866</v>
      </c>
      <c r="K1163" t="s">
        <v>2883</v>
      </c>
      <c r="L1163" t="s">
        <v>2887</v>
      </c>
      <c r="M1163" t="s">
        <v>2892</v>
      </c>
    </row>
    <row r="1164" spans="1:13">
      <c r="A1164" s="1">
        <f>HYPERLINK("https://lsnyc.legalserver.org/matter/dynamic-profile/view/1899671","19-1899671")</f>
        <v>0</v>
      </c>
      <c r="E1164" t="s">
        <v>55</v>
      </c>
      <c r="F1164" t="s">
        <v>623</v>
      </c>
      <c r="G1164" t="s">
        <v>1252</v>
      </c>
      <c r="H1164" t="s">
        <v>2365</v>
      </c>
      <c r="I1164" t="s">
        <v>2596</v>
      </c>
      <c r="J1164" t="s">
        <v>2868</v>
      </c>
      <c r="L1164" t="s">
        <v>2888</v>
      </c>
      <c r="M1164" t="s">
        <v>2892</v>
      </c>
    </row>
    <row r="1165" spans="1:13">
      <c r="A1165" s="1">
        <f>HYPERLINK("https://lsnyc.legalserver.org/matter/dynamic-profile/view/1909982","19-1909982")</f>
        <v>0</v>
      </c>
      <c r="E1165" t="s">
        <v>55</v>
      </c>
      <c r="F1165" t="s">
        <v>782</v>
      </c>
      <c r="G1165" t="s">
        <v>1865</v>
      </c>
      <c r="H1165" t="s">
        <v>2481</v>
      </c>
      <c r="I1165" t="s">
        <v>2304</v>
      </c>
      <c r="J1165" t="s">
        <v>2868</v>
      </c>
      <c r="K1165" t="s">
        <v>2883</v>
      </c>
      <c r="L1165" t="s">
        <v>2887</v>
      </c>
      <c r="M1165" t="s">
        <v>2892</v>
      </c>
    </row>
    <row r="1166" spans="1:13">
      <c r="A1166" s="1">
        <f>HYPERLINK("https://lsnyc.legalserver.org/matter/dynamic-profile/view/1887709","19-1887709")</f>
        <v>0</v>
      </c>
      <c r="E1166" t="s">
        <v>55</v>
      </c>
      <c r="F1166" t="s">
        <v>783</v>
      </c>
      <c r="G1166" t="s">
        <v>1866</v>
      </c>
      <c r="H1166" t="s">
        <v>2718</v>
      </c>
      <c r="I1166" t="s">
        <v>2403</v>
      </c>
      <c r="J1166" t="s">
        <v>2868</v>
      </c>
      <c r="L1166" t="s">
        <v>2887</v>
      </c>
      <c r="M1166" t="s">
        <v>2892</v>
      </c>
    </row>
    <row r="1167" spans="1:13">
      <c r="A1167" s="1">
        <f>HYPERLINK("https://lsnyc.legalserver.org/matter/dynamic-profile/view/1888122","19-1888122")</f>
        <v>0</v>
      </c>
      <c r="E1167" t="s">
        <v>55</v>
      </c>
      <c r="F1167" t="s">
        <v>150</v>
      </c>
      <c r="G1167" t="s">
        <v>1307</v>
      </c>
      <c r="H1167" t="s">
        <v>2634</v>
      </c>
      <c r="I1167" t="s">
        <v>2345</v>
      </c>
      <c r="J1167" t="s">
        <v>2868</v>
      </c>
      <c r="L1167" t="s">
        <v>2888</v>
      </c>
      <c r="M1167" t="s">
        <v>2895</v>
      </c>
    </row>
    <row r="1168" spans="1:13">
      <c r="A1168" s="1">
        <f>HYPERLINK("https://lsnyc.legalserver.org/matter/dynamic-profile/view/1882708","18-1882708")</f>
        <v>0</v>
      </c>
      <c r="E1168" t="s">
        <v>55</v>
      </c>
      <c r="F1168" t="s">
        <v>784</v>
      </c>
      <c r="G1168" t="s">
        <v>1251</v>
      </c>
      <c r="H1168" t="s">
        <v>2719</v>
      </c>
      <c r="I1168" t="s">
        <v>2647</v>
      </c>
      <c r="J1168" t="s">
        <v>2868</v>
      </c>
      <c r="L1168" t="s">
        <v>2887</v>
      </c>
      <c r="M1168" t="s">
        <v>2892</v>
      </c>
    </row>
    <row r="1169" spans="1:13">
      <c r="A1169" s="1">
        <f>HYPERLINK("https://lsnyc.legalserver.org/matter/dynamic-profile/view/1908525","19-1908525")</f>
        <v>0</v>
      </c>
      <c r="E1169" t="s">
        <v>55</v>
      </c>
      <c r="F1169" t="s">
        <v>420</v>
      </c>
      <c r="G1169" t="s">
        <v>1867</v>
      </c>
      <c r="H1169" t="s">
        <v>2450</v>
      </c>
      <c r="I1169" t="s">
        <v>2766</v>
      </c>
      <c r="J1169" t="s">
        <v>2868</v>
      </c>
      <c r="K1169" t="s">
        <v>2883</v>
      </c>
      <c r="L1169" t="s">
        <v>2887</v>
      </c>
      <c r="M1169" t="s">
        <v>2892</v>
      </c>
    </row>
    <row r="1170" spans="1:13">
      <c r="A1170" s="1">
        <f>HYPERLINK("https://lsnyc.legalserver.org/matter/dynamic-profile/view/1887574","19-1887574")</f>
        <v>0</v>
      </c>
      <c r="E1170" t="s">
        <v>55</v>
      </c>
      <c r="F1170" t="s">
        <v>206</v>
      </c>
      <c r="G1170" t="s">
        <v>1868</v>
      </c>
      <c r="H1170" t="s">
        <v>2347</v>
      </c>
      <c r="I1170" t="s">
        <v>2575</v>
      </c>
      <c r="J1170" t="s">
        <v>2868</v>
      </c>
      <c r="K1170" t="s">
        <v>2883</v>
      </c>
      <c r="L1170" t="s">
        <v>2887</v>
      </c>
      <c r="M1170" t="s">
        <v>2892</v>
      </c>
    </row>
    <row r="1171" spans="1:13">
      <c r="A1171" s="1">
        <f>HYPERLINK("https://lsnyc.legalserver.org/matter/dynamic-profile/view/1892355","19-1892355")</f>
        <v>0</v>
      </c>
      <c r="E1171" t="s">
        <v>55</v>
      </c>
      <c r="F1171" t="s">
        <v>415</v>
      </c>
      <c r="G1171" t="s">
        <v>1869</v>
      </c>
      <c r="H1171" t="s">
        <v>2623</v>
      </c>
      <c r="I1171" t="s">
        <v>2691</v>
      </c>
      <c r="J1171" t="s">
        <v>2868</v>
      </c>
      <c r="L1171" t="s">
        <v>2888</v>
      </c>
      <c r="M1171" t="s">
        <v>2892</v>
      </c>
    </row>
    <row r="1172" spans="1:13">
      <c r="A1172" s="1">
        <f>HYPERLINK("https://lsnyc.legalserver.org/matter/dynamic-profile/view/1895449","19-1895449")</f>
        <v>0</v>
      </c>
      <c r="E1172" t="s">
        <v>55</v>
      </c>
      <c r="F1172" t="s">
        <v>785</v>
      </c>
      <c r="G1172" t="s">
        <v>1870</v>
      </c>
      <c r="H1172" t="s">
        <v>2552</v>
      </c>
      <c r="I1172" t="s">
        <v>2405</v>
      </c>
      <c r="J1172" t="s">
        <v>2868</v>
      </c>
      <c r="K1172" t="s">
        <v>2883</v>
      </c>
      <c r="L1172" t="s">
        <v>2887</v>
      </c>
      <c r="M1172" t="s">
        <v>2895</v>
      </c>
    </row>
    <row r="1173" spans="1:13">
      <c r="A1173" s="1">
        <f>HYPERLINK("https://lsnyc.legalserver.org/matter/dynamic-profile/view/1880350","18-1880350")</f>
        <v>0</v>
      </c>
      <c r="E1173" t="s">
        <v>55</v>
      </c>
      <c r="F1173" t="s">
        <v>555</v>
      </c>
      <c r="G1173" t="s">
        <v>1748</v>
      </c>
      <c r="H1173" t="s">
        <v>2531</v>
      </c>
      <c r="I1173" t="s">
        <v>2311</v>
      </c>
      <c r="J1173" t="s">
        <v>2868</v>
      </c>
      <c r="K1173" t="s">
        <v>2883</v>
      </c>
      <c r="L1173" t="s">
        <v>2887</v>
      </c>
      <c r="M1173" t="s">
        <v>2892</v>
      </c>
    </row>
    <row r="1174" spans="1:13">
      <c r="A1174" s="1">
        <f>HYPERLINK("https://lsnyc.legalserver.org/matter/dynamic-profile/view/1900515","19-1900515")</f>
        <v>0</v>
      </c>
      <c r="E1174" t="s">
        <v>55</v>
      </c>
      <c r="F1174" t="s">
        <v>786</v>
      </c>
      <c r="G1174" t="s">
        <v>1871</v>
      </c>
      <c r="H1174" t="s">
        <v>2302</v>
      </c>
      <c r="I1174" t="s">
        <v>2405</v>
      </c>
      <c r="J1174" t="s">
        <v>2868</v>
      </c>
      <c r="K1174" t="s">
        <v>2883</v>
      </c>
      <c r="L1174" t="s">
        <v>2887</v>
      </c>
      <c r="M1174" t="s">
        <v>2892</v>
      </c>
    </row>
    <row r="1175" spans="1:13">
      <c r="A1175" s="1">
        <f>HYPERLINK("https://lsnyc.legalserver.org/matter/dynamic-profile/view/1888811","19-1888811")</f>
        <v>0</v>
      </c>
      <c r="E1175" t="s">
        <v>55</v>
      </c>
      <c r="F1175" t="s">
        <v>287</v>
      </c>
      <c r="G1175" t="s">
        <v>1872</v>
      </c>
      <c r="H1175" t="s">
        <v>2393</v>
      </c>
      <c r="I1175" t="s">
        <v>2506</v>
      </c>
      <c r="J1175" t="s">
        <v>2868</v>
      </c>
      <c r="K1175" t="s">
        <v>2883</v>
      </c>
      <c r="L1175" t="s">
        <v>2888</v>
      </c>
      <c r="M1175" t="s">
        <v>2892</v>
      </c>
    </row>
    <row r="1176" spans="1:13">
      <c r="A1176" s="1">
        <f>HYPERLINK("https://lsnyc.legalserver.org/matter/dynamic-profile/view/1909467","19-1909467")</f>
        <v>0</v>
      </c>
      <c r="E1176" t="s">
        <v>55</v>
      </c>
      <c r="F1176" t="s">
        <v>787</v>
      </c>
      <c r="G1176" t="s">
        <v>1873</v>
      </c>
      <c r="H1176" t="s">
        <v>2627</v>
      </c>
      <c r="I1176" t="s">
        <v>2405</v>
      </c>
      <c r="J1176" t="s">
        <v>2868</v>
      </c>
      <c r="K1176" t="s">
        <v>2883</v>
      </c>
      <c r="L1176" t="s">
        <v>2886</v>
      </c>
      <c r="M1176" t="s">
        <v>2904</v>
      </c>
    </row>
    <row r="1177" spans="1:13">
      <c r="A1177" s="1">
        <f>HYPERLINK("https://lsnyc.legalserver.org/matter/dynamic-profile/view/1908554","19-1908554")</f>
        <v>0</v>
      </c>
      <c r="E1177" t="s">
        <v>55</v>
      </c>
      <c r="F1177" t="s">
        <v>432</v>
      </c>
      <c r="G1177" t="s">
        <v>1874</v>
      </c>
      <c r="H1177" t="s">
        <v>2450</v>
      </c>
      <c r="I1177" t="s">
        <v>2407</v>
      </c>
      <c r="J1177" t="s">
        <v>2868</v>
      </c>
      <c r="K1177" t="s">
        <v>2883</v>
      </c>
      <c r="M1177" t="s">
        <v>2892</v>
      </c>
    </row>
    <row r="1178" spans="1:13">
      <c r="A1178" s="1">
        <f>HYPERLINK("https://lsnyc.legalserver.org/matter/dynamic-profile/view/1900782","19-1900782")</f>
        <v>0</v>
      </c>
      <c r="E1178" t="s">
        <v>55</v>
      </c>
      <c r="F1178" t="s">
        <v>611</v>
      </c>
      <c r="G1178" t="s">
        <v>1370</v>
      </c>
      <c r="H1178" t="s">
        <v>2656</v>
      </c>
      <c r="I1178" t="s">
        <v>2411</v>
      </c>
      <c r="J1178" t="s">
        <v>2868</v>
      </c>
      <c r="K1178" t="s">
        <v>2883</v>
      </c>
      <c r="L1178" t="s">
        <v>2887</v>
      </c>
      <c r="M1178" t="s">
        <v>2892</v>
      </c>
    </row>
    <row r="1179" spans="1:13">
      <c r="A1179" s="1">
        <f>HYPERLINK("https://lsnyc.legalserver.org/matter/dynamic-profile/view/1878863","18-1878863")</f>
        <v>0</v>
      </c>
      <c r="E1179" t="s">
        <v>55</v>
      </c>
      <c r="F1179" t="s">
        <v>513</v>
      </c>
      <c r="G1179" t="s">
        <v>1491</v>
      </c>
      <c r="H1179" t="s">
        <v>2720</v>
      </c>
      <c r="I1179" t="s">
        <v>2509</v>
      </c>
      <c r="J1179" t="s">
        <v>2868</v>
      </c>
      <c r="K1179" t="s">
        <v>2883</v>
      </c>
      <c r="L1179" t="s">
        <v>2887</v>
      </c>
      <c r="M1179" t="s">
        <v>2892</v>
      </c>
    </row>
    <row r="1180" spans="1:13">
      <c r="A1180" s="1">
        <f>HYPERLINK("https://lsnyc.legalserver.org/matter/dynamic-profile/view/1902877","19-1902877")</f>
        <v>0</v>
      </c>
      <c r="E1180" t="s">
        <v>55</v>
      </c>
      <c r="F1180" t="s">
        <v>788</v>
      </c>
      <c r="G1180" t="s">
        <v>238</v>
      </c>
      <c r="H1180" t="s">
        <v>2297</v>
      </c>
      <c r="I1180" t="s">
        <v>2405</v>
      </c>
      <c r="J1180" t="s">
        <v>2868</v>
      </c>
      <c r="K1180" t="s">
        <v>2883</v>
      </c>
      <c r="L1180" t="s">
        <v>2887</v>
      </c>
      <c r="M1180" t="s">
        <v>2892</v>
      </c>
    </row>
    <row r="1181" spans="1:13">
      <c r="A1181" s="1">
        <f>HYPERLINK("https://lsnyc.legalserver.org/matter/dynamic-profile/view/1890171","19-1890171")</f>
        <v>0</v>
      </c>
      <c r="E1181" t="s">
        <v>55</v>
      </c>
      <c r="F1181" t="s">
        <v>183</v>
      </c>
      <c r="G1181" t="s">
        <v>1559</v>
      </c>
      <c r="H1181" t="s">
        <v>2490</v>
      </c>
      <c r="I1181" t="s">
        <v>2505</v>
      </c>
      <c r="J1181" t="s">
        <v>2868</v>
      </c>
      <c r="K1181" t="s">
        <v>2883</v>
      </c>
      <c r="L1181" t="s">
        <v>2887</v>
      </c>
      <c r="M1181" t="s">
        <v>2892</v>
      </c>
    </row>
    <row r="1182" spans="1:13">
      <c r="A1182" s="1">
        <f>HYPERLINK("https://lsnyc.legalserver.org/matter/dynamic-profile/view/1893732","19-1893732")</f>
        <v>0</v>
      </c>
      <c r="E1182" t="s">
        <v>55</v>
      </c>
      <c r="F1182" t="s">
        <v>789</v>
      </c>
      <c r="G1182" t="s">
        <v>1875</v>
      </c>
      <c r="H1182" t="s">
        <v>2529</v>
      </c>
      <c r="I1182" t="s">
        <v>2301</v>
      </c>
      <c r="J1182" t="s">
        <v>2868</v>
      </c>
      <c r="K1182" t="s">
        <v>2883</v>
      </c>
      <c r="L1182" t="s">
        <v>2887</v>
      </c>
      <c r="M1182" t="s">
        <v>2892</v>
      </c>
    </row>
    <row r="1183" spans="1:13">
      <c r="A1183" s="1">
        <f>HYPERLINK("https://lsnyc.legalserver.org/matter/dynamic-profile/view/1904722","19-1904722")</f>
        <v>0</v>
      </c>
      <c r="E1183" t="s">
        <v>55</v>
      </c>
      <c r="F1183" t="s">
        <v>790</v>
      </c>
      <c r="G1183" t="s">
        <v>1876</v>
      </c>
      <c r="H1183" t="s">
        <v>2657</v>
      </c>
      <c r="I1183" t="s">
        <v>2303</v>
      </c>
      <c r="J1183" t="s">
        <v>2868</v>
      </c>
      <c r="K1183" t="s">
        <v>2883</v>
      </c>
      <c r="L1183" t="s">
        <v>2887</v>
      </c>
      <c r="M1183" t="s">
        <v>2892</v>
      </c>
    </row>
    <row r="1184" spans="1:13">
      <c r="A1184" s="1">
        <f>HYPERLINK("https://lsnyc.legalserver.org/matter/dynamic-profile/view/1899410","19-1899410")</f>
        <v>0</v>
      </c>
      <c r="E1184" t="s">
        <v>55</v>
      </c>
      <c r="F1184" t="s">
        <v>791</v>
      </c>
      <c r="G1184" t="s">
        <v>1491</v>
      </c>
      <c r="H1184" t="s">
        <v>2373</v>
      </c>
      <c r="I1184" t="s">
        <v>2306</v>
      </c>
      <c r="J1184" t="s">
        <v>2868</v>
      </c>
      <c r="K1184" t="s">
        <v>2883</v>
      </c>
      <c r="L1184" t="s">
        <v>2887</v>
      </c>
      <c r="M1184" t="s">
        <v>2892</v>
      </c>
    </row>
    <row r="1185" spans="1:13">
      <c r="A1185" s="1">
        <f>HYPERLINK("https://lsnyc.legalserver.org/matter/dynamic-profile/view/1883971","18-1883971")</f>
        <v>0</v>
      </c>
      <c r="E1185" t="s">
        <v>55</v>
      </c>
      <c r="F1185" t="s">
        <v>776</v>
      </c>
      <c r="G1185" t="s">
        <v>1374</v>
      </c>
      <c r="H1185" t="s">
        <v>2527</v>
      </c>
      <c r="I1185" t="s">
        <v>2654</v>
      </c>
      <c r="J1185" t="s">
        <v>2868</v>
      </c>
      <c r="K1185" t="s">
        <v>2883</v>
      </c>
      <c r="L1185" t="s">
        <v>2887</v>
      </c>
      <c r="M1185" t="s">
        <v>2892</v>
      </c>
    </row>
    <row r="1186" spans="1:13">
      <c r="A1186" s="1">
        <f>HYPERLINK("https://lsnyc.legalserver.org/matter/dynamic-profile/view/1886372","18-1886372")</f>
        <v>0</v>
      </c>
      <c r="E1186" t="s">
        <v>55</v>
      </c>
      <c r="F1186" t="s">
        <v>221</v>
      </c>
      <c r="G1186" t="s">
        <v>1286</v>
      </c>
      <c r="H1186" t="s">
        <v>2717</v>
      </c>
      <c r="I1186" t="s">
        <v>2405</v>
      </c>
      <c r="J1186" t="s">
        <v>2868</v>
      </c>
      <c r="K1186" t="s">
        <v>2883</v>
      </c>
      <c r="L1186" t="s">
        <v>2887</v>
      </c>
      <c r="M1186" t="s">
        <v>2895</v>
      </c>
    </row>
    <row r="1187" spans="1:13">
      <c r="A1187" s="1">
        <f>HYPERLINK("https://lsnyc.legalserver.org/matter/dynamic-profile/view/1900540","19-1900540")</f>
        <v>0</v>
      </c>
      <c r="E1187" t="s">
        <v>55</v>
      </c>
      <c r="F1187" t="s">
        <v>792</v>
      </c>
      <c r="G1187" t="s">
        <v>1877</v>
      </c>
      <c r="H1187" t="s">
        <v>2302</v>
      </c>
      <c r="I1187" t="s">
        <v>2360</v>
      </c>
      <c r="J1187" t="s">
        <v>2868</v>
      </c>
      <c r="K1187" t="s">
        <v>2883</v>
      </c>
      <c r="L1187" t="s">
        <v>2887</v>
      </c>
      <c r="M1187" t="s">
        <v>2892</v>
      </c>
    </row>
    <row r="1188" spans="1:13">
      <c r="A1188" s="1">
        <f>HYPERLINK("https://lsnyc.legalserver.org/matter/dynamic-profile/view/1893817","19-1893817")</f>
        <v>0</v>
      </c>
      <c r="E1188" t="s">
        <v>55</v>
      </c>
      <c r="F1188" t="s">
        <v>793</v>
      </c>
      <c r="G1188" t="s">
        <v>1481</v>
      </c>
      <c r="H1188" t="s">
        <v>2529</v>
      </c>
      <c r="I1188" t="s">
        <v>2306</v>
      </c>
      <c r="J1188" t="s">
        <v>2868</v>
      </c>
      <c r="K1188" t="s">
        <v>2883</v>
      </c>
      <c r="L1188" t="s">
        <v>2887</v>
      </c>
      <c r="M1188" t="s">
        <v>2892</v>
      </c>
    </row>
    <row r="1189" spans="1:13">
      <c r="A1189" s="1">
        <f>HYPERLINK("https://lsnyc.legalserver.org/matter/dynamic-profile/view/1883954","18-1883954")</f>
        <v>0</v>
      </c>
      <c r="E1189" t="s">
        <v>55</v>
      </c>
      <c r="F1189" t="s">
        <v>794</v>
      </c>
      <c r="G1189" t="s">
        <v>1331</v>
      </c>
      <c r="H1189" t="s">
        <v>2527</v>
      </c>
      <c r="I1189" t="s">
        <v>2504</v>
      </c>
      <c r="J1189" t="s">
        <v>2868</v>
      </c>
      <c r="K1189" t="s">
        <v>2883</v>
      </c>
      <c r="L1189" t="s">
        <v>2887</v>
      </c>
      <c r="M1189" t="s">
        <v>2892</v>
      </c>
    </row>
    <row r="1190" spans="1:13">
      <c r="A1190" s="1">
        <f>HYPERLINK("https://lsnyc.legalserver.org/matter/dynamic-profile/view/1894927","19-1894927")</f>
        <v>0</v>
      </c>
      <c r="E1190" t="s">
        <v>55</v>
      </c>
      <c r="F1190" t="s">
        <v>350</v>
      </c>
      <c r="G1190" t="s">
        <v>1547</v>
      </c>
      <c r="H1190" t="s">
        <v>2552</v>
      </c>
      <c r="I1190" t="s">
        <v>2452</v>
      </c>
      <c r="J1190" t="s">
        <v>2868</v>
      </c>
      <c r="K1190" t="s">
        <v>2883</v>
      </c>
      <c r="L1190" t="s">
        <v>2888</v>
      </c>
      <c r="M1190" t="s">
        <v>2895</v>
      </c>
    </row>
    <row r="1191" spans="1:13">
      <c r="A1191" s="1">
        <f>HYPERLINK("https://lsnyc.legalserver.org/matter/dynamic-profile/view/1892642","19-1892642")</f>
        <v>0</v>
      </c>
      <c r="E1191" t="s">
        <v>55</v>
      </c>
      <c r="F1191" t="s">
        <v>148</v>
      </c>
      <c r="G1191" t="s">
        <v>532</v>
      </c>
      <c r="H1191" t="s">
        <v>2335</v>
      </c>
      <c r="I1191" t="s">
        <v>2705</v>
      </c>
      <c r="J1191" t="s">
        <v>2868</v>
      </c>
      <c r="K1191" t="s">
        <v>2883</v>
      </c>
      <c r="L1191" t="s">
        <v>2887</v>
      </c>
      <c r="M1191" t="s">
        <v>2892</v>
      </c>
    </row>
    <row r="1192" spans="1:13">
      <c r="A1192" s="1">
        <f>HYPERLINK("https://lsnyc.legalserver.org/matter/dynamic-profile/view/1882426","18-1882426")</f>
        <v>0</v>
      </c>
      <c r="E1192" t="s">
        <v>55</v>
      </c>
      <c r="F1192" t="s">
        <v>634</v>
      </c>
      <c r="G1192" t="s">
        <v>1253</v>
      </c>
      <c r="H1192" t="s">
        <v>2320</v>
      </c>
      <c r="I1192" t="s">
        <v>2360</v>
      </c>
      <c r="J1192" t="s">
        <v>2868</v>
      </c>
      <c r="K1192" t="s">
        <v>2883</v>
      </c>
      <c r="L1192" t="s">
        <v>2887</v>
      </c>
      <c r="M1192" t="s">
        <v>2892</v>
      </c>
    </row>
    <row r="1193" spans="1:13">
      <c r="A1193" s="1">
        <f>HYPERLINK("https://lsnyc.legalserver.org/matter/dynamic-profile/view/1879314","18-1879314")</f>
        <v>0</v>
      </c>
      <c r="E1193" t="s">
        <v>55</v>
      </c>
      <c r="F1193" t="s">
        <v>513</v>
      </c>
      <c r="G1193" t="s">
        <v>1491</v>
      </c>
      <c r="H1193" t="s">
        <v>2645</v>
      </c>
      <c r="I1193" t="s">
        <v>2521</v>
      </c>
      <c r="J1193" t="s">
        <v>2866</v>
      </c>
      <c r="L1193" t="s">
        <v>2887</v>
      </c>
      <c r="M1193" t="s">
        <v>2892</v>
      </c>
    </row>
    <row r="1194" spans="1:13">
      <c r="A1194" s="1">
        <f>HYPERLINK("https://lsnyc.legalserver.org/matter/dynamic-profile/view/1887670","19-1887670")</f>
        <v>0</v>
      </c>
      <c r="E1194" t="s">
        <v>55</v>
      </c>
      <c r="F1194" t="s">
        <v>795</v>
      </c>
      <c r="G1194" t="s">
        <v>1244</v>
      </c>
      <c r="H1194" t="s">
        <v>2347</v>
      </c>
      <c r="I1194" t="s">
        <v>2374</v>
      </c>
      <c r="J1194" t="s">
        <v>2866</v>
      </c>
      <c r="K1194" t="s">
        <v>2883</v>
      </c>
      <c r="L1194" t="s">
        <v>2888</v>
      </c>
    </row>
    <row r="1195" spans="1:13">
      <c r="A1195" s="1">
        <f>HYPERLINK("https://lsnyc.legalserver.org/matter/dynamic-profile/view/1899179","19-1899179")</f>
        <v>0</v>
      </c>
      <c r="E1195" t="s">
        <v>55</v>
      </c>
      <c r="F1195" t="s">
        <v>490</v>
      </c>
      <c r="G1195" t="s">
        <v>1295</v>
      </c>
      <c r="H1195" t="s">
        <v>2576</v>
      </c>
      <c r="I1195" t="s">
        <v>2403</v>
      </c>
      <c r="J1195" t="s">
        <v>2868</v>
      </c>
      <c r="K1195" t="s">
        <v>2883</v>
      </c>
      <c r="L1195" t="s">
        <v>2887</v>
      </c>
      <c r="M1195" t="s">
        <v>2892</v>
      </c>
    </row>
    <row r="1196" spans="1:13">
      <c r="A1196" s="1">
        <f>HYPERLINK("https://lsnyc.legalserver.org/matter/dynamic-profile/view/1901542","19-1901542")</f>
        <v>0</v>
      </c>
      <c r="E1196" t="s">
        <v>55</v>
      </c>
      <c r="F1196" t="s">
        <v>796</v>
      </c>
      <c r="G1196" t="s">
        <v>1878</v>
      </c>
      <c r="H1196" t="s">
        <v>2492</v>
      </c>
      <c r="I1196" t="s">
        <v>2713</v>
      </c>
      <c r="J1196" t="s">
        <v>2868</v>
      </c>
      <c r="K1196" t="s">
        <v>2883</v>
      </c>
      <c r="L1196" t="s">
        <v>2888</v>
      </c>
      <c r="M1196" t="s">
        <v>2892</v>
      </c>
    </row>
    <row r="1197" spans="1:13">
      <c r="A1197" s="1">
        <f>HYPERLINK("https://lsnyc.legalserver.org/matter/dynamic-profile/view/1892466","19-1892466")</f>
        <v>0</v>
      </c>
      <c r="E1197" t="s">
        <v>55</v>
      </c>
      <c r="F1197" t="s">
        <v>797</v>
      </c>
      <c r="G1197" t="s">
        <v>1234</v>
      </c>
      <c r="H1197" t="s">
        <v>2560</v>
      </c>
      <c r="I1197" t="s">
        <v>2656</v>
      </c>
      <c r="J1197" t="s">
        <v>2868</v>
      </c>
      <c r="K1197" t="s">
        <v>2883</v>
      </c>
      <c r="L1197" t="s">
        <v>2887</v>
      </c>
      <c r="M1197" t="s">
        <v>2892</v>
      </c>
    </row>
    <row r="1198" spans="1:13">
      <c r="A1198" s="1">
        <f>HYPERLINK("https://lsnyc.legalserver.org/matter/dynamic-profile/view/1884425","18-1884425")</f>
        <v>0</v>
      </c>
      <c r="E1198" t="s">
        <v>55</v>
      </c>
      <c r="F1198" t="s">
        <v>798</v>
      </c>
      <c r="G1198" t="s">
        <v>1879</v>
      </c>
      <c r="H1198" t="s">
        <v>2711</v>
      </c>
      <c r="I1198" t="s">
        <v>2412</v>
      </c>
      <c r="J1198" t="s">
        <v>2868</v>
      </c>
      <c r="K1198" t="s">
        <v>2883</v>
      </c>
      <c r="L1198" t="s">
        <v>2887</v>
      </c>
      <c r="M1198" t="s">
        <v>2892</v>
      </c>
    </row>
    <row r="1199" spans="1:13">
      <c r="A1199" s="1">
        <f>HYPERLINK("https://lsnyc.legalserver.org/matter/dynamic-profile/view/1901887","19-1901887")</f>
        <v>0</v>
      </c>
      <c r="E1199" t="s">
        <v>55</v>
      </c>
      <c r="F1199" t="s">
        <v>799</v>
      </c>
      <c r="G1199" t="s">
        <v>1880</v>
      </c>
      <c r="H1199" t="s">
        <v>2510</v>
      </c>
      <c r="I1199" t="s">
        <v>2596</v>
      </c>
      <c r="J1199" t="s">
        <v>2868</v>
      </c>
      <c r="K1199" t="s">
        <v>2883</v>
      </c>
      <c r="L1199" t="s">
        <v>2888</v>
      </c>
      <c r="M1199" t="s">
        <v>2892</v>
      </c>
    </row>
    <row r="1200" spans="1:13">
      <c r="A1200" s="1">
        <f>HYPERLINK("https://lsnyc.legalserver.org/matter/dynamic-profile/view/1854549","17-1854549")</f>
        <v>0</v>
      </c>
      <c r="E1200" t="s">
        <v>55</v>
      </c>
      <c r="F1200" t="s">
        <v>800</v>
      </c>
      <c r="G1200" t="s">
        <v>1881</v>
      </c>
      <c r="H1200" t="s">
        <v>2547</v>
      </c>
      <c r="I1200" t="s">
        <v>2400</v>
      </c>
      <c r="J1200" t="s">
        <v>2868</v>
      </c>
      <c r="K1200" t="s">
        <v>2883</v>
      </c>
      <c r="L1200" t="s">
        <v>2887</v>
      </c>
      <c r="M1200" t="s">
        <v>2895</v>
      </c>
    </row>
    <row r="1201" spans="1:13">
      <c r="A1201" s="1">
        <f>HYPERLINK("https://lsnyc.legalserver.org/matter/dynamic-profile/view/1886341","18-1886341")</f>
        <v>0</v>
      </c>
      <c r="E1201" t="s">
        <v>55</v>
      </c>
      <c r="F1201" t="s">
        <v>775</v>
      </c>
      <c r="G1201" t="s">
        <v>1882</v>
      </c>
      <c r="H1201" t="s">
        <v>2717</v>
      </c>
      <c r="I1201" t="s">
        <v>2627</v>
      </c>
      <c r="J1201" t="s">
        <v>2868</v>
      </c>
      <c r="K1201" t="s">
        <v>2883</v>
      </c>
      <c r="L1201" t="s">
        <v>2887</v>
      </c>
      <c r="M1201" t="s">
        <v>2892</v>
      </c>
    </row>
    <row r="1202" spans="1:13">
      <c r="A1202" s="1">
        <f>HYPERLINK("https://lsnyc.legalserver.org/matter/dynamic-profile/view/1900815","19-1900815")</f>
        <v>0</v>
      </c>
      <c r="E1202" t="s">
        <v>55</v>
      </c>
      <c r="F1202" t="s">
        <v>801</v>
      </c>
      <c r="G1202" t="s">
        <v>1250</v>
      </c>
      <c r="H1202" t="s">
        <v>2656</v>
      </c>
      <c r="I1202" t="s">
        <v>2647</v>
      </c>
      <c r="J1202" t="s">
        <v>2868</v>
      </c>
      <c r="K1202" t="s">
        <v>2883</v>
      </c>
      <c r="L1202" t="s">
        <v>2887</v>
      </c>
      <c r="M1202" t="s">
        <v>2892</v>
      </c>
    </row>
    <row r="1203" spans="1:13">
      <c r="A1203" s="1">
        <f>HYPERLINK("https://lsnyc.legalserver.org/matter/dynamic-profile/view/1887114","19-1887114")</f>
        <v>0</v>
      </c>
      <c r="E1203" t="s">
        <v>55</v>
      </c>
      <c r="F1203" t="s">
        <v>795</v>
      </c>
      <c r="G1203" t="s">
        <v>1244</v>
      </c>
      <c r="H1203" t="s">
        <v>2311</v>
      </c>
      <c r="I1203" t="s">
        <v>2494</v>
      </c>
      <c r="J1203" t="s">
        <v>2868</v>
      </c>
      <c r="L1203" t="s">
        <v>2888</v>
      </c>
      <c r="M1203" t="s">
        <v>2892</v>
      </c>
    </row>
    <row r="1204" spans="1:13">
      <c r="A1204" s="1">
        <f>HYPERLINK("https://lsnyc.legalserver.org/matter/dynamic-profile/view/1904092","19-1904092")</f>
        <v>0</v>
      </c>
      <c r="E1204" t="s">
        <v>55</v>
      </c>
      <c r="F1204" t="s">
        <v>802</v>
      </c>
      <c r="G1204" t="s">
        <v>1883</v>
      </c>
      <c r="H1204" t="s">
        <v>2458</v>
      </c>
      <c r="I1204" t="s">
        <v>2305</v>
      </c>
      <c r="J1204" t="s">
        <v>2868</v>
      </c>
      <c r="K1204" t="s">
        <v>2883</v>
      </c>
      <c r="L1204" t="s">
        <v>2887</v>
      </c>
      <c r="M1204" t="s">
        <v>2892</v>
      </c>
    </row>
    <row r="1205" spans="1:13">
      <c r="A1205" s="1">
        <f>HYPERLINK("https://lsnyc.legalserver.org/matter/dynamic-profile/view/1898832","19-1898832")</f>
        <v>0</v>
      </c>
      <c r="E1205" t="s">
        <v>55</v>
      </c>
      <c r="F1205" t="s">
        <v>803</v>
      </c>
      <c r="G1205" t="s">
        <v>1884</v>
      </c>
      <c r="H1205" t="s">
        <v>2721</v>
      </c>
      <c r="I1205" t="s">
        <v>2520</v>
      </c>
      <c r="J1205" t="s">
        <v>2868</v>
      </c>
      <c r="K1205" t="s">
        <v>2883</v>
      </c>
      <c r="L1205" t="s">
        <v>2887</v>
      </c>
      <c r="M1205" t="s">
        <v>2892</v>
      </c>
    </row>
    <row r="1206" spans="1:13">
      <c r="A1206" s="1">
        <f>HYPERLINK("https://lsnyc.legalserver.org/matter/dynamic-profile/view/1892573","19-1892573")</f>
        <v>0</v>
      </c>
      <c r="E1206" t="s">
        <v>55</v>
      </c>
      <c r="F1206" t="s">
        <v>305</v>
      </c>
      <c r="G1206" t="s">
        <v>1885</v>
      </c>
      <c r="H1206" t="s">
        <v>2560</v>
      </c>
      <c r="I1206" t="s">
        <v>2498</v>
      </c>
      <c r="J1206" t="s">
        <v>2868</v>
      </c>
      <c r="K1206" t="s">
        <v>2883</v>
      </c>
      <c r="L1206" t="s">
        <v>2887</v>
      </c>
      <c r="M1206" t="s">
        <v>2895</v>
      </c>
    </row>
    <row r="1207" spans="1:13">
      <c r="A1207" s="1">
        <f>HYPERLINK("https://lsnyc.legalserver.org/matter/dynamic-profile/view/1908847","19-1908847")</f>
        <v>0</v>
      </c>
      <c r="E1207" t="s">
        <v>55</v>
      </c>
      <c r="F1207" t="s">
        <v>775</v>
      </c>
      <c r="G1207" t="s">
        <v>1244</v>
      </c>
      <c r="H1207" t="s">
        <v>2709</v>
      </c>
      <c r="I1207" t="s">
        <v>2400</v>
      </c>
      <c r="J1207" t="s">
        <v>2868</v>
      </c>
      <c r="K1207" t="s">
        <v>2883</v>
      </c>
      <c r="L1207" t="s">
        <v>2887</v>
      </c>
      <c r="M1207" t="s">
        <v>2892</v>
      </c>
    </row>
    <row r="1208" spans="1:13">
      <c r="A1208" s="1">
        <f>HYPERLINK("https://lsnyc.legalserver.org/matter/dynamic-profile/view/1896436","19-1896436")</f>
        <v>0</v>
      </c>
      <c r="E1208" t="s">
        <v>55</v>
      </c>
      <c r="F1208" t="s">
        <v>298</v>
      </c>
      <c r="G1208" t="s">
        <v>1860</v>
      </c>
      <c r="H1208" t="s">
        <v>2484</v>
      </c>
      <c r="I1208" t="s">
        <v>2558</v>
      </c>
      <c r="J1208" t="s">
        <v>2868</v>
      </c>
      <c r="K1208" t="s">
        <v>2883</v>
      </c>
      <c r="L1208" t="s">
        <v>2887</v>
      </c>
    </row>
    <row r="1209" spans="1:13">
      <c r="A1209" s="1">
        <f>HYPERLINK("https://lsnyc.legalserver.org/matter/dynamic-profile/view/1880308","18-1880308")</f>
        <v>0</v>
      </c>
      <c r="E1209" t="s">
        <v>55</v>
      </c>
      <c r="F1209" t="s">
        <v>804</v>
      </c>
      <c r="G1209" t="s">
        <v>1886</v>
      </c>
      <c r="H1209" t="s">
        <v>2531</v>
      </c>
      <c r="I1209" t="s">
        <v>2353</v>
      </c>
      <c r="J1209" t="s">
        <v>2866</v>
      </c>
      <c r="K1209" t="s">
        <v>2883</v>
      </c>
      <c r="L1209" t="s">
        <v>2887</v>
      </c>
      <c r="M1209" t="s">
        <v>2892</v>
      </c>
    </row>
    <row r="1210" spans="1:13">
      <c r="A1210" s="1">
        <f>HYPERLINK("https://lsnyc.legalserver.org/matter/dynamic-profile/view/1880300","18-1880300")</f>
        <v>0</v>
      </c>
      <c r="E1210" t="s">
        <v>55</v>
      </c>
      <c r="F1210" t="s">
        <v>804</v>
      </c>
      <c r="G1210" t="s">
        <v>1886</v>
      </c>
      <c r="H1210" t="s">
        <v>2531</v>
      </c>
      <c r="I1210" t="s">
        <v>2715</v>
      </c>
      <c r="J1210" t="s">
        <v>2868</v>
      </c>
      <c r="K1210" t="s">
        <v>2883</v>
      </c>
      <c r="L1210" t="s">
        <v>2887</v>
      </c>
      <c r="M1210" t="s">
        <v>2892</v>
      </c>
    </row>
    <row r="1211" spans="1:13">
      <c r="A1211" s="1">
        <f>HYPERLINK("https://lsnyc.legalserver.org/matter/dynamic-profile/view/1899367","19-1899367")</f>
        <v>0</v>
      </c>
      <c r="E1211" t="s">
        <v>56</v>
      </c>
      <c r="F1211" t="s">
        <v>502</v>
      </c>
      <c r="G1211" t="s">
        <v>1887</v>
      </c>
      <c r="H1211" t="s">
        <v>2378</v>
      </c>
      <c r="I1211" t="s">
        <v>2421</v>
      </c>
      <c r="J1211" t="s">
        <v>2877</v>
      </c>
      <c r="L1211" t="s">
        <v>2886</v>
      </c>
    </row>
    <row r="1212" spans="1:13">
      <c r="A1212" s="1">
        <f>HYPERLINK("https://lsnyc.legalserver.org/matter/dynamic-profile/view/1871800","18-1871800")</f>
        <v>0</v>
      </c>
      <c r="E1212" t="s">
        <v>57</v>
      </c>
      <c r="F1212" t="s">
        <v>147</v>
      </c>
      <c r="G1212" t="s">
        <v>1609</v>
      </c>
      <c r="H1212" t="s">
        <v>2550</v>
      </c>
      <c r="I1212" t="s">
        <v>2579</v>
      </c>
      <c r="J1212" t="s">
        <v>2868</v>
      </c>
      <c r="K1212" t="s">
        <v>2883</v>
      </c>
      <c r="L1212" t="s">
        <v>2887</v>
      </c>
      <c r="M1212" t="s">
        <v>2892</v>
      </c>
    </row>
    <row r="1213" spans="1:13">
      <c r="A1213" s="1">
        <f>HYPERLINK("https://lsnyc.legalserver.org/matter/dynamic-profile/view/1867106","18-1867106")</f>
        <v>0</v>
      </c>
      <c r="E1213" t="s">
        <v>57</v>
      </c>
      <c r="F1213" t="s">
        <v>805</v>
      </c>
      <c r="G1213" t="s">
        <v>1888</v>
      </c>
      <c r="H1213" t="s">
        <v>2442</v>
      </c>
      <c r="I1213" t="s">
        <v>2405</v>
      </c>
      <c r="J1213" t="s">
        <v>2868</v>
      </c>
      <c r="K1213" t="s">
        <v>2883</v>
      </c>
      <c r="L1213" t="s">
        <v>2887</v>
      </c>
      <c r="M1213" t="s">
        <v>2892</v>
      </c>
    </row>
    <row r="1214" spans="1:13">
      <c r="A1214" s="1">
        <f>HYPERLINK("https://lsnyc.legalserver.org/matter/dynamic-profile/view/1891269","19-1891269")</f>
        <v>0</v>
      </c>
      <c r="E1214" t="s">
        <v>57</v>
      </c>
      <c r="F1214" t="s">
        <v>616</v>
      </c>
      <c r="G1214" t="s">
        <v>1252</v>
      </c>
      <c r="H1214" t="s">
        <v>2494</v>
      </c>
      <c r="I1214" t="s">
        <v>2396</v>
      </c>
      <c r="J1214" t="s">
        <v>2868</v>
      </c>
      <c r="K1214" t="s">
        <v>2883</v>
      </c>
      <c r="L1214" t="s">
        <v>2887</v>
      </c>
      <c r="M1214" t="s">
        <v>2892</v>
      </c>
    </row>
    <row r="1215" spans="1:13">
      <c r="A1215" s="1">
        <f>HYPERLINK("https://lsnyc.legalserver.org/matter/dynamic-profile/view/1845095","17-1845095")</f>
        <v>0</v>
      </c>
      <c r="E1215" t="s">
        <v>57</v>
      </c>
      <c r="F1215" t="s">
        <v>270</v>
      </c>
      <c r="G1215" t="s">
        <v>1462</v>
      </c>
      <c r="H1215" t="s">
        <v>2722</v>
      </c>
      <c r="I1215" t="s">
        <v>2647</v>
      </c>
      <c r="J1215" t="s">
        <v>2868</v>
      </c>
      <c r="K1215" t="s">
        <v>2883</v>
      </c>
      <c r="L1215" t="s">
        <v>2887</v>
      </c>
      <c r="M1215" t="s">
        <v>2895</v>
      </c>
    </row>
    <row r="1216" spans="1:13">
      <c r="A1216" s="1">
        <f>HYPERLINK("https://lsnyc.legalserver.org/matter/dynamic-profile/view/1869654","18-1869654")</f>
        <v>0</v>
      </c>
      <c r="E1216" t="s">
        <v>57</v>
      </c>
      <c r="F1216" t="s">
        <v>576</v>
      </c>
      <c r="G1216" t="s">
        <v>1335</v>
      </c>
      <c r="H1216" t="s">
        <v>2432</v>
      </c>
      <c r="I1216" t="s">
        <v>2306</v>
      </c>
      <c r="J1216" t="s">
        <v>2868</v>
      </c>
      <c r="L1216" t="s">
        <v>2887</v>
      </c>
      <c r="M1216" t="s">
        <v>2892</v>
      </c>
    </row>
    <row r="1217" spans="1:13">
      <c r="A1217" s="1">
        <f>HYPERLINK("https://lsnyc.legalserver.org/matter/dynamic-profile/view/1912606","19-1912606")</f>
        <v>0</v>
      </c>
      <c r="E1217" t="s">
        <v>57</v>
      </c>
      <c r="F1217" t="s">
        <v>166</v>
      </c>
      <c r="G1217" t="s">
        <v>1272</v>
      </c>
      <c r="H1217" t="s">
        <v>2411</v>
      </c>
      <c r="I1217" t="s">
        <v>2520</v>
      </c>
      <c r="J1217" t="s">
        <v>2868</v>
      </c>
    </row>
    <row r="1218" spans="1:13">
      <c r="A1218" s="1">
        <f>HYPERLINK("https://lsnyc.legalserver.org/matter/dynamic-profile/view/1907341","19-1907341")</f>
        <v>0</v>
      </c>
      <c r="E1218" t="s">
        <v>57</v>
      </c>
      <c r="F1218" t="s">
        <v>806</v>
      </c>
      <c r="G1218" t="s">
        <v>1657</v>
      </c>
      <c r="H1218" t="s">
        <v>2504</v>
      </c>
      <c r="I1218" t="s">
        <v>2405</v>
      </c>
      <c r="J1218" t="s">
        <v>2868</v>
      </c>
      <c r="K1218" t="s">
        <v>2883</v>
      </c>
    </row>
    <row r="1219" spans="1:13">
      <c r="A1219" s="1">
        <f>HYPERLINK("https://lsnyc.legalserver.org/matter/dynamic-profile/view/1890618","19-1890618")</f>
        <v>0</v>
      </c>
      <c r="E1219" t="s">
        <v>57</v>
      </c>
      <c r="F1219" t="s">
        <v>807</v>
      </c>
      <c r="G1219" t="s">
        <v>1246</v>
      </c>
      <c r="H1219" t="s">
        <v>2356</v>
      </c>
      <c r="I1219" t="s">
        <v>2306</v>
      </c>
      <c r="J1219" t="s">
        <v>2868</v>
      </c>
      <c r="K1219" t="s">
        <v>2883</v>
      </c>
      <c r="L1219" t="s">
        <v>2887</v>
      </c>
      <c r="M1219" t="s">
        <v>2892</v>
      </c>
    </row>
    <row r="1220" spans="1:13">
      <c r="A1220" s="1">
        <f>HYPERLINK("https://lsnyc.legalserver.org/matter/dynamic-profile/view/1871547","18-1871547")</f>
        <v>0</v>
      </c>
      <c r="E1220" t="s">
        <v>57</v>
      </c>
      <c r="F1220" t="s">
        <v>805</v>
      </c>
      <c r="G1220" t="s">
        <v>1888</v>
      </c>
      <c r="H1220" t="s">
        <v>2581</v>
      </c>
      <c r="I1220" t="s">
        <v>2705</v>
      </c>
      <c r="J1220" t="s">
        <v>2866</v>
      </c>
      <c r="L1220" t="s">
        <v>2885</v>
      </c>
    </row>
    <row r="1221" spans="1:13">
      <c r="A1221" s="1">
        <f>HYPERLINK("https://lsnyc.legalserver.org/matter/dynamic-profile/view/1865698","18-1865698")</f>
        <v>0</v>
      </c>
      <c r="E1221" t="s">
        <v>57</v>
      </c>
      <c r="F1221" t="s">
        <v>174</v>
      </c>
      <c r="G1221" t="s">
        <v>1240</v>
      </c>
      <c r="H1221" t="s">
        <v>2622</v>
      </c>
      <c r="I1221" t="s">
        <v>2400</v>
      </c>
      <c r="J1221" t="s">
        <v>2868</v>
      </c>
      <c r="L1221" t="s">
        <v>2887</v>
      </c>
      <c r="M1221" t="s">
        <v>2892</v>
      </c>
    </row>
    <row r="1222" spans="1:13">
      <c r="A1222" s="1">
        <f>HYPERLINK("https://lsnyc.legalserver.org/matter/dynamic-profile/view/1869321","18-1869321")</f>
        <v>0</v>
      </c>
      <c r="E1222" t="s">
        <v>57</v>
      </c>
      <c r="F1222" t="s">
        <v>661</v>
      </c>
      <c r="G1222" t="s">
        <v>1889</v>
      </c>
      <c r="H1222" t="s">
        <v>2642</v>
      </c>
      <c r="I1222" t="s">
        <v>2705</v>
      </c>
      <c r="J1222" t="s">
        <v>2868</v>
      </c>
      <c r="K1222" t="s">
        <v>2883</v>
      </c>
      <c r="L1222" t="s">
        <v>2887</v>
      </c>
      <c r="M1222" t="s">
        <v>2892</v>
      </c>
    </row>
    <row r="1223" spans="1:13">
      <c r="A1223" s="1">
        <f>HYPERLINK("https://lsnyc.legalserver.org/matter/dynamic-profile/view/1907058","19-1907058")</f>
        <v>0</v>
      </c>
      <c r="E1223" t="s">
        <v>57</v>
      </c>
      <c r="F1223" t="s">
        <v>808</v>
      </c>
      <c r="G1223" t="s">
        <v>1070</v>
      </c>
      <c r="H1223" t="s">
        <v>2575</v>
      </c>
      <c r="I1223" t="s">
        <v>2636</v>
      </c>
      <c r="J1223" t="s">
        <v>2868</v>
      </c>
      <c r="K1223" t="s">
        <v>2883</v>
      </c>
      <c r="L1223" t="s">
        <v>2887</v>
      </c>
      <c r="M1223" t="s">
        <v>2897</v>
      </c>
    </row>
    <row r="1224" spans="1:13">
      <c r="A1224" s="1">
        <f>HYPERLINK("https://lsnyc.legalserver.org/matter/dynamic-profile/view/1909953","19-1909953")</f>
        <v>0</v>
      </c>
      <c r="E1224" t="s">
        <v>57</v>
      </c>
      <c r="F1224" t="s">
        <v>175</v>
      </c>
      <c r="G1224" t="s">
        <v>1890</v>
      </c>
      <c r="H1224" t="s">
        <v>2408</v>
      </c>
      <c r="I1224" t="s">
        <v>2767</v>
      </c>
      <c r="J1224" t="s">
        <v>2868</v>
      </c>
      <c r="K1224" t="s">
        <v>2883</v>
      </c>
      <c r="L1224" t="s">
        <v>2888</v>
      </c>
    </row>
    <row r="1225" spans="1:13">
      <c r="A1225" s="1">
        <f>HYPERLINK("https://lsnyc.legalserver.org/matter/dynamic-profile/view/1906746","19-1906746")</f>
        <v>0</v>
      </c>
      <c r="E1225" t="s">
        <v>57</v>
      </c>
      <c r="F1225" t="s">
        <v>809</v>
      </c>
      <c r="G1225" t="s">
        <v>1891</v>
      </c>
      <c r="H1225" t="s">
        <v>2577</v>
      </c>
      <c r="I1225" t="s">
        <v>2636</v>
      </c>
      <c r="J1225" t="s">
        <v>2868</v>
      </c>
    </row>
    <row r="1226" spans="1:13">
      <c r="A1226" s="1">
        <f>HYPERLINK("https://lsnyc.legalserver.org/matter/dynamic-profile/view/1909957","19-1909957")</f>
        <v>0</v>
      </c>
      <c r="E1226" t="s">
        <v>57</v>
      </c>
      <c r="F1226" t="s">
        <v>532</v>
      </c>
      <c r="G1226" t="s">
        <v>1892</v>
      </c>
      <c r="H1226" t="s">
        <v>2314</v>
      </c>
      <c r="I1226" t="s">
        <v>2649</v>
      </c>
      <c r="J1226" t="s">
        <v>2868</v>
      </c>
      <c r="K1226" t="s">
        <v>2883</v>
      </c>
      <c r="L1226" t="s">
        <v>2888</v>
      </c>
    </row>
    <row r="1227" spans="1:13">
      <c r="A1227" s="1">
        <f>HYPERLINK("https://lsnyc.legalserver.org/matter/dynamic-profile/view/1835949","17-1835949")</f>
        <v>0</v>
      </c>
      <c r="E1227" t="s">
        <v>57</v>
      </c>
      <c r="F1227" t="s">
        <v>810</v>
      </c>
      <c r="G1227" t="s">
        <v>1893</v>
      </c>
      <c r="H1227" t="s">
        <v>2723</v>
      </c>
      <c r="I1227" t="s">
        <v>2306</v>
      </c>
      <c r="J1227" t="s">
        <v>2868</v>
      </c>
      <c r="K1227" t="s">
        <v>2883</v>
      </c>
      <c r="L1227" t="s">
        <v>2887</v>
      </c>
      <c r="M1227" t="s">
        <v>2892</v>
      </c>
    </row>
    <row r="1228" spans="1:13">
      <c r="A1228" s="1">
        <f>HYPERLINK("https://lsnyc.legalserver.org/matter/dynamic-profile/view/1854751","17-1854751")</f>
        <v>0</v>
      </c>
      <c r="E1228" t="s">
        <v>57</v>
      </c>
      <c r="F1228" t="s">
        <v>811</v>
      </c>
      <c r="G1228" t="s">
        <v>1894</v>
      </c>
      <c r="H1228" t="s">
        <v>2315</v>
      </c>
      <c r="I1228" t="s">
        <v>2705</v>
      </c>
      <c r="J1228" t="s">
        <v>2868</v>
      </c>
      <c r="K1228" t="s">
        <v>2883</v>
      </c>
      <c r="L1228" t="s">
        <v>2887</v>
      </c>
      <c r="M1228" t="s">
        <v>2892</v>
      </c>
    </row>
    <row r="1229" spans="1:13">
      <c r="A1229" s="1">
        <f>HYPERLINK("https://lsnyc.legalserver.org/matter/dynamic-profile/view/1908233","19-1908233")</f>
        <v>0</v>
      </c>
      <c r="E1229" t="s">
        <v>57</v>
      </c>
      <c r="F1229" t="s">
        <v>812</v>
      </c>
      <c r="G1229" t="s">
        <v>1895</v>
      </c>
      <c r="H1229" t="s">
        <v>2724</v>
      </c>
      <c r="I1229" t="s">
        <v>2724</v>
      </c>
      <c r="J1229" t="s">
        <v>2868</v>
      </c>
    </row>
    <row r="1230" spans="1:13">
      <c r="A1230" s="1">
        <f>HYPERLINK("https://lsnyc.legalserver.org/matter/dynamic-profile/view/1907041","19-1907041")</f>
        <v>0</v>
      </c>
      <c r="E1230" t="s">
        <v>58</v>
      </c>
      <c r="F1230" t="s">
        <v>568</v>
      </c>
      <c r="G1230" t="s">
        <v>1896</v>
      </c>
      <c r="H1230" t="s">
        <v>2388</v>
      </c>
      <c r="I1230" t="s">
        <v>2481</v>
      </c>
      <c r="J1230" t="s">
        <v>2866</v>
      </c>
      <c r="K1230" t="s">
        <v>2883</v>
      </c>
      <c r="L1230" t="s">
        <v>2887</v>
      </c>
      <c r="M1230" t="s">
        <v>2892</v>
      </c>
    </row>
    <row r="1231" spans="1:13">
      <c r="A1231" s="1">
        <f>HYPERLINK("https://lsnyc.legalserver.org/matter/dynamic-profile/view/1901187","19-1901187")</f>
        <v>0</v>
      </c>
      <c r="E1231" t="s">
        <v>58</v>
      </c>
      <c r="F1231" t="s">
        <v>813</v>
      </c>
      <c r="G1231" t="s">
        <v>1491</v>
      </c>
      <c r="H1231" t="s">
        <v>2457</v>
      </c>
      <c r="I1231" t="s">
        <v>2465</v>
      </c>
      <c r="J1231" t="s">
        <v>2866</v>
      </c>
      <c r="K1231" t="s">
        <v>2883</v>
      </c>
    </row>
    <row r="1232" spans="1:13">
      <c r="A1232" s="1">
        <f>HYPERLINK("https://lsnyc.legalserver.org/matter/dynamic-profile/view/1907027","19-1907027")</f>
        <v>0</v>
      </c>
      <c r="E1232" t="s">
        <v>58</v>
      </c>
      <c r="F1232" t="s">
        <v>568</v>
      </c>
      <c r="G1232" t="s">
        <v>1896</v>
      </c>
      <c r="H1232" t="s">
        <v>2388</v>
      </c>
      <c r="I1232" t="s">
        <v>2394</v>
      </c>
      <c r="J1232" t="s">
        <v>2868</v>
      </c>
      <c r="K1232" t="s">
        <v>2883</v>
      </c>
      <c r="L1232" t="s">
        <v>2887</v>
      </c>
      <c r="M1232" t="s">
        <v>2892</v>
      </c>
    </row>
    <row r="1233" spans="1:13">
      <c r="A1233" s="1">
        <f>HYPERLINK("https://lsnyc.legalserver.org/matter/dynamic-profile/view/1912170","19-1912170")</f>
        <v>0</v>
      </c>
      <c r="E1233" t="s">
        <v>58</v>
      </c>
      <c r="F1233" t="s">
        <v>814</v>
      </c>
      <c r="G1233" t="s">
        <v>1897</v>
      </c>
      <c r="H1233" t="s">
        <v>2407</v>
      </c>
      <c r="I1233" t="s">
        <v>2394</v>
      </c>
      <c r="J1233" t="s">
        <v>2868</v>
      </c>
      <c r="K1233" t="s">
        <v>2883</v>
      </c>
      <c r="M1233" t="s">
        <v>2895</v>
      </c>
    </row>
    <row r="1234" spans="1:13">
      <c r="A1234" s="1">
        <f>HYPERLINK("https://lsnyc.legalserver.org/matter/dynamic-profile/view/1907549","19-1907549")</f>
        <v>0</v>
      </c>
      <c r="E1234" t="s">
        <v>58</v>
      </c>
      <c r="F1234" t="s">
        <v>432</v>
      </c>
      <c r="G1234" t="s">
        <v>1898</v>
      </c>
      <c r="H1234" t="s">
        <v>2329</v>
      </c>
      <c r="I1234" t="s">
        <v>2705</v>
      </c>
      <c r="J1234" t="s">
        <v>2868</v>
      </c>
      <c r="K1234" t="s">
        <v>2883</v>
      </c>
      <c r="L1234" t="s">
        <v>2887</v>
      </c>
      <c r="M1234" t="s">
        <v>2895</v>
      </c>
    </row>
    <row r="1235" spans="1:13">
      <c r="A1235" s="1">
        <f>HYPERLINK("https://lsnyc.legalserver.org/matter/dynamic-profile/view/1907632","19-1907632")</f>
        <v>0</v>
      </c>
      <c r="E1235" t="s">
        <v>58</v>
      </c>
      <c r="F1235" t="s">
        <v>815</v>
      </c>
      <c r="G1235" t="s">
        <v>1357</v>
      </c>
      <c r="H1235" t="s">
        <v>2318</v>
      </c>
      <c r="I1235" t="s">
        <v>2705</v>
      </c>
      <c r="J1235" t="s">
        <v>2868</v>
      </c>
      <c r="K1235" t="s">
        <v>2883</v>
      </c>
      <c r="L1235" t="s">
        <v>2887</v>
      </c>
      <c r="M1235" t="s">
        <v>2895</v>
      </c>
    </row>
    <row r="1236" spans="1:13">
      <c r="A1236" s="1">
        <f>HYPERLINK("https://lsnyc.legalserver.org/matter/dynamic-profile/view/1912186","19-1912186")</f>
        <v>0</v>
      </c>
      <c r="E1236" t="s">
        <v>58</v>
      </c>
      <c r="F1236" t="s">
        <v>816</v>
      </c>
      <c r="G1236" t="s">
        <v>1899</v>
      </c>
      <c r="H1236" t="s">
        <v>2305</v>
      </c>
      <c r="I1236" t="s">
        <v>2394</v>
      </c>
      <c r="J1236" t="s">
        <v>2868</v>
      </c>
      <c r="K1236" t="s">
        <v>2883</v>
      </c>
      <c r="L1236" t="s">
        <v>2887</v>
      </c>
      <c r="M1236" t="s">
        <v>2892</v>
      </c>
    </row>
    <row r="1237" spans="1:13">
      <c r="A1237" s="1">
        <f>HYPERLINK("https://lsnyc.legalserver.org/matter/dynamic-profile/view/1911746","19-1911746")</f>
        <v>0</v>
      </c>
      <c r="E1237" t="s">
        <v>58</v>
      </c>
      <c r="F1237" t="s">
        <v>550</v>
      </c>
      <c r="G1237" t="s">
        <v>1355</v>
      </c>
      <c r="H1237" t="s">
        <v>2306</v>
      </c>
      <c r="I1237" t="s">
        <v>2403</v>
      </c>
      <c r="J1237" t="s">
        <v>2868</v>
      </c>
      <c r="K1237" t="s">
        <v>2883</v>
      </c>
      <c r="L1237" t="s">
        <v>2887</v>
      </c>
      <c r="M1237" t="s">
        <v>2892</v>
      </c>
    </row>
    <row r="1238" spans="1:13">
      <c r="A1238" s="1">
        <f>HYPERLINK("https://lsnyc.legalserver.org/matter/dynamic-profile/view/1911732","19-1911732")</f>
        <v>0</v>
      </c>
      <c r="E1238" t="s">
        <v>58</v>
      </c>
      <c r="F1238" t="s">
        <v>817</v>
      </c>
      <c r="G1238" t="s">
        <v>1900</v>
      </c>
      <c r="H1238" t="s">
        <v>2306</v>
      </c>
      <c r="I1238" t="s">
        <v>2410</v>
      </c>
      <c r="J1238" t="s">
        <v>2868</v>
      </c>
      <c r="K1238" t="s">
        <v>2883</v>
      </c>
      <c r="L1238" t="s">
        <v>2887</v>
      </c>
      <c r="M1238" t="s">
        <v>2892</v>
      </c>
    </row>
    <row r="1239" spans="1:13">
      <c r="A1239" s="1">
        <f>HYPERLINK("https://lsnyc.legalserver.org/matter/dynamic-profile/view/1907639","19-1907639")</f>
        <v>0</v>
      </c>
      <c r="E1239" t="s">
        <v>58</v>
      </c>
      <c r="F1239" t="s">
        <v>818</v>
      </c>
      <c r="G1239" t="s">
        <v>1901</v>
      </c>
      <c r="H1239" t="s">
        <v>2318</v>
      </c>
      <c r="I1239" t="s">
        <v>2295</v>
      </c>
      <c r="J1239" t="s">
        <v>2868</v>
      </c>
      <c r="K1239" t="s">
        <v>2883</v>
      </c>
      <c r="L1239" t="s">
        <v>2890</v>
      </c>
      <c r="M1239" t="s">
        <v>2892</v>
      </c>
    </row>
    <row r="1240" spans="1:13">
      <c r="A1240" s="1">
        <f>HYPERLINK("https://lsnyc.legalserver.org/matter/dynamic-profile/view/1896626","19-1896626")</f>
        <v>0</v>
      </c>
      <c r="E1240" t="s">
        <v>58</v>
      </c>
      <c r="F1240" t="s">
        <v>813</v>
      </c>
      <c r="G1240" t="s">
        <v>1491</v>
      </c>
      <c r="H1240" t="s">
        <v>2641</v>
      </c>
      <c r="I1240" t="s">
        <v>2705</v>
      </c>
      <c r="J1240" t="s">
        <v>2868</v>
      </c>
      <c r="K1240" t="s">
        <v>2883</v>
      </c>
      <c r="L1240" t="s">
        <v>2887</v>
      </c>
      <c r="M1240" t="s">
        <v>2895</v>
      </c>
    </row>
    <row r="1241" spans="1:13">
      <c r="A1241" s="1">
        <f>HYPERLINK("https://lsnyc.legalserver.org/matter/dynamic-profile/view/1901927","19-1901927")</f>
        <v>0</v>
      </c>
      <c r="E1241" t="s">
        <v>58</v>
      </c>
      <c r="F1241" t="s">
        <v>432</v>
      </c>
      <c r="G1241" t="s">
        <v>1898</v>
      </c>
      <c r="H1241" t="s">
        <v>2510</v>
      </c>
      <c r="I1241" t="s">
        <v>2410</v>
      </c>
      <c r="J1241" t="s">
        <v>2868</v>
      </c>
      <c r="L1241" t="s">
        <v>2888</v>
      </c>
      <c r="M1241" t="s">
        <v>2895</v>
      </c>
    </row>
    <row r="1242" spans="1:13">
      <c r="A1242" s="1">
        <f>HYPERLINK("https://lsnyc.legalserver.org/matter/dynamic-profile/view/1877147","18-1877147")</f>
        <v>0</v>
      </c>
      <c r="E1242" t="s">
        <v>58</v>
      </c>
      <c r="F1242" t="s">
        <v>819</v>
      </c>
      <c r="G1242" t="s">
        <v>1365</v>
      </c>
      <c r="H1242" t="s">
        <v>2725</v>
      </c>
      <c r="I1242" t="s">
        <v>2410</v>
      </c>
      <c r="J1242" t="s">
        <v>2868</v>
      </c>
      <c r="K1242" t="s">
        <v>2883</v>
      </c>
      <c r="L1242" t="s">
        <v>2887</v>
      </c>
      <c r="M1242" t="s">
        <v>2892</v>
      </c>
    </row>
    <row r="1243" spans="1:13">
      <c r="A1243" s="1">
        <f>HYPERLINK("https://lsnyc.legalserver.org/matter/dynamic-profile/view/1900489","19-1900489")</f>
        <v>0</v>
      </c>
      <c r="E1243" t="s">
        <v>58</v>
      </c>
      <c r="F1243" t="s">
        <v>820</v>
      </c>
      <c r="G1243" t="s">
        <v>1902</v>
      </c>
      <c r="H1243" t="s">
        <v>2351</v>
      </c>
      <c r="I1243" t="s">
        <v>2520</v>
      </c>
      <c r="J1243" t="s">
        <v>2868</v>
      </c>
      <c r="K1243" t="s">
        <v>2883</v>
      </c>
      <c r="L1243" t="s">
        <v>2887</v>
      </c>
      <c r="M1243" t="s">
        <v>2892</v>
      </c>
    </row>
    <row r="1244" spans="1:13">
      <c r="A1244" s="1">
        <f>HYPERLINK("https://lsnyc.legalserver.org/matter/dynamic-profile/view/1894756","19-1894756")</f>
        <v>0</v>
      </c>
      <c r="E1244" t="s">
        <v>58</v>
      </c>
      <c r="F1244" t="s">
        <v>821</v>
      </c>
      <c r="G1244" t="s">
        <v>1903</v>
      </c>
      <c r="H1244" t="s">
        <v>2463</v>
      </c>
      <c r="I1244" t="s">
        <v>2507</v>
      </c>
      <c r="J1244" t="s">
        <v>2868</v>
      </c>
      <c r="K1244" t="s">
        <v>2883</v>
      </c>
      <c r="L1244" t="s">
        <v>2887</v>
      </c>
      <c r="M1244" t="s">
        <v>2895</v>
      </c>
    </row>
    <row r="1245" spans="1:13">
      <c r="A1245" s="1">
        <f>HYPERLINK("https://lsnyc.legalserver.org/matter/dynamic-profile/view/1909607","19-1909607")</f>
        <v>0</v>
      </c>
      <c r="E1245" t="s">
        <v>58</v>
      </c>
      <c r="F1245" t="s">
        <v>822</v>
      </c>
      <c r="G1245" t="s">
        <v>1292</v>
      </c>
      <c r="H1245" t="s">
        <v>2582</v>
      </c>
      <c r="I1245" t="s">
        <v>2407</v>
      </c>
      <c r="J1245" t="s">
        <v>2868</v>
      </c>
      <c r="K1245" t="s">
        <v>2883</v>
      </c>
      <c r="L1245" t="s">
        <v>2887</v>
      </c>
      <c r="M1245" t="s">
        <v>2895</v>
      </c>
    </row>
    <row r="1246" spans="1:13">
      <c r="A1246" s="1">
        <f>HYPERLINK("https://lsnyc.legalserver.org/matter/dynamic-profile/view/1912998","19-1912998")</f>
        <v>0</v>
      </c>
      <c r="E1246" t="s">
        <v>58</v>
      </c>
      <c r="F1246" t="s">
        <v>270</v>
      </c>
      <c r="G1246" t="s">
        <v>1713</v>
      </c>
      <c r="H1246" t="s">
        <v>2410</v>
      </c>
      <c r="I1246" t="s">
        <v>2394</v>
      </c>
      <c r="J1246" t="s">
        <v>2868</v>
      </c>
      <c r="K1246" t="s">
        <v>2883</v>
      </c>
      <c r="L1246" t="s">
        <v>2887</v>
      </c>
      <c r="M1246" t="s">
        <v>2892</v>
      </c>
    </row>
    <row r="1247" spans="1:13">
      <c r="A1247" s="1">
        <f>HYPERLINK("https://lsnyc.legalserver.org/matter/dynamic-profile/view/1904049","19-1904049")</f>
        <v>0</v>
      </c>
      <c r="E1247" t="s">
        <v>58</v>
      </c>
      <c r="F1247" t="s">
        <v>823</v>
      </c>
      <c r="G1247" t="s">
        <v>1557</v>
      </c>
      <c r="H1247" t="s">
        <v>2573</v>
      </c>
      <c r="I1247" t="s">
        <v>2520</v>
      </c>
      <c r="J1247" t="s">
        <v>2868</v>
      </c>
      <c r="K1247" t="s">
        <v>2883</v>
      </c>
      <c r="L1247" t="s">
        <v>2887</v>
      </c>
      <c r="M1247" t="s">
        <v>2892</v>
      </c>
    </row>
    <row r="1248" spans="1:13">
      <c r="A1248" s="1">
        <f>HYPERLINK("https://lsnyc.legalserver.org/matter/dynamic-profile/view/1896747","19-1896747")</f>
        <v>0</v>
      </c>
      <c r="E1248" t="s">
        <v>58</v>
      </c>
      <c r="F1248" t="s">
        <v>824</v>
      </c>
      <c r="G1248" t="s">
        <v>1904</v>
      </c>
      <c r="H1248" t="s">
        <v>2525</v>
      </c>
      <c r="I1248" t="s">
        <v>2520</v>
      </c>
      <c r="J1248" t="s">
        <v>2866</v>
      </c>
      <c r="K1248" t="s">
        <v>2883</v>
      </c>
      <c r="M1248" t="s">
        <v>2892</v>
      </c>
    </row>
    <row r="1249" spans="1:13">
      <c r="A1249" s="1">
        <f>HYPERLINK("https://lsnyc.legalserver.org/matter/dynamic-profile/view/1897173","19-1897173")</f>
        <v>0</v>
      </c>
      <c r="E1249" t="s">
        <v>58</v>
      </c>
      <c r="F1249" t="s">
        <v>825</v>
      </c>
      <c r="G1249" t="s">
        <v>1453</v>
      </c>
      <c r="H1249" t="s">
        <v>2452</v>
      </c>
      <c r="I1249" t="s">
        <v>2566</v>
      </c>
      <c r="J1249" t="s">
        <v>2866</v>
      </c>
      <c r="K1249" t="s">
        <v>2883</v>
      </c>
    </row>
    <row r="1250" spans="1:13">
      <c r="A1250" s="1">
        <f>HYPERLINK("https://lsnyc.legalserver.org/matter/dynamic-profile/view/1890533","19-1890533")</f>
        <v>0</v>
      </c>
      <c r="E1250" t="s">
        <v>58</v>
      </c>
      <c r="F1250" t="s">
        <v>826</v>
      </c>
      <c r="G1250" t="s">
        <v>1368</v>
      </c>
      <c r="H1250" t="s">
        <v>2356</v>
      </c>
      <c r="I1250" t="s">
        <v>2450</v>
      </c>
      <c r="J1250" t="s">
        <v>2869</v>
      </c>
      <c r="K1250" t="s">
        <v>2883</v>
      </c>
      <c r="M1250" t="s">
        <v>2895</v>
      </c>
    </row>
    <row r="1251" spans="1:13">
      <c r="A1251" s="1">
        <f>HYPERLINK("https://lsnyc.legalserver.org/matter/dynamic-profile/view/1884951","18-1884951")</f>
        <v>0</v>
      </c>
      <c r="E1251" t="s">
        <v>58</v>
      </c>
      <c r="F1251" t="s">
        <v>162</v>
      </c>
      <c r="G1251" t="s">
        <v>1905</v>
      </c>
      <c r="H1251" t="s">
        <v>2543</v>
      </c>
      <c r="I1251" t="s">
        <v>2582</v>
      </c>
      <c r="J1251" t="s">
        <v>2866</v>
      </c>
      <c r="K1251" t="s">
        <v>2883</v>
      </c>
    </row>
    <row r="1252" spans="1:13">
      <c r="A1252" s="1">
        <f>HYPERLINK("https://lsnyc.legalserver.org/matter/dynamic-profile/view/1912972","19-1912972")</f>
        <v>0</v>
      </c>
      <c r="E1252" t="s">
        <v>58</v>
      </c>
      <c r="F1252" t="s">
        <v>328</v>
      </c>
      <c r="G1252" t="s">
        <v>1906</v>
      </c>
      <c r="H1252" t="s">
        <v>2705</v>
      </c>
      <c r="I1252" t="s">
        <v>2520</v>
      </c>
      <c r="J1252" t="s">
        <v>2868</v>
      </c>
      <c r="K1252" t="s">
        <v>2883</v>
      </c>
      <c r="L1252" t="s">
        <v>2887</v>
      </c>
      <c r="M1252" t="s">
        <v>2895</v>
      </c>
    </row>
    <row r="1253" spans="1:13">
      <c r="A1253" s="1">
        <f>HYPERLINK("https://lsnyc.legalserver.org/matter/dynamic-profile/view/1884931","18-1884931")</f>
        <v>0</v>
      </c>
      <c r="E1253" t="s">
        <v>58</v>
      </c>
      <c r="F1253" t="s">
        <v>162</v>
      </c>
      <c r="G1253" t="s">
        <v>1905</v>
      </c>
      <c r="H1253" t="s">
        <v>2543</v>
      </c>
      <c r="I1253" t="s">
        <v>2650</v>
      </c>
      <c r="J1253" t="s">
        <v>2870</v>
      </c>
      <c r="K1253" t="s">
        <v>2883</v>
      </c>
      <c r="L1253" t="s">
        <v>2887</v>
      </c>
      <c r="M1253" t="s">
        <v>2892</v>
      </c>
    </row>
    <row r="1254" spans="1:13">
      <c r="A1254" s="1">
        <f>HYPERLINK("https://lsnyc.legalserver.org/matter/dynamic-profile/view/1913002","19-1913002")</f>
        <v>0</v>
      </c>
      <c r="E1254" t="s">
        <v>58</v>
      </c>
      <c r="F1254" t="s">
        <v>270</v>
      </c>
      <c r="G1254" t="s">
        <v>1713</v>
      </c>
      <c r="H1254" t="s">
        <v>2410</v>
      </c>
      <c r="I1254" t="s">
        <v>2410</v>
      </c>
      <c r="J1254" t="s">
        <v>2868</v>
      </c>
      <c r="K1254" t="s">
        <v>2883</v>
      </c>
      <c r="L1254" t="s">
        <v>2887</v>
      </c>
      <c r="M1254" t="s">
        <v>2892</v>
      </c>
    </row>
    <row r="1255" spans="1:13">
      <c r="A1255" s="1">
        <f>HYPERLINK("https://lsnyc.legalserver.org/matter/dynamic-profile/view/1901299","19-1901299")</f>
        <v>0</v>
      </c>
      <c r="E1255" t="s">
        <v>58</v>
      </c>
      <c r="F1255" t="s">
        <v>328</v>
      </c>
      <c r="G1255" t="s">
        <v>1906</v>
      </c>
      <c r="H1255" t="s">
        <v>2436</v>
      </c>
      <c r="I1255" t="s">
        <v>2520</v>
      </c>
      <c r="J1255" t="s">
        <v>2868</v>
      </c>
      <c r="K1255" t="s">
        <v>2883</v>
      </c>
      <c r="L1255" t="s">
        <v>2887</v>
      </c>
      <c r="M1255" t="s">
        <v>2892</v>
      </c>
    </row>
    <row r="1256" spans="1:13">
      <c r="A1256" s="1">
        <f>HYPERLINK("https://lsnyc.legalserver.org/matter/dynamic-profile/view/1910258","19-1910258")</f>
        <v>0</v>
      </c>
      <c r="E1256" t="s">
        <v>58</v>
      </c>
      <c r="F1256" t="s">
        <v>315</v>
      </c>
      <c r="G1256" t="s">
        <v>1907</v>
      </c>
      <c r="H1256" t="s">
        <v>2635</v>
      </c>
      <c r="I1256" t="s">
        <v>2410</v>
      </c>
      <c r="J1256" t="s">
        <v>2868</v>
      </c>
      <c r="K1256" t="s">
        <v>2883</v>
      </c>
      <c r="L1256" t="s">
        <v>2887</v>
      </c>
      <c r="M1256" t="s">
        <v>2895</v>
      </c>
    </row>
    <row r="1257" spans="1:13">
      <c r="A1257" s="1">
        <f>HYPERLINK("https://lsnyc.legalserver.org/matter/dynamic-profile/view/1904065","19-1904065")</f>
        <v>0</v>
      </c>
      <c r="E1257" t="s">
        <v>58</v>
      </c>
      <c r="F1257" t="s">
        <v>823</v>
      </c>
      <c r="G1257" t="s">
        <v>1557</v>
      </c>
      <c r="H1257" t="s">
        <v>2458</v>
      </c>
      <c r="I1257" t="s">
        <v>2724</v>
      </c>
      <c r="J1257" t="s">
        <v>2866</v>
      </c>
      <c r="K1257" t="s">
        <v>2883</v>
      </c>
      <c r="L1257" t="s">
        <v>2887</v>
      </c>
      <c r="M1257" t="s">
        <v>2892</v>
      </c>
    </row>
    <row r="1258" spans="1:13">
      <c r="A1258" s="1">
        <f>HYPERLINK("https://lsnyc.legalserver.org/matter/dynamic-profile/view/1896734","19-1896734")</f>
        <v>0</v>
      </c>
      <c r="E1258" t="s">
        <v>58</v>
      </c>
      <c r="F1258" t="s">
        <v>824</v>
      </c>
      <c r="G1258" t="s">
        <v>1904</v>
      </c>
      <c r="H1258" t="s">
        <v>2525</v>
      </c>
      <c r="I1258" t="s">
        <v>2650</v>
      </c>
      <c r="J1258" t="s">
        <v>2868</v>
      </c>
      <c r="K1258" t="s">
        <v>2883</v>
      </c>
      <c r="L1258" t="s">
        <v>2887</v>
      </c>
      <c r="M1258" t="s">
        <v>2892</v>
      </c>
    </row>
    <row r="1259" spans="1:13">
      <c r="A1259" s="1">
        <f>HYPERLINK("https://lsnyc.legalserver.org/matter/dynamic-profile/view/1897152","19-1897152")</f>
        <v>0</v>
      </c>
      <c r="E1259" t="s">
        <v>58</v>
      </c>
      <c r="F1259" t="s">
        <v>825</v>
      </c>
      <c r="G1259" t="s">
        <v>1453</v>
      </c>
      <c r="H1259" t="s">
        <v>2452</v>
      </c>
      <c r="I1259" t="s">
        <v>2394</v>
      </c>
      <c r="J1259" t="s">
        <v>2868</v>
      </c>
      <c r="K1259" t="s">
        <v>2883</v>
      </c>
      <c r="L1259" t="s">
        <v>2887</v>
      </c>
      <c r="M1259" t="s">
        <v>2892</v>
      </c>
    </row>
    <row r="1260" spans="1:13">
      <c r="A1260" s="1">
        <f>HYPERLINK("https://lsnyc.legalserver.org/matter/dynamic-profile/view/0821825","16-0821825")</f>
        <v>0</v>
      </c>
      <c r="E1260" t="s">
        <v>59</v>
      </c>
      <c r="F1260" t="s">
        <v>183</v>
      </c>
      <c r="G1260" t="s">
        <v>1908</v>
      </c>
      <c r="H1260" t="s">
        <v>2726</v>
      </c>
      <c r="I1260" t="s">
        <v>2709</v>
      </c>
      <c r="J1260" t="s">
        <v>2869</v>
      </c>
      <c r="K1260" t="s">
        <v>2883</v>
      </c>
      <c r="L1260" t="s">
        <v>2885</v>
      </c>
      <c r="M1260" t="s">
        <v>2894</v>
      </c>
    </row>
    <row r="1261" spans="1:13">
      <c r="A1261" s="1">
        <f>HYPERLINK("https://lsnyc.legalserver.org/matter/dynamic-profile/view/1866057","18-1866057")</f>
        <v>0</v>
      </c>
      <c r="E1261" t="s">
        <v>59</v>
      </c>
      <c r="F1261" t="s">
        <v>827</v>
      </c>
      <c r="G1261" t="s">
        <v>1658</v>
      </c>
      <c r="H1261" t="s">
        <v>2586</v>
      </c>
      <c r="I1261" t="s">
        <v>2663</v>
      </c>
      <c r="J1261" t="s">
        <v>2868</v>
      </c>
      <c r="K1261" t="s">
        <v>2883</v>
      </c>
      <c r="L1261" t="s">
        <v>2887</v>
      </c>
      <c r="M1261" t="s">
        <v>2897</v>
      </c>
    </row>
    <row r="1262" spans="1:13">
      <c r="A1262" s="1">
        <f>HYPERLINK("https://lsnyc.legalserver.org/matter/dynamic-profile/view/1891880","19-1891880")</f>
        <v>0</v>
      </c>
      <c r="E1262" t="s">
        <v>59</v>
      </c>
      <c r="F1262" t="s">
        <v>343</v>
      </c>
      <c r="G1262" t="s">
        <v>1909</v>
      </c>
      <c r="H1262" t="s">
        <v>2345</v>
      </c>
      <c r="I1262" t="s">
        <v>2601</v>
      </c>
      <c r="J1262" t="s">
        <v>2868</v>
      </c>
      <c r="K1262" t="s">
        <v>2883</v>
      </c>
      <c r="L1262" t="s">
        <v>2887</v>
      </c>
      <c r="M1262" t="s">
        <v>2895</v>
      </c>
    </row>
    <row r="1263" spans="1:13">
      <c r="A1263" s="1">
        <f>HYPERLINK("https://lsnyc.legalserver.org/matter/dynamic-profile/view/1866316","18-1866316")</f>
        <v>0</v>
      </c>
      <c r="E1263" t="s">
        <v>59</v>
      </c>
      <c r="F1263" t="s">
        <v>270</v>
      </c>
      <c r="G1263" t="s">
        <v>1910</v>
      </c>
      <c r="H1263" t="s">
        <v>2422</v>
      </c>
      <c r="I1263" t="s">
        <v>2483</v>
      </c>
      <c r="J1263" t="s">
        <v>2866</v>
      </c>
      <c r="L1263" t="s">
        <v>2885</v>
      </c>
      <c r="M1263" t="s">
        <v>2900</v>
      </c>
    </row>
    <row r="1264" spans="1:13">
      <c r="A1264" s="1">
        <f>HYPERLINK("https://lsnyc.legalserver.org/matter/dynamic-profile/view/1868183","18-1868183")</f>
        <v>0</v>
      </c>
      <c r="E1264" t="s">
        <v>59</v>
      </c>
      <c r="F1264" t="s">
        <v>828</v>
      </c>
      <c r="G1264" t="s">
        <v>1619</v>
      </c>
      <c r="H1264" t="s">
        <v>2523</v>
      </c>
      <c r="I1264" t="s">
        <v>2650</v>
      </c>
      <c r="J1264" t="s">
        <v>2868</v>
      </c>
      <c r="K1264" t="s">
        <v>2883</v>
      </c>
      <c r="L1264" t="s">
        <v>2887</v>
      </c>
      <c r="M1264" t="s">
        <v>2903</v>
      </c>
    </row>
    <row r="1265" spans="1:13">
      <c r="A1265" s="1">
        <f>HYPERLINK("https://lsnyc.legalserver.org/matter/dynamic-profile/view/1860742","18-1860742")</f>
        <v>0</v>
      </c>
      <c r="E1265" t="s">
        <v>59</v>
      </c>
      <c r="F1265" t="s">
        <v>829</v>
      </c>
      <c r="G1265" t="s">
        <v>1476</v>
      </c>
      <c r="H1265" t="s">
        <v>2548</v>
      </c>
      <c r="I1265" t="s">
        <v>2336</v>
      </c>
      <c r="J1265" t="s">
        <v>2868</v>
      </c>
      <c r="K1265" t="s">
        <v>2883</v>
      </c>
      <c r="L1265" t="s">
        <v>2887</v>
      </c>
      <c r="M1265" t="s">
        <v>2892</v>
      </c>
    </row>
    <row r="1266" spans="1:13">
      <c r="A1266" s="1">
        <f>HYPERLINK("https://lsnyc.legalserver.org/matter/dynamic-profile/view/1889640","19-1889640")</f>
        <v>0</v>
      </c>
      <c r="E1266" t="s">
        <v>59</v>
      </c>
      <c r="F1266" t="s">
        <v>166</v>
      </c>
      <c r="G1266" t="s">
        <v>1911</v>
      </c>
      <c r="H1266" t="s">
        <v>2528</v>
      </c>
      <c r="I1266" t="s">
        <v>2345</v>
      </c>
      <c r="J1266" t="s">
        <v>2866</v>
      </c>
      <c r="K1266" t="s">
        <v>2883</v>
      </c>
      <c r="L1266" t="s">
        <v>2887</v>
      </c>
      <c r="M1266" t="s">
        <v>2900</v>
      </c>
    </row>
    <row r="1267" spans="1:13">
      <c r="A1267" s="1">
        <f>HYPERLINK("https://lsnyc.legalserver.org/matter/dynamic-profile/view/1849601","17-1849601")</f>
        <v>0</v>
      </c>
      <c r="E1267" t="s">
        <v>59</v>
      </c>
      <c r="F1267" t="s">
        <v>830</v>
      </c>
      <c r="G1267" t="s">
        <v>1912</v>
      </c>
      <c r="H1267" t="s">
        <v>2727</v>
      </c>
      <c r="I1267" t="s">
        <v>2776</v>
      </c>
      <c r="J1267" t="s">
        <v>2866</v>
      </c>
      <c r="K1267" t="s">
        <v>2883</v>
      </c>
      <c r="L1267" t="s">
        <v>2885</v>
      </c>
      <c r="M1267" t="s">
        <v>2900</v>
      </c>
    </row>
    <row r="1268" spans="1:13">
      <c r="A1268" s="1">
        <f>HYPERLINK("https://lsnyc.legalserver.org/matter/dynamic-profile/view/0816037","16-0816037")</f>
        <v>0</v>
      </c>
      <c r="E1268" t="s">
        <v>59</v>
      </c>
      <c r="F1268" t="s">
        <v>147</v>
      </c>
      <c r="G1268" t="s">
        <v>1658</v>
      </c>
      <c r="H1268" t="s">
        <v>2728</v>
      </c>
      <c r="I1268" t="s">
        <v>2491</v>
      </c>
      <c r="J1268" t="s">
        <v>2868</v>
      </c>
      <c r="L1268" t="s">
        <v>2887</v>
      </c>
      <c r="M1268" t="s">
        <v>2892</v>
      </c>
    </row>
    <row r="1269" spans="1:13">
      <c r="A1269" s="1">
        <f>HYPERLINK("https://lsnyc.legalserver.org/matter/dynamic-profile/view/0816888","16-0816888")</f>
        <v>0</v>
      </c>
      <c r="E1269" t="s">
        <v>59</v>
      </c>
      <c r="F1269" t="s">
        <v>206</v>
      </c>
      <c r="G1269" t="s">
        <v>1455</v>
      </c>
      <c r="H1269" t="s">
        <v>2729</v>
      </c>
      <c r="I1269" t="s">
        <v>2320</v>
      </c>
      <c r="J1269" t="s">
        <v>2868</v>
      </c>
      <c r="K1269" t="s">
        <v>2883</v>
      </c>
      <c r="L1269" t="s">
        <v>2885</v>
      </c>
      <c r="M1269" t="s">
        <v>2901</v>
      </c>
    </row>
    <row r="1270" spans="1:13">
      <c r="A1270" s="1">
        <f>HYPERLINK("https://lsnyc.legalserver.org/matter/dynamic-profile/view/1875217","18-1875217")</f>
        <v>0</v>
      </c>
      <c r="E1270" t="s">
        <v>59</v>
      </c>
      <c r="F1270" t="s">
        <v>382</v>
      </c>
      <c r="G1270" t="s">
        <v>231</v>
      </c>
      <c r="H1270" t="s">
        <v>2469</v>
      </c>
      <c r="I1270" t="s">
        <v>2325</v>
      </c>
      <c r="J1270" t="s">
        <v>2868</v>
      </c>
      <c r="K1270" t="s">
        <v>2883</v>
      </c>
      <c r="L1270" t="s">
        <v>2887</v>
      </c>
      <c r="M1270" t="s">
        <v>2892</v>
      </c>
    </row>
    <row r="1271" spans="1:13">
      <c r="A1271" s="1">
        <f>HYPERLINK("https://lsnyc.legalserver.org/matter/dynamic-profile/view/1892422","19-1892422")</f>
        <v>0</v>
      </c>
      <c r="E1271" t="s">
        <v>59</v>
      </c>
      <c r="F1271" t="s">
        <v>102</v>
      </c>
      <c r="G1271" t="s">
        <v>1394</v>
      </c>
      <c r="H1271" t="s">
        <v>2623</v>
      </c>
      <c r="I1271" t="s">
        <v>2363</v>
      </c>
      <c r="J1271" t="s">
        <v>2866</v>
      </c>
      <c r="K1271" t="s">
        <v>2883</v>
      </c>
      <c r="M1271" t="s">
        <v>2900</v>
      </c>
    </row>
    <row r="1272" spans="1:13">
      <c r="A1272" s="1">
        <f>HYPERLINK("https://lsnyc.legalserver.org/matter/dynamic-profile/view/1908590","19-1908590")</f>
        <v>0</v>
      </c>
      <c r="E1272" t="s">
        <v>59</v>
      </c>
      <c r="F1272" t="s">
        <v>277</v>
      </c>
      <c r="G1272" t="s">
        <v>1913</v>
      </c>
      <c r="H1272" t="s">
        <v>2730</v>
      </c>
      <c r="I1272" t="s">
        <v>2303</v>
      </c>
      <c r="J1272" t="s">
        <v>2868</v>
      </c>
      <c r="K1272" t="s">
        <v>2883</v>
      </c>
      <c r="L1272" t="s">
        <v>2887</v>
      </c>
      <c r="M1272" t="s">
        <v>2892</v>
      </c>
    </row>
    <row r="1273" spans="1:13">
      <c r="A1273" s="1">
        <f>HYPERLINK("https://lsnyc.legalserver.org/matter/dynamic-profile/view/1900690","19-1900690")</f>
        <v>0</v>
      </c>
      <c r="E1273" t="s">
        <v>59</v>
      </c>
      <c r="F1273" t="s">
        <v>607</v>
      </c>
      <c r="G1273" t="s">
        <v>1698</v>
      </c>
      <c r="H1273" t="s">
        <v>2731</v>
      </c>
      <c r="I1273" t="s">
        <v>2300</v>
      </c>
      <c r="J1273" t="s">
        <v>2868</v>
      </c>
      <c r="K1273" t="s">
        <v>2883</v>
      </c>
      <c r="L1273" t="s">
        <v>2887</v>
      </c>
      <c r="M1273" t="s">
        <v>2892</v>
      </c>
    </row>
    <row r="1274" spans="1:13">
      <c r="A1274" s="1">
        <f>HYPERLINK("https://lsnyc.legalserver.org/matter/dynamic-profile/view/0814176","16-0814176")</f>
        <v>0</v>
      </c>
      <c r="E1274" t="s">
        <v>59</v>
      </c>
      <c r="F1274" t="s">
        <v>355</v>
      </c>
      <c r="G1274" t="s">
        <v>1914</v>
      </c>
      <c r="H1274" t="s">
        <v>2732</v>
      </c>
      <c r="I1274" t="s">
        <v>2825</v>
      </c>
      <c r="J1274" t="s">
        <v>2868</v>
      </c>
      <c r="K1274" t="s">
        <v>2883</v>
      </c>
      <c r="L1274" t="s">
        <v>2887</v>
      </c>
      <c r="M1274" t="s">
        <v>2895</v>
      </c>
    </row>
    <row r="1275" spans="1:13">
      <c r="A1275" s="1">
        <f>HYPERLINK("https://lsnyc.legalserver.org/matter/dynamic-profile/view/1881019","18-1881019")</f>
        <v>0</v>
      </c>
      <c r="E1275" t="s">
        <v>59</v>
      </c>
      <c r="F1275" t="s">
        <v>166</v>
      </c>
      <c r="G1275" t="s">
        <v>1911</v>
      </c>
      <c r="H1275" t="s">
        <v>2467</v>
      </c>
      <c r="I1275" t="s">
        <v>2386</v>
      </c>
      <c r="J1275" t="s">
        <v>2868</v>
      </c>
      <c r="K1275" t="s">
        <v>2883</v>
      </c>
      <c r="L1275" t="s">
        <v>2887</v>
      </c>
      <c r="M1275" t="s">
        <v>2892</v>
      </c>
    </row>
    <row r="1276" spans="1:13">
      <c r="A1276" s="1">
        <f>HYPERLINK("https://lsnyc.legalserver.org/matter/dynamic-profile/view/1870023","18-1870023")</f>
        <v>0</v>
      </c>
      <c r="E1276" t="s">
        <v>59</v>
      </c>
      <c r="F1276" t="s">
        <v>270</v>
      </c>
      <c r="G1276" t="s">
        <v>1597</v>
      </c>
      <c r="H1276" t="s">
        <v>2646</v>
      </c>
      <c r="I1276" t="s">
        <v>2502</v>
      </c>
      <c r="J1276" t="s">
        <v>2868</v>
      </c>
      <c r="L1276" t="s">
        <v>2887</v>
      </c>
      <c r="M1276" t="s">
        <v>2892</v>
      </c>
    </row>
    <row r="1277" spans="1:13">
      <c r="A1277" s="1">
        <f>HYPERLINK("https://lsnyc.legalserver.org/matter/dynamic-profile/view/1887175","19-1887175")</f>
        <v>0</v>
      </c>
      <c r="E1277" t="s">
        <v>59</v>
      </c>
      <c r="F1277" t="s">
        <v>831</v>
      </c>
      <c r="G1277" t="s">
        <v>1246</v>
      </c>
      <c r="H1277" t="s">
        <v>2707</v>
      </c>
      <c r="I1277" t="s">
        <v>2707</v>
      </c>
      <c r="J1277" t="s">
        <v>2868</v>
      </c>
    </row>
    <row r="1278" spans="1:13">
      <c r="A1278" s="1">
        <f>HYPERLINK("https://lsnyc.legalserver.org/matter/dynamic-profile/view/1881456","18-1881456")</f>
        <v>0</v>
      </c>
      <c r="E1278" t="s">
        <v>59</v>
      </c>
      <c r="F1278" t="s">
        <v>337</v>
      </c>
      <c r="G1278" t="s">
        <v>1915</v>
      </c>
      <c r="H1278" t="s">
        <v>2534</v>
      </c>
      <c r="I1278" t="s">
        <v>2366</v>
      </c>
      <c r="J1278" t="s">
        <v>2868</v>
      </c>
      <c r="K1278" t="s">
        <v>2883</v>
      </c>
      <c r="L1278" t="s">
        <v>2887</v>
      </c>
      <c r="M1278" t="s">
        <v>2892</v>
      </c>
    </row>
    <row r="1279" spans="1:13">
      <c r="A1279" s="1">
        <f>HYPERLINK("https://lsnyc.legalserver.org/matter/dynamic-profile/view/1905515","19-1905515")</f>
        <v>0</v>
      </c>
      <c r="E1279" t="s">
        <v>59</v>
      </c>
      <c r="F1279" t="s">
        <v>832</v>
      </c>
      <c r="G1279" t="s">
        <v>1916</v>
      </c>
      <c r="H1279" t="s">
        <v>2301</v>
      </c>
      <c r="I1279" t="s">
        <v>2724</v>
      </c>
      <c r="J1279" t="s">
        <v>2868</v>
      </c>
      <c r="K1279" t="s">
        <v>2883</v>
      </c>
      <c r="L1279" t="s">
        <v>2887</v>
      </c>
      <c r="M1279" t="s">
        <v>2897</v>
      </c>
    </row>
    <row r="1280" spans="1:13">
      <c r="A1280" s="1">
        <f>HYPERLINK("https://lsnyc.legalserver.org/matter/dynamic-profile/view/1909549","19-1909549")</f>
        <v>0</v>
      </c>
      <c r="E1280" t="s">
        <v>59</v>
      </c>
      <c r="F1280" t="s">
        <v>160</v>
      </c>
      <c r="G1280" t="s">
        <v>1917</v>
      </c>
      <c r="H1280" t="s">
        <v>2627</v>
      </c>
      <c r="I1280" t="s">
        <v>2395</v>
      </c>
      <c r="J1280" t="s">
        <v>2868</v>
      </c>
      <c r="K1280" t="s">
        <v>2883</v>
      </c>
      <c r="M1280" t="s">
        <v>2892</v>
      </c>
    </row>
    <row r="1281" spans="1:13">
      <c r="A1281" s="1">
        <f>HYPERLINK("https://lsnyc.legalserver.org/matter/dynamic-profile/view/0793288","15-0793288")</f>
        <v>0</v>
      </c>
      <c r="E1281" t="s">
        <v>59</v>
      </c>
      <c r="F1281" t="s">
        <v>833</v>
      </c>
      <c r="G1281" t="s">
        <v>1571</v>
      </c>
      <c r="H1281" t="s">
        <v>2555</v>
      </c>
      <c r="I1281" t="s">
        <v>2861</v>
      </c>
      <c r="J1281" t="s">
        <v>2868</v>
      </c>
      <c r="K1281" t="s">
        <v>2883</v>
      </c>
      <c r="L1281" t="s">
        <v>2887</v>
      </c>
      <c r="M1281" t="s">
        <v>2897</v>
      </c>
    </row>
    <row r="1282" spans="1:13">
      <c r="A1282" s="1">
        <f>HYPERLINK("https://lsnyc.legalserver.org/matter/dynamic-profile/view/0815687","16-0815687")</f>
        <v>0</v>
      </c>
      <c r="E1282" t="s">
        <v>59</v>
      </c>
      <c r="F1282" t="s">
        <v>829</v>
      </c>
      <c r="G1282" t="s">
        <v>1476</v>
      </c>
      <c r="H1282" t="s">
        <v>2733</v>
      </c>
      <c r="I1282" t="s">
        <v>2618</v>
      </c>
      <c r="J1282" t="s">
        <v>2869</v>
      </c>
      <c r="K1282" t="s">
        <v>2883</v>
      </c>
      <c r="L1282" t="s">
        <v>2885</v>
      </c>
      <c r="M1282" t="s">
        <v>2896</v>
      </c>
    </row>
    <row r="1283" spans="1:13">
      <c r="A1283" s="1">
        <f>HYPERLINK("https://lsnyc.legalserver.org/matter/dynamic-profile/view/1873708","18-1873708")</f>
        <v>0</v>
      </c>
      <c r="E1283" t="s">
        <v>59</v>
      </c>
      <c r="F1283" t="s">
        <v>834</v>
      </c>
      <c r="G1283" t="s">
        <v>1918</v>
      </c>
      <c r="H1283" t="s">
        <v>2590</v>
      </c>
      <c r="I1283" t="s">
        <v>2307</v>
      </c>
      <c r="J1283" t="s">
        <v>2866</v>
      </c>
      <c r="K1283" t="s">
        <v>2883</v>
      </c>
      <c r="L1283" t="s">
        <v>2885</v>
      </c>
      <c r="M1283" t="s">
        <v>2900</v>
      </c>
    </row>
    <row r="1284" spans="1:13">
      <c r="A1284" s="1">
        <f>HYPERLINK("https://lsnyc.legalserver.org/matter/dynamic-profile/view/1887210","19-1887210")</f>
        <v>0</v>
      </c>
      <c r="E1284" t="s">
        <v>59</v>
      </c>
      <c r="F1284" t="s">
        <v>102</v>
      </c>
      <c r="G1284" t="s">
        <v>1630</v>
      </c>
      <c r="H1284" t="s">
        <v>2707</v>
      </c>
      <c r="I1284" t="s">
        <v>2707</v>
      </c>
      <c r="J1284" t="s">
        <v>2868</v>
      </c>
      <c r="M1284" t="s">
        <v>2895</v>
      </c>
    </row>
    <row r="1285" spans="1:13">
      <c r="A1285" s="1">
        <f>HYPERLINK("https://lsnyc.legalserver.org/matter/dynamic-profile/view/1900686","19-1900686")</f>
        <v>0</v>
      </c>
      <c r="E1285" t="s">
        <v>59</v>
      </c>
      <c r="F1285" t="s">
        <v>360</v>
      </c>
      <c r="G1285" t="s">
        <v>1509</v>
      </c>
      <c r="H1285" t="s">
        <v>2731</v>
      </c>
      <c r="I1285" t="s">
        <v>2436</v>
      </c>
      <c r="J1285" t="s">
        <v>2866</v>
      </c>
      <c r="K1285" t="s">
        <v>2883</v>
      </c>
      <c r="L1285" t="s">
        <v>2887</v>
      </c>
      <c r="M1285" t="s">
        <v>2900</v>
      </c>
    </row>
    <row r="1286" spans="1:13">
      <c r="A1286" s="1">
        <f>HYPERLINK("https://lsnyc.legalserver.org/matter/dynamic-profile/view/1903259","19-1903259")</f>
        <v>0</v>
      </c>
      <c r="E1286" t="s">
        <v>59</v>
      </c>
      <c r="F1286" t="s">
        <v>835</v>
      </c>
      <c r="G1286" t="s">
        <v>1277</v>
      </c>
      <c r="H1286" t="s">
        <v>2605</v>
      </c>
      <c r="I1286" t="s">
        <v>2605</v>
      </c>
      <c r="J1286" t="s">
        <v>2868</v>
      </c>
      <c r="K1286" t="s">
        <v>2883</v>
      </c>
      <c r="L1286" t="s">
        <v>2886</v>
      </c>
      <c r="M1286" t="s">
        <v>2892</v>
      </c>
    </row>
    <row r="1287" spans="1:13">
      <c r="A1287" s="1">
        <f>HYPERLINK("https://lsnyc.legalserver.org/matter/dynamic-profile/view/1872551","18-1872551")</f>
        <v>0</v>
      </c>
      <c r="E1287" t="s">
        <v>59</v>
      </c>
      <c r="F1287" t="s">
        <v>328</v>
      </c>
      <c r="G1287" t="s">
        <v>238</v>
      </c>
      <c r="H1287" t="s">
        <v>2734</v>
      </c>
      <c r="I1287" t="s">
        <v>2641</v>
      </c>
      <c r="J1287" t="s">
        <v>2868</v>
      </c>
      <c r="K1287" t="s">
        <v>2883</v>
      </c>
      <c r="L1287" t="s">
        <v>2887</v>
      </c>
      <c r="M1287" t="s">
        <v>2895</v>
      </c>
    </row>
    <row r="1288" spans="1:13">
      <c r="A1288" s="1">
        <f>HYPERLINK("https://lsnyc.legalserver.org/matter/dynamic-profile/view/1847881","17-1847881")</f>
        <v>0</v>
      </c>
      <c r="E1288" t="s">
        <v>59</v>
      </c>
      <c r="F1288" t="s">
        <v>836</v>
      </c>
      <c r="G1288" t="s">
        <v>1919</v>
      </c>
      <c r="H1288" t="s">
        <v>2735</v>
      </c>
      <c r="I1288" t="s">
        <v>2620</v>
      </c>
      <c r="J1288" t="s">
        <v>2868</v>
      </c>
      <c r="K1288" t="s">
        <v>2883</v>
      </c>
      <c r="L1288" t="s">
        <v>2887</v>
      </c>
      <c r="M1288" t="s">
        <v>2892</v>
      </c>
    </row>
    <row r="1289" spans="1:13">
      <c r="A1289" s="1">
        <f>HYPERLINK("https://lsnyc.legalserver.org/matter/dynamic-profile/view/1876968","18-1876968")</f>
        <v>0</v>
      </c>
      <c r="E1289" t="s">
        <v>59</v>
      </c>
      <c r="F1289" t="s">
        <v>293</v>
      </c>
      <c r="G1289" t="s">
        <v>1920</v>
      </c>
      <c r="H1289" t="s">
        <v>2736</v>
      </c>
      <c r="I1289" t="s">
        <v>2543</v>
      </c>
      <c r="J1289" t="s">
        <v>2868</v>
      </c>
      <c r="L1289" t="s">
        <v>2887</v>
      </c>
      <c r="M1289" t="s">
        <v>2895</v>
      </c>
    </row>
    <row r="1290" spans="1:13">
      <c r="A1290" s="1">
        <f>HYPERLINK("https://lsnyc.legalserver.org/matter/dynamic-profile/view/1903053","19-1903053")</f>
        <v>0</v>
      </c>
      <c r="E1290" t="s">
        <v>59</v>
      </c>
      <c r="F1290" t="s">
        <v>828</v>
      </c>
      <c r="G1290" t="s">
        <v>1619</v>
      </c>
      <c r="H1290" t="s">
        <v>2431</v>
      </c>
      <c r="I1290" t="s">
        <v>2405</v>
      </c>
      <c r="J1290" t="s">
        <v>2868</v>
      </c>
      <c r="K1290" t="s">
        <v>2883</v>
      </c>
      <c r="L1290" t="s">
        <v>2887</v>
      </c>
      <c r="M1290" t="s">
        <v>2892</v>
      </c>
    </row>
    <row r="1291" spans="1:13">
      <c r="A1291" s="1">
        <f>HYPERLINK("https://lsnyc.legalserver.org/matter/dynamic-profile/view/1838940","17-1838940")</f>
        <v>0</v>
      </c>
      <c r="E1291" t="s">
        <v>59</v>
      </c>
      <c r="F1291" t="s">
        <v>837</v>
      </c>
      <c r="G1291" t="s">
        <v>1921</v>
      </c>
      <c r="H1291" t="s">
        <v>2737</v>
      </c>
      <c r="I1291" t="s">
        <v>2720</v>
      </c>
      <c r="J1291" t="s">
        <v>2866</v>
      </c>
      <c r="L1291" t="s">
        <v>2885</v>
      </c>
      <c r="M1291" t="s">
        <v>2892</v>
      </c>
    </row>
    <row r="1292" spans="1:13">
      <c r="A1292" s="1">
        <f>HYPERLINK("https://lsnyc.legalserver.org/matter/dynamic-profile/view/1872555","18-1872555")</f>
        <v>0</v>
      </c>
      <c r="E1292" t="s">
        <v>59</v>
      </c>
      <c r="F1292" t="s">
        <v>462</v>
      </c>
      <c r="G1292" t="s">
        <v>1780</v>
      </c>
      <c r="H1292" t="s">
        <v>2738</v>
      </c>
      <c r="I1292" t="s">
        <v>2306</v>
      </c>
      <c r="J1292" t="s">
        <v>2868</v>
      </c>
      <c r="K1292" t="s">
        <v>2883</v>
      </c>
      <c r="L1292" t="s">
        <v>2887</v>
      </c>
      <c r="M1292" t="s">
        <v>2895</v>
      </c>
    </row>
    <row r="1293" spans="1:13">
      <c r="A1293" s="1">
        <f>HYPERLINK("https://lsnyc.legalserver.org/matter/dynamic-profile/view/1841709","17-1841709")</f>
        <v>0</v>
      </c>
      <c r="E1293" t="s">
        <v>59</v>
      </c>
      <c r="F1293" t="s">
        <v>183</v>
      </c>
      <c r="G1293" t="s">
        <v>1908</v>
      </c>
      <c r="H1293" t="s">
        <v>2615</v>
      </c>
      <c r="I1293" t="s">
        <v>2620</v>
      </c>
      <c r="J1293" t="s">
        <v>2868</v>
      </c>
      <c r="K1293" t="s">
        <v>2883</v>
      </c>
      <c r="L1293" t="s">
        <v>2891</v>
      </c>
      <c r="M1293" t="s">
        <v>2910</v>
      </c>
    </row>
    <row r="1294" spans="1:13">
      <c r="A1294" s="1">
        <f>HYPERLINK("https://lsnyc.legalserver.org/matter/dynamic-profile/view/1835851","17-1835851")</f>
        <v>0</v>
      </c>
      <c r="E1294" t="s">
        <v>59</v>
      </c>
      <c r="F1294" t="s">
        <v>428</v>
      </c>
      <c r="G1294" t="s">
        <v>1295</v>
      </c>
      <c r="H1294" t="s">
        <v>2739</v>
      </c>
      <c r="I1294" t="s">
        <v>2611</v>
      </c>
      <c r="J1294" t="s">
        <v>2868</v>
      </c>
      <c r="K1294" t="s">
        <v>2883</v>
      </c>
      <c r="L1294" t="s">
        <v>2887</v>
      </c>
      <c r="M1294" t="s">
        <v>2895</v>
      </c>
    </row>
    <row r="1295" spans="1:13">
      <c r="A1295" s="1">
        <f>HYPERLINK("https://lsnyc.legalserver.org/matter/dynamic-profile/view/1902606","19-1902606")</f>
        <v>0</v>
      </c>
      <c r="E1295" t="s">
        <v>59</v>
      </c>
      <c r="F1295" t="s">
        <v>173</v>
      </c>
      <c r="G1295" t="s">
        <v>1922</v>
      </c>
      <c r="H1295" t="s">
        <v>2424</v>
      </c>
      <c r="I1295" t="s">
        <v>2706</v>
      </c>
      <c r="J1295" t="s">
        <v>2868</v>
      </c>
      <c r="K1295" t="s">
        <v>2883</v>
      </c>
      <c r="L1295" t="s">
        <v>2887</v>
      </c>
      <c r="M1295" t="s">
        <v>2892</v>
      </c>
    </row>
    <row r="1296" spans="1:13">
      <c r="A1296" s="1">
        <f>HYPERLINK("https://lsnyc.legalserver.org/matter/dynamic-profile/view/1896780","19-1896780")</f>
        <v>0</v>
      </c>
      <c r="E1296" t="s">
        <v>59</v>
      </c>
      <c r="F1296" t="s">
        <v>263</v>
      </c>
      <c r="G1296" t="s">
        <v>1375</v>
      </c>
      <c r="H1296" t="s">
        <v>2525</v>
      </c>
      <c r="I1296" t="s">
        <v>2779</v>
      </c>
      <c r="J1296" t="s">
        <v>2868</v>
      </c>
      <c r="K1296" t="s">
        <v>2883</v>
      </c>
      <c r="L1296" t="s">
        <v>2888</v>
      </c>
      <c r="M1296" t="s">
        <v>2892</v>
      </c>
    </row>
    <row r="1297" spans="1:13">
      <c r="A1297" s="1">
        <f>HYPERLINK("https://lsnyc.legalserver.org/matter/dynamic-profile/view/1844298","17-1844298")</f>
        <v>0</v>
      </c>
      <c r="E1297" t="s">
        <v>59</v>
      </c>
      <c r="F1297" t="s">
        <v>838</v>
      </c>
      <c r="G1297" t="s">
        <v>1923</v>
      </c>
      <c r="H1297" t="s">
        <v>2740</v>
      </c>
      <c r="I1297" t="s">
        <v>2862</v>
      </c>
      <c r="J1297" t="s">
        <v>2866</v>
      </c>
      <c r="K1297" t="s">
        <v>2883</v>
      </c>
      <c r="L1297" t="s">
        <v>2885</v>
      </c>
      <c r="M1297" t="s">
        <v>2900</v>
      </c>
    </row>
    <row r="1298" spans="1:13">
      <c r="A1298" s="1">
        <f>HYPERLINK("https://lsnyc.legalserver.org/matter/dynamic-profile/view/1903495","19-1903495")</f>
        <v>0</v>
      </c>
      <c r="E1298" t="s">
        <v>59</v>
      </c>
      <c r="F1298" t="s">
        <v>181</v>
      </c>
      <c r="G1298" t="s">
        <v>1924</v>
      </c>
      <c r="H1298" t="s">
        <v>2392</v>
      </c>
      <c r="I1298" t="s">
        <v>2705</v>
      </c>
      <c r="J1298" t="s">
        <v>2868</v>
      </c>
      <c r="K1298" t="s">
        <v>2883</v>
      </c>
      <c r="L1298" t="s">
        <v>2887</v>
      </c>
      <c r="M1298" t="s">
        <v>2897</v>
      </c>
    </row>
    <row r="1299" spans="1:13">
      <c r="A1299" s="1">
        <f>HYPERLINK("https://lsnyc.legalserver.org/matter/dynamic-profile/view/1849579","17-1849579")</f>
        <v>0</v>
      </c>
      <c r="E1299" t="s">
        <v>59</v>
      </c>
      <c r="F1299" t="s">
        <v>830</v>
      </c>
      <c r="G1299" t="s">
        <v>1912</v>
      </c>
      <c r="H1299" t="s">
        <v>2727</v>
      </c>
      <c r="I1299" t="s">
        <v>2422</v>
      </c>
      <c r="J1299" t="s">
        <v>2868</v>
      </c>
      <c r="K1299" t="s">
        <v>2883</v>
      </c>
      <c r="L1299" t="s">
        <v>2887</v>
      </c>
      <c r="M1299" t="s">
        <v>2892</v>
      </c>
    </row>
    <row r="1300" spans="1:13">
      <c r="A1300" s="1">
        <f>HYPERLINK("https://lsnyc.legalserver.org/matter/dynamic-profile/view/1888329","19-1888329")</f>
        <v>0</v>
      </c>
      <c r="E1300" t="s">
        <v>59</v>
      </c>
      <c r="F1300" t="s">
        <v>839</v>
      </c>
      <c r="G1300" t="s">
        <v>1925</v>
      </c>
      <c r="H1300" t="s">
        <v>2741</v>
      </c>
      <c r="I1300" t="s">
        <v>2542</v>
      </c>
      <c r="J1300" t="s">
        <v>2868</v>
      </c>
      <c r="K1300" t="s">
        <v>2883</v>
      </c>
      <c r="L1300" t="s">
        <v>2888</v>
      </c>
      <c r="M1300" t="s">
        <v>2892</v>
      </c>
    </row>
    <row r="1301" spans="1:13">
      <c r="A1301" s="1">
        <f>HYPERLINK("https://lsnyc.legalserver.org/matter/dynamic-profile/view/1859708","18-1859708")</f>
        <v>0</v>
      </c>
      <c r="E1301" t="s">
        <v>59</v>
      </c>
      <c r="F1301" t="s">
        <v>333</v>
      </c>
      <c r="G1301" t="s">
        <v>1889</v>
      </c>
      <c r="H1301" t="s">
        <v>2742</v>
      </c>
      <c r="I1301" t="s">
        <v>2760</v>
      </c>
      <c r="J1301" t="s">
        <v>2870</v>
      </c>
      <c r="K1301" t="s">
        <v>2883</v>
      </c>
      <c r="L1301" t="s">
        <v>2891</v>
      </c>
      <c r="M1301" t="s">
        <v>2914</v>
      </c>
    </row>
    <row r="1302" spans="1:13">
      <c r="A1302" s="1">
        <f>HYPERLINK("https://lsnyc.legalserver.org/matter/dynamic-profile/view/1899060","19-1899060")</f>
        <v>0</v>
      </c>
      <c r="E1302" t="s">
        <v>59</v>
      </c>
      <c r="F1302" t="s">
        <v>181</v>
      </c>
      <c r="G1302" t="s">
        <v>1924</v>
      </c>
      <c r="H1302" t="s">
        <v>2348</v>
      </c>
      <c r="I1302" t="s">
        <v>2299</v>
      </c>
      <c r="J1302" t="s">
        <v>2868</v>
      </c>
      <c r="K1302" t="s">
        <v>2883</v>
      </c>
      <c r="L1302" t="s">
        <v>2887</v>
      </c>
      <c r="M1302" t="s">
        <v>2895</v>
      </c>
    </row>
    <row r="1303" spans="1:13">
      <c r="A1303" s="1">
        <f>HYPERLINK("https://lsnyc.legalserver.org/matter/dynamic-profile/view/1870444","18-1870444")</f>
        <v>0</v>
      </c>
      <c r="E1303" t="s">
        <v>59</v>
      </c>
      <c r="F1303" t="s">
        <v>837</v>
      </c>
      <c r="G1303" t="s">
        <v>1921</v>
      </c>
      <c r="H1303" t="s">
        <v>2489</v>
      </c>
      <c r="I1303" t="s">
        <v>2456</v>
      </c>
      <c r="J1303" t="s">
        <v>2868</v>
      </c>
      <c r="K1303" t="s">
        <v>2883</v>
      </c>
      <c r="L1303" t="s">
        <v>2887</v>
      </c>
      <c r="M1303" t="s">
        <v>2892</v>
      </c>
    </row>
    <row r="1304" spans="1:13">
      <c r="A1304" s="1">
        <f>HYPERLINK("https://lsnyc.legalserver.org/matter/dynamic-profile/view/1866313","18-1866313")</f>
        <v>0</v>
      </c>
      <c r="E1304" t="s">
        <v>59</v>
      </c>
      <c r="F1304" t="s">
        <v>270</v>
      </c>
      <c r="G1304" t="s">
        <v>1910</v>
      </c>
      <c r="H1304" t="s">
        <v>2422</v>
      </c>
      <c r="I1304" t="s">
        <v>2832</v>
      </c>
      <c r="J1304" t="s">
        <v>2868</v>
      </c>
      <c r="K1304" t="s">
        <v>2883</v>
      </c>
      <c r="L1304" t="s">
        <v>2887</v>
      </c>
      <c r="M1304" t="s">
        <v>2892</v>
      </c>
    </row>
    <row r="1305" spans="1:13">
      <c r="A1305" s="1">
        <f>HYPERLINK("https://lsnyc.legalserver.org/matter/dynamic-profile/view/1904971","19-1904971")</f>
        <v>0</v>
      </c>
      <c r="E1305" t="s">
        <v>59</v>
      </c>
      <c r="F1305" t="s">
        <v>150</v>
      </c>
      <c r="G1305" t="s">
        <v>1249</v>
      </c>
      <c r="H1305" t="s">
        <v>2533</v>
      </c>
      <c r="I1305" t="s">
        <v>2582</v>
      </c>
      <c r="J1305" t="s">
        <v>2869</v>
      </c>
      <c r="K1305" t="s">
        <v>2883</v>
      </c>
      <c r="L1305" t="s">
        <v>2885</v>
      </c>
      <c r="M1305" t="s">
        <v>2894</v>
      </c>
    </row>
    <row r="1306" spans="1:13">
      <c r="A1306" s="1">
        <f>HYPERLINK("https://lsnyc.legalserver.org/matter/dynamic-profile/view/1889772","19-1889772")</f>
        <v>0</v>
      </c>
      <c r="E1306" t="s">
        <v>59</v>
      </c>
      <c r="F1306" t="s">
        <v>840</v>
      </c>
      <c r="G1306" t="s">
        <v>1926</v>
      </c>
      <c r="H1306" t="s">
        <v>2409</v>
      </c>
      <c r="I1306" t="s">
        <v>2705</v>
      </c>
      <c r="J1306" t="s">
        <v>2868</v>
      </c>
      <c r="K1306" t="s">
        <v>2883</v>
      </c>
      <c r="L1306" t="s">
        <v>2890</v>
      </c>
      <c r="M1306" t="s">
        <v>2895</v>
      </c>
    </row>
    <row r="1307" spans="1:13">
      <c r="A1307" s="1">
        <f>HYPERLINK("https://lsnyc.legalserver.org/matter/dynamic-profile/view/1908559","19-1908559")</f>
        <v>0</v>
      </c>
      <c r="E1307" t="s">
        <v>59</v>
      </c>
      <c r="F1307" t="s">
        <v>615</v>
      </c>
      <c r="G1307" t="s">
        <v>1327</v>
      </c>
      <c r="H1307" t="s">
        <v>2450</v>
      </c>
      <c r="I1307" t="s">
        <v>2300</v>
      </c>
      <c r="J1307" t="s">
        <v>2868</v>
      </c>
      <c r="K1307" t="s">
        <v>2883</v>
      </c>
      <c r="L1307" t="s">
        <v>2887</v>
      </c>
      <c r="M1307" t="s">
        <v>2895</v>
      </c>
    </row>
    <row r="1308" spans="1:13">
      <c r="A1308" s="1">
        <f>HYPERLINK("https://lsnyc.legalserver.org/matter/dynamic-profile/view/1909600","19-1909600")</f>
        <v>0</v>
      </c>
      <c r="E1308" t="s">
        <v>59</v>
      </c>
      <c r="F1308" t="s">
        <v>160</v>
      </c>
      <c r="G1308" t="s">
        <v>1917</v>
      </c>
      <c r="H1308" t="s">
        <v>2582</v>
      </c>
      <c r="I1308" t="s">
        <v>2636</v>
      </c>
      <c r="J1308" t="s">
        <v>2866</v>
      </c>
      <c r="K1308" t="s">
        <v>2883</v>
      </c>
      <c r="L1308" t="s">
        <v>2891</v>
      </c>
      <c r="M1308" t="s">
        <v>2892</v>
      </c>
    </row>
    <row r="1309" spans="1:13">
      <c r="A1309" s="1">
        <f>HYPERLINK("https://lsnyc.legalserver.org/matter/dynamic-profile/view/1877022","18-1877022")</f>
        <v>0</v>
      </c>
      <c r="E1309" t="s">
        <v>59</v>
      </c>
      <c r="F1309" t="s">
        <v>837</v>
      </c>
      <c r="G1309" t="s">
        <v>1921</v>
      </c>
      <c r="H1309" t="s">
        <v>2669</v>
      </c>
      <c r="I1309" t="s">
        <v>2567</v>
      </c>
      <c r="J1309" t="s">
        <v>2866</v>
      </c>
      <c r="K1309" t="s">
        <v>2883</v>
      </c>
      <c r="L1309" t="s">
        <v>2885</v>
      </c>
      <c r="M1309" t="s">
        <v>2900</v>
      </c>
    </row>
    <row r="1310" spans="1:13">
      <c r="A1310" s="1">
        <f>HYPERLINK("https://lsnyc.legalserver.org/matter/dynamic-profile/view/1868495","18-1868495")</f>
        <v>0</v>
      </c>
      <c r="E1310" t="s">
        <v>59</v>
      </c>
      <c r="F1310" t="s">
        <v>293</v>
      </c>
      <c r="G1310" t="s">
        <v>1394</v>
      </c>
      <c r="H1310" t="s">
        <v>2743</v>
      </c>
      <c r="I1310" t="s">
        <v>2510</v>
      </c>
      <c r="J1310" t="s">
        <v>2868</v>
      </c>
      <c r="K1310" t="s">
        <v>2883</v>
      </c>
      <c r="L1310" t="s">
        <v>2887</v>
      </c>
      <c r="M1310" t="s">
        <v>2892</v>
      </c>
    </row>
    <row r="1311" spans="1:13">
      <c r="A1311" s="1">
        <f>HYPERLINK("https://lsnyc.legalserver.org/matter/dynamic-profile/view/0811704","16-0811704")</f>
        <v>0</v>
      </c>
      <c r="E1311" t="s">
        <v>59</v>
      </c>
      <c r="F1311" t="s">
        <v>837</v>
      </c>
      <c r="G1311" t="s">
        <v>1921</v>
      </c>
      <c r="H1311" t="s">
        <v>2447</v>
      </c>
      <c r="I1311" t="s">
        <v>2824</v>
      </c>
      <c r="J1311" t="s">
        <v>2868</v>
      </c>
      <c r="K1311" t="s">
        <v>2883</v>
      </c>
      <c r="L1311" t="s">
        <v>2887</v>
      </c>
      <c r="M1311" t="s">
        <v>2892</v>
      </c>
    </row>
    <row r="1312" spans="1:13">
      <c r="A1312" s="1">
        <f>HYPERLINK("https://lsnyc.legalserver.org/matter/dynamic-profile/view/1884481","18-1884481")</f>
        <v>0</v>
      </c>
      <c r="E1312" t="s">
        <v>59</v>
      </c>
      <c r="F1312" t="s">
        <v>523</v>
      </c>
      <c r="G1312" t="s">
        <v>1927</v>
      </c>
      <c r="H1312" t="s">
        <v>2711</v>
      </c>
      <c r="I1312" t="s">
        <v>2294</v>
      </c>
      <c r="J1312" t="s">
        <v>2868</v>
      </c>
      <c r="K1312" t="s">
        <v>2883</v>
      </c>
      <c r="L1312" t="s">
        <v>2888</v>
      </c>
      <c r="M1312" t="s">
        <v>2903</v>
      </c>
    </row>
    <row r="1313" spans="1:13">
      <c r="A1313" s="1">
        <f>HYPERLINK("https://lsnyc.legalserver.org/matter/dynamic-profile/view/1895871","19-1895871")</f>
        <v>0</v>
      </c>
      <c r="E1313" t="s">
        <v>59</v>
      </c>
      <c r="F1313" t="s">
        <v>132</v>
      </c>
      <c r="G1313" t="s">
        <v>1928</v>
      </c>
      <c r="H1313" t="s">
        <v>2350</v>
      </c>
      <c r="I1313" t="s">
        <v>2525</v>
      </c>
      <c r="J1313" t="s">
        <v>2866</v>
      </c>
      <c r="K1313" t="s">
        <v>2883</v>
      </c>
      <c r="M1313" t="s">
        <v>2892</v>
      </c>
    </row>
    <row r="1314" spans="1:13">
      <c r="A1314" s="1">
        <f>HYPERLINK("https://lsnyc.legalserver.org/matter/dynamic-profile/view/1886595","18-1886595")</f>
        <v>0</v>
      </c>
      <c r="E1314" t="s">
        <v>59</v>
      </c>
      <c r="F1314" t="s">
        <v>841</v>
      </c>
      <c r="G1314" t="s">
        <v>1929</v>
      </c>
      <c r="H1314" t="s">
        <v>2368</v>
      </c>
      <c r="I1314" t="s">
        <v>2322</v>
      </c>
      <c r="J1314" t="s">
        <v>2866</v>
      </c>
      <c r="K1314" t="s">
        <v>2883</v>
      </c>
      <c r="L1314" t="s">
        <v>2885</v>
      </c>
      <c r="M1314" t="s">
        <v>2900</v>
      </c>
    </row>
    <row r="1315" spans="1:13">
      <c r="A1315" s="1">
        <f>HYPERLINK("https://lsnyc.legalserver.org/matter/dynamic-profile/view/1890266","19-1890266")</f>
        <v>0</v>
      </c>
      <c r="E1315" t="s">
        <v>59</v>
      </c>
      <c r="F1315" t="s">
        <v>102</v>
      </c>
      <c r="G1315" t="s">
        <v>1394</v>
      </c>
      <c r="H1315" t="s">
        <v>2428</v>
      </c>
      <c r="I1315" t="s">
        <v>2390</v>
      </c>
      <c r="J1315" t="s">
        <v>2868</v>
      </c>
      <c r="K1315" t="s">
        <v>2883</v>
      </c>
      <c r="L1315" t="s">
        <v>2887</v>
      </c>
      <c r="M1315" t="s">
        <v>2892</v>
      </c>
    </row>
    <row r="1316" spans="1:13">
      <c r="A1316" s="1">
        <f>HYPERLINK("https://lsnyc.legalserver.org/matter/dynamic-profile/view/1897578","19-1897578")</f>
        <v>0</v>
      </c>
      <c r="E1316" t="s">
        <v>59</v>
      </c>
      <c r="F1316" t="s">
        <v>287</v>
      </c>
      <c r="G1316" t="s">
        <v>1486</v>
      </c>
      <c r="H1316" t="s">
        <v>2363</v>
      </c>
      <c r="I1316" t="s">
        <v>2592</v>
      </c>
      <c r="J1316" t="s">
        <v>2868</v>
      </c>
      <c r="K1316" t="s">
        <v>2883</v>
      </c>
      <c r="L1316" t="s">
        <v>2888</v>
      </c>
      <c r="M1316" t="s">
        <v>2895</v>
      </c>
    </row>
    <row r="1317" spans="1:13">
      <c r="A1317" s="1">
        <f>HYPERLINK("https://lsnyc.legalserver.org/matter/dynamic-profile/view/1857226","18-1857226")</f>
        <v>0</v>
      </c>
      <c r="E1317" t="s">
        <v>59</v>
      </c>
      <c r="F1317" t="s">
        <v>528</v>
      </c>
      <c r="G1317" t="s">
        <v>1288</v>
      </c>
      <c r="H1317" t="s">
        <v>2638</v>
      </c>
      <c r="I1317" t="s">
        <v>2565</v>
      </c>
      <c r="J1317" t="s">
        <v>2868</v>
      </c>
      <c r="K1317" t="s">
        <v>2883</v>
      </c>
      <c r="L1317" t="s">
        <v>2885</v>
      </c>
      <c r="M1317" t="s">
        <v>2921</v>
      </c>
    </row>
    <row r="1318" spans="1:13">
      <c r="A1318" s="1">
        <f>HYPERLINK("https://lsnyc.legalserver.org/matter/dynamic-profile/view/1904832","19-1904832")</f>
        <v>0</v>
      </c>
      <c r="E1318" t="s">
        <v>59</v>
      </c>
      <c r="F1318" t="s">
        <v>254</v>
      </c>
      <c r="G1318" t="s">
        <v>1476</v>
      </c>
      <c r="H1318" t="s">
        <v>2658</v>
      </c>
      <c r="I1318" t="s">
        <v>2400</v>
      </c>
      <c r="J1318" t="s">
        <v>2868</v>
      </c>
      <c r="K1318" t="s">
        <v>2883</v>
      </c>
      <c r="L1318" t="s">
        <v>2887</v>
      </c>
      <c r="M1318" t="s">
        <v>2892</v>
      </c>
    </row>
    <row r="1319" spans="1:13">
      <c r="A1319" s="1">
        <f>HYPERLINK("https://lsnyc.legalserver.org/matter/dynamic-profile/view/1860579","18-1860579")</f>
        <v>0</v>
      </c>
      <c r="E1319" t="s">
        <v>59</v>
      </c>
      <c r="F1319" t="s">
        <v>842</v>
      </c>
      <c r="G1319" t="s">
        <v>1486</v>
      </c>
      <c r="H1319" t="s">
        <v>2621</v>
      </c>
      <c r="I1319" t="s">
        <v>2468</v>
      </c>
      <c r="J1319" t="s">
        <v>2868</v>
      </c>
      <c r="K1319" t="s">
        <v>2883</v>
      </c>
      <c r="L1319" t="s">
        <v>2891</v>
      </c>
      <c r="M1319" t="s">
        <v>2910</v>
      </c>
    </row>
    <row r="1320" spans="1:13">
      <c r="A1320" s="1">
        <f>HYPERLINK("https://lsnyc.legalserver.org/matter/dynamic-profile/view/1889275","19-1889275")</f>
        <v>0</v>
      </c>
      <c r="E1320" t="s">
        <v>59</v>
      </c>
      <c r="F1320" t="s">
        <v>843</v>
      </c>
      <c r="G1320" t="s">
        <v>1930</v>
      </c>
      <c r="H1320" t="s">
        <v>2542</v>
      </c>
      <c r="I1320" t="s">
        <v>2322</v>
      </c>
      <c r="J1320" t="s">
        <v>2866</v>
      </c>
      <c r="K1320" t="s">
        <v>2883</v>
      </c>
      <c r="L1320" t="s">
        <v>2887</v>
      </c>
      <c r="M1320" t="s">
        <v>2892</v>
      </c>
    </row>
    <row r="1321" spans="1:13">
      <c r="A1321" s="1">
        <f>HYPERLINK("https://lsnyc.legalserver.org/matter/dynamic-profile/view/1904774","19-1904774")</f>
        <v>0</v>
      </c>
      <c r="E1321" t="s">
        <v>59</v>
      </c>
      <c r="F1321" t="s">
        <v>844</v>
      </c>
      <c r="G1321" t="s">
        <v>1931</v>
      </c>
      <c r="H1321" t="s">
        <v>2658</v>
      </c>
      <c r="I1321" t="s">
        <v>2601</v>
      </c>
      <c r="J1321" t="s">
        <v>2868</v>
      </c>
      <c r="K1321" t="s">
        <v>2883</v>
      </c>
      <c r="L1321" t="s">
        <v>2888</v>
      </c>
    </row>
    <row r="1322" spans="1:13">
      <c r="A1322" s="1">
        <f>HYPERLINK("https://lsnyc.legalserver.org/matter/dynamic-profile/view/1892712","19-1892712")</f>
        <v>0</v>
      </c>
      <c r="E1322" t="s">
        <v>59</v>
      </c>
      <c r="F1322" t="s">
        <v>360</v>
      </c>
      <c r="G1322" t="s">
        <v>1509</v>
      </c>
      <c r="H1322" t="s">
        <v>2335</v>
      </c>
      <c r="I1322" t="s">
        <v>2388</v>
      </c>
      <c r="J1322" t="s">
        <v>2868</v>
      </c>
      <c r="K1322" t="s">
        <v>2883</v>
      </c>
      <c r="L1322" t="s">
        <v>2887</v>
      </c>
      <c r="M1322" t="s">
        <v>2892</v>
      </c>
    </row>
    <row r="1323" spans="1:13">
      <c r="A1323" s="1">
        <f>HYPERLINK("https://lsnyc.legalserver.org/matter/dynamic-profile/view/1865145","18-1865145")</f>
        <v>0</v>
      </c>
      <c r="E1323" t="s">
        <v>59</v>
      </c>
      <c r="F1323" t="s">
        <v>183</v>
      </c>
      <c r="G1323" t="s">
        <v>1908</v>
      </c>
      <c r="H1323" t="s">
        <v>2744</v>
      </c>
      <c r="I1323" t="s">
        <v>2331</v>
      </c>
      <c r="J1323" t="s">
        <v>2868</v>
      </c>
      <c r="K1323" t="s">
        <v>2883</v>
      </c>
      <c r="L1323" t="s">
        <v>2887</v>
      </c>
      <c r="M1323" t="s">
        <v>2895</v>
      </c>
    </row>
    <row r="1324" spans="1:13">
      <c r="A1324" s="1">
        <f>HYPERLINK("https://lsnyc.legalserver.org/matter/dynamic-profile/view/1868343","18-1868343")</f>
        <v>0</v>
      </c>
      <c r="E1324" t="s">
        <v>59</v>
      </c>
      <c r="F1324" t="s">
        <v>437</v>
      </c>
      <c r="G1324" t="s">
        <v>1932</v>
      </c>
      <c r="H1324" t="s">
        <v>2512</v>
      </c>
      <c r="I1324" t="s">
        <v>2845</v>
      </c>
      <c r="J1324" t="s">
        <v>2868</v>
      </c>
      <c r="K1324" t="s">
        <v>2883</v>
      </c>
      <c r="L1324" t="s">
        <v>2887</v>
      </c>
      <c r="M1324" t="s">
        <v>2892</v>
      </c>
    </row>
    <row r="1325" spans="1:13">
      <c r="A1325" s="1">
        <f>HYPERLINK("https://lsnyc.legalserver.org/matter/dynamic-profile/view/1866379","18-1866379")</f>
        <v>0</v>
      </c>
      <c r="E1325" t="s">
        <v>59</v>
      </c>
      <c r="F1325" t="s">
        <v>293</v>
      </c>
      <c r="G1325" t="s">
        <v>1920</v>
      </c>
      <c r="H1325" t="s">
        <v>2483</v>
      </c>
      <c r="I1325" t="s">
        <v>2546</v>
      </c>
      <c r="J1325" t="s">
        <v>2869</v>
      </c>
      <c r="K1325" t="s">
        <v>2883</v>
      </c>
      <c r="L1325" t="s">
        <v>2885</v>
      </c>
      <c r="M1325" t="s">
        <v>2894</v>
      </c>
    </row>
    <row r="1326" spans="1:13">
      <c r="A1326" s="1">
        <f>HYPERLINK("https://lsnyc.legalserver.org/matter/dynamic-profile/view/1883059","18-1883059")</f>
        <v>0</v>
      </c>
      <c r="E1326" t="s">
        <v>59</v>
      </c>
      <c r="F1326" t="s">
        <v>328</v>
      </c>
      <c r="G1326" t="s">
        <v>238</v>
      </c>
      <c r="H1326" t="s">
        <v>2444</v>
      </c>
      <c r="I1326" t="s">
        <v>2757</v>
      </c>
      <c r="J1326" t="s">
        <v>2869</v>
      </c>
      <c r="K1326" t="s">
        <v>2883</v>
      </c>
      <c r="L1326" t="s">
        <v>2891</v>
      </c>
      <c r="M1326" t="s">
        <v>2899</v>
      </c>
    </row>
    <row r="1327" spans="1:13">
      <c r="A1327" s="1">
        <f>HYPERLINK("https://lsnyc.legalserver.org/matter/dynamic-profile/view/1859560","18-1859560")</f>
        <v>0</v>
      </c>
      <c r="E1327" t="s">
        <v>59</v>
      </c>
      <c r="F1327" t="s">
        <v>119</v>
      </c>
      <c r="G1327" t="s">
        <v>1295</v>
      </c>
      <c r="H1327" t="s">
        <v>2742</v>
      </c>
      <c r="I1327" t="s">
        <v>2863</v>
      </c>
      <c r="J1327" t="s">
        <v>2868</v>
      </c>
      <c r="K1327" t="s">
        <v>2883</v>
      </c>
      <c r="L1327" t="s">
        <v>2887</v>
      </c>
      <c r="M1327" t="s">
        <v>2892</v>
      </c>
    </row>
    <row r="1328" spans="1:13">
      <c r="A1328" s="1">
        <f>HYPERLINK("https://lsnyc.legalserver.org/matter/dynamic-profile/view/1842863","17-1842863")</f>
        <v>0</v>
      </c>
      <c r="E1328" t="s">
        <v>59</v>
      </c>
      <c r="F1328" t="s">
        <v>360</v>
      </c>
      <c r="G1328" t="s">
        <v>1732</v>
      </c>
      <c r="H1328" t="s">
        <v>2745</v>
      </c>
      <c r="I1328" t="s">
        <v>2718</v>
      </c>
      <c r="J1328" t="s">
        <v>2868</v>
      </c>
      <c r="L1328" t="s">
        <v>2888</v>
      </c>
      <c r="M1328" t="s">
        <v>2917</v>
      </c>
    </row>
    <row r="1329" spans="1:13">
      <c r="A1329" s="1">
        <f>HYPERLINK("https://lsnyc.legalserver.org/matter/dynamic-profile/view/1852140","17-1852140")</f>
        <v>0</v>
      </c>
      <c r="E1329" t="s">
        <v>59</v>
      </c>
      <c r="F1329" t="s">
        <v>437</v>
      </c>
      <c r="G1329" t="s">
        <v>1932</v>
      </c>
      <c r="H1329" t="s">
        <v>2746</v>
      </c>
      <c r="I1329" t="s">
        <v>2474</v>
      </c>
      <c r="J1329" t="s">
        <v>2868</v>
      </c>
      <c r="K1329" t="s">
        <v>2883</v>
      </c>
      <c r="L1329" t="s">
        <v>2887</v>
      </c>
      <c r="M1329" t="s">
        <v>2892</v>
      </c>
    </row>
    <row r="1330" spans="1:13">
      <c r="A1330" s="1">
        <f>HYPERLINK("https://lsnyc.legalserver.org/matter/dynamic-profile/view/1902959","19-1902959")</f>
        <v>0</v>
      </c>
      <c r="E1330" t="s">
        <v>59</v>
      </c>
      <c r="F1330" t="s">
        <v>845</v>
      </c>
      <c r="G1330" t="s">
        <v>1933</v>
      </c>
      <c r="H1330" t="s">
        <v>2431</v>
      </c>
      <c r="I1330" t="s">
        <v>2306</v>
      </c>
      <c r="J1330" t="s">
        <v>2868</v>
      </c>
      <c r="K1330" t="s">
        <v>2883</v>
      </c>
      <c r="L1330" t="s">
        <v>2887</v>
      </c>
      <c r="M1330" t="s">
        <v>2892</v>
      </c>
    </row>
    <row r="1331" spans="1:13">
      <c r="A1331" s="1">
        <f>HYPERLINK("https://lsnyc.legalserver.org/matter/dynamic-profile/view/1881451","18-1881451")</f>
        <v>0</v>
      </c>
      <c r="E1331" t="s">
        <v>59</v>
      </c>
      <c r="F1331" t="s">
        <v>846</v>
      </c>
      <c r="G1331" t="s">
        <v>1934</v>
      </c>
      <c r="H1331" t="s">
        <v>2534</v>
      </c>
      <c r="I1331" t="s">
        <v>2357</v>
      </c>
      <c r="J1331" t="s">
        <v>2868</v>
      </c>
      <c r="K1331" t="s">
        <v>2883</v>
      </c>
      <c r="L1331" t="s">
        <v>2887</v>
      </c>
      <c r="M1331" t="s">
        <v>2892</v>
      </c>
    </row>
    <row r="1332" spans="1:13">
      <c r="A1332" s="1">
        <f>HYPERLINK("https://lsnyc.legalserver.org/matter/dynamic-profile/view/1846958","17-1846958")</f>
        <v>0</v>
      </c>
      <c r="E1332" t="s">
        <v>59</v>
      </c>
      <c r="F1332" t="s">
        <v>375</v>
      </c>
      <c r="G1332" t="s">
        <v>1935</v>
      </c>
      <c r="H1332" t="s">
        <v>2747</v>
      </c>
      <c r="I1332" t="s">
        <v>2499</v>
      </c>
      <c r="J1332" t="s">
        <v>2868</v>
      </c>
      <c r="K1332" t="s">
        <v>2883</v>
      </c>
      <c r="L1332" t="s">
        <v>2887</v>
      </c>
      <c r="M1332" t="s">
        <v>2895</v>
      </c>
    </row>
    <row r="1333" spans="1:13">
      <c r="A1333" s="1">
        <f>HYPERLINK("https://lsnyc.legalserver.org/matter/dynamic-profile/view/1881797","18-1881797")</f>
        <v>0</v>
      </c>
      <c r="E1333" t="s">
        <v>59</v>
      </c>
      <c r="F1333" t="s">
        <v>337</v>
      </c>
      <c r="G1333" t="s">
        <v>1915</v>
      </c>
      <c r="H1333" t="s">
        <v>2632</v>
      </c>
      <c r="I1333" t="s">
        <v>2719</v>
      </c>
      <c r="J1333" t="s">
        <v>2866</v>
      </c>
      <c r="K1333" t="s">
        <v>2883</v>
      </c>
      <c r="M1333" t="s">
        <v>2900</v>
      </c>
    </row>
    <row r="1334" spans="1:13">
      <c r="A1334" s="1">
        <f>HYPERLINK("https://lsnyc.legalserver.org/matter/dynamic-profile/view/1861638","18-1861638")</f>
        <v>0</v>
      </c>
      <c r="E1334" t="s">
        <v>59</v>
      </c>
      <c r="F1334" t="s">
        <v>847</v>
      </c>
      <c r="G1334" t="s">
        <v>1833</v>
      </c>
      <c r="H1334" t="s">
        <v>2479</v>
      </c>
      <c r="I1334" t="s">
        <v>2308</v>
      </c>
      <c r="J1334" t="s">
        <v>2868</v>
      </c>
      <c r="K1334" t="s">
        <v>2883</v>
      </c>
      <c r="L1334" t="s">
        <v>2887</v>
      </c>
      <c r="M1334" t="s">
        <v>2892</v>
      </c>
    </row>
    <row r="1335" spans="1:13">
      <c r="A1335" s="1">
        <f>HYPERLINK("https://lsnyc.legalserver.org/matter/dynamic-profile/view/1879855","18-1879855")</f>
        <v>0</v>
      </c>
      <c r="E1335" t="s">
        <v>59</v>
      </c>
      <c r="F1335" t="s">
        <v>848</v>
      </c>
      <c r="G1335" t="s">
        <v>1483</v>
      </c>
      <c r="H1335" t="s">
        <v>2319</v>
      </c>
      <c r="I1335" t="s">
        <v>2636</v>
      </c>
      <c r="J1335" t="s">
        <v>2868</v>
      </c>
      <c r="K1335" t="s">
        <v>2883</v>
      </c>
      <c r="L1335" t="s">
        <v>2887</v>
      </c>
      <c r="M1335" t="s">
        <v>2895</v>
      </c>
    </row>
    <row r="1336" spans="1:13">
      <c r="A1336" s="1">
        <f>HYPERLINK("https://lsnyc.legalserver.org/matter/dynamic-profile/view/1885039","18-1885039")</f>
        <v>0</v>
      </c>
      <c r="E1336" t="s">
        <v>59</v>
      </c>
      <c r="F1336" t="s">
        <v>836</v>
      </c>
      <c r="G1336" t="s">
        <v>1919</v>
      </c>
      <c r="H1336" t="s">
        <v>2715</v>
      </c>
      <c r="I1336" t="s">
        <v>2543</v>
      </c>
      <c r="J1336" t="s">
        <v>2878</v>
      </c>
    </row>
    <row r="1337" spans="1:13">
      <c r="A1337" s="1">
        <f>HYPERLINK("https://lsnyc.legalserver.org/matter/dynamic-profile/view/1884434","18-1884434")</f>
        <v>0</v>
      </c>
      <c r="E1337" t="s">
        <v>59</v>
      </c>
      <c r="F1337" t="s">
        <v>173</v>
      </c>
      <c r="G1337" t="s">
        <v>1922</v>
      </c>
      <c r="H1337" t="s">
        <v>2711</v>
      </c>
      <c r="I1337" t="s">
        <v>2348</v>
      </c>
      <c r="J1337" t="s">
        <v>2868</v>
      </c>
      <c r="K1337" t="s">
        <v>2883</v>
      </c>
      <c r="L1337" t="s">
        <v>2887</v>
      </c>
      <c r="M1337" t="s">
        <v>2892</v>
      </c>
    </row>
    <row r="1338" spans="1:13">
      <c r="A1338" s="1">
        <f>HYPERLINK("https://lsnyc.legalserver.org/matter/dynamic-profile/view/1895118","19-1895118")</f>
        <v>0</v>
      </c>
      <c r="E1338" t="s">
        <v>59</v>
      </c>
      <c r="F1338" t="s">
        <v>132</v>
      </c>
      <c r="G1338" t="s">
        <v>1928</v>
      </c>
      <c r="H1338" t="s">
        <v>2505</v>
      </c>
      <c r="I1338" t="s">
        <v>2373</v>
      </c>
      <c r="J1338" t="s">
        <v>2868</v>
      </c>
      <c r="K1338" t="s">
        <v>2883</v>
      </c>
      <c r="L1338" t="s">
        <v>2887</v>
      </c>
      <c r="M1338" t="s">
        <v>2892</v>
      </c>
    </row>
    <row r="1339" spans="1:13">
      <c r="A1339" s="1">
        <f>HYPERLINK("https://lsnyc.legalserver.org/matter/dynamic-profile/view/1894026","19-1894026")</f>
        <v>0</v>
      </c>
      <c r="E1339" t="s">
        <v>59</v>
      </c>
      <c r="F1339" t="s">
        <v>849</v>
      </c>
      <c r="G1339" t="s">
        <v>1936</v>
      </c>
      <c r="H1339" t="s">
        <v>2409</v>
      </c>
      <c r="I1339" t="s">
        <v>2636</v>
      </c>
      <c r="J1339" t="s">
        <v>2868</v>
      </c>
      <c r="K1339" t="s">
        <v>2883</v>
      </c>
      <c r="L1339" t="s">
        <v>2887</v>
      </c>
      <c r="M1339" t="s">
        <v>2892</v>
      </c>
    </row>
    <row r="1340" spans="1:13">
      <c r="A1340" s="1">
        <f>HYPERLINK("https://lsnyc.legalserver.org/matter/dynamic-profile/view/1894024","19-1894024")</f>
        <v>0</v>
      </c>
      <c r="E1340" t="s">
        <v>59</v>
      </c>
      <c r="F1340" t="s">
        <v>850</v>
      </c>
      <c r="G1340" t="s">
        <v>1283</v>
      </c>
      <c r="H1340" t="s">
        <v>2409</v>
      </c>
      <c r="I1340" t="s">
        <v>2408</v>
      </c>
      <c r="J1340" t="s">
        <v>2868</v>
      </c>
      <c r="K1340" t="s">
        <v>2883</v>
      </c>
      <c r="L1340" t="s">
        <v>2888</v>
      </c>
      <c r="M1340" t="s">
        <v>2899</v>
      </c>
    </row>
    <row r="1341" spans="1:13">
      <c r="A1341" s="1">
        <f>HYPERLINK("https://lsnyc.legalserver.org/matter/dynamic-profile/view/1894220","19-1894220")</f>
        <v>0</v>
      </c>
      <c r="E1341" t="s">
        <v>59</v>
      </c>
      <c r="F1341" t="s">
        <v>851</v>
      </c>
      <c r="G1341" t="s">
        <v>1937</v>
      </c>
      <c r="H1341" t="s">
        <v>2379</v>
      </c>
      <c r="I1341" t="s">
        <v>2350</v>
      </c>
      <c r="J1341" t="s">
        <v>2868</v>
      </c>
      <c r="K1341" t="s">
        <v>2883</v>
      </c>
      <c r="L1341" t="s">
        <v>2887</v>
      </c>
      <c r="M1341" t="s">
        <v>2892</v>
      </c>
    </row>
    <row r="1342" spans="1:13">
      <c r="A1342" s="1">
        <f>HYPERLINK("https://lsnyc.legalserver.org/matter/dynamic-profile/view/1913266","19-1913266")</f>
        <v>0</v>
      </c>
      <c r="E1342" t="s">
        <v>59</v>
      </c>
      <c r="F1342" t="s">
        <v>281</v>
      </c>
      <c r="G1342" t="s">
        <v>1335</v>
      </c>
      <c r="H1342" t="s">
        <v>2394</v>
      </c>
      <c r="I1342" t="s">
        <v>2394</v>
      </c>
      <c r="J1342" t="s">
        <v>2868</v>
      </c>
      <c r="M1342" t="s">
        <v>2895</v>
      </c>
    </row>
    <row r="1343" spans="1:13">
      <c r="A1343" s="1">
        <f>HYPERLINK("https://lsnyc.legalserver.org/matter/dynamic-profile/view/0820556","16-0820556")</f>
        <v>0</v>
      </c>
      <c r="E1343" t="s">
        <v>59</v>
      </c>
      <c r="F1343" t="s">
        <v>183</v>
      </c>
      <c r="G1343" t="s">
        <v>1908</v>
      </c>
      <c r="H1343" t="s">
        <v>2748</v>
      </c>
      <c r="I1343" t="s">
        <v>2405</v>
      </c>
      <c r="J1343" t="s">
        <v>2868</v>
      </c>
      <c r="K1343" t="s">
        <v>2883</v>
      </c>
      <c r="L1343" t="s">
        <v>2887</v>
      </c>
      <c r="M1343" t="s">
        <v>2897</v>
      </c>
    </row>
    <row r="1344" spans="1:13">
      <c r="A1344" s="1">
        <f>HYPERLINK("https://lsnyc.legalserver.org/matter/dynamic-profile/view/1866148","18-1866148")</f>
        <v>0</v>
      </c>
      <c r="E1344" t="s">
        <v>59</v>
      </c>
      <c r="F1344" t="s">
        <v>437</v>
      </c>
      <c r="G1344" t="s">
        <v>1932</v>
      </c>
      <c r="H1344" t="s">
        <v>2422</v>
      </c>
      <c r="I1344" t="s">
        <v>2383</v>
      </c>
      <c r="J1344" t="s">
        <v>2866</v>
      </c>
      <c r="L1344" t="s">
        <v>2885</v>
      </c>
      <c r="M1344" t="s">
        <v>2922</v>
      </c>
    </row>
    <row r="1345" spans="1:13">
      <c r="A1345" s="1">
        <f>HYPERLINK("https://lsnyc.legalserver.org/matter/dynamic-profile/view/1881190","18-1881190")</f>
        <v>0</v>
      </c>
      <c r="E1345" t="s">
        <v>59</v>
      </c>
      <c r="F1345" t="s">
        <v>852</v>
      </c>
      <c r="G1345" t="s">
        <v>1938</v>
      </c>
      <c r="H1345" t="s">
        <v>2317</v>
      </c>
      <c r="I1345" t="s">
        <v>2408</v>
      </c>
      <c r="J1345" t="s">
        <v>2868</v>
      </c>
      <c r="K1345" t="s">
        <v>2883</v>
      </c>
      <c r="L1345" t="s">
        <v>2887</v>
      </c>
      <c r="M1345" t="s">
        <v>2892</v>
      </c>
    </row>
    <row r="1346" spans="1:13">
      <c r="A1346" s="1">
        <f>HYPERLINK("https://lsnyc.legalserver.org/matter/dynamic-profile/view/1840732","17-1840732")</f>
        <v>0</v>
      </c>
      <c r="E1346" t="s">
        <v>59</v>
      </c>
      <c r="F1346" t="s">
        <v>838</v>
      </c>
      <c r="G1346" t="s">
        <v>1923</v>
      </c>
      <c r="H1346" t="s">
        <v>2749</v>
      </c>
      <c r="I1346" t="s">
        <v>2308</v>
      </c>
      <c r="J1346" t="s">
        <v>2868</v>
      </c>
      <c r="K1346" t="s">
        <v>2883</v>
      </c>
      <c r="L1346" t="s">
        <v>2887</v>
      </c>
      <c r="M1346" t="s">
        <v>2892</v>
      </c>
    </row>
    <row r="1347" spans="1:13">
      <c r="A1347" s="1">
        <f>HYPERLINK("https://lsnyc.legalserver.org/matter/dynamic-profile/view/1874415","18-1874415")</f>
        <v>0</v>
      </c>
      <c r="E1347" t="s">
        <v>59</v>
      </c>
      <c r="F1347" t="s">
        <v>853</v>
      </c>
      <c r="G1347" t="s">
        <v>1939</v>
      </c>
      <c r="H1347" t="s">
        <v>2694</v>
      </c>
      <c r="I1347" t="s">
        <v>2632</v>
      </c>
      <c r="J1347" t="s">
        <v>2868</v>
      </c>
      <c r="K1347" t="s">
        <v>2883</v>
      </c>
      <c r="L1347" t="s">
        <v>2887</v>
      </c>
      <c r="M1347" t="s">
        <v>2892</v>
      </c>
    </row>
    <row r="1348" spans="1:13">
      <c r="A1348" s="1">
        <f>HYPERLINK("https://lsnyc.legalserver.org/matter/dynamic-profile/view/1885045","18-1885045")</f>
        <v>0</v>
      </c>
      <c r="E1348" t="s">
        <v>59</v>
      </c>
      <c r="F1348" t="s">
        <v>160</v>
      </c>
      <c r="G1348" t="s">
        <v>1940</v>
      </c>
      <c r="H1348" t="s">
        <v>2715</v>
      </c>
      <c r="I1348" t="s">
        <v>2521</v>
      </c>
      <c r="J1348" t="s">
        <v>2868</v>
      </c>
      <c r="K1348" t="s">
        <v>2883</v>
      </c>
      <c r="L1348" t="s">
        <v>2887</v>
      </c>
      <c r="M1348" t="s">
        <v>2892</v>
      </c>
    </row>
    <row r="1349" spans="1:13">
      <c r="A1349" s="1">
        <f>HYPERLINK("https://lsnyc.legalserver.org/matter/dynamic-profile/view/1860899","18-1860899")</f>
        <v>0</v>
      </c>
      <c r="E1349" t="s">
        <v>59</v>
      </c>
      <c r="F1349" t="s">
        <v>147</v>
      </c>
      <c r="G1349" t="s">
        <v>1658</v>
      </c>
      <c r="H1349" t="s">
        <v>2750</v>
      </c>
      <c r="I1349" t="s">
        <v>2680</v>
      </c>
      <c r="J1349" t="s">
        <v>2868</v>
      </c>
      <c r="K1349" t="s">
        <v>2883</v>
      </c>
      <c r="L1349" t="s">
        <v>2887</v>
      </c>
      <c r="M1349" t="s">
        <v>2892</v>
      </c>
    </row>
    <row r="1350" spans="1:13">
      <c r="A1350" s="1">
        <f>HYPERLINK("https://lsnyc.legalserver.org/matter/dynamic-profile/view/1887575","19-1887575")</f>
        <v>0</v>
      </c>
      <c r="E1350" t="s">
        <v>59</v>
      </c>
      <c r="F1350" t="s">
        <v>854</v>
      </c>
      <c r="G1350" t="s">
        <v>1394</v>
      </c>
      <c r="H1350" t="s">
        <v>2347</v>
      </c>
      <c r="I1350" t="s">
        <v>2347</v>
      </c>
      <c r="J1350" t="s">
        <v>2868</v>
      </c>
    </row>
    <row r="1351" spans="1:13">
      <c r="A1351" s="1">
        <f>HYPERLINK("https://lsnyc.legalserver.org/matter/dynamic-profile/view/1902615","19-1902615")</f>
        <v>0</v>
      </c>
      <c r="E1351" t="s">
        <v>59</v>
      </c>
      <c r="F1351" t="s">
        <v>333</v>
      </c>
      <c r="G1351" t="s">
        <v>1889</v>
      </c>
      <c r="H1351" t="s">
        <v>2424</v>
      </c>
      <c r="I1351" t="s">
        <v>2300</v>
      </c>
      <c r="J1351" t="s">
        <v>2870</v>
      </c>
      <c r="K1351" t="s">
        <v>2883</v>
      </c>
      <c r="L1351" t="s">
        <v>2887</v>
      </c>
      <c r="M1351" t="s">
        <v>2892</v>
      </c>
    </row>
    <row r="1352" spans="1:13">
      <c r="A1352" s="1">
        <f>HYPERLINK("https://lsnyc.legalserver.org/matter/dynamic-profile/view/1872015","18-1872015")</f>
        <v>0</v>
      </c>
      <c r="E1352" t="s">
        <v>59</v>
      </c>
      <c r="F1352" t="s">
        <v>852</v>
      </c>
      <c r="G1352" t="s">
        <v>1938</v>
      </c>
      <c r="H1352" t="s">
        <v>2427</v>
      </c>
      <c r="I1352" t="s">
        <v>2607</v>
      </c>
      <c r="J1352" t="s">
        <v>2868</v>
      </c>
      <c r="K1352" t="s">
        <v>2883</v>
      </c>
      <c r="L1352" t="s">
        <v>2887</v>
      </c>
      <c r="M1352" t="s">
        <v>2895</v>
      </c>
    </row>
    <row r="1353" spans="1:13">
      <c r="A1353" s="1">
        <f>HYPERLINK("https://lsnyc.legalserver.org/matter/dynamic-profile/view/1870205","18-1870205")</f>
        <v>0</v>
      </c>
      <c r="E1353" t="s">
        <v>59</v>
      </c>
      <c r="F1353" t="s">
        <v>644</v>
      </c>
      <c r="G1353" t="s">
        <v>1325</v>
      </c>
      <c r="H1353" t="s">
        <v>2751</v>
      </c>
      <c r="I1353" t="s">
        <v>2629</v>
      </c>
      <c r="J1353" t="s">
        <v>2868</v>
      </c>
      <c r="K1353" t="s">
        <v>2883</v>
      </c>
      <c r="L1353" t="s">
        <v>2891</v>
      </c>
      <c r="M1353" t="s">
        <v>2894</v>
      </c>
    </row>
    <row r="1354" spans="1:13">
      <c r="A1354" s="1">
        <f>HYPERLINK("https://lsnyc.legalserver.org/matter/dynamic-profile/view/1889777","19-1889777")</f>
        <v>0</v>
      </c>
      <c r="E1354" t="s">
        <v>59</v>
      </c>
      <c r="F1354" t="s">
        <v>616</v>
      </c>
      <c r="G1354" t="s">
        <v>1941</v>
      </c>
      <c r="H1354" t="s">
        <v>2389</v>
      </c>
      <c r="I1354" t="s">
        <v>2687</v>
      </c>
      <c r="J1354" t="s">
        <v>2868</v>
      </c>
      <c r="K1354" t="s">
        <v>2883</v>
      </c>
      <c r="L1354" t="s">
        <v>2890</v>
      </c>
      <c r="M1354" t="s">
        <v>2903</v>
      </c>
    </row>
    <row r="1355" spans="1:13">
      <c r="A1355" s="1">
        <f>HYPERLINK("https://lsnyc.legalserver.org/matter/dynamic-profile/view/1897943","19-1897943")</f>
        <v>0</v>
      </c>
      <c r="E1355" t="s">
        <v>59</v>
      </c>
      <c r="F1355" t="s">
        <v>855</v>
      </c>
      <c r="G1355" t="s">
        <v>1942</v>
      </c>
      <c r="H1355" t="s">
        <v>2680</v>
      </c>
      <c r="I1355" t="s">
        <v>2688</v>
      </c>
      <c r="J1355" t="s">
        <v>2868</v>
      </c>
      <c r="K1355" t="s">
        <v>2883</v>
      </c>
      <c r="L1355" t="s">
        <v>2888</v>
      </c>
    </row>
    <row r="1356" spans="1:13">
      <c r="A1356" s="1">
        <f>HYPERLINK("https://lsnyc.legalserver.org/matter/dynamic-profile/view/1881810","18-1881810")</f>
        <v>0</v>
      </c>
      <c r="E1356" t="s">
        <v>59</v>
      </c>
      <c r="F1356" t="s">
        <v>846</v>
      </c>
      <c r="G1356" t="s">
        <v>1934</v>
      </c>
      <c r="H1356" t="s">
        <v>2632</v>
      </c>
      <c r="I1356" t="s">
        <v>2632</v>
      </c>
      <c r="J1356" t="s">
        <v>2866</v>
      </c>
      <c r="K1356" t="s">
        <v>2883</v>
      </c>
      <c r="M1356" t="s">
        <v>2900</v>
      </c>
    </row>
    <row r="1357" spans="1:13">
      <c r="A1357" s="1">
        <f>HYPERLINK("https://lsnyc.legalserver.org/matter/dynamic-profile/view/1860927","18-1860927")</f>
        <v>0</v>
      </c>
      <c r="E1357" t="s">
        <v>59</v>
      </c>
      <c r="F1357" t="s">
        <v>147</v>
      </c>
      <c r="G1357" t="s">
        <v>1658</v>
      </c>
      <c r="H1357" t="s">
        <v>2750</v>
      </c>
      <c r="I1357" t="s">
        <v>2349</v>
      </c>
      <c r="J1357" t="s">
        <v>2866</v>
      </c>
      <c r="L1357" t="s">
        <v>2885</v>
      </c>
      <c r="M1357" t="s">
        <v>2900</v>
      </c>
    </row>
    <row r="1358" spans="1:13">
      <c r="A1358" s="1">
        <f>HYPERLINK("https://lsnyc.legalserver.org/matter/dynamic-profile/view/1851302","17-1851302")</f>
        <v>0</v>
      </c>
      <c r="E1358" t="s">
        <v>59</v>
      </c>
      <c r="F1358" t="s">
        <v>834</v>
      </c>
      <c r="G1358" t="s">
        <v>1918</v>
      </c>
      <c r="H1358" t="s">
        <v>2752</v>
      </c>
      <c r="I1358" t="s">
        <v>2306</v>
      </c>
      <c r="J1358" t="s">
        <v>2868</v>
      </c>
      <c r="K1358" t="s">
        <v>2883</v>
      </c>
      <c r="L1358" t="s">
        <v>2887</v>
      </c>
      <c r="M1358" t="s">
        <v>2895</v>
      </c>
    </row>
    <row r="1359" spans="1:13">
      <c r="A1359" s="1">
        <f>HYPERLINK("https://lsnyc.legalserver.org/matter/dynamic-profile/view/1879141","18-1879141")</f>
        <v>0</v>
      </c>
      <c r="E1359" t="s">
        <v>59</v>
      </c>
      <c r="F1359" t="s">
        <v>150</v>
      </c>
      <c r="G1359" t="s">
        <v>1234</v>
      </c>
      <c r="H1359" t="s">
        <v>2639</v>
      </c>
      <c r="I1359" t="s">
        <v>2639</v>
      </c>
      <c r="J1359" t="s">
        <v>2868</v>
      </c>
      <c r="K1359" t="s">
        <v>2883</v>
      </c>
      <c r="L1359" t="s">
        <v>2888</v>
      </c>
      <c r="M1359" t="s">
        <v>2892</v>
      </c>
    </row>
    <row r="1360" spans="1:13">
      <c r="A1360" s="1">
        <f>HYPERLINK("https://lsnyc.legalserver.org/matter/dynamic-profile/view/1852344","17-1852344")</f>
        <v>0</v>
      </c>
      <c r="E1360" t="s">
        <v>59</v>
      </c>
      <c r="F1360" t="s">
        <v>836</v>
      </c>
      <c r="G1360" t="s">
        <v>1919</v>
      </c>
      <c r="H1360" t="s">
        <v>2753</v>
      </c>
      <c r="I1360" t="s">
        <v>2844</v>
      </c>
      <c r="J1360" t="s">
        <v>2866</v>
      </c>
      <c r="L1360" t="s">
        <v>2885</v>
      </c>
      <c r="M1360" t="s">
        <v>2900</v>
      </c>
    </row>
    <row r="1361" spans="1:13">
      <c r="A1361" s="1">
        <f>HYPERLINK("https://lsnyc.legalserver.org/matter/dynamic-profile/view/1882115","18-1882115")</f>
        <v>0</v>
      </c>
      <c r="E1361" t="s">
        <v>59</v>
      </c>
      <c r="F1361" t="s">
        <v>839</v>
      </c>
      <c r="G1361" t="s">
        <v>1925</v>
      </c>
      <c r="H1361" t="s">
        <v>2754</v>
      </c>
      <c r="I1361" t="s">
        <v>2351</v>
      </c>
      <c r="J1361" t="s">
        <v>2868</v>
      </c>
      <c r="K1361" t="s">
        <v>2883</v>
      </c>
      <c r="L1361" t="s">
        <v>2887</v>
      </c>
      <c r="M1361" t="s">
        <v>2897</v>
      </c>
    </row>
    <row r="1362" spans="1:13">
      <c r="A1362" s="1">
        <f>HYPERLINK("https://lsnyc.legalserver.org/matter/dynamic-profile/view/1889937","19-1889937")</f>
        <v>0</v>
      </c>
      <c r="E1362" t="s">
        <v>59</v>
      </c>
      <c r="F1362" t="s">
        <v>856</v>
      </c>
      <c r="G1362" t="s">
        <v>1334</v>
      </c>
      <c r="H1362" t="s">
        <v>2595</v>
      </c>
      <c r="I1362" t="s">
        <v>2296</v>
      </c>
      <c r="J1362" t="s">
        <v>2868</v>
      </c>
    </row>
    <row r="1363" spans="1:13">
      <c r="A1363" s="1">
        <f>HYPERLINK("https://lsnyc.legalserver.org/matter/dynamic-profile/view/1881209","18-1881209")</f>
        <v>0</v>
      </c>
      <c r="E1363" t="s">
        <v>59</v>
      </c>
      <c r="F1363" t="s">
        <v>852</v>
      </c>
      <c r="G1363" t="s">
        <v>1938</v>
      </c>
      <c r="H1363" t="s">
        <v>2317</v>
      </c>
      <c r="I1363" t="s">
        <v>2300</v>
      </c>
      <c r="J1363" t="s">
        <v>2869</v>
      </c>
      <c r="K1363" t="s">
        <v>2883</v>
      </c>
      <c r="L1363" t="s">
        <v>2889</v>
      </c>
      <c r="M1363" t="s">
        <v>2898</v>
      </c>
    </row>
    <row r="1364" spans="1:13">
      <c r="A1364" s="1">
        <f>HYPERLINK("https://lsnyc.legalserver.org/matter/dynamic-profile/view/1871327","18-1871327")</f>
        <v>0</v>
      </c>
      <c r="E1364" t="s">
        <v>59</v>
      </c>
      <c r="F1364" t="s">
        <v>270</v>
      </c>
      <c r="G1364" t="s">
        <v>1597</v>
      </c>
      <c r="H1364" t="s">
        <v>2755</v>
      </c>
      <c r="I1364" t="s">
        <v>2646</v>
      </c>
      <c r="J1364" t="s">
        <v>2866</v>
      </c>
      <c r="K1364" t="s">
        <v>2883</v>
      </c>
      <c r="L1364" t="s">
        <v>2885</v>
      </c>
      <c r="M1364" t="s">
        <v>2900</v>
      </c>
    </row>
    <row r="1365" spans="1:13">
      <c r="A1365" s="1">
        <f>HYPERLINK("https://lsnyc.legalserver.org/matter/dynamic-profile/view/1907730","19-1907730")</f>
        <v>0</v>
      </c>
      <c r="E1365" t="s">
        <v>59</v>
      </c>
      <c r="F1365" t="s">
        <v>181</v>
      </c>
      <c r="G1365" t="s">
        <v>1924</v>
      </c>
      <c r="H1365" t="s">
        <v>2664</v>
      </c>
      <c r="I1365" t="s">
        <v>2300</v>
      </c>
      <c r="J1365" t="s">
        <v>2869</v>
      </c>
      <c r="K1365" t="s">
        <v>2883</v>
      </c>
      <c r="L1365" t="s">
        <v>2885</v>
      </c>
      <c r="M1365" t="s">
        <v>2899</v>
      </c>
    </row>
    <row r="1366" spans="1:13">
      <c r="A1366" s="1">
        <f>HYPERLINK("https://lsnyc.legalserver.org/matter/dynamic-profile/view/1869632","18-1869632")</f>
        <v>0</v>
      </c>
      <c r="E1366" t="s">
        <v>59</v>
      </c>
      <c r="F1366" t="s">
        <v>843</v>
      </c>
      <c r="G1366" t="s">
        <v>1930</v>
      </c>
      <c r="H1366" t="s">
        <v>2756</v>
      </c>
      <c r="I1366" t="s">
        <v>2774</v>
      </c>
      <c r="J1366" t="s">
        <v>2868</v>
      </c>
      <c r="K1366" t="s">
        <v>2883</v>
      </c>
      <c r="L1366" t="s">
        <v>2887</v>
      </c>
      <c r="M1366" t="s">
        <v>2892</v>
      </c>
    </row>
    <row r="1367" spans="1:13">
      <c r="A1367" s="1">
        <f>HYPERLINK("https://lsnyc.legalserver.org/matter/dynamic-profile/view/1890204","19-1890204")</f>
        <v>0</v>
      </c>
      <c r="E1367" t="s">
        <v>60</v>
      </c>
      <c r="F1367" t="s">
        <v>857</v>
      </c>
      <c r="G1367" t="s">
        <v>1943</v>
      </c>
      <c r="H1367" t="s">
        <v>2522</v>
      </c>
      <c r="I1367" t="s">
        <v>2407</v>
      </c>
      <c r="J1367" t="s">
        <v>2868</v>
      </c>
      <c r="K1367" t="s">
        <v>2883</v>
      </c>
      <c r="L1367" t="s">
        <v>2887</v>
      </c>
      <c r="M1367" t="s">
        <v>2892</v>
      </c>
    </row>
    <row r="1368" spans="1:13">
      <c r="A1368" s="1">
        <f>HYPERLINK("https://lsnyc.legalserver.org/matter/dynamic-profile/view/1902472","19-1902472")</f>
        <v>0</v>
      </c>
      <c r="E1368" t="s">
        <v>60</v>
      </c>
      <c r="F1368" t="s">
        <v>858</v>
      </c>
      <c r="G1368" t="s">
        <v>1944</v>
      </c>
      <c r="H1368" t="s">
        <v>2387</v>
      </c>
      <c r="I1368" t="s">
        <v>2301</v>
      </c>
      <c r="J1368" t="s">
        <v>2868</v>
      </c>
      <c r="K1368" t="s">
        <v>2883</v>
      </c>
      <c r="L1368" t="s">
        <v>2887</v>
      </c>
      <c r="M1368" t="s">
        <v>2892</v>
      </c>
    </row>
    <row r="1369" spans="1:13">
      <c r="A1369" s="1">
        <f>HYPERLINK("https://lsnyc.legalserver.org/matter/dynamic-profile/view/1889269","19-1889269")</f>
        <v>0</v>
      </c>
      <c r="E1369" t="s">
        <v>60</v>
      </c>
      <c r="F1369" t="s">
        <v>172</v>
      </c>
      <c r="G1369" t="s">
        <v>1945</v>
      </c>
      <c r="H1369" t="s">
        <v>2542</v>
      </c>
      <c r="I1369" t="s">
        <v>2789</v>
      </c>
      <c r="J1369" t="s">
        <v>2868</v>
      </c>
      <c r="K1369" t="s">
        <v>2883</v>
      </c>
      <c r="L1369" t="s">
        <v>2887</v>
      </c>
      <c r="M1369" t="s">
        <v>2892</v>
      </c>
    </row>
    <row r="1370" spans="1:13">
      <c r="A1370" s="1">
        <f>HYPERLINK("https://lsnyc.legalserver.org/matter/dynamic-profile/view/1868964","18-1868964")</f>
        <v>0</v>
      </c>
      <c r="E1370" t="s">
        <v>60</v>
      </c>
      <c r="F1370" t="s">
        <v>859</v>
      </c>
      <c r="G1370" t="s">
        <v>1368</v>
      </c>
      <c r="H1370" t="s">
        <v>2336</v>
      </c>
      <c r="I1370" t="s">
        <v>2456</v>
      </c>
      <c r="J1370" t="s">
        <v>2868</v>
      </c>
      <c r="L1370" t="s">
        <v>2887</v>
      </c>
      <c r="M1370" t="s">
        <v>2892</v>
      </c>
    </row>
    <row r="1371" spans="1:13">
      <c r="A1371" s="1">
        <f>HYPERLINK("https://lsnyc.legalserver.org/matter/dynamic-profile/view/1898158","19-1898158")</f>
        <v>0</v>
      </c>
      <c r="E1371" t="s">
        <v>60</v>
      </c>
      <c r="F1371" t="s">
        <v>860</v>
      </c>
      <c r="G1371" t="s">
        <v>1946</v>
      </c>
      <c r="H1371" t="s">
        <v>2757</v>
      </c>
      <c r="I1371" t="s">
        <v>2468</v>
      </c>
      <c r="J1371" t="s">
        <v>2868</v>
      </c>
      <c r="K1371" t="s">
        <v>2883</v>
      </c>
      <c r="L1371" t="s">
        <v>2887</v>
      </c>
      <c r="M1371" t="s">
        <v>2892</v>
      </c>
    </row>
    <row r="1372" spans="1:13">
      <c r="A1372" s="1">
        <f>HYPERLINK("https://lsnyc.legalserver.org/matter/dynamic-profile/view/1902948","19-1902948")</f>
        <v>0</v>
      </c>
      <c r="E1372" t="s">
        <v>60</v>
      </c>
      <c r="F1372" t="s">
        <v>861</v>
      </c>
      <c r="G1372" t="s">
        <v>1244</v>
      </c>
      <c r="H1372" t="s">
        <v>2297</v>
      </c>
      <c r="I1372" t="s">
        <v>2767</v>
      </c>
      <c r="J1372" t="s">
        <v>2868</v>
      </c>
      <c r="K1372" t="s">
        <v>2883</v>
      </c>
      <c r="L1372" t="s">
        <v>2887</v>
      </c>
      <c r="M1372" t="s">
        <v>2895</v>
      </c>
    </row>
    <row r="1373" spans="1:13">
      <c r="A1373" s="1">
        <f>HYPERLINK("https://lsnyc.legalserver.org/matter/dynamic-profile/view/1897824","19-1897824")</f>
        <v>0</v>
      </c>
      <c r="E1373" t="s">
        <v>60</v>
      </c>
      <c r="F1373" t="s">
        <v>862</v>
      </c>
      <c r="G1373" t="s">
        <v>1423</v>
      </c>
      <c r="H1373" t="s">
        <v>2499</v>
      </c>
      <c r="I1373" t="s">
        <v>2647</v>
      </c>
      <c r="J1373" t="s">
        <v>2868</v>
      </c>
      <c r="K1373" t="s">
        <v>2883</v>
      </c>
      <c r="L1373" t="s">
        <v>2887</v>
      </c>
      <c r="M1373" t="s">
        <v>2892</v>
      </c>
    </row>
    <row r="1374" spans="1:13">
      <c r="A1374" s="1">
        <f>HYPERLINK("https://lsnyc.legalserver.org/matter/dynamic-profile/view/1842786","17-1842786")</f>
        <v>0</v>
      </c>
      <c r="E1374" t="s">
        <v>60</v>
      </c>
      <c r="F1374" t="s">
        <v>542</v>
      </c>
      <c r="G1374" t="s">
        <v>1349</v>
      </c>
      <c r="H1374" t="s">
        <v>2758</v>
      </c>
      <c r="I1374" t="s">
        <v>2403</v>
      </c>
      <c r="J1374" t="s">
        <v>2868</v>
      </c>
      <c r="K1374" t="s">
        <v>2883</v>
      </c>
      <c r="L1374" t="s">
        <v>2887</v>
      </c>
      <c r="M1374" t="s">
        <v>2892</v>
      </c>
    </row>
    <row r="1375" spans="1:13">
      <c r="A1375" s="1">
        <f>HYPERLINK("https://lsnyc.legalserver.org/matter/dynamic-profile/view/1891903","19-1891903")</f>
        <v>0</v>
      </c>
      <c r="E1375" t="s">
        <v>60</v>
      </c>
      <c r="F1375" t="s">
        <v>863</v>
      </c>
      <c r="G1375" t="s">
        <v>1372</v>
      </c>
      <c r="H1375" t="s">
        <v>2345</v>
      </c>
      <c r="I1375" t="s">
        <v>2647</v>
      </c>
      <c r="J1375" t="s">
        <v>2868</v>
      </c>
      <c r="L1375" t="s">
        <v>2887</v>
      </c>
      <c r="M1375" t="s">
        <v>2892</v>
      </c>
    </row>
    <row r="1376" spans="1:13">
      <c r="A1376" s="1">
        <f>HYPERLINK("https://lsnyc.legalserver.org/matter/dynamic-profile/view/1872313","18-1872313")</f>
        <v>0</v>
      </c>
      <c r="E1376" t="s">
        <v>60</v>
      </c>
      <c r="F1376" t="s">
        <v>187</v>
      </c>
      <c r="G1376" t="s">
        <v>1262</v>
      </c>
      <c r="H1376" t="s">
        <v>2502</v>
      </c>
      <c r="I1376" t="s">
        <v>2469</v>
      </c>
      <c r="J1376" t="s">
        <v>2870</v>
      </c>
      <c r="K1376" t="s">
        <v>2883</v>
      </c>
      <c r="L1376" t="s">
        <v>2887</v>
      </c>
      <c r="M1376" t="s">
        <v>2892</v>
      </c>
    </row>
    <row r="1377" spans="1:13">
      <c r="A1377" s="1">
        <f>HYPERLINK("https://lsnyc.legalserver.org/matter/dynamic-profile/view/1893556","19-1893556")</f>
        <v>0</v>
      </c>
      <c r="E1377" t="s">
        <v>60</v>
      </c>
      <c r="F1377" t="s">
        <v>150</v>
      </c>
      <c r="G1377" t="s">
        <v>1947</v>
      </c>
      <c r="H1377" t="s">
        <v>2296</v>
      </c>
      <c r="I1377" t="s">
        <v>2481</v>
      </c>
      <c r="J1377" t="s">
        <v>2868</v>
      </c>
      <c r="K1377" t="s">
        <v>2883</v>
      </c>
      <c r="L1377" t="s">
        <v>2887</v>
      </c>
      <c r="M1377" t="s">
        <v>2895</v>
      </c>
    </row>
    <row r="1378" spans="1:13">
      <c r="A1378" s="1">
        <f>HYPERLINK("https://lsnyc.legalserver.org/matter/dynamic-profile/view/1851427","17-1851427")</f>
        <v>0</v>
      </c>
      <c r="E1378" t="s">
        <v>60</v>
      </c>
      <c r="F1378" t="s">
        <v>349</v>
      </c>
      <c r="G1378" t="s">
        <v>1948</v>
      </c>
      <c r="H1378" t="s">
        <v>2571</v>
      </c>
      <c r="I1378" t="s">
        <v>2794</v>
      </c>
      <c r="J1378" t="s">
        <v>2868</v>
      </c>
      <c r="K1378" t="s">
        <v>2883</v>
      </c>
      <c r="L1378" t="s">
        <v>2887</v>
      </c>
      <c r="M1378" t="s">
        <v>2895</v>
      </c>
    </row>
    <row r="1379" spans="1:13">
      <c r="A1379" s="1">
        <f>HYPERLINK("https://lsnyc.legalserver.org/matter/dynamic-profile/view/1853515","17-1853515")</f>
        <v>0</v>
      </c>
      <c r="E1379" t="s">
        <v>60</v>
      </c>
      <c r="F1379" t="s">
        <v>298</v>
      </c>
      <c r="G1379" t="s">
        <v>1949</v>
      </c>
      <c r="H1379" t="s">
        <v>2759</v>
      </c>
      <c r="I1379" t="s">
        <v>2566</v>
      </c>
      <c r="J1379" t="s">
        <v>2868</v>
      </c>
      <c r="L1379" t="s">
        <v>2887</v>
      </c>
      <c r="M1379" t="s">
        <v>2895</v>
      </c>
    </row>
    <row r="1380" spans="1:13">
      <c r="A1380" s="1">
        <f>HYPERLINK("https://lsnyc.legalserver.org/matter/dynamic-profile/view/1901312","19-1901312")</f>
        <v>0</v>
      </c>
      <c r="E1380" t="s">
        <v>60</v>
      </c>
      <c r="F1380" t="s">
        <v>279</v>
      </c>
      <c r="G1380" t="s">
        <v>1950</v>
      </c>
      <c r="H1380" t="s">
        <v>2436</v>
      </c>
      <c r="I1380" t="s">
        <v>2401</v>
      </c>
      <c r="J1380" t="s">
        <v>2868</v>
      </c>
      <c r="K1380" t="s">
        <v>2883</v>
      </c>
      <c r="L1380" t="s">
        <v>2887</v>
      </c>
      <c r="M1380" t="s">
        <v>2892</v>
      </c>
    </row>
    <row r="1381" spans="1:13">
      <c r="A1381" s="1">
        <f>HYPERLINK("https://lsnyc.legalserver.org/matter/dynamic-profile/view/1894849","19-1894849")</f>
        <v>0</v>
      </c>
      <c r="E1381" t="s">
        <v>60</v>
      </c>
      <c r="F1381" t="s">
        <v>864</v>
      </c>
      <c r="G1381" t="s">
        <v>1951</v>
      </c>
      <c r="H1381" t="s">
        <v>2419</v>
      </c>
      <c r="I1381" t="s">
        <v>2398</v>
      </c>
      <c r="J1381" t="s">
        <v>2868</v>
      </c>
      <c r="K1381" t="s">
        <v>2883</v>
      </c>
      <c r="L1381" t="s">
        <v>2887</v>
      </c>
      <c r="M1381" t="s">
        <v>2892</v>
      </c>
    </row>
    <row r="1382" spans="1:13">
      <c r="A1382" s="1">
        <f>HYPERLINK("https://lsnyc.legalserver.org/matter/dynamic-profile/view/1906476","19-1906476")</f>
        <v>0</v>
      </c>
      <c r="E1382" t="s">
        <v>60</v>
      </c>
      <c r="F1382" t="s">
        <v>717</v>
      </c>
      <c r="G1382" t="s">
        <v>1512</v>
      </c>
      <c r="H1382" t="s">
        <v>2637</v>
      </c>
      <c r="I1382" t="s">
        <v>2408</v>
      </c>
      <c r="J1382" t="s">
        <v>2868</v>
      </c>
      <c r="K1382" t="s">
        <v>2883</v>
      </c>
      <c r="L1382" t="s">
        <v>2887</v>
      </c>
      <c r="M1382" t="s">
        <v>2895</v>
      </c>
    </row>
    <row r="1383" spans="1:13">
      <c r="A1383" s="1">
        <f>HYPERLINK("https://lsnyc.legalserver.org/matter/dynamic-profile/view/1895865","19-1895865")</f>
        <v>0</v>
      </c>
      <c r="E1383" t="s">
        <v>60</v>
      </c>
      <c r="F1383" t="s">
        <v>865</v>
      </c>
      <c r="G1383" t="s">
        <v>1952</v>
      </c>
      <c r="H1383" t="s">
        <v>2484</v>
      </c>
      <c r="I1383" t="s">
        <v>2647</v>
      </c>
      <c r="J1383" t="s">
        <v>2868</v>
      </c>
      <c r="K1383" t="s">
        <v>2883</v>
      </c>
      <c r="L1383" t="s">
        <v>2887</v>
      </c>
      <c r="M1383" t="s">
        <v>2892</v>
      </c>
    </row>
    <row r="1384" spans="1:13">
      <c r="A1384" s="1">
        <f>HYPERLINK("https://lsnyc.legalserver.org/matter/dynamic-profile/view/1897685","19-1897685")</f>
        <v>0</v>
      </c>
      <c r="E1384" t="s">
        <v>60</v>
      </c>
      <c r="F1384" t="s">
        <v>175</v>
      </c>
      <c r="G1384" t="s">
        <v>1563</v>
      </c>
      <c r="H1384" t="s">
        <v>2691</v>
      </c>
      <c r="I1384" t="s">
        <v>2582</v>
      </c>
      <c r="J1384" t="s">
        <v>2868</v>
      </c>
      <c r="L1384" t="s">
        <v>2887</v>
      </c>
      <c r="M1384" t="s">
        <v>2892</v>
      </c>
    </row>
    <row r="1385" spans="1:13">
      <c r="A1385" s="1">
        <f>HYPERLINK("https://lsnyc.legalserver.org/matter/dynamic-profile/view/1875690","18-1875690")</f>
        <v>0</v>
      </c>
      <c r="E1385" t="s">
        <v>61</v>
      </c>
      <c r="F1385" t="s">
        <v>866</v>
      </c>
      <c r="G1385" t="s">
        <v>1953</v>
      </c>
      <c r="H1385" t="s">
        <v>2455</v>
      </c>
      <c r="I1385" t="s">
        <v>2360</v>
      </c>
      <c r="J1385" t="s">
        <v>2868</v>
      </c>
      <c r="L1385" t="s">
        <v>2887</v>
      </c>
      <c r="M1385" t="s">
        <v>2895</v>
      </c>
    </row>
    <row r="1386" spans="1:13">
      <c r="A1386" s="1">
        <f>HYPERLINK("https://lsnyc.legalserver.org/matter/dynamic-profile/view/1898153","19-1898153")</f>
        <v>0</v>
      </c>
      <c r="E1386" t="s">
        <v>61</v>
      </c>
      <c r="F1386" t="s">
        <v>867</v>
      </c>
      <c r="G1386" t="s">
        <v>1954</v>
      </c>
      <c r="H1386" t="s">
        <v>2478</v>
      </c>
      <c r="I1386" t="s">
        <v>2647</v>
      </c>
      <c r="J1386" t="s">
        <v>2868</v>
      </c>
      <c r="L1386" t="s">
        <v>2885</v>
      </c>
    </row>
    <row r="1387" spans="1:13">
      <c r="A1387" s="1">
        <f>HYPERLINK("https://lsnyc.legalserver.org/matter/dynamic-profile/view/1912510","19-1912510")</f>
        <v>0</v>
      </c>
      <c r="E1387" t="s">
        <v>61</v>
      </c>
      <c r="F1387" t="s">
        <v>337</v>
      </c>
      <c r="G1387" t="s">
        <v>1955</v>
      </c>
      <c r="H1387" t="s">
        <v>2403</v>
      </c>
      <c r="I1387" t="s">
        <v>2650</v>
      </c>
      <c r="J1387" t="s">
        <v>2868</v>
      </c>
      <c r="K1387" t="s">
        <v>2883</v>
      </c>
      <c r="L1387" t="s">
        <v>2888</v>
      </c>
      <c r="M1387" t="s">
        <v>2892</v>
      </c>
    </row>
    <row r="1388" spans="1:13">
      <c r="A1388" s="1">
        <f>HYPERLINK("https://lsnyc.legalserver.org/matter/dynamic-profile/view/1912366","19-1912366")</f>
        <v>0</v>
      </c>
      <c r="E1388" t="s">
        <v>61</v>
      </c>
      <c r="F1388" t="s">
        <v>868</v>
      </c>
      <c r="G1388" t="s">
        <v>1952</v>
      </c>
      <c r="H1388" t="s">
        <v>2647</v>
      </c>
      <c r="I1388" t="s">
        <v>2410</v>
      </c>
      <c r="J1388" t="s">
        <v>2868</v>
      </c>
      <c r="K1388" t="s">
        <v>2883</v>
      </c>
      <c r="L1388" t="s">
        <v>2888</v>
      </c>
      <c r="M1388" t="s">
        <v>2892</v>
      </c>
    </row>
    <row r="1389" spans="1:13">
      <c r="A1389" s="1">
        <f>HYPERLINK("https://lsnyc.legalserver.org/matter/dynamic-profile/view/1882297","18-1882297")</f>
        <v>0</v>
      </c>
      <c r="E1389" t="s">
        <v>61</v>
      </c>
      <c r="F1389" t="s">
        <v>869</v>
      </c>
      <c r="G1389" t="s">
        <v>1956</v>
      </c>
      <c r="H1389" t="s">
        <v>2357</v>
      </c>
      <c r="I1389" t="s">
        <v>2647</v>
      </c>
      <c r="J1389" t="s">
        <v>2868</v>
      </c>
      <c r="K1389" t="s">
        <v>2883</v>
      </c>
      <c r="L1389" t="s">
        <v>2887</v>
      </c>
      <c r="M1389" t="s">
        <v>2892</v>
      </c>
    </row>
    <row r="1390" spans="1:13">
      <c r="A1390" s="1">
        <f>HYPERLINK("https://lsnyc.legalserver.org/matter/dynamic-profile/view/1884123","18-1884123")</f>
        <v>0</v>
      </c>
      <c r="E1390" t="s">
        <v>61</v>
      </c>
      <c r="F1390" t="s">
        <v>870</v>
      </c>
      <c r="G1390" t="s">
        <v>1957</v>
      </c>
      <c r="H1390" t="s">
        <v>2630</v>
      </c>
      <c r="I1390" t="s">
        <v>2650</v>
      </c>
      <c r="J1390" t="s">
        <v>2868</v>
      </c>
      <c r="K1390" t="s">
        <v>2883</v>
      </c>
      <c r="L1390" t="s">
        <v>2887</v>
      </c>
      <c r="M1390" t="s">
        <v>2907</v>
      </c>
    </row>
    <row r="1391" spans="1:13">
      <c r="A1391" s="1">
        <f>HYPERLINK("https://lsnyc.legalserver.org/matter/dynamic-profile/view/1912319","19-1912319")</f>
        <v>0</v>
      </c>
      <c r="E1391" t="s">
        <v>61</v>
      </c>
      <c r="F1391" t="s">
        <v>871</v>
      </c>
      <c r="G1391" t="s">
        <v>1958</v>
      </c>
      <c r="H1391" t="s">
        <v>2647</v>
      </c>
      <c r="I1391" t="s">
        <v>2650</v>
      </c>
      <c r="J1391" t="s">
        <v>2868</v>
      </c>
      <c r="K1391" t="s">
        <v>2883</v>
      </c>
      <c r="L1391" t="s">
        <v>2888</v>
      </c>
      <c r="M1391" t="s">
        <v>2892</v>
      </c>
    </row>
    <row r="1392" spans="1:13">
      <c r="A1392" s="1">
        <f>HYPERLINK("https://lsnyc.legalserver.org/matter/dynamic-profile/view/1911248","19-1911248")</f>
        <v>0</v>
      </c>
      <c r="E1392" t="s">
        <v>61</v>
      </c>
      <c r="F1392" t="s">
        <v>872</v>
      </c>
      <c r="G1392" t="s">
        <v>1959</v>
      </c>
      <c r="H1392" t="s">
        <v>2395</v>
      </c>
      <c r="I1392" t="s">
        <v>2650</v>
      </c>
      <c r="J1392" t="s">
        <v>2868</v>
      </c>
      <c r="K1392" t="s">
        <v>2883</v>
      </c>
      <c r="L1392" t="s">
        <v>2888</v>
      </c>
      <c r="M1392" t="s">
        <v>2892</v>
      </c>
    </row>
    <row r="1393" spans="1:13">
      <c r="A1393" s="1">
        <f>HYPERLINK("https://lsnyc.legalserver.org/matter/dynamic-profile/view/1908060","19-1908060")</f>
        <v>0</v>
      </c>
      <c r="E1393" t="s">
        <v>61</v>
      </c>
      <c r="F1393" t="s">
        <v>873</v>
      </c>
      <c r="G1393" t="s">
        <v>1960</v>
      </c>
      <c r="H1393" t="s">
        <v>2343</v>
      </c>
      <c r="I1393" t="s">
        <v>2403</v>
      </c>
      <c r="J1393" t="s">
        <v>2868</v>
      </c>
      <c r="K1393" t="s">
        <v>2883</v>
      </c>
      <c r="L1393" t="s">
        <v>2887</v>
      </c>
      <c r="M1393" t="s">
        <v>2892</v>
      </c>
    </row>
    <row r="1394" spans="1:13">
      <c r="A1394" s="1">
        <f>HYPERLINK("https://lsnyc.legalserver.org/matter/dynamic-profile/view/1912356","19-1912356")</f>
        <v>0</v>
      </c>
      <c r="E1394" t="s">
        <v>61</v>
      </c>
      <c r="F1394" t="s">
        <v>413</v>
      </c>
      <c r="G1394" t="s">
        <v>1961</v>
      </c>
      <c r="H1394" t="s">
        <v>2647</v>
      </c>
      <c r="I1394" t="s">
        <v>2410</v>
      </c>
      <c r="J1394" t="s">
        <v>2868</v>
      </c>
      <c r="K1394" t="s">
        <v>2883</v>
      </c>
      <c r="L1394" t="s">
        <v>2888</v>
      </c>
      <c r="M1394" t="s">
        <v>2892</v>
      </c>
    </row>
    <row r="1395" spans="1:13">
      <c r="A1395" s="1">
        <f>HYPERLINK("https://lsnyc.legalserver.org/matter/dynamic-profile/view/1908054","19-1908054")</f>
        <v>0</v>
      </c>
      <c r="E1395" t="s">
        <v>61</v>
      </c>
      <c r="F1395" t="s">
        <v>874</v>
      </c>
      <c r="G1395" t="s">
        <v>1962</v>
      </c>
      <c r="H1395" t="s">
        <v>2343</v>
      </c>
      <c r="I1395" t="s">
        <v>2407</v>
      </c>
      <c r="J1395" t="s">
        <v>2868</v>
      </c>
      <c r="K1395" t="s">
        <v>2883</v>
      </c>
      <c r="L1395" t="s">
        <v>2887</v>
      </c>
      <c r="M1395" t="s">
        <v>2895</v>
      </c>
    </row>
    <row r="1396" spans="1:13">
      <c r="A1396" s="1">
        <f>HYPERLINK("https://lsnyc.legalserver.org/matter/dynamic-profile/view/1912351","19-1912351")</f>
        <v>0</v>
      </c>
      <c r="E1396" t="s">
        <v>61</v>
      </c>
      <c r="F1396" t="s">
        <v>875</v>
      </c>
      <c r="G1396" t="s">
        <v>1963</v>
      </c>
      <c r="H1396" t="s">
        <v>2647</v>
      </c>
      <c r="I1396" t="s">
        <v>2650</v>
      </c>
      <c r="J1396" t="s">
        <v>2868</v>
      </c>
      <c r="K1396" t="s">
        <v>2883</v>
      </c>
      <c r="L1396" t="s">
        <v>2888</v>
      </c>
      <c r="M1396" t="s">
        <v>2892</v>
      </c>
    </row>
    <row r="1397" spans="1:13">
      <c r="A1397" s="1">
        <f>HYPERLINK("https://lsnyc.legalserver.org/matter/dynamic-profile/view/1911444","19-1911444")</f>
        <v>0</v>
      </c>
      <c r="E1397" t="s">
        <v>61</v>
      </c>
      <c r="F1397" t="s">
        <v>876</v>
      </c>
      <c r="G1397" t="s">
        <v>1964</v>
      </c>
      <c r="H1397" t="s">
        <v>2400</v>
      </c>
      <c r="I1397" t="s">
        <v>2410</v>
      </c>
      <c r="J1397" t="s">
        <v>2868</v>
      </c>
      <c r="K1397" t="s">
        <v>2883</v>
      </c>
      <c r="L1397" t="s">
        <v>2888</v>
      </c>
      <c r="M1397" t="s">
        <v>2892</v>
      </c>
    </row>
    <row r="1398" spans="1:13">
      <c r="A1398" s="1">
        <f>HYPERLINK("https://lsnyc.legalserver.org/matter/dynamic-profile/view/1901942","19-1901942")</f>
        <v>0</v>
      </c>
      <c r="E1398" t="s">
        <v>61</v>
      </c>
      <c r="F1398" t="s">
        <v>877</v>
      </c>
      <c r="G1398" t="s">
        <v>1965</v>
      </c>
      <c r="H1398" t="s">
        <v>2510</v>
      </c>
      <c r="I1398" t="s">
        <v>2650</v>
      </c>
      <c r="J1398" t="s">
        <v>2868</v>
      </c>
      <c r="K1398" t="s">
        <v>2883</v>
      </c>
      <c r="L1398" t="s">
        <v>2887</v>
      </c>
      <c r="M1398" t="s">
        <v>2892</v>
      </c>
    </row>
    <row r="1399" spans="1:13">
      <c r="A1399" s="1">
        <f>HYPERLINK("https://lsnyc.legalserver.org/matter/dynamic-profile/view/1879817","18-1879817")</f>
        <v>0</v>
      </c>
      <c r="E1399" t="s">
        <v>61</v>
      </c>
      <c r="F1399" t="s">
        <v>878</v>
      </c>
      <c r="G1399" t="s">
        <v>1966</v>
      </c>
      <c r="H1399" t="s">
        <v>2531</v>
      </c>
      <c r="I1399" t="s">
        <v>2403</v>
      </c>
      <c r="J1399" t="s">
        <v>2868</v>
      </c>
      <c r="K1399" t="s">
        <v>2883</v>
      </c>
      <c r="L1399" t="s">
        <v>2887</v>
      </c>
      <c r="M1399" t="s">
        <v>2895</v>
      </c>
    </row>
    <row r="1400" spans="1:13">
      <c r="A1400" s="1">
        <f>HYPERLINK("https://lsnyc.legalserver.org/matter/dynamic-profile/view/1912445","19-1912445")</f>
        <v>0</v>
      </c>
      <c r="E1400" t="s">
        <v>61</v>
      </c>
      <c r="F1400" t="s">
        <v>879</v>
      </c>
      <c r="G1400" t="s">
        <v>1967</v>
      </c>
      <c r="H1400" t="s">
        <v>2403</v>
      </c>
      <c r="I1400" t="s">
        <v>2650</v>
      </c>
      <c r="J1400" t="s">
        <v>2868</v>
      </c>
      <c r="K1400" t="s">
        <v>2883</v>
      </c>
      <c r="L1400" t="s">
        <v>2886</v>
      </c>
      <c r="M1400" t="s">
        <v>2892</v>
      </c>
    </row>
    <row r="1401" spans="1:13">
      <c r="A1401" s="1">
        <f>HYPERLINK("https://lsnyc.legalserver.org/matter/dynamic-profile/view/1863725","18-1863725")</f>
        <v>0</v>
      </c>
      <c r="E1401" t="s">
        <v>61</v>
      </c>
      <c r="F1401" t="s">
        <v>880</v>
      </c>
      <c r="G1401" t="s">
        <v>1968</v>
      </c>
      <c r="H1401" t="s">
        <v>2653</v>
      </c>
      <c r="I1401" t="s">
        <v>2647</v>
      </c>
      <c r="J1401" t="s">
        <v>2868</v>
      </c>
      <c r="K1401" t="s">
        <v>2883</v>
      </c>
      <c r="L1401" t="s">
        <v>2887</v>
      </c>
      <c r="M1401" t="s">
        <v>2892</v>
      </c>
    </row>
    <row r="1402" spans="1:13">
      <c r="A1402" s="1">
        <f>HYPERLINK("https://lsnyc.legalserver.org/matter/dynamic-profile/view/1911468","19-1911468")</f>
        <v>0</v>
      </c>
      <c r="E1402" t="s">
        <v>61</v>
      </c>
      <c r="F1402" t="s">
        <v>881</v>
      </c>
      <c r="G1402" t="s">
        <v>1969</v>
      </c>
      <c r="H1402" t="s">
        <v>2760</v>
      </c>
      <c r="I1402" t="s">
        <v>2410</v>
      </c>
      <c r="J1402" t="s">
        <v>2868</v>
      </c>
      <c r="K1402" t="s">
        <v>2883</v>
      </c>
      <c r="L1402" t="s">
        <v>2888</v>
      </c>
      <c r="M1402" t="s">
        <v>2892</v>
      </c>
    </row>
    <row r="1403" spans="1:13">
      <c r="A1403" s="1">
        <f>HYPERLINK("https://lsnyc.legalserver.org/matter/dynamic-profile/view/0825788","17-0825788")</f>
        <v>0</v>
      </c>
      <c r="E1403" t="s">
        <v>61</v>
      </c>
      <c r="F1403" t="s">
        <v>882</v>
      </c>
      <c r="G1403" t="s">
        <v>1970</v>
      </c>
      <c r="H1403" t="s">
        <v>2761</v>
      </c>
      <c r="I1403" t="s">
        <v>2650</v>
      </c>
      <c r="J1403" t="s">
        <v>2868</v>
      </c>
      <c r="K1403" t="s">
        <v>2883</v>
      </c>
      <c r="L1403" t="s">
        <v>2887</v>
      </c>
      <c r="M1403" t="s">
        <v>2892</v>
      </c>
    </row>
    <row r="1404" spans="1:13">
      <c r="A1404" s="1">
        <f>HYPERLINK("https://lsnyc.legalserver.org/matter/dynamic-profile/view/1912461","19-1912461")</f>
        <v>0</v>
      </c>
      <c r="E1404" t="s">
        <v>61</v>
      </c>
      <c r="F1404" t="s">
        <v>883</v>
      </c>
      <c r="G1404" t="s">
        <v>1971</v>
      </c>
      <c r="H1404" t="s">
        <v>2403</v>
      </c>
      <c r="I1404" t="s">
        <v>2394</v>
      </c>
      <c r="J1404" t="s">
        <v>2868</v>
      </c>
      <c r="K1404" t="s">
        <v>2883</v>
      </c>
      <c r="L1404" t="s">
        <v>2888</v>
      </c>
      <c r="M1404" t="s">
        <v>2892</v>
      </c>
    </row>
    <row r="1405" spans="1:13">
      <c r="A1405" s="1">
        <f>HYPERLINK("https://lsnyc.legalserver.org/matter/dynamic-profile/view/1883420","18-1883420")</f>
        <v>0</v>
      </c>
      <c r="E1405" t="s">
        <v>61</v>
      </c>
      <c r="F1405" t="s">
        <v>224</v>
      </c>
      <c r="G1405" t="s">
        <v>1972</v>
      </c>
      <c r="H1405" t="s">
        <v>2762</v>
      </c>
      <c r="I1405" t="s">
        <v>2305</v>
      </c>
      <c r="J1405" t="s">
        <v>2868</v>
      </c>
      <c r="K1405" t="s">
        <v>2883</v>
      </c>
      <c r="L1405" t="s">
        <v>2887</v>
      </c>
      <c r="M1405" t="s">
        <v>2895</v>
      </c>
    </row>
    <row r="1406" spans="1:13">
      <c r="A1406" s="1">
        <f>HYPERLINK("https://lsnyc.legalserver.org/matter/dynamic-profile/view/1908474","19-1908474")</f>
        <v>0</v>
      </c>
      <c r="E1406" t="s">
        <v>62</v>
      </c>
      <c r="F1406" t="s">
        <v>439</v>
      </c>
      <c r="G1406" t="s">
        <v>1973</v>
      </c>
      <c r="H1406" t="s">
        <v>2450</v>
      </c>
      <c r="I1406" t="s">
        <v>2647</v>
      </c>
      <c r="J1406" t="s">
        <v>2868</v>
      </c>
      <c r="L1406" t="s">
        <v>2887</v>
      </c>
      <c r="M1406" t="s">
        <v>2892</v>
      </c>
    </row>
    <row r="1407" spans="1:13">
      <c r="A1407" s="1">
        <f>HYPERLINK("https://lsnyc.legalserver.org/matter/dynamic-profile/view/1873991","18-1873991")</f>
        <v>0</v>
      </c>
      <c r="E1407" t="s">
        <v>62</v>
      </c>
      <c r="F1407" t="s">
        <v>884</v>
      </c>
      <c r="G1407" t="s">
        <v>1288</v>
      </c>
      <c r="H1407" t="s">
        <v>2578</v>
      </c>
      <c r="I1407" t="s">
        <v>2303</v>
      </c>
      <c r="J1407" t="s">
        <v>2868</v>
      </c>
      <c r="K1407" t="s">
        <v>2883</v>
      </c>
      <c r="L1407" t="s">
        <v>2887</v>
      </c>
      <c r="M1407" t="s">
        <v>2895</v>
      </c>
    </row>
    <row r="1408" spans="1:13">
      <c r="A1408" s="1">
        <f>HYPERLINK("https://lsnyc.legalserver.org/matter/dynamic-profile/view/1900674","19-1900674")</f>
        <v>0</v>
      </c>
      <c r="E1408" t="s">
        <v>62</v>
      </c>
      <c r="F1408" t="s">
        <v>885</v>
      </c>
      <c r="G1408" t="s">
        <v>1974</v>
      </c>
      <c r="H1408" t="s">
        <v>2302</v>
      </c>
      <c r="I1408" t="s">
        <v>2403</v>
      </c>
      <c r="J1408" t="s">
        <v>2868</v>
      </c>
      <c r="L1408" t="s">
        <v>2887</v>
      </c>
      <c r="M1408" t="s">
        <v>2895</v>
      </c>
    </row>
    <row r="1409" spans="1:13">
      <c r="A1409" s="1">
        <f>HYPERLINK("https://lsnyc.legalserver.org/matter/dynamic-profile/view/1893053","19-1893053")</f>
        <v>0</v>
      </c>
      <c r="E1409" t="s">
        <v>62</v>
      </c>
      <c r="F1409" t="s">
        <v>372</v>
      </c>
      <c r="G1409" t="s">
        <v>1975</v>
      </c>
      <c r="H1409" t="s">
        <v>2618</v>
      </c>
      <c r="I1409" t="s">
        <v>2706</v>
      </c>
      <c r="J1409" t="s">
        <v>2870</v>
      </c>
      <c r="K1409" t="s">
        <v>2883</v>
      </c>
      <c r="L1409" t="s">
        <v>2888</v>
      </c>
      <c r="M1409" t="s">
        <v>2895</v>
      </c>
    </row>
    <row r="1410" spans="1:13">
      <c r="A1410" s="1">
        <f>HYPERLINK("https://lsnyc.legalserver.org/matter/dynamic-profile/view/1863584","18-1863584")</f>
        <v>0</v>
      </c>
      <c r="E1410" t="s">
        <v>62</v>
      </c>
      <c r="F1410" t="s">
        <v>886</v>
      </c>
      <c r="G1410" t="s">
        <v>1900</v>
      </c>
      <c r="H1410" t="s">
        <v>2763</v>
      </c>
      <c r="I1410" t="s">
        <v>2403</v>
      </c>
      <c r="J1410" t="s">
        <v>2868</v>
      </c>
      <c r="K1410" t="s">
        <v>2883</v>
      </c>
      <c r="L1410" t="s">
        <v>2887</v>
      </c>
      <c r="M1410" t="s">
        <v>2895</v>
      </c>
    </row>
    <row r="1411" spans="1:13">
      <c r="A1411" s="1">
        <f>HYPERLINK("https://lsnyc.legalserver.org/matter/dynamic-profile/view/1904775","19-1904775")</f>
        <v>0</v>
      </c>
      <c r="E1411" t="s">
        <v>62</v>
      </c>
      <c r="F1411" t="s">
        <v>887</v>
      </c>
      <c r="G1411" t="s">
        <v>1368</v>
      </c>
      <c r="H1411" t="s">
        <v>2658</v>
      </c>
      <c r="I1411" t="s">
        <v>2303</v>
      </c>
      <c r="J1411" t="s">
        <v>2868</v>
      </c>
      <c r="L1411" t="s">
        <v>2887</v>
      </c>
      <c r="M1411" t="s">
        <v>2895</v>
      </c>
    </row>
    <row r="1412" spans="1:13">
      <c r="A1412" s="1">
        <f>HYPERLINK("https://lsnyc.legalserver.org/matter/dynamic-profile/view/1904972","19-1904972")</f>
        <v>0</v>
      </c>
      <c r="E1412" t="s">
        <v>62</v>
      </c>
      <c r="F1412" t="s">
        <v>888</v>
      </c>
      <c r="G1412" t="s">
        <v>1976</v>
      </c>
      <c r="H1412" t="s">
        <v>2533</v>
      </c>
      <c r="I1412" t="s">
        <v>2650</v>
      </c>
      <c r="J1412" t="s">
        <v>2868</v>
      </c>
      <c r="K1412" t="s">
        <v>2883</v>
      </c>
      <c r="L1412" t="s">
        <v>2887</v>
      </c>
      <c r="M1412" t="s">
        <v>2892</v>
      </c>
    </row>
    <row r="1413" spans="1:13">
      <c r="A1413" s="1">
        <f>HYPERLINK("https://lsnyc.legalserver.org/matter/dynamic-profile/view/1910744","19-1910744")</f>
        <v>0</v>
      </c>
      <c r="E1413" t="s">
        <v>62</v>
      </c>
      <c r="F1413" t="s">
        <v>644</v>
      </c>
      <c r="G1413" t="s">
        <v>1527</v>
      </c>
      <c r="H1413" t="s">
        <v>2401</v>
      </c>
      <c r="I1413" t="s">
        <v>2649</v>
      </c>
      <c r="J1413" t="s">
        <v>2868</v>
      </c>
      <c r="K1413" t="s">
        <v>2883</v>
      </c>
      <c r="L1413" t="s">
        <v>2887</v>
      </c>
      <c r="M1413" t="s">
        <v>2892</v>
      </c>
    </row>
    <row r="1414" spans="1:13">
      <c r="A1414" s="1">
        <f>HYPERLINK("https://lsnyc.legalserver.org/matter/dynamic-profile/view/1890215","19-1890215")</f>
        <v>0</v>
      </c>
      <c r="E1414" t="s">
        <v>62</v>
      </c>
      <c r="F1414" t="s">
        <v>889</v>
      </c>
      <c r="G1414" t="s">
        <v>1977</v>
      </c>
      <c r="H1414" t="s">
        <v>2428</v>
      </c>
      <c r="I1414" t="s">
        <v>2650</v>
      </c>
      <c r="J1414" t="s">
        <v>2868</v>
      </c>
      <c r="L1414" t="s">
        <v>2887</v>
      </c>
      <c r="M1414" t="s">
        <v>2895</v>
      </c>
    </row>
    <row r="1415" spans="1:13">
      <c r="A1415" s="1">
        <f>HYPERLINK("https://lsnyc.legalserver.org/matter/dynamic-profile/view/1879299","18-1879299")</f>
        <v>0</v>
      </c>
      <c r="E1415" t="s">
        <v>62</v>
      </c>
      <c r="F1415" t="s">
        <v>260</v>
      </c>
      <c r="G1415" t="s">
        <v>1978</v>
      </c>
      <c r="H1415" t="s">
        <v>2645</v>
      </c>
      <c r="I1415" t="s">
        <v>2647</v>
      </c>
      <c r="J1415" t="s">
        <v>2868</v>
      </c>
      <c r="L1415" t="s">
        <v>2887</v>
      </c>
      <c r="M1415" t="s">
        <v>2895</v>
      </c>
    </row>
    <row r="1416" spans="1:13">
      <c r="A1416" s="1">
        <f>HYPERLINK("https://lsnyc.legalserver.org/matter/dynamic-profile/view/1873743","18-1873743")</f>
        <v>0</v>
      </c>
      <c r="E1416" t="s">
        <v>62</v>
      </c>
      <c r="F1416" t="s">
        <v>201</v>
      </c>
      <c r="G1416" t="s">
        <v>1291</v>
      </c>
      <c r="H1416" t="s">
        <v>2340</v>
      </c>
      <c r="I1416" t="s">
        <v>2649</v>
      </c>
      <c r="J1416" t="s">
        <v>2868</v>
      </c>
      <c r="K1416" t="s">
        <v>2883</v>
      </c>
      <c r="L1416" t="s">
        <v>2887</v>
      </c>
      <c r="M1416" t="s">
        <v>2892</v>
      </c>
    </row>
    <row r="1417" spans="1:13">
      <c r="A1417" s="1">
        <f>HYPERLINK("https://lsnyc.legalserver.org/matter/dynamic-profile/view/1898537","19-1898537")</f>
        <v>0</v>
      </c>
      <c r="E1417" t="s">
        <v>62</v>
      </c>
      <c r="F1417" t="s">
        <v>281</v>
      </c>
      <c r="G1417" t="s">
        <v>1979</v>
      </c>
      <c r="H1417" t="s">
        <v>2576</v>
      </c>
      <c r="I1417" t="s">
        <v>2303</v>
      </c>
      <c r="J1417" t="s">
        <v>2868</v>
      </c>
      <c r="L1417" t="s">
        <v>2887</v>
      </c>
      <c r="M1417" t="s">
        <v>2892</v>
      </c>
    </row>
    <row r="1418" spans="1:13">
      <c r="A1418" s="1">
        <f>HYPERLINK("https://lsnyc.legalserver.org/matter/dynamic-profile/view/1908575","19-1908575")</f>
        <v>0</v>
      </c>
      <c r="E1418" t="s">
        <v>62</v>
      </c>
      <c r="F1418" t="s">
        <v>890</v>
      </c>
      <c r="G1418" t="s">
        <v>1980</v>
      </c>
      <c r="H1418" t="s">
        <v>2450</v>
      </c>
      <c r="I1418" t="s">
        <v>2760</v>
      </c>
      <c r="J1418" t="s">
        <v>2868</v>
      </c>
      <c r="L1418" t="s">
        <v>2887</v>
      </c>
      <c r="M1418" t="s">
        <v>2895</v>
      </c>
    </row>
    <row r="1419" spans="1:13">
      <c r="A1419" s="1">
        <f>HYPERLINK("https://lsnyc.legalserver.org/matter/dynamic-profile/view/1887004","19-1887004")</f>
        <v>0</v>
      </c>
      <c r="E1419" t="s">
        <v>62</v>
      </c>
      <c r="F1419" t="s">
        <v>336</v>
      </c>
      <c r="G1419" t="s">
        <v>1981</v>
      </c>
      <c r="H1419" t="s">
        <v>2361</v>
      </c>
      <c r="I1419" t="s">
        <v>2401</v>
      </c>
      <c r="J1419" t="s">
        <v>2868</v>
      </c>
      <c r="L1419" t="s">
        <v>2887</v>
      </c>
      <c r="M1419" t="s">
        <v>2892</v>
      </c>
    </row>
    <row r="1420" spans="1:13">
      <c r="A1420" s="1">
        <f>HYPERLINK("https://lsnyc.legalserver.org/matter/dynamic-profile/view/1893875","19-1893875")</f>
        <v>0</v>
      </c>
      <c r="E1420" t="s">
        <v>62</v>
      </c>
      <c r="F1420" t="s">
        <v>891</v>
      </c>
      <c r="G1420" t="s">
        <v>1982</v>
      </c>
      <c r="H1420" t="s">
        <v>2409</v>
      </c>
      <c r="I1420" t="s">
        <v>2303</v>
      </c>
      <c r="J1420" t="s">
        <v>2868</v>
      </c>
      <c r="K1420" t="s">
        <v>2883</v>
      </c>
      <c r="L1420" t="s">
        <v>2887</v>
      </c>
      <c r="M1420" t="s">
        <v>2895</v>
      </c>
    </row>
    <row r="1421" spans="1:13">
      <c r="A1421" s="1">
        <f>HYPERLINK("https://lsnyc.legalserver.org/matter/dynamic-profile/view/1908547","19-1908547")</f>
        <v>0</v>
      </c>
      <c r="E1421" t="s">
        <v>62</v>
      </c>
      <c r="F1421" t="s">
        <v>892</v>
      </c>
      <c r="G1421" t="s">
        <v>1266</v>
      </c>
      <c r="H1421" t="s">
        <v>2450</v>
      </c>
      <c r="I1421" t="s">
        <v>2403</v>
      </c>
      <c r="J1421" t="s">
        <v>2868</v>
      </c>
      <c r="L1421" t="s">
        <v>2887</v>
      </c>
      <c r="M1421" t="s">
        <v>2892</v>
      </c>
    </row>
    <row r="1422" spans="1:13">
      <c r="A1422" s="1">
        <f>HYPERLINK("https://lsnyc.legalserver.org/matter/dynamic-profile/view/1894236","19-1894236")</f>
        <v>0</v>
      </c>
      <c r="E1422" t="s">
        <v>63</v>
      </c>
      <c r="F1422" t="s">
        <v>893</v>
      </c>
      <c r="G1422" t="s">
        <v>1983</v>
      </c>
      <c r="H1422" t="s">
        <v>2379</v>
      </c>
      <c r="I1422" t="s">
        <v>2405</v>
      </c>
      <c r="J1422" t="s">
        <v>2868</v>
      </c>
      <c r="K1422" t="s">
        <v>2883</v>
      </c>
      <c r="L1422" t="s">
        <v>2887</v>
      </c>
      <c r="M1422" t="s">
        <v>2892</v>
      </c>
    </row>
    <row r="1423" spans="1:13">
      <c r="A1423" s="1">
        <f>HYPERLINK("https://lsnyc.legalserver.org/matter/dynamic-profile/view/1884584","18-1884584")</f>
        <v>0</v>
      </c>
      <c r="E1423" t="s">
        <v>63</v>
      </c>
      <c r="F1423" t="s">
        <v>616</v>
      </c>
      <c r="G1423" t="s">
        <v>1984</v>
      </c>
      <c r="H1423" t="s">
        <v>2764</v>
      </c>
      <c r="I1423" t="s">
        <v>2582</v>
      </c>
      <c r="J1423" t="s">
        <v>2868</v>
      </c>
      <c r="K1423" t="s">
        <v>2883</v>
      </c>
      <c r="L1423" t="s">
        <v>2887</v>
      </c>
      <c r="M1423" t="s">
        <v>2895</v>
      </c>
    </row>
    <row r="1424" spans="1:13">
      <c r="A1424" s="1">
        <f>HYPERLINK("https://lsnyc.legalserver.org/matter/dynamic-profile/view/1909026","19-1909026")</f>
        <v>0</v>
      </c>
      <c r="E1424" t="s">
        <v>63</v>
      </c>
      <c r="F1424" t="s">
        <v>894</v>
      </c>
      <c r="G1424" t="s">
        <v>1985</v>
      </c>
      <c r="H1424" t="s">
        <v>2652</v>
      </c>
      <c r="I1424" t="s">
        <v>2360</v>
      </c>
      <c r="J1424" t="s">
        <v>2867</v>
      </c>
      <c r="K1424" t="s">
        <v>2883</v>
      </c>
      <c r="L1424" t="s">
        <v>2885</v>
      </c>
      <c r="M1424" t="s">
        <v>2893</v>
      </c>
    </row>
    <row r="1425" spans="1:13">
      <c r="A1425" s="1">
        <f>HYPERLINK("https://lsnyc.legalserver.org/matter/dynamic-profile/view/1901484","19-1901484")</f>
        <v>0</v>
      </c>
      <c r="E1425" t="s">
        <v>63</v>
      </c>
      <c r="F1425" t="s">
        <v>895</v>
      </c>
      <c r="G1425" t="s">
        <v>1365</v>
      </c>
      <c r="H1425" t="s">
        <v>2492</v>
      </c>
      <c r="I1425" t="s">
        <v>2405</v>
      </c>
      <c r="J1425" t="s">
        <v>2868</v>
      </c>
      <c r="K1425" t="s">
        <v>2883</v>
      </c>
      <c r="L1425" t="s">
        <v>2887</v>
      </c>
      <c r="M1425" t="s">
        <v>2897</v>
      </c>
    </row>
    <row r="1426" spans="1:13">
      <c r="A1426" s="1">
        <f>HYPERLINK("https://lsnyc.legalserver.org/matter/dynamic-profile/view/1898627","19-1898627")</f>
        <v>0</v>
      </c>
      <c r="E1426" t="s">
        <v>63</v>
      </c>
      <c r="F1426" t="s">
        <v>896</v>
      </c>
      <c r="G1426" t="s">
        <v>1986</v>
      </c>
      <c r="H1426" t="s">
        <v>2327</v>
      </c>
      <c r="I1426" t="s">
        <v>2348</v>
      </c>
      <c r="J1426" t="s">
        <v>2868</v>
      </c>
      <c r="K1426" t="s">
        <v>2883</v>
      </c>
      <c r="M1426" t="s">
        <v>2892</v>
      </c>
    </row>
    <row r="1427" spans="1:13">
      <c r="A1427" s="1">
        <f>HYPERLINK("https://lsnyc.legalserver.org/matter/dynamic-profile/view/1909714","19-1909714")</f>
        <v>0</v>
      </c>
      <c r="E1427" t="s">
        <v>63</v>
      </c>
      <c r="F1427" t="s">
        <v>382</v>
      </c>
      <c r="G1427" t="s">
        <v>1987</v>
      </c>
      <c r="H1427" t="s">
        <v>2511</v>
      </c>
      <c r="I1427" t="s">
        <v>2403</v>
      </c>
      <c r="J1427" t="s">
        <v>2868</v>
      </c>
      <c r="K1427" t="s">
        <v>2883</v>
      </c>
      <c r="L1427" t="s">
        <v>2887</v>
      </c>
      <c r="M1427" t="s">
        <v>2892</v>
      </c>
    </row>
    <row r="1428" spans="1:13">
      <c r="A1428" s="1">
        <f>HYPERLINK("https://lsnyc.legalserver.org/matter/dynamic-profile/view/1893820","19-1893820")</f>
        <v>0</v>
      </c>
      <c r="E1428" t="s">
        <v>63</v>
      </c>
      <c r="F1428" t="s">
        <v>649</v>
      </c>
      <c r="G1428" t="s">
        <v>1265</v>
      </c>
      <c r="H1428" t="s">
        <v>2529</v>
      </c>
      <c r="I1428" t="s">
        <v>2652</v>
      </c>
      <c r="J1428" t="s">
        <v>2867</v>
      </c>
      <c r="L1428" t="s">
        <v>2885</v>
      </c>
      <c r="M1428" t="s">
        <v>2893</v>
      </c>
    </row>
    <row r="1429" spans="1:13">
      <c r="A1429" s="1">
        <f>HYPERLINK("https://lsnyc.legalserver.org/matter/dynamic-profile/view/1911099","19-1911099")</f>
        <v>0</v>
      </c>
      <c r="E1429" t="s">
        <v>63</v>
      </c>
      <c r="F1429" t="s">
        <v>897</v>
      </c>
      <c r="G1429" t="s">
        <v>1988</v>
      </c>
      <c r="H1429" t="s">
        <v>2453</v>
      </c>
      <c r="I1429" t="s">
        <v>2403</v>
      </c>
      <c r="J1429" t="s">
        <v>2868</v>
      </c>
      <c r="K1429" t="s">
        <v>2883</v>
      </c>
      <c r="L1429" t="s">
        <v>2887</v>
      </c>
      <c r="M1429" t="s">
        <v>2895</v>
      </c>
    </row>
    <row r="1430" spans="1:13">
      <c r="A1430" s="1">
        <f>HYPERLINK("https://lsnyc.legalserver.org/matter/dynamic-profile/view/1887568","19-1887568")</f>
        <v>0</v>
      </c>
      <c r="E1430" t="s">
        <v>63</v>
      </c>
      <c r="F1430" t="s">
        <v>649</v>
      </c>
      <c r="G1430" t="s">
        <v>1265</v>
      </c>
      <c r="H1430" t="s">
        <v>2347</v>
      </c>
      <c r="I1430" t="s">
        <v>2650</v>
      </c>
      <c r="J1430" t="s">
        <v>2868</v>
      </c>
      <c r="K1430" t="s">
        <v>2883</v>
      </c>
      <c r="L1430" t="s">
        <v>2887</v>
      </c>
      <c r="M1430" t="s">
        <v>2892</v>
      </c>
    </row>
    <row r="1431" spans="1:13">
      <c r="A1431" s="1">
        <f>HYPERLINK("https://lsnyc.legalserver.org/matter/dynamic-profile/view/1908027","19-1908027")</f>
        <v>0</v>
      </c>
      <c r="E1431" t="s">
        <v>63</v>
      </c>
      <c r="F1431" t="s">
        <v>894</v>
      </c>
      <c r="G1431" t="s">
        <v>1985</v>
      </c>
      <c r="H1431" t="s">
        <v>2343</v>
      </c>
      <c r="I1431" t="s">
        <v>2705</v>
      </c>
      <c r="J1431" t="s">
        <v>2868</v>
      </c>
      <c r="K1431" t="s">
        <v>2883</v>
      </c>
      <c r="L1431" t="s">
        <v>2887</v>
      </c>
      <c r="M1431" t="s">
        <v>2892</v>
      </c>
    </row>
    <row r="1432" spans="1:13">
      <c r="A1432" s="1">
        <f>HYPERLINK("https://lsnyc.legalserver.org/matter/dynamic-profile/view/1905301","19-1905301")</f>
        <v>0</v>
      </c>
      <c r="E1432" t="s">
        <v>63</v>
      </c>
      <c r="F1432" t="s">
        <v>337</v>
      </c>
      <c r="G1432" t="s">
        <v>1989</v>
      </c>
      <c r="H1432" t="s">
        <v>2497</v>
      </c>
      <c r="I1432" t="s">
        <v>2650</v>
      </c>
      <c r="J1432" t="s">
        <v>2868</v>
      </c>
      <c r="K1432" t="s">
        <v>2883</v>
      </c>
      <c r="L1432" t="s">
        <v>2887</v>
      </c>
      <c r="M1432" t="s">
        <v>2892</v>
      </c>
    </row>
    <row r="1433" spans="1:13">
      <c r="A1433" s="1">
        <f>HYPERLINK("https://lsnyc.legalserver.org/matter/dynamic-profile/view/1908417","19-1908417")</f>
        <v>0</v>
      </c>
      <c r="E1433" t="s">
        <v>63</v>
      </c>
      <c r="F1433" t="s">
        <v>898</v>
      </c>
      <c r="G1433" t="s">
        <v>1288</v>
      </c>
      <c r="H1433" t="s">
        <v>2485</v>
      </c>
      <c r="I1433" t="s">
        <v>2485</v>
      </c>
      <c r="J1433" t="s">
        <v>2869</v>
      </c>
      <c r="K1433" t="s">
        <v>2883</v>
      </c>
      <c r="L1433" t="s">
        <v>2885</v>
      </c>
      <c r="M1433" t="s">
        <v>2918</v>
      </c>
    </row>
    <row r="1434" spans="1:13">
      <c r="A1434" s="1">
        <f>HYPERLINK("https://lsnyc.legalserver.org/matter/dynamic-profile/view/1897260","19-1897260")</f>
        <v>0</v>
      </c>
      <c r="E1434" t="s">
        <v>63</v>
      </c>
      <c r="F1434" t="s">
        <v>899</v>
      </c>
      <c r="G1434" t="s">
        <v>1234</v>
      </c>
      <c r="H1434" t="s">
        <v>2452</v>
      </c>
      <c r="I1434" t="s">
        <v>2348</v>
      </c>
      <c r="J1434" t="s">
        <v>2868</v>
      </c>
      <c r="L1434" t="s">
        <v>2888</v>
      </c>
      <c r="M1434" t="s">
        <v>2895</v>
      </c>
    </row>
    <row r="1435" spans="1:13">
      <c r="A1435" s="1">
        <f>HYPERLINK("https://lsnyc.legalserver.org/matter/dynamic-profile/view/1882909","18-1882909")</f>
        <v>0</v>
      </c>
      <c r="E1435" t="s">
        <v>63</v>
      </c>
      <c r="F1435" t="s">
        <v>895</v>
      </c>
      <c r="G1435" t="s">
        <v>1365</v>
      </c>
      <c r="H1435" t="s">
        <v>2444</v>
      </c>
      <c r="I1435" t="s">
        <v>2410</v>
      </c>
      <c r="J1435" t="s">
        <v>2868</v>
      </c>
      <c r="K1435" t="s">
        <v>2883</v>
      </c>
      <c r="L1435" t="s">
        <v>2887</v>
      </c>
      <c r="M1435" t="s">
        <v>2892</v>
      </c>
    </row>
    <row r="1436" spans="1:13">
      <c r="A1436" s="1">
        <f>HYPERLINK("https://lsnyc.legalserver.org/matter/dynamic-profile/view/1904467","19-1904467")</f>
        <v>0</v>
      </c>
      <c r="E1436" t="s">
        <v>63</v>
      </c>
      <c r="F1436" t="s">
        <v>898</v>
      </c>
      <c r="G1436" t="s">
        <v>1288</v>
      </c>
      <c r="H1436" t="s">
        <v>2573</v>
      </c>
      <c r="I1436" t="s">
        <v>2407</v>
      </c>
      <c r="J1436" t="s">
        <v>2868</v>
      </c>
      <c r="K1436" t="s">
        <v>2883</v>
      </c>
      <c r="L1436" t="s">
        <v>2887</v>
      </c>
      <c r="M1436" t="s">
        <v>2895</v>
      </c>
    </row>
    <row r="1437" spans="1:13">
      <c r="A1437" s="1">
        <f>HYPERLINK("https://lsnyc.legalserver.org/matter/dynamic-profile/view/1884708","18-1884708")</f>
        <v>0</v>
      </c>
      <c r="E1437" t="s">
        <v>63</v>
      </c>
      <c r="F1437" t="s">
        <v>616</v>
      </c>
      <c r="G1437" t="s">
        <v>1984</v>
      </c>
      <c r="H1437" t="s">
        <v>2501</v>
      </c>
      <c r="I1437" t="s">
        <v>2538</v>
      </c>
      <c r="J1437" t="s">
        <v>2869</v>
      </c>
      <c r="K1437" t="s">
        <v>2883</v>
      </c>
      <c r="L1437" t="s">
        <v>2885</v>
      </c>
      <c r="M1437" t="s">
        <v>2923</v>
      </c>
    </row>
    <row r="1438" spans="1:13">
      <c r="A1438" s="1">
        <f>HYPERLINK("https://lsnyc.legalserver.org/matter/dynamic-profile/view/1868936","18-1868936")</f>
        <v>0</v>
      </c>
      <c r="E1438" t="s">
        <v>63</v>
      </c>
      <c r="F1438" t="s">
        <v>171</v>
      </c>
      <c r="G1438" t="s">
        <v>196</v>
      </c>
      <c r="H1438" t="s">
        <v>2308</v>
      </c>
      <c r="I1438" t="s">
        <v>2405</v>
      </c>
      <c r="J1438" t="s">
        <v>2868</v>
      </c>
      <c r="K1438" t="s">
        <v>2883</v>
      </c>
      <c r="L1438" t="s">
        <v>2887</v>
      </c>
      <c r="M1438" t="s">
        <v>2895</v>
      </c>
    </row>
    <row r="1439" spans="1:13">
      <c r="A1439" s="1">
        <f>HYPERLINK("https://lsnyc.legalserver.org/matter/dynamic-profile/view/1902219","19-1902219")</f>
        <v>0</v>
      </c>
      <c r="E1439" t="s">
        <v>63</v>
      </c>
      <c r="F1439" t="s">
        <v>649</v>
      </c>
      <c r="G1439" t="s">
        <v>1265</v>
      </c>
      <c r="H1439" t="s">
        <v>2404</v>
      </c>
      <c r="I1439" t="s">
        <v>2468</v>
      </c>
      <c r="J1439" t="s">
        <v>2868</v>
      </c>
      <c r="K1439" t="s">
        <v>2883</v>
      </c>
      <c r="L1439" t="s">
        <v>2885</v>
      </c>
      <c r="M1439" t="s">
        <v>2906</v>
      </c>
    </row>
    <row r="1440" spans="1:13">
      <c r="A1440" s="1">
        <f>HYPERLINK("https://lsnyc.legalserver.org/matter/dynamic-profile/view/1897182","19-1897182")</f>
        <v>0</v>
      </c>
      <c r="E1440" t="s">
        <v>63</v>
      </c>
      <c r="F1440" t="s">
        <v>900</v>
      </c>
      <c r="G1440" t="s">
        <v>1990</v>
      </c>
      <c r="H1440" t="s">
        <v>2452</v>
      </c>
      <c r="I1440" t="s">
        <v>2453</v>
      </c>
      <c r="J1440" t="s">
        <v>2868</v>
      </c>
      <c r="L1440" t="s">
        <v>2887</v>
      </c>
      <c r="M1440" t="s">
        <v>2892</v>
      </c>
    </row>
    <row r="1441" spans="1:13">
      <c r="A1441" s="1">
        <f>HYPERLINK("https://lsnyc.legalserver.org/matter/dynamic-profile/view/0781431","15-0781431")</f>
        <v>0</v>
      </c>
      <c r="E1441" t="s">
        <v>63</v>
      </c>
      <c r="F1441" t="s">
        <v>901</v>
      </c>
      <c r="G1441" t="s">
        <v>1659</v>
      </c>
      <c r="H1441" t="s">
        <v>2765</v>
      </c>
      <c r="I1441" t="s">
        <v>2403</v>
      </c>
      <c r="J1441" t="s">
        <v>2868</v>
      </c>
      <c r="L1441" t="s">
        <v>2887</v>
      </c>
      <c r="M1441" t="s">
        <v>2892</v>
      </c>
    </row>
    <row r="1442" spans="1:13">
      <c r="A1442" s="1">
        <f>HYPERLINK("https://lsnyc.legalserver.org/matter/dynamic-profile/view/1910979","19-1910979")</f>
        <v>0</v>
      </c>
      <c r="E1442" t="s">
        <v>63</v>
      </c>
      <c r="F1442" t="s">
        <v>902</v>
      </c>
      <c r="G1442" t="s">
        <v>1991</v>
      </c>
      <c r="H1442" t="s">
        <v>2766</v>
      </c>
      <c r="I1442" t="s">
        <v>2520</v>
      </c>
      <c r="J1442" t="s">
        <v>2868</v>
      </c>
      <c r="K1442" t="s">
        <v>2883</v>
      </c>
      <c r="L1442" t="s">
        <v>2887</v>
      </c>
      <c r="M1442" t="s">
        <v>2895</v>
      </c>
    </row>
    <row r="1443" spans="1:13">
      <c r="A1443" s="1">
        <f>HYPERLINK("https://lsnyc.legalserver.org/matter/dynamic-profile/view/1896131","19-1896131")</f>
        <v>0</v>
      </c>
      <c r="E1443" t="s">
        <v>63</v>
      </c>
      <c r="F1443" t="s">
        <v>477</v>
      </c>
      <c r="G1443" t="s">
        <v>1536</v>
      </c>
      <c r="H1443" t="s">
        <v>2386</v>
      </c>
      <c r="I1443" t="s">
        <v>2360</v>
      </c>
      <c r="J1443" t="s">
        <v>2868</v>
      </c>
      <c r="K1443" t="s">
        <v>2883</v>
      </c>
      <c r="L1443" t="s">
        <v>2887</v>
      </c>
      <c r="M1443" t="s">
        <v>2895</v>
      </c>
    </row>
    <row r="1444" spans="1:13">
      <c r="A1444" s="1">
        <f>HYPERLINK("https://lsnyc.legalserver.org/matter/dynamic-profile/view/1881461","18-1881461")</f>
        <v>0</v>
      </c>
      <c r="E1444" t="s">
        <v>63</v>
      </c>
      <c r="F1444" t="s">
        <v>903</v>
      </c>
      <c r="G1444" t="s">
        <v>1992</v>
      </c>
      <c r="H1444" t="s">
        <v>2534</v>
      </c>
      <c r="I1444" t="s">
        <v>2650</v>
      </c>
      <c r="J1444" t="s">
        <v>2868</v>
      </c>
      <c r="K1444" t="s">
        <v>2883</v>
      </c>
      <c r="L1444" t="s">
        <v>2887</v>
      </c>
      <c r="M1444" t="s">
        <v>2895</v>
      </c>
    </row>
    <row r="1445" spans="1:13">
      <c r="A1445" s="1">
        <f>HYPERLINK("https://lsnyc.legalserver.org/matter/dynamic-profile/view/1888518","19-1888518")</f>
        <v>0</v>
      </c>
      <c r="E1445" t="s">
        <v>63</v>
      </c>
      <c r="F1445" t="s">
        <v>649</v>
      </c>
      <c r="G1445" t="s">
        <v>1265</v>
      </c>
      <c r="H1445" t="s">
        <v>2425</v>
      </c>
      <c r="I1445" t="s">
        <v>2297</v>
      </c>
      <c r="J1445" t="s">
        <v>2869</v>
      </c>
      <c r="K1445" t="s">
        <v>2883</v>
      </c>
      <c r="L1445" t="s">
        <v>2885</v>
      </c>
      <c r="M1445" t="s">
        <v>2899</v>
      </c>
    </row>
    <row r="1446" spans="1:13">
      <c r="A1446" s="1">
        <f>HYPERLINK("https://lsnyc.legalserver.org/matter/dynamic-profile/view/1909524","19-1909524")</f>
        <v>0</v>
      </c>
      <c r="E1446" t="s">
        <v>63</v>
      </c>
      <c r="F1446" t="s">
        <v>534</v>
      </c>
      <c r="G1446" t="s">
        <v>1583</v>
      </c>
      <c r="H1446" t="s">
        <v>2627</v>
      </c>
      <c r="I1446" t="s">
        <v>2520</v>
      </c>
      <c r="J1446" t="s">
        <v>2868</v>
      </c>
      <c r="K1446" t="s">
        <v>2883</v>
      </c>
      <c r="L1446" t="s">
        <v>2887</v>
      </c>
      <c r="M1446" t="s">
        <v>2892</v>
      </c>
    </row>
    <row r="1447" spans="1:13">
      <c r="A1447" s="1">
        <f>HYPERLINK("https://lsnyc.legalserver.org/matter/dynamic-profile/view/1908843","19-1908843")</f>
        <v>0</v>
      </c>
      <c r="E1447" t="s">
        <v>63</v>
      </c>
      <c r="F1447" t="s">
        <v>895</v>
      </c>
      <c r="G1447" t="s">
        <v>1365</v>
      </c>
      <c r="H1447" t="s">
        <v>2709</v>
      </c>
      <c r="I1447" t="s">
        <v>2360</v>
      </c>
      <c r="J1447" t="s">
        <v>2871</v>
      </c>
      <c r="L1447" t="s">
        <v>2889</v>
      </c>
    </row>
    <row r="1448" spans="1:13">
      <c r="A1448" s="1">
        <f>HYPERLINK("https://lsnyc.legalserver.org/matter/dynamic-profile/view/1885498","18-1885498")</f>
        <v>0</v>
      </c>
      <c r="E1448" t="s">
        <v>63</v>
      </c>
      <c r="F1448" t="s">
        <v>904</v>
      </c>
      <c r="G1448" t="s">
        <v>1993</v>
      </c>
      <c r="H1448" t="s">
        <v>2440</v>
      </c>
      <c r="I1448" t="s">
        <v>2408</v>
      </c>
      <c r="J1448" t="s">
        <v>2868</v>
      </c>
      <c r="K1448" t="s">
        <v>2883</v>
      </c>
      <c r="L1448" t="s">
        <v>2887</v>
      </c>
      <c r="M1448" t="s">
        <v>2892</v>
      </c>
    </row>
    <row r="1449" spans="1:13">
      <c r="A1449" s="1">
        <f>HYPERLINK("https://lsnyc.legalserver.org/matter/dynamic-profile/view/1911876","19-1911876")</f>
        <v>0</v>
      </c>
      <c r="E1449" t="s">
        <v>63</v>
      </c>
      <c r="F1449" t="s">
        <v>135</v>
      </c>
      <c r="G1449" t="s">
        <v>1392</v>
      </c>
      <c r="H1449" t="s">
        <v>2636</v>
      </c>
      <c r="I1449" t="s">
        <v>2360</v>
      </c>
      <c r="J1449" t="s">
        <v>2868</v>
      </c>
      <c r="K1449" t="s">
        <v>2883</v>
      </c>
      <c r="L1449" t="s">
        <v>2887</v>
      </c>
      <c r="M1449" t="s">
        <v>2892</v>
      </c>
    </row>
    <row r="1450" spans="1:13">
      <c r="A1450" s="1">
        <f>HYPERLINK("https://lsnyc.legalserver.org/matter/dynamic-profile/view/1897562","19-1897562")</f>
        <v>0</v>
      </c>
      <c r="E1450" t="s">
        <v>63</v>
      </c>
      <c r="F1450" t="s">
        <v>905</v>
      </c>
      <c r="G1450" t="s">
        <v>1994</v>
      </c>
      <c r="H1450" t="s">
        <v>2363</v>
      </c>
      <c r="I1450" t="s">
        <v>2650</v>
      </c>
      <c r="J1450" t="s">
        <v>2868</v>
      </c>
      <c r="K1450" t="s">
        <v>2883</v>
      </c>
      <c r="L1450" t="s">
        <v>2887</v>
      </c>
      <c r="M1450" t="s">
        <v>2892</v>
      </c>
    </row>
    <row r="1451" spans="1:13">
      <c r="A1451" s="1">
        <f>HYPERLINK("https://lsnyc.legalserver.org/matter/dynamic-profile/view/1910858","19-1910858")</f>
        <v>0</v>
      </c>
      <c r="E1451" t="s">
        <v>63</v>
      </c>
      <c r="F1451" t="s">
        <v>906</v>
      </c>
      <c r="G1451" t="s">
        <v>1995</v>
      </c>
      <c r="H1451" t="s">
        <v>2767</v>
      </c>
      <c r="I1451" t="s">
        <v>2520</v>
      </c>
      <c r="J1451" t="s">
        <v>2868</v>
      </c>
      <c r="K1451" t="s">
        <v>2883</v>
      </c>
      <c r="L1451" t="s">
        <v>2887</v>
      </c>
      <c r="M1451" t="s">
        <v>2892</v>
      </c>
    </row>
    <row r="1452" spans="1:13">
      <c r="A1452" s="1">
        <f>HYPERLINK("https://lsnyc.legalserver.org/matter/dynamic-profile/view/1878339","18-1878339")</f>
        <v>0</v>
      </c>
      <c r="E1452" t="s">
        <v>63</v>
      </c>
      <c r="F1452" t="s">
        <v>143</v>
      </c>
      <c r="G1452" t="s">
        <v>1246</v>
      </c>
      <c r="H1452" t="s">
        <v>2384</v>
      </c>
      <c r="I1452" t="s">
        <v>2650</v>
      </c>
      <c r="J1452" t="s">
        <v>2868</v>
      </c>
      <c r="K1452" t="s">
        <v>2883</v>
      </c>
      <c r="L1452" t="s">
        <v>2887</v>
      </c>
      <c r="M1452" t="s">
        <v>2895</v>
      </c>
    </row>
    <row r="1453" spans="1:13">
      <c r="A1453" s="1">
        <f>HYPERLINK("https://lsnyc.legalserver.org/matter/dynamic-profile/view/0753188","14-0753188")</f>
        <v>0</v>
      </c>
      <c r="E1453" t="s">
        <v>64</v>
      </c>
      <c r="F1453" t="s">
        <v>426</v>
      </c>
      <c r="G1453" t="s">
        <v>1996</v>
      </c>
      <c r="H1453" t="s">
        <v>2768</v>
      </c>
      <c r="I1453" t="s">
        <v>2717</v>
      </c>
      <c r="J1453" t="s">
        <v>2868</v>
      </c>
      <c r="L1453" t="s">
        <v>2889</v>
      </c>
      <c r="M1453" t="s">
        <v>2924</v>
      </c>
    </row>
    <row r="1454" spans="1:13">
      <c r="A1454" s="1">
        <f>HYPERLINK("https://lsnyc.legalserver.org/matter/dynamic-profile/view/1911846","19-1911846")</f>
        <v>0</v>
      </c>
      <c r="E1454" t="s">
        <v>65</v>
      </c>
      <c r="F1454" t="s">
        <v>270</v>
      </c>
      <c r="G1454" t="s">
        <v>1288</v>
      </c>
      <c r="H1454" t="s">
        <v>2636</v>
      </c>
      <c r="I1454" t="s">
        <v>2636</v>
      </c>
      <c r="J1454" t="s">
        <v>2866</v>
      </c>
    </row>
    <row r="1455" spans="1:13">
      <c r="A1455" s="1">
        <f>HYPERLINK("https://lsnyc.legalserver.org/matter/dynamic-profile/view/1911862","19-1911862")</f>
        <v>0</v>
      </c>
      <c r="E1455" t="s">
        <v>65</v>
      </c>
      <c r="F1455" t="s">
        <v>907</v>
      </c>
      <c r="G1455" t="s">
        <v>1997</v>
      </c>
      <c r="H1455" t="s">
        <v>2636</v>
      </c>
      <c r="I1455" t="s">
        <v>2410</v>
      </c>
      <c r="J1455" t="s">
        <v>2868</v>
      </c>
      <c r="K1455" t="s">
        <v>2883</v>
      </c>
      <c r="L1455" t="s">
        <v>2887</v>
      </c>
      <c r="M1455" t="s">
        <v>2892</v>
      </c>
    </row>
    <row r="1456" spans="1:13">
      <c r="A1456" s="1">
        <f>HYPERLINK("https://lsnyc.legalserver.org/matter/dynamic-profile/view/1906708","19-1906708")</f>
        <v>0</v>
      </c>
      <c r="E1456" t="s">
        <v>65</v>
      </c>
      <c r="F1456" t="s">
        <v>595</v>
      </c>
      <c r="G1456" t="s">
        <v>1491</v>
      </c>
      <c r="H1456" t="s">
        <v>2575</v>
      </c>
      <c r="I1456" t="s">
        <v>2403</v>
      </c>
      <c r="J1456" t="s">
        <v>2868</v>
      </c>
      <c r="K1456" t="s">
        <v>2883</v>
      </c>
      <c r="L1456" t="s">
        <v>2887</v>
      </c>
      <c r="M1456" t="s">
        <v>2895</v>
      </c>
    </row>
    <row r="1457" spans="1:13">
      <c r="A1457" s="1">
        <f>HYPERLINK("https://lsnyc.legalserver.org/matter/dynamic-profile/view/1911765","19-1911765")</f>
        <v>0</v>
      </c>
      <c r="E1457" t="s">
        <v>65</v>
      </c>
      <c r="F1457" t="s">
        <v>270</v>
      </c>
      <c r="G1457" t="s">
        <v>1288</v>
      </c>
      <c r="H1457" t="s">
        <v>2306</v>
      </c>
      <c r="I1457" t="s">
        <v>2410</v>
      </c>
      <c r="J1457" t="s">
        <v>2868</v>
      </c>
      <c r="K1457" t="s">
        <v>2883</v>
      </c>
      <c r="L1457" t="s">
        <v>2886</v>
      </c>
      <c r="M1457" t="s">
        <v>2892</v>
      </c>
    </row>
    <row r="1458" spans="1:13">
      <c r="A1458" s="1">
        <f>HYPERLINK("https://lsnyc.legalserver.org/matter/dynamic-profile/view/1910464","19-1910464")</f>
        <v>0</v>
      </c>
      <c r="E1458" t="s">
        <v>65</v>
      </c>
      <c r="F1458" t="s">
        <v>908</v>
      </c>
      <c r="G1458" t="s">
        <v>1292</v>
      </c>
      <c r="H1458" t="s">
        <v>2295</v>
      </c>
      <c r="I1458" t="s">
        <v>2705</v>
      </c>
      <c r="J1458" t="s">
        <v>2868</v>
      </c>
      <c r="K1458" t="s">
        <v>2883</v>
      </c>
      <c r="M1458" t="s">
        <v>2892</v>
      </c>
    </row>
    <row r="1459" spans="1:13">
      <c r="A1459" s="1">
        <f>HYPERLINK("https://lsnyc.legalserver.org/matter/dynamic-profile/view/1910401","19-1910401")</f>
        <v>0</v>
      </c>
      <c r="E1459" t="s">
        <v>65</v>
      </c>
      <c r="F1459" t="s">
        <v>618</v>
      </c>
      <c r="G1459" t="s">
        <v>1998</v>
      </c>
      <c r="H1459" t="s">
        <v>2295</v>
      </c>
      <c r="I1459" t="s">
        <v>2410</v>
      </c>
      <c r="J1459" t="s">
        <v>2868</v>
      </c>
      <c r="K1459" t="s">
        <v>2883</v>
      </c>
      <c r="M1459" t="s">
        <v>2895</v>
      </c>
    </row>
    <row r="1460" spans="1:13">
      <c r="A1460" s="1">
        <f>HYPERLINK("https://lsnyc.legalserver.org/matter/dynamic-profile/view/0791421","15-0791421")</f>
        <v>0</v>
      </c>
      <c r="E1460" t="s">
        <v>66</v>
      </c>
      <c r="F1460" t="s">
        <v>909</v>
      </c>
      <c r="G1460" t="s">
        <v>1619</v>
      </c>
      <c r="H1460" t="s">
        <v>2769</v>
      </c>
      <c r="I1460" t="s">
        <v>2636</v>
      </c>
      <c r="J1460" t="s">
        <v>2868</v>
      </c>
      <c r="K1460" t="s">
        <v>2883</v>
      </c>
      <c r="L1460" t="s">
        <v>2885</v>
      </c>
      <c r="M1460" t="s">
        <v>2901</v>
      </c>
    </row>
    <row r="1461" spans="1:13">
      <c r="A1461" s="1">
        <f>HYPERLINK("https://lsnyc.legalserver.org/matter/dynamic-profile/view/0782632","15-0782632")</f>
        <v>0</v>
      </c>
      <c r="E1461" t="s">
        <v>66</v>
      </c>
      <c r="F1461" t="s">
        <v>427</v>
      </c>
      <c r="G1461" t="s">
        <v>1732</v>
      </c>
      <c r="H1461" t="s">
        <v>2770</v>
      </c>
      <c r="I1461" t="s">
        <v>2507</v>
      </c>
      <c r="J1461" t="s">
        <v>2868</v>
      </c>
      <c r="L1461" t="s">
        <v>2887</v>
      </c>
      <c r="M1461" t="s">
        <v>2895</v>
      </c>
    </row>
    <row r="1462" spans="1:13">
      <c r="A1462" s="1">
        <f>HYPERLINK("https://lsnyc.legalserver.org/matter/dynamic-profile/view/0780769","15-0780769")</f>
        <v>0</v>
      </c>
      <c r="E1462" t="s">
        <v>66</v>
      </c>
      <c r="F1462" t="s">
        <v>108</v>
      </c>
      <c r="G1462" t="s">
        <v>1999</v>
      </c>
      <c r="H1462" t="s">
        <v>2771</v>
      </c>
      <c r="I1462" t="s">
        <v>2636</v>
      </c>
      <c r="J1462" t="s">
        <v>2868</v>
      </c>
      <c r="L1462" t="s">
        <v>2887</v>
      </c>
      <c r="M1462" t="s">
        <v>2897</v>
      </c>
    </row>
    <row r="1463" spans="1:13">
      <c r="A1463" s="1">
        <f>HYPERLINK("https://lsnyc.legalserver.org/matter/dynamic-profile/view/1863635","18-1863635")</f>
        <v>0</v>
      </c>
      <c r="E1463" t="s">
        <v>67</v>
      </c>
      <c r="F1463" t="s">
        <v>576</v>
      </c>
      <c r="G1463" t="s">
        <v>1845</v>
      </c>
      <c r="H1463" t="s">
        <v>2653</v>
      </c>
      <c r="I1463" t="s">
        <v>2407</v>
      </c>
      <c r="J1463" t="s">
        <v>2869</v>
      </c>
      <c r="L1463" t="s">
        <v>2885</v>
      </c>
      <c r="M1463" t="s">
        <v>2923</v>
      </c>
    </row>
    <row r="1464" spans="1:13">
      <c r="A1464" s="1">
        <f>HYPERLINK("https://lsnyc.legalserver.org/matter/dynamic-profile/view/1886918","19-1886918")</f>
        <v>0</v>
      </c>
      <c r="E1464" t="s">
        <v>67</v>
      </c>
      <c r="F1464" t="s">
        <v>150</v>
      </c>
      <c r="G1464" t="s">
        <v>1768</v>
      </c>
      <c r="H1464" t="s">
        <v>2361</v>
      </c>
      <c r="I1464" t="s">
        <v>2453</v>
      </c>
      <c r="J1464" t="s">
        <v>2868</v>
      </c>
      <c r="K1464" t="s">
        <v>2883</v>
      </c>
      <c r="L1464" t="s">
        <v>2887</v>
      </c>
      <c r="M1464" t="s">
        <v>2892</v>
      </c>
    </row>
    <row r="1465" spans="1:13">
      <c r="A1465" s="1">
        <f>HYPERLINK("https://lsnyc.legalserver.org/matter/dynamic-profile/view/1879603","18-1879603")</f>
        <v>0</v>
      </c>
      <c r="E1465" t="s">
        <v>67</v>
      </c>
      <c r="F1465" t="s">
        <v>563</v>
      </c>
      <c r="G1465" t="s">
        <v>2000</v>
      </c>
      <c r="H1465" t="s">
        <v>2663</v>
      </c>
      <c r="I1465" t="s">
        <v>2417</v>
      </c>
      <c r="J1465" t="s">
        <v>2868</v>
      </c>
      <c r="K1465" t="s">
        <v>2883</v>
      </c>
      <c r="L1465" t="s">
        <v>2887</v>
      </c>
      <c r="M1465" t="s">
        <v>2892</v>
      </c>
    </row>
    <row r="1466" spans="1:13">
      <c r="A1466" s="1">
        <f>HYPERLINK("https://lsnyc.legalserver.org/matter/dynamic-profile/view/1894718","19-1894718")</f>
        <v>0</v>
      </c>
      <c r="E1466" t="s">
        <v>67</v>
      </c>
      <c r="F1466" t="s">
        <v>910</v>
      </c>
      <c r="G1466" t="s">
        <v>2001</v>
      </c>
      <c r="H1466" t="s">
        <v>2463</v>
      </c>
      <c r="I1466" t="s">
        <v>2705</v>
      </c>
      <c r="J1466" t="s">
        <v>2868</v>
      </c>
      <c r="K1466" t="s">
        <v>2883</v>
      </c>
      <c r="L1466" t="s">
        <v>2887</v>
      </c>
      <c r="M1466" t="s">
        <v>2892</v>
      </c>
    </row>
    <row r="1467" spans="1:13">
      <c r="A1467" s="1">
        <f>HYPERLINK("https://lsnyc.legalserver.org/matter/dynamic-profile/view/1899520","19-1899520")</f>
        <v>0</v>
      </c>
      <c r="E1467" t="s">
        <v>67</v>
      </c>
      <c r="F1467" t="s">
        <v>466</v>
      </c>
      <c r="G1467" t="s">
        <v>1355</v>
      </c>
      <c r="H1467" t="s">
        <v>2325</v>
      </c>
      <c r="I1467" t="s">
        <v>2705</v>
      </c>
      <c r="J1467" t="s">
        <v>2868</v>
      </c>
      <c r="K1467" t="s">
        <v>2883</v>
      </c>
      <c r="L1467" t="s">
        <v>2887</v>
      </c>
      <c r="M1467" t="s">
        <v>2892</v>
      </c>
    </row>
    <row r="1468" spans="1:13">
      <c r="A1468" s="1">
        <f>HYPERLINK("https://lsnyc.legalserver.org/matter/dynamic-profile/view/1850046","17-1850046")</f>
        <v>0</v>
      </c>
      <c r="E1468" t="s">
        <v>67</v>
      </c>
      <c r="F1468" t="s">
        <v>911</v>
      </c>
      <c r="G1468" t="s">
        <v>1368</v>
      </c>
      <c r="H1468" t="s">
        <v>2772</v>
      </c>
      <c r="I1468" t="s">
        <v>2746</v>
      </c>
      <c r="J1468" t="s">
        <v>2866</v>
      </c>
      <c r="K1468" t="s">
        <v>2883</v>
      </c>
      <c r="L1468" t="s">
        <v>2888</v>
      </c>
      <c r="M1468" t="s">
        <v>2908</v>
      </c>
    </row>
    <row r="1469" spans="1:13">
      <c r="A1469" s="1">
        <f>HYPERLINK("https://lsnyc.legalserver.org/matter/dynamic-profile/view/1889211","19-1889211")</f>
        <v>0</v>
      </c>
      <c r="E1469" t="s">
        <v>67</v>
      </c>
      <c r="F1469" t="s">
        <v>126</v>
      </c>
      <c r="G1469" t="s">
        <v>2002</v>
      </c>
      <c r="H1469" t="s">
        <v>2660</v>
      </c>
      <c r="I1469" t="s">
        <v>2465</v>
      </c>
      <c r="J1469" t="s">
        <v>2868</v>
      </c>
      <c r="K1469" t="s">
        <v>2883</v>
      </c>
      <c r="L1469" t="s">
        <v>2887</v>
      </c>
      <c r="M1469" t="s">
        <v>2892</v>
      </c>
    </row>
    <row r="1470" spans="1:13">
      <c r="A1470" s="1">
        <f>HYPERLINK("https://lsnyc.legalserver.org/matter/dynamic-profile/view/1884419","18-1884419")</f>
        <v>0</v>
      </c>
      <c r="E1470" t="s">
        <v>67</v>
      </c>
      <c r="F1470" t="s">
        <v>576</v>
      </c>
      <c r="G1470" t="s">
        <v>1845</v>
      </c>
      <c r="H1470" t="s">
        <v>2711</v>
      </c>
      <c r="I1470" t="s">
        <v>2705</v>
      </c>
      <c r="J1470" t="s">
        <v>2868</v>
      </c>
      <c r="K1470" t="s">
        <v>2883</v>
      </c>
      <c r="L1470" t="s">
        <v>2887</v>
      </c>
      <c r="M1470" t="s">
        <v>2892</v>
      </c>
    </row>
    <row r="1471" spans="1:13">
      <c r="A1471" s="1">
        <f>HYPERLINK("https://lsnyc.legalserver.org/matter/dynamic-profile/view/1875451","18-1875451")</f>
        <v>0</v>
      </c>
      <c r="E1471" t="s">
        <v>67</v>
      </c>
      <c r="F1471" t="s">
        <v>912</v>
      </c>
      <c r="G1471" t="s">
        <v>1900</v>
      </c>
      <c r="H1471" t="s">
        <v>2470</v>
      </c>
      <c r="I1471" t="s">
        <v>2403</v>
      </c>
      <c r="J1471" t="s">
        <v>2868</v>
      </c>
      <c r="K1471" t="s">
        <v>2883</v>
      </c>
      <c r="L1471" t="s">
        <v>2887</v>
      </c>
      <c r="M1471" t="s">
        <v>2892</v>
      </c>
    </row>
    <row r="1472" spans="1:13">
      <c r="A1472" s="1">
        <f>HYPERLINK("https://lsnyc.legalserver.org/matter/dynamic-profile/view/1889201","19-1889201")</f>
        <v>0</v>
      </c>
      <c r="E1472" t="s">
        <v>67</v>
      </c>
      <c r="F1472" t="s">
        <v>150</v>
      </c>
      <c r="G1472" t="s">
        <v>2003</v>
      </c>
      <c r="H1472" t="s">
        <v>2660</v>
      </c>
      <c r="I1472" t="s">
        <v>2494</v>
      </c>
      <c r="J1472" t="s">
        <v>2868</v>
      </c>
      <c r="K1472" t="s">
        <v>2883</v>
      </c>
      <c r="L1472" t="s">
        <v>2888</v>
      </c>
      <c r="M1472" t="s">
        <v>2895</v>
      </c>
    </row>
    <row r="1473" spans="1:13">
      <c r="A1473" s="1">
        <f>HYPERLINK("https://lsnyc.legalserver.org/matter/dynamic-profile/view/1912203","19-1912203")</f>
        <v>0</v>
      </c>
      <c r="E1473" t="s">
        <v>67</v>
      </c>
      <c r="F1473" t="s">
        <v>169</v>
      </c>
      <c r="G1473" t="s">
        <v>1529</v>
      </c>
      <c r="H1473" t="s">
        <v>2649</v>
      </c>
      <c r="I1473" t="s">
        <v>2636</v>
      </c>
      <c r="J1473" t="s">
        <v>2868</v>
      </c>
      <c r="K1473" t="s">
        <v>2883</v>
      </c>
      <c r="M1473" t="s">
        <v>2892</v>
      </c>
    </row>
    <row r="1474" spans="1:13">
      <c r="A1474" s="1">
        <f>HYPERLINK("https://lsnyc.legalserver.org/matter/dynamic-profile/view/1860289","18-1860289")</f>
        <v>0</v>
      </c>
      <c r="E1474" t="s">
        <v>67</v>
      </c>
      <c r="F1474" t="s">
        <v>560</v>
      </c>
      <c r="G1474" t="s">
        <v>2004</v>
      </c>
      <c r="H1474" t="s">
        <v>2773</v>
      </c>
      <c r="I1474" t="s">
        <v>2705</v>
      </c>
      <c r="J1474" t="s">
        <v>2868</v>
      </c>
      <c r="K1474" t="s">
        <v>2883</v>
      </c>
      <c r="L1474" t="s">
        <v>2887</v>
      </c>
      <c r="M1474" t="s">
        <v>2892</v>
      </c>
    </row>
    <row r="1475" spans="1:13">
      <c r="A1475" s="1">
        <f>HYPERLINK("https://lsnyc.legalserver.org/matter/dynamic-profile/view/1893352","19-1893352")</f>
        <v>0</v>
      </c>
      <c r="E1475" t="s">
        <v>67</v>
      </c>
      <c r="F1475" t="s">
        <v>913</v>
      </c>
      <c r="G1475" t="s">
        <v>2005</v>
      </c>
      <c r="H1475" t="s">
        <v>2774</v>
      </c>
      <c r="I1475" t="s">
        <v>2301</v>
      </c>
      <c r="J1475" t="s">
        <v>2868</v>
      </c>
      <c r="K1475" t="s">
        <v>2883</v>
      </c>
      <c r="L1475" t="s">
        <v>2887</v>
      </c>
      <c r="M1475" t="s">
        <v>2892</v>
      </c>
    </row>
    <row r="1476" spans="1:13">
      <c r="A1476" s="1">
        <f>HYPERLINK("https://lsnyc.legalserver.org/matter/dynamic-profile/view/1853605","17-1853605")</f>
        <v>0</v>
      </c>
      <c r="E1476" t="s">
        <v>67</v>
      </c>
      <c r="F1476" t="s">
        <v>355</v>
      </c>
      <c r="G1476" t="s">
        <v>2006</v>
      </c>
      <c r="H1476" t="s">
        <v>2775</v>
      </c>
      <c r="I1476" t="s">
        <v>2832</v>
      </c>
      <c r="J1476" t="s">
        <v>2868</v>
      </c>
      <c r="K1476" t="s">
        <v>2883</v>
      </c>
      <c r="L1476" t="s">
        <v>2887</v>
      </c>
      <c r="M1476" t="s">
        <v>2892</v>
      </c>
    </row>
    <row r="1477" spans="1:13">
      <c r="A1477" s="1">
        <f>HYPERLINK("https://lsnyc.legalserver.org/matter/dynamic-profile/view/1898092","19-1898092")</f>
        <v>0</v>
      </c>
      <c r="E1477" t="s">
        <v>67</v>
      </c>
      <c r="F1477" t="s">
        <v>102</v>
      </c>
      <c r="G1477" t="s">
        <v>2007</v>
      </c>
      <c r="H1477" t="s">
        <v>2499</v>
      </c>
      <c r="I1477" t="s">
        <v>2705</v>
      </c>
      <c r="J1477" t="s">
        <v>2868</v>
      </c>
      <c r="K1477" t="s">
        <v>2883</v>
      </c>
      <c r="L1477" t="s">
        <v>2887</v>
      </c>
      <c r="M1477" t="s">
        <v>2892</v>
      </c>
    </row>
    <row r="1478" spans="1:13">
      <c r="A1478" s="1">
        <f>HYPERLINK("https://lsnyc.legalserver.org/matter/dynamic-profile/view/1892892","19-1892892")</f>
        <v>0</v>
      </c>
      <c r="E1478" t="s">
        <v>67</v>
      </c>
      <c r="F1478" t="s">
        <v>179</v>
      </c>
      <c r="G1478" t="s">
        <v>1491</v>
      </c>
      <c r="H1478" t="s">
        <v>2774</v>
      </c>
      <c r="I1478" t="s">
        <v>2576</v>
      </c>
      <c r="J1478" t="s">
        <v>2868</v>
      </c>
      <c r="K1478" t="s">
        <v>2883</v>
      </c>
      <c r="L1478" t="s">
        <v>2887</v>
      </c>
      <c r="M1478" t="s">
        <v>2892</v>
      </c>
    </row>
    <row r="1479" spans="1:13">
      <c r="A1479" s="1">
        <f>HYPERLINK("https://lsnyc.legalserver.org/matter/dynamic-profile/view/1882541","18-1882541")</f>
        <v>0</v>
      </c>
      <c r="E1479" t="s">
        <v>67</v>
      </c>
      <c r="F1479" t="s">
        <v>466</v>
      </c>
      <c r="G1479" t="s">
        <v>1522</v>
      </c>
      <c r="H1479" t="s">
        <v>2537</v>
      </c>
      <c r="I1479" t="s">
        <v>2658</v>
      </c>
      <c r="J1479" t="s">
        <v>2868</v>
      </c>
      <c r="L1479" t="s">
        <v>2887</v>
      </c>
      <c r="M1479" t="s">
        <v>2892</v>
      </c>
    </row>
    <row r="1480" spans="1:13">
      <c r="A1480" s="1">
        <f>HYPERLINK("https://lsnyc.legalserver.org/matter/dynamic-profile/view/1883064","18-1883064")</f>
        <v>0</v>
      </c>
      <c r="E1480" t="s">
        <v>67</v>
      </c>
      <c r="F1480" t="s">
        <v>914</v>
      </c>
      <c r="G1480" t="s">
        <v>976</v>
      </c>
      <c r="H1480" t="s">
        <v>2444</v>
      </c>
      <c r="I1480" t="s">
        <v>2650</v>
      </c>
      <c r="J1480" t="s">
        <v>2868</v>
      </c>
      <c r="K1480" t="s">
        <v>2883</v>
      </c>
      <c r="L1480" t="s">
        <v>2887</v>
      </c>
      <c r="M1480" t="s">
        <v>2892</v>
      </c>
    </row>
    <row r="1481" spans="1:13">
      <c r="A1481" s="1">
        <f>HYPERLINK("https://lsnyc.legalserver.org/matter/dynamic-profile/view/1848743","17-1848743")</f>
        <v>0</v>
      </c>
      <c r="E1481" t="s">
        <v>67</v>
      </c>
      <c r="F1481" t="s">
        <v>563</v>
      </c>
      <c r="G1481" t="s">
        <v>2000</v>
      </c>
      <c r="H1481" t="s">
        <v>2473</v>
      </c>
      <c r="I1481" t="s">
        <v>2474</v>
      </c>
      <c r="J1481" t="s">
        <v>2866</v>
      </c>
      <c r="L1481" t="s">
        <v>2888</v>
      </c>
      <c r="M1481" t="s">
        <v>2913</v>
      </c>
    </row>
    <row r="1482" spans="1:13">
      <c r="A1482" s="1">
        <f>HYPERLINK("https://lsnyc.legalserver.org/matter/dynamic-profile/view/1896674","19-1896674")</f>
        <v>0</v>
      </c>
      <c r="E1482" t="s">
        <v>67</v>
      </c>
      <c r="F1482" t="s">
        <v>915</v>
      </c>
      <c r="G1482" t="s">
        <v>2008</v>
      </c>
      <c r="H1482" t="s">
        <v>2641</v>
      </c>
      <c r="I1482" t="s">
        <v>2705</v>
      </c>
      <c r="J1482" t="s">
        <v>2868</v>
      </c>
      <c r="K1482" t="s">
        <v>2883</v>
      </c>
      <c r="L1482" t="s">
        <v>2887</v>
      </c>
      <c r="M1482" t="s">
        <v>2892</v>
      </c>
    </row>
    <row r="1483" spans="1:13">
      <c r="A1483" s="1">
        <f>HYPERLINK("https://lsnyc.legalserver.org/matter/dynamic-profile/view/1863150","18-1863150")</f>
        <v>0</v>
      </c>
      <c r="E1483" t="s">
        <v>67</v>
      </c>
      <c r="F1483" t="s">
        <v>916</v>
      </c>
      <c r="G1483" t="s">
        <v>2009</v>
      </c>
      <c r="H1483" t="s">
        <v>2776</v>
      </c>
      <c r="I1483" t="s">
        <v>2516</v>
      </c>
      <c r="J1483" t="s">
        <v>2868</v>
      </c>
      <c r="L1483" t="s">
        <v>2887</v>
      </c>
      <c r="M1483" t="s">
        <v>2892</v>
      </c>
    </row>
    <row r="1484" spans="1:13">
      <c r="A1484" s="1">
        <f>HYPERLINK("https://lsnyc.legalserver.org/matter/dynamic-profile/view/1896672","19-1896672")</f>
        <v>0</v>
      </c>
      <c r="E1484" t="s">
        <v>67</v>
      </c>
      <c r="F1484" t="s">
        <v>208</v>
      </c>
      <c r="G1484" t="s">
        <v>1522</v>
      </c>
      <c r="H1484" t="s">
        <v>2641</v>
      </c>
      <c r="I1484" t="s">
        <v>2636</v>
      </c>
      <c r="J1484" t="s">
        <v>2868</v>
      </c>
      <c r="K1484" t="s">
        <v>2883</v>
      </c>
      <c r="L1484" t="s">
        <v>2887</v>
      </c>
      <c r="M1484" t="s">
        <v>2895</v>
      </c>
    </row>
    <row r="1485" spans="1:13">
      <c r="A1485" s="1">
        <f>HYPERLINK("https://lsnyc.legalserver.org/matter/dynamic-profile/view/1877119","18-1877119")</f>
        <v>0</v>
      </c>
      <c r="E1485" t="s">
        <v>67</v>
      </c>
      <c r="F1485" t="s">
        <v>236</v>
      </c>
      <c r="G1485" t="s">
        <v>1519</v>
      </c>
      <c r="H1485" t="s">
        <v>2669</v>
      </c>
      <c r="I1485" t="s">
        <v>2647</v>
      </c>
      <c r="J1485" t="s">
        <v>2868</v>
      </c>
      <c r="K1485" t="s">
        <v>2883</v>
      </c>
      <c r="L1485" t="s">
        <v>2887</v>
      </c>
      <c r="M1485" t="s">
        <v>2892</v>
      </c>
    </row>
    <row r="1486" spans="1:13">
      <c r="A1486" s="1">
        <f>HYPERLINK("https://lsnyc.legalserver.org/matter/dynamic-profile/view/1897978","19-1897978")</f>
        <v>0</v>
      </c>
      <c r="E1486" t="s">
        <v>67</v>
      </c>
      <c r="F1486" t="s">
        <v>917</v>
      </c>
      <c r="G1486" t="s">
        <v>1599</v>
      </c>
      <c r="H1486" t="s">
        <v>2499</v>
      </c>
      <c r="I1486" t="s">
        <v>2411</v>
      </c>
      <c r="J1486" t="s">
        <v>2868</v>
      </c>
      <c r="K1486" t="s">
        <v>2883</v>
      </c>
      <c r="L1486" t="s">
        <v>2887</v>
      </c>
      <c r="M1486" t="s">
        <v>2892</v>
      </c>
    </row>
    <row r="1487" spans="1:13">
      <c r="A1487" s="1">
        <f>HYPERLINK("https://lsnyc.legalserver.org/matter/dynamic-profile/view/1894662","19-1894662")</f>
        <v>0</v>
      </c>
      <c r="E1487" t="s">
        <v>67</v>
      </c>
      <c r="F1487" t="s">
        <v>225</v>
      </c>
      <c r="G1487" t="s">
        <v>2010</v>
      </c>
      <c r="H1487" t="s">
        <v>2463</v>
      </c>
      <c r="I1487" t="s">
        <v>2400</v>
      </c>
      <c r="J1487" t="s">
        <v>2868</v>
      </c>
      <c r="K1487" t="s">
        <v>2883</v>
      </c>
      <c r="L1487" t="s">
        <v>2887</v>
      </c>
      <c r="M1487" t="s">
        <v>2892</v>
      </c>
    </row>
    <row r="1488" spans="1:13">
      <c r="A1488" s="1">
        <f>HYPERLINK("https://lsnyc.legalserver.org/matter/dynamic-profile/view/1884905","18-1884905")</f>
        <v>0</v>
      </c>
      <c r="E1488" t="s">
        <v>67</v>
      </c>
      <c r="F1488" t="s">
        <v>918</v>
      </c>
      <c r="G1488" t="s">
        <v>2011</v>
      </c>
      <c r="H1488" t="s">
        <v>2543</v>
      </c>
      <c r="I1488" t="s">
        <v>2511</v>
      </c>
      <c r="J1488" t="s">
        <v>2868</v>
      </c>
      <c r="K1488" t="s">
        <v>2883</v>
      </c>
      <c r="L1488" t="s">
        <v>2887</v>
      </c>
      <c r="M1488" t="s">
        <v>2892</v>
      </c>
    </row>
    <row r="1489" spans="1:13">
      <c r="A1489" s="1">
        <f>HYPERLINK("https://lsnyc.legalserver.org/matter/dynamic-profile/view/1848736","17-1848736")</f>
        <v>0</v>
      </c>
      <c r="E1489" t="s">
        <v>67</v>
      </c>
      <c r="F1489" t="s">
        <v>563</v>
      </c>
      <c r="G1489" t="s">
        <v>2000</v>
      </c>
      <c r="H1489" t="s">
        <v>2473</v>
      </c>
      <c r="I1489" t="s">
        <v>2444</v>
      </c>
      <c r="J1489" t="s">
        <v>2868</v>
      </c>
      <c r="L1489" t="s">
        <v>2887</v>
      </c>
      <c r="M1489" t="s">
        <v>2895</v>
      </c>
    </row>
    <row r="1490" spans="1:13">
      <c r="A1490" s="1">
        <f>HYPERLINK("https://lsnyc.legalserver.org/matter/dynamic-profile/view/1912284","19-1912284")</f>
        <v>0</v>
      </c>
      <c r="E1490" t="s">
        <v>67</v>
      </c>
      <c r="F1490" t="s">
        <v>102</v>
      </c>
      <c r="G1490" t="s">
        <v>2012</v>
      </c>
      <c r="H1490" t="s">
        <v>2649</v>
      </c>
      <c r="I1490" t="s">
        <v>2403</v>
      </c>
      <c r="J1490" t="s">
        <v>2868</v>
      </c>
      <c r="K1490" t="s">
        <v>2883</v>
      </c>
      <c r="L1490" t="s">
        <v>2887</v>
      </c>
      <c r="M1490" t="s">
        <v>2892</v>
      </c>
    </row>
    <row r="1491" spans="1:13">
      <c r="A1491" s="1">
        <f>HYPERLINK("https://lsnyc.legalserver.org/matter/dynamic-profile/view/1902016","19-1902016")</f>
        <v>0</v>
      </c>
      <c r="E1491" t="s">
        <v>67</v>
      </c>
      <c r="F1491" t="s">
        <v>919</v>
      </c>
      <c r="G1491" t="s">
        <v>1292</v>
      </c>
      <c r="H1491" t="s">
        <v>2563</v>
      </c>
      <c r="I1491" t="s">
        <v>2403</v>
      </c>
      <c r="J1491" t="s">
        <v>2868</v>
      </c>
      <c r="K1491" t="s">
        <v>2883</v>
      </c>
      <c r="L1491" t="s">
        <v>2887</v>
      </c>
      <c r="M1491" t="s">
        <v>2895</v>
      </c>
    </row>
    <row r="1492" spans="1:13">
      <c r="A1492" s="1">
        <f>HYPERLINK("https://lsnyc.legalserver.org/matter/dynamic-profile/view/1853611","17-1853611")</f>
        <v>0</v>
      </c>
      <c r="E1492" t="s">
        <v>67</v>
      </c>
      <c r="F1492" t="s">
        <v>355</v>
      </c>
      <c r="G1492" t="s">
        <v>2006</v>
      </c>
      <c r="H1492" t="s">
        <v>2775</v>
      </c>
      <c r="I1492" t="s">
        <v>2827</v>
      </c>
      <c r="J1492" t="s">
        <v>2866</v>
      </c>
      <c r="K1492" t="s">
        <v>2883</v>
      </c>
      <c r="L1492" t="s">
        <v>2885</v>
      </c>
      <c r="M1492" t="s">
        <v>2892</v>
      </c>
    </row>
    <row r="1493" spans="1:13">
      <c r="A1493" s="1">
        <f>HYPERLINK("https://lsnyc.legalserver.org/matter/dynamic-profile/view/1852141","17-1852141")</f>
        <v>0</v>
      </c>
      <c r="E1493" t="s">
        <v>67</v>
      </c>
      <c r="F1493" t="s">
        <v>102</v>
      </c>
      <c r="G1493" t="s">
        <v>2012</v>
      </c>
      <c r="H1493" t="s">
        <v>2746</v>
      </c>
      <c r="I1493" t="s">
        <v>2636</v>
      </c>
      <c r="J1493" t="s">
        <v>2869</v>
      </c>
      <c r="L1493" t="s">
        <v>2891</v>
      </c>
      <c r="M1493" t="s">
        <v>2896</v>
      </c>
    </row>
    <row r="1494" spans="1:13">
      <c r="A1494" s="1">
        <f>HYPERLINK("https://lsnyc.legalserver.org/matter/dynamic-profile/view/1889154","19-1889154")</f>
        <v>0</v>
      </c>
      <c r="E1494" t="s">
        <v>67</v>
      </c>
      <c r="F1494" t="s">
        <v>920</v>
      </c>
      <c r="G1494" t="s">
        <v>2013</v>
      </c>
      <c r="H1494" t="s">
        <v>2660</v>
      </c>
      <c r="I1494" t="s">
        <v>2650</v>
      </c>
      <c r="J1494" t="s">
        <v>2868</v>
      </c>
      <c r="K1494" t="s">
        <v>2883</v>
      </c>
      <c r="L1494" t="s">
        <v>2887</v>
      </c>
      <c r="M1494" t="s">
        <v>2892</v>
      </c>
    </row>
    <row r="1495" spans="1:13">
      <c r="A1495" s="1">
        <f>HYPERLINK("https://lsnyc.legalserver.org/matter/dynamic-profile/view/1870693","18-1870693")</f>
        <v>0</v>
      </c>
      <c r="E1495" t="s">
        <v>67</v>
      </c>
      <c r="F1495" t="s">
        <v>921</v>
      </c>
      <c r="G1495" t="s">
        <v>2014</v>
      </c>
      <c r="H1495" t="s">
        <v>2489</v>
      </c>
      <c r="I1495" t="s">
        <v>2379</v>
      </c>
      <c r="J1495" t="s">
        <v>2868</v>
      </c>
      <c r="K1495" t="s">
        <v>2883</v>
      </c>
      <c r="L1495" t="s">
        <v>2887</v>
      </c>
      <c r="M1495" t="s">
        <v>2892</v>
      </c>
    </row>
    <row r="1496" spans="1:13">
      <c r="A1496" s="1">
        <f>HYPERLINK("https://lsnyc.legalserver.org/matter/dynamic-profile/view/1879699","18-1879699")</f>
        <v>0</v>
      </c>
      <c r="E1496" t="s">
        <v>67</v>
      </c>
      <c r="F1496" t="s">
        <v>922</v>
      </c>
      <c r="G1496" t="s">
        <v>2015</v>
      </c>
      <c r="H1496" t="s">
        <v>2663</v>
      </c>
      <c r="I1496" t="s">
        <v>2471</v>
      </c>
      <c r="J1496" t="s">
        <v>2868</v>
      </c>
      <c r="K1496" t="s">
        <v>2883</v>
      </c>
      <c r="L1496" t="s">
        <v>2887</v>
      </c>
      <c r="M1496" t="s">
        <v>2892</v>
      </c>
    </row>
    <row r="1497" spans="1:13">
      <c r="A1497" s="1">
        <f>HYPERLINK("https://lsnyc.legalserver.org/matter/dynamic-profile/view/1850041","17-1850041")</f>
        <v>0</v>
      </c>
      <c r="E1497" t="s">
        <v>67</v>
      </c>
      <c r="F1497" t="s">
        <v>911</v>
      </c>
      <c r="G1497" t="s">
        <v>1368</v>
      </c>
      <c r="H1497" t="s">
        <v>2777</v>
      </c>
      <c r="I1497" t="s">
        <v>2303</v>
      </c>
      <c r="J1497" t="s">
        <v>2870</v>
      </c>
      <c r="K1497" t="s">
        <v>2883</v>
      </c>
      <c r="L1497" t="s">
        <v>2887</v>
      </c>
      <c r="M1497" t="s">
        <v>2895</v>
      </c>
    </row>
    <row r="1498" spans="1:13">
      <c r="A1498" s="1">
        <f>HYPERLINK("https://lsnyc.legalserver.org/matter/dynamic-profile/view/1860292","18-1860292")</f>
        <v>0</v>
      </c>
      <c r="E1498" t="s">
        <v>67</v>
      </c>
      <c r="F1498" t="s">
        <v>132</v>
      </c>
      <c r="G1498" t="s">
        <v>2016</v>
      </c>
      <c r="H1498" t="s">
        <v>2773</v>
      </c>
      <c r="I1498" t="s">
        <v>2582</v>
      </c>
      <c r="J1498" t="s">
        <v>2866</v>
      </c>
      <c r="L1498" t="s">
        <v>2885</v>
      </c>
      <c r="M1498" t="s">
        <v>2892</v>
      </c>
    </row>
    <row r="1499" spans="1:13">
      <c r="A1499" s="1">
        <f>HYPERLINK("https://lsnyc.legalserver.org/matter/dynamic-profile/view/1898795","19-1898795")</f>
        <v>0</v>
      </c>
      <c r="E1499" t="s">
        <v>67</v>
      </c>
      <c r="F1499" t="s">
        <v>166</v>
      </c>
      <c r="G1499" t="s">
        <v>1828</v>
      </c>
      <c r="H1499" t="s">
        <v>2576</v>
      </c>
      <c r="I1499" t="s">
        <v>2647</v>
      </c>
      <c r="J1499" t="s">
        <v>2868</v>
      </c>
      <c r="K1499" t="s">
        <v>2883</v>
      </c>
      <c r="L1499" t="s">
        <v>2887</v>
      </c>
      <c r="M1499" t="s">
        <v>2892</v>
      </c>
    </row>
    <row r="1500" spans="1:13">
      <c r="A1500" s="1">
        <f>HYPERLINK("https://lsnyc.legalserver.org/matter/dynamic-profile/view/1876607","18-1876607")</f>
        <v>0</v>
      </c>
      <c r="E1500" t="s">
        <v>68</v>
      </c>
      <c r="F1500" t="s">
        <v>630</v>
      </c>
      <c r="G1500" t="s">
        <v>610</v>
      </c>
      <c r="H1500" t="s">
        <v>2778</v>
      </c>
      <c r="I1500" t="s">
        <v>2766</v>
      </c>
      <c r="J1500" t="s">
        <v>2879</v>
      </c>
      <c r="L1500" t="s">
        <v>2885</v>
      </c>
    </row>
    <row r="1501" spans="1:13">
      <c r="A1501" s="1">
        <f>HYPERLINK("https://lsnyc.legalserver.org/matter/dynamic-profile/view/1904771","19-1904771")</f>
        <v>0</v>
      </c>
      <c r="E1501" t="s">
        <v>69</v>
      </c>
      <c r="F1501" t="s">
        <v>923</v>
      </c>
      <c r="G1501" t="s">
        <v>2017</v>
      </c>
      <c r="H1501" t="s">
        <v>2658</v>
      </c>
      <c r="I1501" t="s">
        <v>2405</v>
      </c>
      <c r="J1501" t="s">
        <v>2868</v>
      </c>
      <c r="K1501" t="s">
        <v>2883</v>
      </c>
      <c r="L1501" t="s">
        <v>2887</v>
      </c>
      <c r="M1501" t="s">
        <v>2892</v>
      </c>
    </row>
    <row r="1502" spans="1:13">
      <c r="A1502" s="1">
        <f>HYPERLINK("https://lsnyc.legalserver.org/matter/dynamic-profile/view/1906013","19-1906013")</f>
        <v>0</v>
      </c>
      <c r="E1502" t="s">
        <v>69</v>
      </c>
      <c r="F1502" t="s">
        <v>454</v>
      </c>
      <c r="G1502" t="s">
        <v>2018</v>
      </c>
      <c r="H1502" t="s">
        <v>2377</v>
      </c>
      <c r="I1502" t="s">
        <v>2635</v>
      </c>
      <c r="J1502" t="s">
        <v>2868</v>
      </c>
      <c r="K1502" t="s">
        <v>2883</v>
      </c>
      <c r="L1502" t="s">
        <v>2887</v>
      </c>
      <c r="M1502" t="s">
        <v>2895</v>
      </c>
    </row>
    <row r="1503" spans="1:13">
      <c r="A1503" s="1">
        <f>HYPERLINK("https://lsnyc.legalserver.org/matter/dynamic-profile/view/1909192","19-1909192")</f>
        <v>0</v>
      </c>
      <c r="E1503" t="s">
        <v>69</v>
      </c>
      <c r="F1503" t="s">
        <v>924</v>
      </c>
      <c r="G1503" t="s">
        <v>2004</v>
      </c>
      <c r="H1503" t="s">
        <v>2314</v>
      </c>
      <c r="I1503" t="s">
        <v>2405</v>
      </c>
      <c r="J1503" t="s">
        <v>2870</v>
      </c>
      <c r="K1503" t="s">
        <v>2883</v>
      </c>
      <c r="L1503" t="s">
        <v>2891</v>
      </c>
      <c r="M1503" t="s">
        <v>2914</v>
      </c>
    </row>
    <row r="1504" spans="1:13">
      <c r="A1504" s="1">
        <f>HYPERLINK("https://lsnyc.legalserver.org/matter/dynamic-profile/view/1905427","19-1905427")</f>
        <v>0</v>
      </c>
      <c r="E1504" t="s">
        <v>69</v>
      </c>
      <c r="F1504" t="s">
        <v>270</v>
      </c>
      <c r="G1504" t="s">
        <v>2019</v>
      </c>
      <c r="H1504" t="s">
        <v>2301</v>
      </c>
      <c r="I1504" t="s">
        <v>2303</v>
      </c>
      <c r="J1504" t="s">
        <v>2868</v>
      </c>
      <c r="L1504" t="s">
        <v>2887</v>
      </c>
      <c r="M1504" t="s">
        <v>2892</v>
      </c>
    </row>
    <row r="1505" spans="1:13">
      <c r="A1505" s="1">
        <f>HYPERLINK("https://lsnyc.legalserver.org/matter/dynamic-profile/view/1852133","17-1852133")</f>
        <v>0</v>
      </c>
      <c r="E1505" t="s">
        <v>69</v>
      </c>
      <c r="F1505" t="s">
        <v>249</v>
      </c>
      <c r="G1505" t="s">
        <v>2020</v>
      </c>
      <c r="H1505" t="s">
        <v>2746</v>
      </c>
      <c r="I1505" t="s">
        <v>2650</v>
      </c>
      <c r="J1505" t="s">
        <v>2868</v>
      </c>
      <c r="L1505" t="s">
        <v>2887</v>
      </c>
      <c r="M1505" t="s">
        <v>2897</v>
      </c>
    </row>
    <row r="1506" spans="1:13">
      <c r="A1506" s="1">
        <f>HYPERLINK("https://lsnyc.legalserver.org/matter/dynamic-profile/view/1884934","18-1884934")</f>
        <v>0</v>
      </c>
      <c r="E1506" t="s">
        <v>69</v>
      </c>
      <c r="F1506" t="s">
        <v>761</v>
      </c>
      <c r="G1506" t="s">
        <v>2021</v>
      </c>
      <c r="H1506" t="s">
        <v>2543</v>
      </c>
      <c r="I1506" t="s">
        <v>2650</v>
      </c>
      <c r="J1506" t="s">
        <v>2868</v>
      </c>
      <c r="L1506" t="s">
        <v>2887</v>
      </c>
      <c r="M1506" t="s">
        <v>2892</v>
      </c>
    </row>
    <row r="1507" spans="1:13">
      <c r="A1507" s="1">
        <f>HYPERLINK("https://lsnyc.legalserver.org/matter/dynamic-profile/view/1903134","19-1903134")</f>
        <v>0</v>
      </c>
      <c r="E1507" t="s">
        <v>69</v>
      </c>
      <c r="F1507" t="s">
        <v>925</v>
      </c>
      <c r="G1507" t="s">
        <v>2022</v>
      </c>
      <c r="H1507" t="s">
        <v>2713</v>
      </c>
      <c r="I1507" t="s">
        <v>2405</v>
      </c>
      <c r="J1507" t="s">
        <v>2868</v>
      </c>
      <c r="K1507" t="s">
        <v>2883</v>
      </c>
      <c r="L1507" t="s">
        <v>2887</v>
      </c>
      <c r="M1507" t="s">
        <v>2892</v>
      </c>
    </row>
    <row r="1508" spans="1:13">
      <c r="A1508" s="1">
        <f>HYPERLINK("https://lsnyc.legalserver.org/matter/dynamic-profile/view/1911319","19-1911319")</f>
        <v>0</v>
      </c>
      <c r="E1508" t="s">
        <v>69</v>
      </c>
      <c r="F1508" t="s">
        <v>123</v>
      </c>
      <c r="G1508" t="s">
        <v>1250</v>
      </c>
      <c r="H1508" t="s">
        <v>2400</v>
      </c>
      <c r="I1508" t="s">
        <v>2649</v>
      </c>
      <c r="J1508" t="s">
        <v>2868</v>
      </c>
      <c r="K1508" t="s">
        <v>2883</v>
      </c>
      <c r="L1508" t="s">
        <v>2887</v>
      </c>
      <c r="M1508" t="s">
        <v>2892</v>
      </c>
    </row>
    <row r="1509" spans="1:13">
      <c r="A1509" s="1">
        <f>HYPERLINK("https://lsnyc.legalserver.org/matter/dynamic-profile/view/1901593","19-1901593")</f>
        <v>0</v>
      </c>
      <c r="E1509" t="s">
        <v>69</v>
      </c>
      <c r="F1509" t="s">
        <v>451</v>
      </c>
      <c r="G1509" t="s">
        <v>1253</v>
      </c>
      <c r="H1509" t="s">
        <v>2779</v>
      </c>
      <c r="I1509" t="s">
        <v>2520</v>
      </c>
      <c r="J1509" t="s">
        <v>2868</v>
      </c>
      <c r="K1509" t="s">
        <v>2883</v>
      </c>
      <c r="L1509" t="s">
        <v>2887</v>
      </c>
      <c r="M1509" t="s">
        <v>2892</v>
      </c>
    </row>
    <row r="1510" spans="1:13">
      <c r="A1510" s="1">
        <f>HYPERLINK("https://lsnyc.legalserver.org/matter/dynamic-profile/view/1903840","19-1903840")</f>
        <v>0</v>
      </c>
      <c r="E1510" t="s">
        <v>69</v>
      </c>
      <c r="F1510" t="s">
        <v>131</v>
      </c>
      <c r="G1510" t="s">
        <v>1650</v>
      </c>
      <c r="H1510" t="s">
        <v>2592</v>
      </c>
      <c r="I1510" t="s">
        <v>2520</v>
      </c>
      <c r="J1510" t="s">
        <v>2868</v>
      </c>
      <c r="K1510" t="s">
        <v>2883</v>
      </c>
      <c r="L1510" t="s">
        <v>2887</v>
      </c>
      <c r="M1510" t="s">
        <v>2892</v>
      </c>
    </row>
    <row r="1511" spans="1:13">
      <c r="A1511" s="1">
        <f>HYPERLINK("https://lsnyc.legalserver.org/matter/dynamic-profile/view/1904135","19-1904135")</f>
        <v>0</v>
      </c>
      <c r="E1511" t="s">
        <v>69</v>
      </c>
      <c r="F1511" t="s">
        <v>926</v>
      </c>
      <c r="G1511" t="s">
        <v>1422</v>
      </c>
      <c r="H1511" t="s">
        <v>2780</v>
      </c>
      <c r="I1511" t="s">
        <v>2650</v>
      </c>
      <c r="J1511" t="s">
        <v>2868</v>
      </c>
      <c r="K1511" t="s">
        <v>2883</v>
      </c>
      <c r="L1511" t="s">
        <v>2887</v>
      </c>
      <c r="M1511" t="s">
        <v>2892</v>
      </c>
    </row>
    <row r="1512" spans="1:13">
      <c r="A1512" s="1">
        <f>HYPERLINK("https://lsnyc.legalserver.org/matter/dynamic-profile/view/1907316","19-1907316")</f>
        <v>0</v>
      </c>
      <c r="E1512" t="s">
        <v>69</v>
      </c>
      <c r="F1512" t="s">
        <v>924</v>
      </c>
      <c r="G1512" t="s">
        <v>2004</v>
      </c>
      <c r="H1512" t="s">
        <v>2781</v>
      </c>
      <c r="I1512" t="s">
        <v>2406</v>
      </c>
      <c r="J1512" t="s">
        <v>2870</v>
      </c>
      <c r="K1512" t="s">
        <v>2883</v>
      </c>
      <c r="L1512" t="s">
        <v>2887</v>
      </c>
      <c r="M1512" t="s">
        <v>2895</v>
      </c>
    </row>
    <row r="1513" spans="1:13">
      <c r="A1513" s="1">
        <f>HYPERLINK("https://lsnyc.legalserver.org/matter/dynamic-profile/view/1897701","19-1897701")</f>
        <v>0</v>
      </c>
      <c r="E1513" t="s">
        <v>69</v>
      </c>
      <c r="F1513" t="s">
        <v>927</v>
      </c>
      <c r="G1513" t="s">
        <v>2023</v>
      </c>
      <c r="H1513" t="s">
        <v>2691</v>
      </c>
      <c r="I1513" t="s">
        <v>2410</v>
      </c>
      <c r="J1513" t="s">
        <v>2868</v>
      </c>
      <c r="K1513" t="s">
        <v>2883</v>
      </c>
      <c r="L1513" t="s">
        <v>2887</v>
      </c>
      <c r="M1513" t="s">
        <v>2892</v>
      </c>
    </row>
    <row r="1514" spans="1:13">
      <c r="A1514" s="1">
        <f>HYPERLINK("https://lsnyc.legalserver.org/matter/dynamic-profile/view/1911359","19-1911359")</f>
        <v>0</v>
      </c>
      <c r="E1514" t="s">
        <v>69</v>
      </c>
      <c r="F1514" t="s">
        <v>928</v>
      </c>
      <c r="G1514" t="s">
        <v>1368</v>
      </c>
      <c r="H1514" t="s">
        <v>2400</v>
      </c>
      <c r="I1514" t="s">
        <v>2305</v>
      </c>
      <c r="J1514" t="s">
        <v>2868</v>
      </c>
      <c r="K1514" t="s">
        <v>2883</v>
      </c>
      <c r="L1514" t="s">
        <v>2887</v>
      </c>
      <c r="M1514" t="s">
        <v>2892</v>
      </c>
    </row>
    <row r="1515" spans="1:13">
      <c r="A1515" s="1">
        <f>HYPERLINK("https://lsnyc.legalserver.org/matter/dynamic-profile/view/1912511","19-1912511")</f>
        <v>0</v>
      </c>
      <c r="E1515" t="s">
        <v>69</v>
      </c>
      <c r="F1515" t="s">
        <v>289</v>
      </c>
      <c r="G1515" t="s">
        <v>2024</v>
      </c>
      <c r="H1515" t="s">
        <v>2403</v>
      </c>
      <c r="I1515" t="s">
        <v>2360</v>
      </c>
      <c r="J1515" t="s">
        <v>2868</v>
      </c>
      <c r="K1515" t="s">
        <v>2883</v>
      </c>
      <c r="L1515" t="s">
        <v>2887</v>
      </c>
      <c r="M1515" t="s">
        <v>2892</v>
      </c>
    </row>
    <row r="1516" spans="1:13">
      <c r="A1516" s="1">
        <f>HYPERLINK("https://lsnyc.legalserver.org/matter/dynamic-profile/view/1833948","17-1833948")</f>
        <v>0</v>
      </c>
      <c r="E1516" t="s">
        <v>69</v>
      </c>
      <c r="F1516" t="s">
        <v>231</v>
      </c>
      <c r="G1516" t="s">
        <v>1288</v>
      </c>
      <c r="H1516" t="s">
        <v>2782</v>
      </c>
      <c r="I1516" t="s">
        <v>2577</v>
      </c>
      <c r="J1516" t="s">
        <v>2868</v>
      </c>
      <c r="K1516" t="s">
        <v>2883</v>
      </c>
      <c r="L1516" t="s">
        <v>2887</v>
      </c>
      <c r="M1516" t="s">
        <v>2895</v>
      </c>
    </row>
    <row r="1517" spans="1:13">
      <c r="A1517" s="1">
        <f>HYPERLINK("https://lsnyc.legalserver.org/matter/dynamic-profile/view/1908578","19-1908578")</f>
        <v>0</v>
      </c>
      <c r="E1517" t="s">
        <v>69</v>
      </c>
      <c r="F1517" t="s">
        <v>293</v>
      </c>
      <c r="G1517" t="s">
        <v>2025</v>
      </c>
      <c r="H1517" t="s">
        <v>2450</v>
      </c>
      <c r="I1517" t="s">
        <v>2647</v>
      </c>
      <c r="J1517" t="s">
        <v>2868</v>
      </c>
      <c r="K1517" t="s">
        <v>2883</v>
      </c>
      <c r="L1517" t="s">
        <v>2887</v>
      </c>
      <c r="M1517" t="s">
        <v>2892</v>
      </c>
    </row>
    <row r="1518" spans="1:13">
      <c r="A1518" s="1">
        <f>HYPERLINK("https://lsnyc.legalserver.org/matter/dynamic-profile/view/1891210","19-1891210")</f>
        <v>0</v>
      </c>
      <c r="E1518" t="s">
        <v>69</v>
      </c>
      <c r="F1518" t="s">
        <v>929</v>
      </c>
      <c r="G1518" t="s">
        <v>1244</v>
      </c>
      <c r="H1518" t="s">
        <v>2494</v>
      </c>
      <c r="I1518" t="s">
        <v>2494</v>
      </c>
      <c r="J1518" t="s">
        <v>2866</v>
      </c>
      <c r="L1518" t="s">
        <v>2885</v>
      </c>
      <c r="M1518" t="s">
        <v>2900</v>
      </c>
    </row>
    <row r="1519" spans="1:13">
      <c r="A1519" s="1">
        <f>HYPERLINK("https://lsnyc.legalserver.org/matter/dynamic-profile/view/1896383","19-1896383")</f>
        <v>0</v>
      </c>
      <c r="E1519" t="s">
        <v>69</v>
      </c>
      <c r="F1519" t="s">
        <v>930</v>
      </c>
      <c r="G1519" t="s">
        <v>1235</v>
      </c>
      <c r="H1519" t="s">
        <v>2686</v>
      </c>
      <c r="I1519" t="s">
        <v>2400</v>
      </c>
      <c r="J1519" t="s">
        <v>2868</v>
      </c>
      <c r="L1519" t="s">
        <v>2887</v>
      </c>
      <c r="M1519" t="s">
        <v>2892</v>
      </c>
    </row>
    <row r="1520" spans="1:13">
      <c r="A1520" s="1">
        <f>HYPERLINK("https://lsnyc.legalserver.org/matter/dynamic-profile/view/1886554","18-1886554")</f>
        <v>0</v>
      </c>
      <c r="E1520" t="s">
        <v>69</v>
      </c>
      <c r="F1520" t="s">
        <v>357</v>
      </c>
      <c r="G1520" t="s">
        <v>1289</v>
      </c>
      <c r="H1520" t="s">
        <v>2368</v>
      </c>
      <c r="I1520" t="s">
        <v>2650</v>
      </c>
      <c r="J1520" t="s">
        <v>2868</v>
      </c>
      <c r="L1520" t="s">
        <v>2887</v>
      </c>
      <c r="M1520" t="s">
        <v>2892</v>
      </c>
    </row>
    <row r="1521" spans="1:13">
      <c r="A1521" s="1">
        <f>HYPERLINK("https://lsnyc.legalserver.org/matter/dynamic-profile/view/1908454","19-1908454")</f>
        <v>0</v>
      </c>
      <c r="E1521" t="s">
        <v>69</v>
      </c>
      <c r="F1521" t="s">
        <v>239</v>
      </c>
      <c r="G1521" t="s">
        <v>1721</v>
      </c>
      <c r="H1521" t="s">
        <v>2450</v>
      </c>
      <c r="I1521" t="s">
        <v>2647</v>
      </c>
      <c r="J1521" t="s">
        <v>2868</v>
      </c>
      <c r="K1521" t="s">
        <v>2883</v>
      </c>
      <c r="L1521" t="s">
        <v>2887</v>
      </c>
      <c r="M1521" t="s">
        <v>2892</v>
      </c>
    </row>
    <row r="1522" spans="1:13">
      <c r="A1522" s="1">
        <f>HYPERLINK("https://lsnyc.legalserver.org/matter/dynamic-profile/view/1896609","19-1896609")</f>
        <v>0</v>
      </c>
      <c r="E1522" t="s">
        <v>69</v>
      </c>
      <c r="F1522" t="s">
        <v>203</v>
      </c>
      <c r="G1522" t="s">
        <v>1238</v>
      </c>
      <c r="H1522" t="s">
        <v>2641</v>
      </c>
      <c r="I1522" t="s">
        <v>2705</v>
      </c>
      <c r="J1522" t="s">
        <v>2868</v>
      </c>
      <c r="K1522" t="s">
        <v>2883</v>
      </c>
      <c r="L1522" t="s">
        <v>2887</v>
      </c>
      <c r="M1522" t="s">
        <v>2892</v>
      </c>
    </row>
    <row r="1523" spans="1:13">
      <c r="A1523" s="1">
        <f>HYPERLINK("https://lsnyc.legalserver.org/matter/dynamic-profile/view/1893745","19-1893745")</f>
        <v>0</v>
      </c>
      <c r="E1523" t="s">
        <v>69</v>
      </c>
      <c r="F1523" t="s">
        <v>207</v>
      </c>
      <c r="G1523" t="s">
        <v>1323</v>
      </c>
      <c r="H1523" t="s">
        <v>2529</v>
      </c>
      <c r="I1523" t="s">
        <v>2410</v>
      </c>
      <c r="J1523" t="s">
        <v>2868</v>
      </c>
      <c r="K1523" t="s">
        <v>2883</v>
      </c>
      <c r="L1523" t="s">
        <v>2887</v>
      </c>
      <c r="M1523" t="s">
        <v>2892</v>
      </c>
    </row>
    <row r="1524" spans="1:13">
      <c r="A1524" s="1">
        <f>HYPERLINK("https://lsnyc.legalserver.org/matter/dynamic-profile/view/1899098","19-1899098")</f>
        <v>0</v>
      </c>
      <c r="E1524" t="s">
        <v>69</v>
      </c>
      <c r="F1524" t="s">
        <v>931</v>
      </c>
      <c r="G1524" t="s">
        <v>1244</v>
      </c>
      <c r="H1524" t="s">
        <v>2348</v>
      </c>
      <c r="I1524" t="s">
        <v>2387</v>
      </c>
      <c r="J1524" t="s">
        <v>2868</v>
      </c>
      <c r="L1524" t="s">
        <v>2888</v>
      </c>
    </row>
    <row r="1525" spans="1:13">
      <c r="A1525" s="1">
        <f>HYPERLINK("https://lsnyc.legalserver.org/matter/dynamic-profile/view/1892172","19-1892172")</f>
        <v>0</v>
      </c>
      <c r="E1525" t="s">
        <v>69</v>
      </c>
      <c r="F1525" t="s">
        <v>932</v>
      </c>
      <c r="G1525" t="s">
        <v>2026</v>
      </c>
      <c r="H1525" t="s">
        <v>2417</v>
      </c>
      <c r="I1525" t="s">
        <v>2650</v>
      </c>
      <c r="J1525" t="s">
        <v>2868</v>
      </c>
      <c r="L1525" t="s">
        <v>2887</v>
      </c>
      <c r="M1525" t="s">
        <v>2895</v>
      </c>
    </row>
    <row r="1526" spans="1:13">
      <c r="A1526" s="1">
        <f>HYPERLINK("https://lsnyc.legalserver.org/matter/dynamic-profile/view/1907737","19-1907737")</f>
        <v>0</v>
      </c>
      <c r="E1526" t="s">
        <v>69</v>
      </c>
      <c r="F1526" t="s">
        <v>933</v>
      </c>
      <c r="G1526" t="s">
        <v>1676</v>
      </c>
      <c r="H1526" t="s">
        <v>2664</v>
      </c>
      <c r="I1526" t="s">
        <v>2305</v>
      </c>
      <c r="J1526" t="s">
        <v>2868</v>
      </c>
      <c r="K1526" t="s">
        <v>2883</v>
      </c>
      <c r="L1526" t="s">
        <v>2887</v>
      </c>
      <c r="M1526" t="s">
        <v>2895</v>
      </c>
    </row>
    <row r="1527" spans="1:13">
      <c r="A1527" s="1">
        <f>HYPERLINK("https://lsnyc.legalserver.org/matter/dynamic-profile/view/1910714","19-1910714")</f>
        <v>0</v>
      </c>
      <c r="E1527" t="s">
        <v>69</v>
      </c>
      <c r="F1527" t="s">
        <v>934</v>
      </c>
      <c r="G1527" t="s">
        <v>1365</v>
      </c>
      <c r="H1527" t="s">
        <v>2401</v>
      </c>
      <c r="I1527" t="s">
        <v>2305</v>
      </c>
      <c r="J1527" t="s">
        <v>2868</v>
      </c>
      <c r="K1527" t="s">
        <v>2884</v>
      </c>
      <c r="L1527" t="s">
        <v>2887</v>
      </c>
      <c r="M1527" t="s">
        <v>2892</v>
      </c>
    </row>
    <row r="1528" spans="1:13">
      <c r="A1528" s="1">
        <f>HYPERLINK("https://lsnyc.legalserver.org/matter/dynamic-profile/view/1898081","19-1898081")</f>
        <v>0</v>
      </c>
      <c r="E1528" t="s">
        <v>69</v>
      </c>
      <c r="F1528" t="s">
        <v>150</v>
      </c>
      <c r="G1528" t="s">
        <v>1393</v>
      </c>
      <c r="H1528" t="s">
        <v>2757</v>
      </c>
      <c r="I1528" t="s">
        <v>2647</v>
      </c>
      <c r="J1528" t="s">
        <v>2868</v>
      </c>
      <c r="K1528" t="s">
        <v>2883</v>
      </c>
      <c r="L1528" t="s">
        <v>2887</v>
      </c>
      <c r="M1528" t="s">
        <v>2892</v>
      </c>
    </row>
    <row r="1529" spans="1:13">
      <c r="A1529" s="1">
        <f>HYPERLINK("https://lsnyc.legalserver.org/matter/dynamic-profile/view/1892273","19-1892273")</f>
        <v>0</v>
      </c>
      <c r="E1529" t="s">
        <v>69</v>
      </c>
      <c r="F1529" t="s">
        <v>935</v>
      </c>
      <c r="G1529" t="s">
        <v>2027</v>
      </c>
      <c r="H1529" t="s">
        <v>2651</v>
      </c>
      <c r="I1529" t="s">
        <v>2410</v>
      </c>
      <c r="J1529" t="s">
        <v>2868</v>
      </c>
      <c r="K1529" t="s">
        <v>2883</v>
      </c>
      <c r="L1529" t="s">
        <v>2887</v>
      </c>
      <c r="M1529" t="s">
        <v>2895</v>
      </c>
    </row>
    <row r="1530" spans="1:13">
      <c r="A1530" s="1">
        <f>HYPERLINK("https://lsnyc.legalserver.org/matter/dynamic-profile/view/1901903","19-1901903")</f>
        <v>0</v>
      </c>
      <c r="E1530" t="s">
        <v>69</v>
      </c>
      <c r="F1530" t="s">
        <v>936</v>
      </c>
      <c r="G1530" t="s">
        <v>2028</v>
      </c>
      <c r="H1530" t="s">
        <v>2510</v>
      </c>
      <c r="I1530" t="s">
        <v>2387</v>
      </c>
      <c r="J1530" t="s">
        <v>2868</v>
      </c>
      <c r="L1530" t="s">
        <v>2888</v>
      </c>
    </row>
    <row r="1531" spans="1:13">
      <c r="A1531" s="1">
        <f>HYPERLINK("https://lsnyc.legalserver.org/matter/dynamic-profile/view/1912520","19-1912520")</f>
        <v>0</v>
      </c>
      <c r="E1531" t="s">
        <v>69</v>
      </c>
      <c r="F1531" t="s">
        <v>937</v>
      </c>
      <c r="G1531" t="s">
        <v>238</v>
      </c>
      <c r="H1531" t="s">
        <v>2403</v>
      </c>
      <c r="I1531" t="s">
        <v>2650</v>
      </c>
      <c r="J1531" t="s">
        <v>2868</v>
      </c>
      <c r="K1531" t="s">
        <v>2883</v>
      </c>
      <c r="L1531" t="s">
        <v>2887</v>
      </c>
      <c r="M1531" t="s">
        <v>2892</v>
      </c>
    </row>
    <row r="1532" spans="1:13">
      <c r="A1532" s="1">
        <f>HYPERLINK("https://lsnyc.legalserver.org/matter/dynamic-profile/view/1911331","19-1911331")</f>
        <v>0</v>
      </c>
      <c r="E1532" t="s">
        <v>69</v>
      </c>
      <c r="F1532" t="s">
        <v>938</v>
      </c>
      <c r="G1532" t="s">
        <v>2029</v>
      </c>
      <c r="H1532" t="s">
        <v>2400</v>
      </c>
      <c r="I1532" t="s">
        <v>2760</v>
      </c>
      <c r="J1532" t="s">
        <v>2868</v>
      </c>
      <c r="K1532" t="s">
        <v>2883</v>
      </c>
      <c r="L1532" t="s">
        <v>2887</v>
      </c>
      <c r="M1532" t="s">
        <v>2895</v>
      </c>
    </row>
    <row r="1533" spans="1:13">
      <c r="A1533" s="1">
        <f>HYPERLINK("https://lsnyc.legalserver.org/matter/dynamic-profile/view/1907700","19-1907700")</f>
        <v>0</v>
      </c>
      <c r="E1533" t="s">
        <v>69</v>
      </c>
      <c r="F1533" t="s">
        <v>939</v>
      </c>
      <c r="G1533" t="s">
        <v>1746</v>
      </c>
      <c r="H1533" t="s">
        <v>2318</v>
      </c>
      <c r="I1533" t="s">
        <v>2650</v>
      </c>
      <c r="J1533" t="s">
        <v>2868</v>
      </c>
      <c r="K1533" t="s">
        <v>2883</v>
      </c>
      <c r="L1533" t="s">
        <v>2887</v>
      </c>
      <c r="M1533" t="s">
        <v>2892</v>
      </c>
    </row>
    <row r="1534" spans="1:13">
      <c r="A1534" s="1">
        <f>HYPERLINK("https://lsnyc.legalserver.org/matter/dynamic-profile/view/1886883","19-1886883")</f>
        <v>0</v>
      </c>
      <c r="E1534" t="s">
        <v>69</v>
      </c>
      <c r="F1534" t="s">
        <v>940</v>
      </c>
      <c r="G1534" t="s">
        <v>2030</v>
      </c>
      <c r="H1534" t="s">
        <v>2609</v>
      </c>
      <c r="I1534" t="s">
        <v>2410</v>
      </c>
      <c r="J1534" t="s">
        <v>2868</v>
      </c>
      <c r="L1534" t="s">
        <v>2887</v>
      </c>
      <c r="M1534" t="s">
        <v>2892</v>
      </c>
    </row>
    <row r="1535" spans="1:13">
      <c r="A1535" s="1">
        <f>HYPERLINK("https://lsnyc.legalserver.org/matter/dynamic-profile/view/1894535","19-1894535")</f>
        <v>0</v>
      </c>
      <c r="E1535" t="s">
        <v>69</v>
      </c>
      <c r="F1535" t="s">
        <v>941</v>
      </c>
      <c r="G1535" t="s">
        <v>2031</v>
      </c>
      <c r="H1535" t="s">
        <v>2386</v>
      </c>
      <c r="I1535" t="s">
        <v>2387</v>
      </c>
      <c r="J1535" t="s">
        <v>2868</v>
      </c>
      <c r="K1535" t="s">
        <v>2883</v>
      </c>
      <c r="L1535" t="s">
        <v>2888</v>
      </c>
      <c r="M1535" t="s">
        <v>2892</v>
      </c>
    </row>
    <row r="1536" spans="1:13">
      <c r="A1536" s="1">
        <f>HYPERLINK("https://lsnyc.legalserver.org/matter/dynamic-profile/view/1842015","17-1842015")</f>
        <v>0</v>
      </c>
      <c r="E1536" t="s">
        <v>69</v>
      </c>
      <c r="F1536" t="s">
        <v>287</v>
      </c>
      <c r="G1536" t="s">
        <v>2027</v>
      </c>
      <c r="H1536" t="s">
        <v>2783</v>
      </c>
      <c r="I1536" t="s">
        <v>2650</v>
      </c>
      <c r="J1536" t="s">
        <v>2868</v>
      </c>
      <c r="K1536" t="s">
        <v>2883</v>
      </c>
      <c r="L1536" t="s">
        <v>2887</v>
      </c>
      <c r="M1536" t="s">
        <v>2895</v>
      </c>
    </row>
    <row r="1537" spans="1:13">
      <c r="A1537" s="1">
        <f>HYPERLINK("https://lsnyc.legalserver.org/matter/dynamic-profile/view/1903766","19-1903766")</f>
        <v>0</v>
      </c>
      <c r="E1537" t="s">
        <v>69</v>
      </c>
      <c r="F1537" t="s">
        <v>532</v>
      </c>
      <c r="G1537" t="s">
        <v>231</v>
      </c>
      <c r="H1537" t="s">
        <v>2596</v>
      </c>
      <c r="I1537" t="s">
        <v>2405</v>
      </c>
      <c r="J1537" t="s">
        <v>2868</v>
      </c>
      <c r="K1537" t="s">
        <v>2883</v>
      </c>
      <c r="L1537" t="s">
        <v>2887</v>
      </c>
      <c r="M1537" t="s">
        <v>2895</v>
      </c>
    </row>
    <row r="1538" spans="1:13">
      <c r="A1538" s="1">
        <f>HYPERLINK("https://lsnyc.legalserver.org/matter/dynamic-profile/view/1906713","19-1906713")</f>
        <v>0</v>
      </c>
      <c r="E1538" t="s">
        <v>69</v>
      </c>
      <c r="F1538" t="s">
        <v>293</v>
      </c>
      <c r="G1538" t="s">
        <v>1295</v>
      </c>
      <c r="H1538" t="s">
        <v>2577</v>
      </c>
      <c r="I1538" t="s">
        <v>2507</v>
      </c>
      <c r="J1538" t="s">
        <v>2868</v>
      </c>
      <c r="K1538" t="s">
        <v>2883</v>
      </c>
      <c r="L1538" t="s">
        <v>2887</v>
      </c>
      <c r="M1538" t="s">
        <v>2892</v>
      </c>
    </row>
    <row r="1539" spans="1:13">
      <c r="A1539" s="1">
        <f>HYPERLINK("https://lsnyc.legalserver.org/matter/dynamic-profile/view/1910323","19-1910323")</f>
        <v>0</v>
      </c>
      <c r="E1539" t="s">
        <v>69</v>
      </c>
      <c r="F1539" t="s">
        <v>160</v>
      </c>
      <c r="G1539" t="s">
        <v>2032</v>
      </c>
      <c r="H1539" t="s">
        <v>2498</v>
      </c>
      <c r="I1539" t="s">
        <v>2760</v>
      </c>
      <c r="J1539" t="s">
        <v>2868</v>
      </c>
      <c r="K1539" t="s">
        <v>2883</v>
      </c>
      <c r="L1539" t="s">
        <v>2887</v>
      </c>
      <c r="M1539" t="s">
        <v>2892</v>
      </c>
    </row>
    <row r="1540" spans="1:13">
      <c r="A1540" s="1">
        <f>HYPERLINK("https://lsnyc.legalserver.org/matter/dynamic-profile/view/1908146","19-1908146")</f>
        <v>0</v>
      </c>
      <c r="E1540" t="s">
        <v>69</v>
      </c>
      <c r="F1540" t="s">
        <v>927</v>
      </c>
      <c r="G1540" t="s">
        <v>238</v>
      </c>
      <c r="H1540" t="s">
        <v>2299</v>
      </c>
      <c r="I1540" t="s">
        <v>2410</v>
      </c>
      <c r="J1540" t="s">
        <v>2868</v>
      </c>
      <c r="K1540" t="s">
        <v>2883</v>
      </c>
      <c r="L1540" t="s">
        <v>2887</v>
      </c>
      <c r="M1540" t="s">
        <v>2892</v>
      </c>
    </row>
    <row r="1541" spans="1:13">
      <c r="A1541" s="1">
        <f>HYPERLINK("https://lsnyc.legalserver.org/matter/dynamic-profile/view/1898813","19-1898813")</f>
        <v>0</v>
      </c>
      <c r="E1541" t="s">
        <v>70</v>
      </c>
      <c r="F1541" t="s">
        <v>166</v>
      </c>
      <c r="G1541" t="s">
        <v>1292</v>
      </c>
      <c r="H1541" t="s">
        <v>2721</v>
      </c>
      <c r="I1541" t="s">
        <v>2303</v>
      </c>
      <c r="J1541" t="s">
        <v>2868</v>
      </c>
      <c r="L1541" t="s">
        <v>2887</v>
      </c>
      <c r="M1541" t="s">
        <v>2892</v>
      </c>
    </row>
    <row r="1542" spans="1:13">
      <c r="A1542" s="1">
        <f>HYPERLINK("https://lsnyc.legalserver.org/matter/dynamic-profile/view/1887622","19-1887622")</f>
        <v>0</v>
      </c>
      <c r="E1542" t="s">
        <v>70</v>
      </c>
      <c r="F1542" t="s">
        <v>942</v>
      </c>
      <c r="G1542" t="s">
        <v>1918</v>
      </c>
      <c r="H1542" t="s">
        <v>2347</v>
      </c>
      <c r="I1542" t="s">
        <v>2760</v>
      </c>
      <c r="J1542" t="s">
        <v>2868</v>
      </c>
      <c r="L1542" t="s">
        <v>2887</v>
      </c>
      <c r="M1542" t="s">
        <v>2892</v>
      </c>
    </row>
    <row r="1543" spans="1:13">
      <c r="A1543" s="1">
        <f>HYPERLINK("https://lsnyc.legalserver.org/matter/dynamic-profile/view/1905318","19-1905318")</f>
        <v>0</v>
      </c>
      <c r="E1543" t="s">
        <v>70</v>
      </c>
      <c r="F1543" t="s">
        <v>226</v>
      </c>
      <c r="G1543" t="s">
        <v>1416</v>
      </c>
      <c r="H1543" t="s">
        <v>2497</v>
      </c>
      <c r="I1543" t="s">
        <v>2407</v>
      </c>
      <c r="J1543" t="s">
        <v>2868</v>
      </c>
      <c r="K1543" t="s">
        <v>2883</v>
      </c>
      <c r="L1543" t="s">
        <v>2887</v>
      </c>
      <c r="M1543" t="s">
        <v>2892</v>
      </c>
    </row>
    <row r="1544" spans="1:13">
      <c r="A1544" s="1">
        <f>HYPERLINK("https://lsnyc.legalserver.org/matter/dynamic-profile/view/1900453","19-1900453")</f>
        <v>0</v>
      </c>
      <c r="E1544" t="s">
        <v>70</v>
      </c>
      <c r="F1544" t="s">
        <v>943</v>
      </c>
      <c r="G1544" t="s">
        <v>1395</v>
      </c>
      <c r="H1544" t="s">
        <v>2351</v>
      </c>
      <c r="I1544" t="s">
        <v>2405</v>
      </c>
      <c r="J1544" t="s">
        <v>2868</v>
      </c>
      <c r="L1544" t="s">
        <v>2887</v>
      </c>
      <c r="M1544" t="s">
        <v>2892</v>
      </c>
    </row>
    <row r="1545" spans="1:13">
      <c r="A1545" s="1">
        <f>HYPERLINK("https://lsnyc.legalserver.org/matter/dynamic-profile/view/1897869","19-1897869")</f>
        <v>0</v>
      </c>
      <c r="E1545" t="s">
        <v>70</v>
      </c>
      <c r="F1545" t="s">
        <v>661</v>
      </c>
      <c r="G1545" t="s">
        <v>2033</v>
      </c>
      <c r="H1545" t="s">
        <v>2499</v>
      </c>
      <c r="I1545" t="s">
        <v>2647</v>
      </c>
      <c r="J1545" t="s">
        <v>2868</v>
      </c>
      <c r="L1545" t="s">
        <v>2887</v>
      </c>
      <c r="M1545" t="s">
        <v>2892</v>
      </c>
    </row>
    <row r="1546" spans="1:13">
      <c r="A1546" s="1">
        <f>HYPERLINK("https://lsnyc.legalserver.org/matter/dynamic-profile/view/1901338","19-1901338")</f>
        <v>0</v>
      </c>
      <c r="E1546" t="s">
        <v>70</v>
      </c>
      <c r="F1546" t="s">
        <v>944</v>
      </c>
      <c r="G1546" t="s">
        <v>2034</v>
      </c>
      <c r="H1546" t="s">
        <v>2436</v>
      </c>
      <c r="I1546" t="s">
        <v>2650</v>
      </c>
      <c r="J1546" t="s">
        <v>2868</v>
      </c>
      <c r="K1546" t="s">
        <v>2883</v>
      </c>
      <c r="L1546" t="s">
        <v>2887</v>
      </c>
      <c r="M1546" t="s">
        <v>2892</v>
      </c>
    </row>
    <row r="1547" spans="1:13">
      <c r="A1547" s="1">
        <f>HYPERLINK("https://lsnyc.legalserver.org/matter/dynamic-profile/view/1891329","19-1891329")</f>
        <v>0</v>
      </c>
      <c r="E1547" t="s">
        <v>70</v>
      </c>
      <c r="F1547" t="s">
        <v>945</v>
      </c>
      <c r="G1547" t="s">
        <v>1512</v>
      </c>
      <c r="H1547" t="s">
        <v>2526</v>
      </c>
      <c r="I1547" t="s">
        <v>2360</v>
      </c>
      <c r="J1547" t="s">
        <v>2868</v>
      </c>
      <c r="L1547" t="s">
        <v>2887</v>
      </c>
      <c r="M1547" t="s">
        <v>2895</v>
      </c>
    </row>
    <row r="1548" spans="1:13">
      <c r="A1548" s="1">
        <f>HYPERLINK("https://lsnyc.legalserver.org/matter/dynamic-profile/view/1873993","18-1873993")</f>
        <v>0</v>
      </c>
      <c r="E1548" t="s">
        <v>70</v>
      </c>
      <c r="F1548" t="s">
        <v>946</v>
      </c>
      <c r="G1548" t="s">
        <v>1272</v>
      </c>
      <c r="H1548" t="s">
        <v>2578</v>
      </c>
      <c r="I1548" t="s">
        <v>2647</v>
      </c>
      <c r="J1548" t="s">
        <v>2866</v>
      </c>
      <c r="L1548" t="s">
        <v>2885</v>
      </c>
      <c r="M1548" t="s">
        <v>2900</v>
      </c>
    </row>
    <row r="1549" spans="1:13">
      <c r="A1549" s="1">
        <f>HYPERLINK("https://lsnyc.legalserver.org/matter/dynamic-profile/view/1874054","18-1874054")</f>
        <v>0</v>
      </c>
      <c r="E1549" t="s">
        <v>70</v>
      </c>
      <c r="F1549" t="s">
        <v>947</v>
      </c>
      <c r="G1549" t="s">
        <v>1607</v>
      </c>
      <c r="H1549" t="s">
        <v>2578</v>
      </c>
      <c r="I1549" t="s">
        <v>2510</v>
      </c>
      <c r="J1549" t="s">
        <v>2868</v>
      </c>
      <c r="L1549" t="s">
        <v>2887</v>
      </c>
      <c r="M1549" t="s">
        <v>2895</v>
      </c>
    </row>
    <row r="1550" spans="1:13">
      <c r="A1550" s="1">
        <f>HYPERLINK("https://lsnyc.legalserver.org/matter/dynamic-profile/view/1873657","18-1873657")</f>
        <v>0</v>
      </c>
      <c r="E1550" t="s">
        <v>70</v>
      </c>
      <c r="F1550" t="s">
        <v>946</v>
      </c>
      <c r="G1550" t="s">
        <v>1272</v>
      </c>
      <c r="H1550" t="s">
        <v>2784</v>
      </c>
      <c r="I1550" t="s">
        <v>2650</v>
      </c>
      <c r="J1550" t="s">
        <v>2868</v>
      </c>
      <c r="K1550" t="s">
        <v>2883</v>
      </c>
      <c r="L1550" t="s">
        <v>2887</v>
      </c>
      <c r="M1550" t="s">
        <v>2892</v>
      </c>
    </row>
    <row r="1551" spans="1:13">
      <c r="A1551" s="1">
        <f>HYPERLINK("https://lsnyc.legalserver.org/matter/dynamic-profile/view/1898194","19-1898194")</f>
        <v>0</v>
      </c>
      <c r="E1551" t="s">
        <v>70</v>
      </c>
      <c r="F1551" t="s">
        <v>948</v>
      </c>
      <c r="G1551" t="s">
        <v>2035</v>
      </c>
      <c r="H1551" t="s">
        <v>2478</v>
      </c>
      <c r="I1551" t="s">
        <v>2575</v>
      </c>
      <c r="J1551" t="s">
        <v>2868</v>
      </c>
      <c r="K1551" t="s">
        <v>2883</v>
      </c>
      <c r="L1551" t="s">
        <v>2887</v>
      </c>
      <c r="M1551" t="s">
        <v>2892</v>
      </c>
    </row>
    <row r="1552" spans="1:13">
      <c r="A1552" s="1">
        <f>HYPERLINK("https://lsnyc.legalserver.org/matter/dynamic-profile/view/1905523","19-1905523")</f>
        <v>0</v>
      </c>
      <c r="E1552" t="s">
        <v>70</v>
      </c>
      <c r="F1552" t="s">
        <v>315</v>
      </c>
      <c r="G1552" t="s">
        <v>2036</v>
      </c>
      <c r="H1552" t="s">
        <v>2421</v>
      </c>
      <c r="I1552" t="s">
        <v>2507</v>
      </c>
      <c r="J1552" t="s">
        <v>2868</v>
      </c>
      <c r="K1552" t="s">
        <v>2883</v>
      </c>
      <c r="L1552" t="s">
        <v>2887</v>
      </c>
      <c r="M1552" t="s">
        <v>2895</v>
      </c>
    </row>
    <row r="1553" spans="1:13">
      <c r="A1553" s="1">
        <f>HYPERLINK("https://lsnyc.legalserver.org/matter/dynamic-profile/view/1903588","19-1903588")</f>
        <v>0</v>
      </c>
      <c r="E1553" t="s">
        <v>70</v>
      </c>
      <c r="F1553" t="s">
        <v>949</v>
      </c>
      <c r="G1553" t="s">
        <v>2037</v>
      </c>
      <c r="H1553" t="s">
        <v>2506</v>
      </c>
      <c r="I1553" t="s">
        <v>2407</v>
      </c>
      <c r="J1553" t="s">
        <v>2868</v>
      </c>
      <c r="K1553" t="s">
        <v>2883</v>
      </c>
      <c r="L1553" t="s">
        <v>2887</v>
      </c>
      <c r="M1553" t="s">
        <v>2892</v>
      </c>
    </row>
    <row r="1554" spans="1:13">
      <c r="A1554" s="1">
        <f>HYPERLINK("https://lsnyc.legalserver.org/matter/dynamic-profile/view/1902450","19-1902450")</f>
        <v>0</v>
      </c>
      <c r="E1554" t="s">
        <v>70</v>
      </c>
      <c r="F1554" t="s">
        <v>349</v>
      </c>
      <c r="G1554" t="s">
        <v>2038</v>
      </c>
      <c r="H1554" t="s">
        <v>2387</v>
      </c>
      <c r="I1554" t="s">
        <v>2394</v>
      </c>
      <c r="J1554" t="s">
        <v>2868</v>
      </c>
      <c r="K1554" t="s">
        <v>2883</v>
      </c>
      <c r="L1554" t="s">
        <v>2887</v>
      </c>
      <c r="M1554" t="s">
        <v>2892</v>
      </c>
    </row>
    <row r="1555" spans="1:13">
      <c r="A1555" s="1">
        <f>HYPERLINK("https://lsnyc.legalserver.org/matter/dynamic-profile/view/1909306","19-1909306")</f>
        <v>0</v>
      </c>
      <c r="E1555" t="s">
        <v>70</v>
      </c>
      <c r="F1555" t="s">
        <v>950</v>
      </c>
      <c r="G1555" t="s">
        <v>1476</v>
      </c>
      <c r="H1555" t="s">
        <v>2468</v>
      </c>
      <c r="I1555" t="s">
        <v>2468</v>
      </c>
      <c r="J1555" t="s">
        <v>2868</v>
      </c>
      <c r="K1555" t="s">
        <v>2883</v>
      </c>
      <c r="L1555" t="s">
        <v>2887</v>
      </c>
      <c r="M1555" t="s">
        <v>2895</v>
      </c>
    </row>
    <row r="1556" spans="1:13">
      <c r="A1556" s="1">
        <f>HYPERLINK("https://lsnyc.legalserver.org/matter/dynamic-profile/view/1886919","19-1886919")</f>
        <v>0</v>
      </c>
      <c r="E1556" t="s">
        <v>70</v>
      </c>
      <c r="F1556" t="s">
        <v>522</v>
      </c>
      <c r="G1556" t="s">
        <v>2039</v>
      </c>
      <c r="H1556" t="s">
        <v>2361</v>
      </c>
      <c r="I1556" t="s">
        <v>2566</v>
      </c>
      <c r="J1556" t="s">
        <v>2868</v>
      </c>
      <c r="L1556" t="s">
        <v>2887</v>
      </c>
      <c r="M1556" t="s">
        <v>2892</v>
      </c>
    </row>
    <row r="1557" spans="1:13">
      <c r="A1557" s="1">
        <f>HYPERLINK("https://lsnyc.legalserver.org/matter/dynamic-profile/view/1910627","19-1910627")</f>
        <v>0</v>
      </c>
      <c r="E1557" t="s">
        <v>70</v>
      </c>
      <c r="F1557" t="s">
        <v>951</v>
      </c>
      <c r="G1557" t="s">
        <v>1416</v>
      </c>
      <c r="H1557" t="s">
        <v>2304</v>
      </c>
      <c r="I1557" t="s">
        <v>2305</v>
      </c>
      <c r="J1557" t="s">
        <v>2868</v>
      </c>
      <c r="K1557" t="s">
        <v>2883</v>
      </c>
      <c r="M1557" t="s">
        <v>2895</v>
      </c>
    </row>
    <row r="1558" spans="1:13">
      <c r="A1558" s="1">
        <f>HYPERLINK("https://lsnyc.legalserver.org/matter/dynamic-profile/view/1903930","19-1903930")</f>
        <v>0</v>
      </c>
      <c r="E1558" t="s">
        <v>70</v>
      </c>
      <c r="F1558" t="s">
        <v>952</v>
      </c>
      <c r="G1558" t="s">
        <v>2040</v>
      </c>
      <c r="H1558" t="s">
        <v>2592</v>
      </c>
      <c r="I1558" t="s">
        <v>2403</v>
      </c>
      <c r="J1558" t="s">
        <v>2868</v>
      </c>
      <c r="K1558" t="s">
        <v>2883</v>
      </c>
      <c r="L1558" t="s">
        <v>2887</v>
      </c>
      <c r="M1558" t="s">
        <v>2892</v>
      </c>
    </row>
    <row r="1559" spans="1:13">
      <c r="A1559" s="1">
        <f>HYPERLINK("https://lsnyc.legalserver.org/matter/dynamic-profile/view/1874819","18-1874819")</f>
        <v>0</v>
      </c>
      <c r="E1559" t="s">
        <v>70</v>
      </c>
      <c r="F1559" t="s">
        <v>690</v>
      </c>
      <c r="G1559" t="s">
        <v>1368</v>
      </c>
      <c r="H1559" t="s">
        <v>2376</v>
      </c>
      <c r="I1559" t="s">
        <v>2766</v>
      </c>
      <c r="J1559" t="s">
        <v>2868</v>
      </c>
      <c r="K1559" t="s">
        <v>2883</v>
      </c>
      <c r="L1559" t="s">
        <v>2887</v>
      </c>
      <c r="M1559" t="s">
        <v>2892</v>
      </c>
    </row>
    <row r="1560" spans="1:13">
      <c r="A1560" s="1">
        <f>HYPERLINK("https://lsnyc.legalserver.org/matter/dynamic-profile/view/1879392","18-1879392")</f>
        <v>0</v>
      </c>
      <c r="E1560" t="s">
        <v>70</v>
      </c>
      <c r="F1560" t="s">
        <v>281</v>
      </c>
      <c r="G1560" t="s">
        <v>2041</v>
      </c>
      <c r="H1560" t="s">
        <v>2645</v>
      </c>
      <c r="I1560" t="s">
        <v>2407</v>
      </c>
      <c r="J1560" t="s">
        <v>2868</v>
      </c>
      <c r="K1560" t="s">
        <v>2883</v>
      </c>
      <c r="L1560" t="s">
        <v>2891</v>
      </c>
      <c r="M1560" t="s">
        <v>2906</v>
      </c>
    </row>
    <row r="1561" spans="1:13">
      <c r="A1561" s="1">
        <f>HYPERLINK("https://lsnyc.legalserver.org/matter/dynamic-profile/view/1882520","18-1882520")</f>
        <v>0</v>
      </c>
      <c r="E1561" t="s">
        <v>70</v>
      </c>
      <c r="F1561" t="s">
        <v>953</v>
      </c>
      <c r="G1561" t="s">
        <v>2042</v>
      </c>
      <c r="H1561" t="s">
        <v>2537</v>
      </c>
      <c r="I1561" t="s">
        <v>2705</v>
      </c>
      <c r="J1561" t="s">
        <v>2868</v>
      </c>
      <c r="K1561" t="s">
        <v>2883</v>
      </c>
      <c r="L1561" t="s">
        <v>2887</v>
      </c>
      <c r="M1561" t="s">
        <v>2895</v>
      </c>
    </row>
    <row r="1562" spans="1:13">
      <c r="A1562" s="1">
        <f>HYPERLINK("https://lsnyc.legalserver.org/matter/dynamic-profile/view/1889504","19-1889504")</f>
        <v>0</v>
      </c>
      <c r="E1562" t="s">
        <v>70</v>
      </c>
      <c r="F1562" t="s">
        <v>954</v>
      </c>
      <c r="G1562" t="s">
        <v>2033</v>
      </c>
      <c r="H1562" t="s">
        <v>2490</v>
      </c>
      <c r="I1562" t="s">
        <v>2766</v>
      </c>
      <c r="J1562" t="s">
        <v>2868</v>
      </c>
      <c r="K1562" t="s">
        <v>2883</v>
      </c>
      <c r="L1562" t="s">
        <v>2887</v>
      </c>
      <c r="M1562" t="s">
        <v>2895</v>
      </c>
    </row>
    <row r="1563" spans="1:13">
      <c r="A1563" s="1">
        <f>HYPERLINK("https://lsnyc.legalserver.org/matter/dynamic-profile/view/1902393","19-1902393")</f>
        <v>0</v>
      </c>
      <c r="E1563" t="s">
        <v>70</v>
      </c>
      <c r="F1563" t="s">
        <v>955</v>
      </c>
      <c r="G1563" t="s">
        <v>2043</v>
      </c>
      <c r="H1563" t="s">
        <v>2372</v>
      </c>
      <c r="I1563" t="s">
        <v>2724</v>
      </c>
      <c r="J1563" t="s">
        <v>2868</v>
      </c>
      <c r="L1563" t="s">
        <v>2887</v>
      </c>
      <c r="M1563" t="s">
        <v>2892</v>
      </c>
    </row>
    <row r="1564" spans="1:13">
      <c r="A1564" s="1">
        <f>HYPERLINK("https://lsnyc.legalserver.org/matter/dynamic-profile/view/1900919","19-1900919")</f>
        <v>0</v>
      </c>
      <c r="E1564" t="s">
        <v>70</v>
      </c>
      <c r="F1564" t="s">
        <v>226</v>
      </c>
      <c r="G1564" t="s">
        <v>1416</v>
      </c>
      <c r="H1564" t="s">
        <v>2656</v>
      </c>
      <c r="I1564" t="s">
        <v>2533</v>
      </c>
      <c r="J1564" t="s">
        <v>2869</v>
      </c>
      <c r="K1564" t="s">
        <v>2883</v>
      </c>
      <c r="L1564" t="s">
        <v>2887</v>
      </c>
      <c r="M1564" t="s">
        <v>2902</v>
      </c>
    </row>
    <row r="1565" spans="1:13">
      <c r="A1565" s="1">
        <f>HYPERLINK("https://lsnyc.legalserver.org/matter/dynamic-profile/view/1882076","18-1882076")</f>
        <v>0</v>
      </c>
      <c r="E1565" t="s">
        <v>70</v>
      </c>
      <c r="F1565" t="s">
        <v>801</v>
      </c>
      <c r="G1565" t="s">
        <v>1416</v>
      </c>
      <c r="H1565" t="s">
        <v>2551</v>
      </c>
      <c r="I1565" t="s">
        <v>2647</v>
      </c>
      <c r="J1565" t="s">
        <v>2868</v>
      </c>
      <c r="K1565" t="s">
        <v>2883</v>
      </c>
      <c r="L1565" t="s">
        <v>2887</v>
      </c>
      <c r="M1565" t="s">
        <v>2895</v>
      </c>
    </row>
    <row r="1566" spans="1:13">
      <c r="A1566" s="1">
        <f>HYPERLINK("https://lsnyc.legalserver.org/matter/dynamic-profile/view/1902851","19-1902851")</f>
        <v>0</v>
      </c>
      <c r="E1566" t="s">
        <v>70</v>
      </c>
      <c r="F1566" t="s">
        <v>956</v>
      </c>
      <c r="G1566" t="s">
        <v>1628</v>
      </c>
      <c r="H1566" t="s">
        <v>2297</v>
      </c>
      <c r="I1566" t="s">
        <v>2407</v>
      </c>
      <c r="J1566" t="s">
        <v>2868</v>
      </c>
      <c r="L1566" t="s">
        <v>2887</v>
      </c>
      <c r="M1566" t="s">
        <v>2895</v>
      </c>
    </row>
    <row r="1567" spans="1:13">
      <c r="A1567" s="1">
        <f>HYPERLINK("https://lsnyc.legalserver.org/matter/dynamic-profile/view/1905337","19-1905337")</f>
        <v>0</v>
      </c>
      <c r="E1567" t="s">
        <v>70</v>
      </c>
      <c r="F1567" t="s">
        <v>957</v>
      </c>
      <c r="G1567" t="s">
        <v>2044</v>
      </c>
      <c r="H1567" t="s">
        <v>2579</v>
      </c>
      <c r="I1567" t="s">
        <v>2403</v>
      </c>
      <c r="J1567" t="s">
        <v>2868</v>
      </c>
      <c r="K1567" t="s">
        <v>2883</v>
      </c>
      <c r="L1567" t="s">
        <v>2887</v>
      </c>
      <c r="M1567" t="s">
        <v>2892</v>
      </c>
    </row>
    <row r="1568" spans="1:13">
      <c r="A1568" s="1">
        <f>HYPERLINK("https://lsnyc.legalserver.org/matter/dynamic-profile/view/1879339","18-1879339")</f>
        <v>0</v>
      </c>
      <c r="E1568" t="s">
        <v>70</v>
      </c>
      <c r="F1568" t="s">
        <v>953</v>
      </c>
      <c r="G1568" t="s">
        <v>2042</v>
      </c>
      <c r="H1568" t="s">
        <v>2645</v>
      </c>
      <c r="I1568" t="s">
        <v>2363</v>
      </c>
      <c r="J1568" t="s">
        <v>2868</v>
      </c>
      <c r="K1568" t="s">
        <v>2883</v>
      </c>
      <c r="L1568" t="s">
        <v>2891</v>
      </c>
      <c r="M1568" t="s">
        <v>2906</v>
      </c>
    </row>
    <row r="1569" spans="1:13">
      <c r="A1569" s="1">
        <f>HYPERLINK("https://lsnyc.legalserver.org/matter/dynamic-profile/view/1902599","19-1902599")</f>
        <v>0</v>
      </c>
      <c r="E1569" t="s">
        <v>70</v>
      </c>
      <c r="F1569" t="s">
        <v>933</v>
      </c>
      <c r="G1569" t="s">
        <v>1370</v>
      </c>
      <c r="H1569" t="s">
        <v>2654</v>
      </c>
      <c r="I1569" t="s">
        <v>2450</v>
      </c>
      <c r="J1569" t="s">
        <v>2868</v>
      </c>
      <c r="L1569" t="s">
        <v>2887</v>
      </c>
      <c r="M1569" t="s">
        <v>2895</v>
      </c>
    </row>
    <row r="1570" spans="1:13">
      <c r="A1570" s="1">
        <f>HYPERLINK("https://lsnyc.legalserver.org/matter/dynamic-profile/view/1867915","18-1867915")</f>
        <v>0</v>
      </c>
      <c r="E1570" t="s">
        <v>70</v>
      </c>
      <c r="F1570" t="s">
        <v>200</v>
      </c>
      <c r="G1570" t="s">
        <v>2045</v>
      </c>
      <c r="H1570" t="s">
        <v>2785</v>
      </c>
      <c r="I1570" t="s">
        <v>2667</v>
      </c>
      <c r="J1570" t="s">
        <v>2868</v>
      </c>
      <c r="K1570" t="s">
        <v>2883</v>
      </c>
      <c r="L1570" t="s">
        <v>2887</v>
      </c>
      <c r="M1570" t="s">
        <v>2892</v>
      </c>
    </row>
    <row r="1571" spans="1:13">
      <c r="A1571" s="1">
        <f>HYPERLINK("https://lsnyc.legalserver.org/matter/dynamic-profile/view/1889492","19-1889492")</f>
        <v>0</v>
      </c>
      <c r="E1571" t="s">
        <v>70</v>
      </c>
      <c r="F1571" t="s">
        <v>958</v>
      </c>
      <c r="G1571" t="s">
        <v>1370</v>
      </c>
      <c r="H1571" t="s">
        <v>2490</v>
      </c>
      <c r="I1571" t="s">
        <v>2450</v>
      </c>
      <c r="J1571" t="s">
        <v>2868</v>
      </c>
      <c r="L1571" t="s">
        <v>2887</v>
      </c>
      <c r="M1571" t="s">
        <v>2895</v>
      </c>
    </row>
    <row r="1572" spans="1:13">
      <c r="A1572" s="1">
        <f>HYPERLINK("https://lsnyc.legalserver.org/matter/dynamic-profile/view/1889902","19-1889902")</f>
        <v>0</v>
      </c>
      <c r="E1572" t="s">
        <v>70</v>
      </c>
      <c r="F1572" t="s">
        <v>959</v>
      </c>
      <c r="G1572" t="s">
        <v>2046</v>
      </c>
      <c r="H1572" t="s">
        <v>2595</v>
      </c>
      <c r="I1572" t="s">
        <v>2405</v>
      </c>
      <c r="J1572" t="s">
        <v>2868</v>
      </c>
      <c r="K1572" t="s">
        <v>2883</v>
      </c>
      <c r="L1572" t="s">
        <v>2887</v>
      </c>
      <c r="M1572" t="s">
        <v>2892</v>
      </c>
    </row>
    <row r="1573" spans="1:13">
      <c r="A1573" s="1">
        <f>HYPERLINK("https://lsnyc.legalserver.org/matter/dynamic-profile/view/1898403","19-1898403")</f>
        <v>0</v>
      </c>
      <c r="E1573" t="s">
        <v>70</v>
      </c>
      <c r="F1573" t="s">
        <v>960</v>
      </c>
      <c r="G1573" t="s">
        <v>2047</v>
      </c>
      <c r="H1573" t="s">
        <v>2330</v>
      </c>
      <c r="I1573" t="s">
        <v>2407</v>
      </c>
      <c r="J1573" t="s">
        <v>2868</v>
      </c>
      <c r="K1573" t="s">
        <v>2883</v>
      </c>
      <c r="L1573" t="s">
        <v>2887</v>
      </c>
      <c r="M1573" t="s">
        <v>2895</v>
      </c>
    </row>
    <row r="1574" spans="1:13">
      <c r="A1574" s="1">
        <f>HYPERLINK("https://lsnyc.legalserver.org/matter/dynamic-profile/view/1909339","19-1909339")</f>
        <v>0</v>
      </c>
      <c r="E1574" t="s">
        <v>70</v>
      </c>
      <c r="F1574" t="s">
        <v>950</v>
      </c>
      <c r="G1574" t="s">
        <v>1476</v>
      </c>
      <c r="H1574" t="s">
        <v>2468</v>
      </c>
      <c r="I1574" t="s">
        <v>2407</v>
      </c>
      <c r="J1574" t="s">
        <v>2868</v>
      </c>
      <c r="K1574" t="s">
        <v>2883</v>
      </c>
      <c r="L1574" t="s">
        <v>2887</v>
      </c>
      <c r="M1574" t="s">
        <v>2892</v>
      </c>
    </row>
    <row r="1575" spans="1:13">
      <c r="A1575" s="1">
        <f>HYPERLINK("https://lsnyc.legalserver.org/matter/dynamic-profile/view/1909374","19-1909374")</f>
        <v>0</v>
      </c>
      <c r="E1575" t="s">
        <v>70</v>
      </c>
      <c r="F1575" t="s">
        <v>961</v>
      </c>
      <c r="G1575" t="s">
        <v>1885</v>
      </c>
      <c r="H1575" t="s">
        <v>2507</v>
      </c>
      <c r="I1575" t="s">
        <v>2360</v>
      </c>
      <c r="J1575" t="s">
        <v>2868</v>
      </c>
      <c r="L1575" t="s">
        <v>2887</v>
      </c>
      <c r="M1575" t="s">
        <v>2897</v>
      </c>
    </row>
    <row r="1576" spans="1:13">
      <c r="A1576" s="1">
        <f>HYPERLINK("https://lsnyc.legalserver.org/matter/dynamic-profile/view/1893753","19-1893753")</f>
        <v>0</v>
      </c>
      <c r="E1576" t="s">
        <v>70</v>
      </c>
      <c r="F1576" t="s">
        <v>962</v>
      </c>
      <c r="G1576" t="s">
        <v>2048</v>
      </c>
      <c r="H1576" t="s">
        <v>2529</v>
      </c>
      <c r="I1576" t="s">
        <v>2649</v>
      </c>
      <c r="J1576" t="s">
        <v>2868</v>
      </c>
      <c r="L1576" t="s">
        <v>2887</v>
      </c>
      <c r="M1576" t="s">
        <v>2895</v>
      </c>
    </row>
    <row r="1577" spans="1:13">
      <c r="A1577" s="1">
        <f>HYPERLINK("https://lsnyc.legalserver.org/matter/dynamic-profile/view/1898031","19-1898031")</f>
        <v>0</v>
      </c>
      <c r="E1577" t="s">
        <v>70</v>
      </c>
      <c r="F1577" t="s">
        <v>963</v>
      </c>
      <c r="G1577" t="s">
        <v>1360</v>
      </c>
      <c r="H1577" t="s">
        <v>2680</v>
      </c>
      <c r="I1577" t="s">
        <v>2650</v>
      </c>
      <c r="J1577" t="s">
        <v>2868</v>
      </c>
      <c r="L1577" t="s">
        <v>2887</v>
      </c>
      <c r="M1577" t="s">
        <v>2895</v>
      </c>
    </row>
    <row r="1578" spans="1:13">
      <c r="A1578" s="1">
        <f>HYPERLINK("https://lsnyc.legalserver.org/matter/dynamic-profile/view/1892229","19-1892229")</f>
        <v>0</v>
      </c>
      <c r="E1578" t="s">
        <v>70</v>
      </c>
      <c r="F1578" t="s">
        <v>964</v>
      </c>
      <c r="G1578" t="s">
        <v>1244</v>
      </c>
      <c r="H1578" t="s">
        <v>2651</v>
      </c>
      <c r="I1578" t="s">
        <v>2650</v>
      </c>
      <c r="J1578" t="s">
        <v>2868</v>
      </c>
      <c r="L1578" t="s">
        <v>2887</v>
      </c>
      <c r="M1578" t="s">
        <v>2895</v>
      </c>
    </row>
    <row r="1579" spans="1:13">
      <c r="A1579" s="1">
        <f>HYPERLINK("https://lsnyc.legalserver.org/matter/dynamic-profile/view/1899040","19-1899040")</f>
        <v>0</v>
      </c>
      <c r="E1579" t="s">
        <v>70</v>
      </c>
      <c r="F1579" t="s">
        <v>314</v>
      </c>
      <c r="G1579" t="s">
        <v>2049</v>
      </c>
      <c r="H1579" t="s">
        <v>2434</v>
      </c>
      <c r="I1579" t="s">
        <v>2706</v>
      </c>
      <c r="J1579" t="s">
        <v>2868</v>
      </c>
      <c r="L1579" t="s">
        <v>2887</v>
      </c>
      <c r="M1579" t="s">
        <v>2897</v>
      </c>
    </row>
    <row r="1580" spans="1:13">
      <c r="A1580" s="1">
        <f>HYPERLINK("https://lsnyc.legalserver.org/matter/dynamic-profile/view/1896263","19-1896263")</f>
        <v>0</v>
      </c>
      <c r="E1580" t="s">
        <v>70</v>
      </c>
      <c r="F1580" t="s">
        <v>960</v>
      </c>
      <c r="G1580" t="s">
        <v>2047</v>
      </c>
      <c r="H1580" t="s">
        <v>2386</v>
      </c>
      <c r="I1580" t="s">
        <v>2579</v>
      </c>
      <c r="J1580" t="s">
        <v>2868</v>
      </c>
      <c r="K1580" t="s">
        <v>2883</v>
      </c>
      <c r="L1580" t="s">
        <v>2887</v>
      </c>
      <c r="M1580" t="s">
        <v>2892</v>
      </c>
    </row>
    <row r="1581" spans="1:13">
      <c r="A1581" s="1">
        <f>HYPERLINK("https://lsnyc.legalserver.org/matter/dynamic-profile/view/1898947","19-1898947")</f>
        <v>0</v>
      </c>
      <c r="E1581" t="s">
        <v>70</v>
      </c>
      <c r="F1581" t="s">
        <v>956</v>
      </c>
      <c r="G1581" t="s">
        <v>1628</v>
      </c>
      <c r="H1581" t="s">
        <v>2434</v>
      </c>
      <c r="I1581" t="s">
        <v>2372</v>
      </c>
      <c r="J1581" t="s">
        <v>2868</v>
      </c>
      <c r="L1581" t="s">
        <v>2887</v>
      </c>
      <c r="M1581" t="s">
        <v>2892</v>
      </c>
    </row>
    <row r="1582" spans="1:13">
      <c r="A1582" s="1">
        <f>HYPERLINK("https://lsnyc.legalserver.org/matter/dynamic-profile/view/1888018","19-1888018")</f>
        <v>0</v>
      </c>
      <c r="E1582" t="s">
        <v>70</v>
      </c>
      <c r="F1582" t="s">
        <v>965</v>
      </c>
      <c r="G1582" t="s">
        <v>1491</v>
      </c>
      <c r="H1582" t="s">
        <v>2634</v>
      </c>
      <c r="I1582" t="s">
        <v>2403</v>
      </c>
      <c r="J1582" t="s">
        <v>2868</v>
      </c>
      <c r="L1582" t="s">
        <v>2887</v>
      </c>
      <c r="M1582" t="s">
        <v>2892</v>
      </c>
    </row>
    <row r="1583" spans="1:13">
      <c r="A1583" s="1">
        <f>HYPERLINK("https://lsnyc.legalserver.org/matter/dynamic-profile/view/1880166","18-1880166")</f>
        <v>0</v>
      </c>
      <c r="E1583" t="s">
        <v>70</v>
      </c>
      <c r="F1583" t="s">
        <v>966</v>
      </c>
      <c r="G1583" t="s">
        <v>1366</v>
      </c>
      <c r="H1583" t="s">
        <v>2607</v>
      </c>
      <c r="I1583" t="s">
        <v>2304</v>
      </c>
      <c r="J1583" t="s">
        <v>2868</v>
      </c>
      <c r="K1583" t="s">
        <v>2883</v>
      </c>
      <c r="L1583" t="s">
        <v>2887</v>
      </c>
      <c r="M1583" t="s">
        <v>2892</v>
      </c>
    </row>
    <row r="1584" spans="1:13">
      <c r="A1584" s="1">
        <f>HYPERLINK("https://lsnyc.legalserver.org/matter/dynamic-profile/view/1898097","19-1898097")</f>
        <v>0</v>
      </c>
      <c r="E1584" t="s">
        <v>70</v>
      </c>
      <c r="F1584" t="s">
        <v>967</v>
      </c>
      <c r="G1584" t="s">
        <v>2050</v>
      </c>
      <c r="H1584" t="s">
        <v>2757</v>
      </c>
      <c r="I1584" t="s">
        <v>2403</v>
      </c>
      <c r="J1584" t="s">
        <v>2868</v>
      </c>
      <c r="K1584" t="s">
        <v>2883</v>
      </c>
      <c r="L1584" t="s">
        <v>2887</v>
      </c>
      <c r="M1584" t="s">
        <v>2895</v>
      </c>
    </row>
    <row r="1585" spans="1:13">
      <c r="A1585" s="1">
        <f>HYPERLINK("https://lsnyc.legalserver.org/matter/dynamic-profile/view/1902461","19-1902461")</f>
        <v>0</v>
      </c>
      <c r="E1585" t="s">
        <v>70</v>
      </c>
      <c r="F1585" t="s">
        <v>968</v>
      </c>
      <c r="G1585" t="s">
        <v>1370</v>
      </c>
      <c r="H1585" t="s">
        <v>2654</v>
      </c>
      <c r="I1585" t="s">
        <v>2450</v>
      </c>
      <c r="J1585" t="s">
        <v>2868</v>
      </c>
      <c r="L1585" t="s">
        <v>2887</v>
      </c>
      <c r="M1585" t="s">
        <v>2895</v>
      </c>
    </row>
    <row r="1586" spans="1:13">
      <c r="A1586" s="1">
        <f>HYPERLINK("https://lsnyc.legalserver.org/matter/dynamic-profile/view/1900111","19-1900111")</f>
        <v>0</v>
      </c>
      <c r="E1586" t="s">
        <v>70</v>
      </c>
      <c r="F1586" t="s">
        <v>961</v>
      </c>
      <c r="G1586" t="s">
        <v>1885</v>
      </c>
      <c r="H1586" t="s">
        <v>2786</v>
      </c>
      <c r="I1586" t="s">
        <v>2650</v>
      </c>
      <c r="J1586" t="s">
        <v>2868</v>
      </c>
      <c r="L1586" t="s">
        <v>2887</v>
      </c>
      <c r="M1586" t="s">
        <v>2892</v>
      </c>
    </row>
    <row r="1587" spans="1:13">
      <c r="A1587" s="1">
        <f>HYPERLINK("https://lsnyc.legalserver.org/matter/dynamic-profile/view/1909345","19-1909345")</f>
        <v>0</v>
      </c>
      <c r="E1587" t="s">
        <v>71</v>
      </c>
      <c r="F1587" t="s">
        <v>969</v>
      </c>
      <c r="G1587" t="s">
        <v>2051</v>
      </c>
      <c r="H1587" t="s">
        <v>2468</v>
      </c>
      <c r="I1587" t="s">
        <v>2468</v>
      </c>
      <c r="J1587" t="s">
        <v>2868</v>
      </c>
      <c r="K1587" t="s">
        <v>2883</v>
      </c>
      <c r="L1587" t="s">
        <v>2888</v>
      </c>
    </row>
    <row r="1588" spans="1:13">
      <c r="A1588" s="1">
        <f>HYPERLINK("https://lsnyc.legalserver.org/matter/dynamic-profile/view/1909422","19-1909422")</f>
        <v>0</v>
      </c>
      <c r="E1588" t="s">
        <v>71</v>
      </c>
      <c r="F1588" t="s">
        <v>206</v>
      </c>
      <c r="G1588" t="s">
        <v>1536</v>
      </c>
      <c r="H1588" t="s">
        <v>2507</v>
      </c>
      <c r="I1588" t="s">
        <v>2507</v>
      </c>
      <c r="J1588" t="s">
        <v>2868</v>
      </c>
      <c r="L1588" t="s">
        <v>2888</v>
      </c>
      <c r="M1588" t="s">
        <v>2892</v>
      </c>
    </row>
    <row r="1589" spans="1:13">
      <c r="A1589" s="1">
        <f>HYPERLINK("https://lsnyc.legalserver.org/matter/dynamic-profile/view/1910089","19-1910089")</f>
        <v>0</v>
      </c>
      <c r="E1589" t="s">
        <v>71</v>
      </c>
      <c r="F1589" t="s">
        <v>166</v>
      </c>
      <c r="G1589" t="s">
        <v>196</v>
      </c>
      <c r="H1589" t="s">
        <v>2406</v>
      </c>
      <c r="I1589" t="s">
        <v>2406</v>
      </c>
      <c r="J1589" t="s">
        <v>2868</v>
      </c>
      <c r="L1589" t="s">
        <v>2888</v>
      </c>
    </row>
    <row r="1590" spans="1:13">
      <c r="A1590" s="1">
        <f>HYPERLINK("https://lsnyc.legalserver.org/matter/dynamic-profile/view/1909220","19-1909220")</f>
        <v>0</v>
      </c>
      <c r="E1590" t="s">
        <v>71</v>
      </c>
      <c r="F1590" t="s">
        <v>970</v>
      </c>
      <c r="G1590" t="s">
        <v>2052</v>
      </c>
      <c r="H1590" t="s">
        <v>2314</v>
      </c>
      <c r="I1590" t="s">
        <v>2314</v>
      </c>
      <c r="J1590" t="s">
        <v>2868</v>
      </c>
      <c r="L1590" t="s">
        <v>2888</v>
      </c>
      <c r="M1590" t="s">
        <v>2892</v>
      </c>
    </row>
    <row r="1591" spans="1:13">
      <c r="A1591" s="1">
        <f>HYPERLINK("https://lsnyc.legalserver.org/matter/dynamic-profile/view/0812516","16-0812516")</f>
        <v>0</v>
      </c>
      <c r="E1591" t="s">
        <v>71</v>
      </c>
      <c r="F1591" t="s">
        <v>466</v>
      </c>
      <c r="G1591" t="s">
        <v>2053</v>
      </c>
      <c r="H1591" t="s">
        <v>2787</v>
      </c>
      <c r="I1591" t="s">
        <v>2807</v>
      </c>
      <c r="J1591" t="s">
        <v>2868</v>
      </c>
      <c r="K1591" t="s">
        <v>2883</v>
      </c>
      <c r="L1591" t="s">
        <v>2887</v>
      </c>
      <c r="M1591" t="s">
        <v>2905</v>
      </c>
    </row>
    <row r="1592" spans="1:13">
      <c r="A1592" s="1">
        <f>HYPERLINK("https://lsnyc.legalserver.org/matter/dynamic-profile/view/1888455","19-1888455")</f>
        <v>0</v>
      </c>
      <c r="E1592" t="s">
        <v>71</v>
      </c>
      <c r="F1592" t="s">
        <v>270</v>
      </c>
      <c r="G1592" t="s">
        <v>1551</v>
      </c>
      <c r="H1592" t="s">
        <v>2361</v>
      </c>
      <c r="I1592" t="s">
        <v>2484</v>
      </c>
      <c r="J1592" t="s">
        <v>2868</v>
      </c>
      <c r="K1592" t="s">
        <v>2883</v>
      </c>
      <c r="L1592" t="s">
        <v>2888</v>
      </c>
      <c r="M1592" t="s">
        <v>2899</v>
      </c>
    </row>
    <row r="1593" spans="1:13">
      <c r="A1593" s="1">
        <f>HYPERLINK("https://lsnyc.legalserver.org/matter/dynamic-profile/view/0823681","17-0823681")</f>
        <v>0</v>
      </c>
      <c r="E1593" t="s">
        <v>72</v>
      </c>
      <c r="F1593" t="s">
        <v>545</v>
      </c>
      <c r="G1593" t="s">
        <v>1572</v>
      </c>
      <c r="H1593" t="s">
        <v>2788</v>
      </c>
      <c r="I1593" t="s">
        <v>2423</v>
      </c>
      <c r="J1593" t="s">
        <v>2868</v>
      </c>
      <c r="L1593" t="s">
        <v>2887</v>
      </c>
      <c r="M1593" t="s">
        <v>2905</v>
      </c>
    </row>
    <row r="1594" spans="1:13">
      <c r="A1594" s="1">
        <f>HYPERLINK("https://lsnyc.legalserver.org/matter/dynamic-profile/view/1912586","19-1912586")</f>
        <v>0</v>
      </c>
      <c r="E1594" t="s">
        <v>72</v>
      </c>
      <c r="F1594" t="s">
        <v>971</v>
      </c>
      <c r="G1594" t="s">
        <v>2054</v>
      </c>
      <c r="H1594" t="s">
        <v>2360</v>
      </c>
      <c r="I1594" t="s">
        <v>2394</v>
      </c>
      <c r="J1594" t="s">
        <v>2868</v>
      </c>
      <c r="M1594" t="s">
        <v>2892</v>
      </c>
    </row>
    <row r="1595" spans="1:13">
      <c r="A1595" s="1">
        <f>HYPERLINK("https://lsnyc.legalserver.org/matter/dynamic-profile/view/1912691","19-1912691")</f>
        <v>0</v>
      </c>
      <c r="E1595" t="s">
        <v>72</v>
      </c>
      <c r="F1595" t="s">
        <v>972</v>
      </c>
      <c r="G1595" t="s">
        <v>240</v>
      </c>
      <c r="H1595" t="s">
        <v>2520</v>
      </c>
      <c r="I1595" t="s">
        <v>2520</v>
      </c>
      <c r="J1595" t="s">
        <v>2868</v>
      </c>
      <c r="M1595" t="s">
        <v>2903</v>
      </c>
    </row>
    <row r="1596" spans="1:13">
      <c r="A1596" s="1">
        <f>HYPERLINK("https://lsnyc.legalserver.org/matter/dynamic-profile/view/1904814","19-1904814")</f>
        <v>0</v>
      </c>
      <c r="E1596" t="s">
        <v>72</v>
      </c>
      <c r="F1596" t="s">
        <v>349</v>
      </c>
      <c r="G1596" t="s">
        <v>2055</v>
      </c>
      <c r="H1596" t="s">
        <v>2658</v>
      </c>
      <c r="I1596" t="s">
        <v>2398</v>
      </c>
      <c r="J1596" t="s">
        <v>2868</v>
      </c>
      <c r="L1596" t="s">
        <v>2888</v>
      </c>
    </row>
    <row r="1597" spans="1:13">
      <c r="A1597" s="1">
        <f>HYPERLINK("https://lsnyc.legalserver.org/matter/dynamic-profile/view/1898548","19-1898548")</f>
        <v>0</v>
      </c>
      <c r="E1597" t="s">
        <v>72</v>
      </c>
      <c r="F1597" t="s">
        <v>494</v>
      </c>
      <c r="G1597" t="s">
        <v>1900</v>
      </c>
      <c r="H1597" t="s">
        <v>2576</v>
      </c>
      <c r="I1597" t="s">
        <v>2649</v>
      </c>
      <c r="J1597" t="s">
        <v>2867</v>
      </c>
      <c r="K1597" t="s">
        <v>2883</v>
      </c>
      <c r="L1597" t="s">
        <v>2890</v>
      </c>
      <c r="M1597" t="s">
        <v>2899</v>
      </c>
    </row>
    <row r="1598" spans="1:13">
      <c r="A1598" s="1">
        <f>HYPERLINK("https://lsnyc.legalserver.org/matter/dynamic-profile/view/0816982","16-0816982")</f>
        <v>0</v>
      </c>
      <c r="E1598" t="s">
        <v>72</v>
      </c>
      <c r="F1598" t="s">
        <v>973</v>
      </c>
      <c r="G1598" t="s">
        <v>2056</v>
      </c>
      <c r="H1598" t="s">
        <v>2729</v>
      </c>
      <c r="I1598" t="s">
        <v>2423</v>
      </c>
      <c r="J1598" t="s">
        <v>2868</v>
      </c>
      <c r="K1598" t="s">
        <v>2883</v>
      </c>
      <c r="L1598" t="s">
        <v>2891</v>
      </c>
      <c r="M1598" t="s">
        <v>2910</v>
      </c>
    </row>
    <row r="1599" spans="1:13">
      <c r="A1599" s="1">
        <f>HYPERLINK("https://lsnyc.legalserver.org/matter/dynamic-profile/view/1890994","19-1890994")</f>
        <v>0</v>
      </c>
      <c r="E1599" t="s">
        <v>72</v>
      </c>
      <c r="F1599" t="s">
        <v>503</v>
      </c>
      <c r="G1599" t="s">
        <v>2057</v>
      </c>
      <c r="H1599" t="s">
        <v>2629</v>
      </c>
      <c r="I1599" t="s">
        <v>2721</v>
      </c>
      <c r="J1599" t="s">
        <v>2868</v>
      </c>
      <c r="K1599" t="s">
        <v>2883</v>
      </c>
      <c r="L1599" t="s">
        <v>2888</v>
      </c>
      <c r="M1599" t="s">
        <v>2899</v>
      </c>
    </row>
    <row r="1600" spans="1:13">
      <c r="A1600" s="1">
        <f>HYPERLINK("https://lsnyc.legalserver.org/matter/dynamic-profile/view/1863309","18-1863309")</f>
        <v>0</v>
      </c>
      <c r="E1600" t="s">
        <v>72</v>
      </c>
      <c r="F1600" t="s">
        <v>186</v>
      </c>
      <c r="G1600" t="s">
        <v>1731</v>
      </c>
      <c r="H1600" t="s">
        <v>2449</v>
      </c>
      <c r="I1600" t="s">
        <v>2663</v>
      </c>
      <c r="J1600" t="s">
        <v>2868</v>
      </c>
      <c r="L1600" t="s">
        <v>2885</v>
      </c>
      <c r="M1600" t="s">
        <v>2899</v>
      </c>
    </row>
    <row r="1601" spans="1:13">
      <c r="A1601" s="1">
        <f>HYPERLINK("https://lsnyc.legalserver.org/matter/dynamic-profile/view/1886748","18-1886748")</f>
        <v>0</v>
      </c>
      <c r="E1601" t="s">
        <v>72</v>
      </c>
      <c r="F1601" t="s">
        <v>974</v>
      </c>
      <c r="G1601" t="s">
        <v>2058</v>
      </c>
      <c r="H1601" t="s">
        <v>2423</v>
      </c>
      <c r="I1601" t="s">
        <v>2423</v>
      </c>
      <c r="J1601" t="s">
        <v>2868</v>
      </c>
      <c r="M1601" t="s">
        <v>2892</v>
      </c>
    </row>
    <row r="1602" spans="1:13">
      <c r="A1602" s="1">
        <f>HYPERLINK("https://lsnyc.legalserver.org/matter/dynamic-profile/view/1886879","19-1886879")</f>
        <v>0</v>
      </c>
      <c r="E1602" t="s">
        <v>72</v>
      </c>
      <c r="F1602" t="s">
        <v>677</v>
      </c>
      <c r="G1602" t="s">
        <v>1763</v>
      </c>
      <c r="H1602" t="s">
        <v>2609</v>
      </c>
      <c r="I1602" t="s">
        <v>2609</v>
      </c>
      <c r="J1602" t="s">
        <v>2868</v>
      </c>
      <c r="M1602" t="s">
        <v>2892</v>
      </c>
    </row>
    <row r="1603" spans="1:13">
      <c r="A1603" s="1">
        <f>HYPERLINK("https://lsnyc.legalserver.org/matter/dynamic-profile/view/1904264","19-1904264")</f>
        <v>0</v>
      </c>
      <c r="E1603" t="s">
        <v>72</v>
      </c>
      <c r="F1603" t="s">
        <v>975</v>
      </c>
      <c r="G1603" t="s">
        <v>2059</v>
      </c>
      <c r="H1603" t="s">
        <v>2789</v>
      </c>
      <c r="I1603" t="s">
        <v>2794</v>
      </c>
      <c r="J1603" t="s">
        <v>2868</v>
      </c>
    </row>
    <row r="1604" spans="1:13">
      <c r="A1604" s="1">
        <f>HYPERLINK("https://lsnyc.legalserver.org/matter/dynamic-profile/view/0822630","16-0822630")</f>
        <v>0</v>
      </c>
      <c r="E1604" t="s">
        <v>72</v>
      </c>
      <c r="F1604" t="s">
        <v>170</v>
      </c>
      <c r="G1604" t="s">
        <v>1291</v>
      </c>
      <c r="H1604" t="s">
        <v>2790</v>
      </c>
      <c r="I1604" t="s">
        <v>2423</v>
      </c>
      <c r="J1604" t="s">
        <v>2868</v>
      </c>
      <c r="L1604" t="s">
        <v>2891</v>
      </c>
      <c r="M1604" t="s">
        <v>2910</v>
      </c>
    </row>
    <row r="1605" spans="1:13">
      <c r="A1605" s="1">
        <f>HYPERLINK("https://lsnyc.legalserver.org/matter/dynamic-profile/view/1893957","19-1893957")</f>
        <v>0</v>
      </c>
      <c r="E1605" t="s">
        <v>72</v>
      </c>
      <c r="F1605" t="s">
        <v>956</v>
      </c>
      <c r="G1605" t="s">
        <v>1252</v>
      </c>
      <c r="H1605" t="s">
        <v>2409</v>
      </c>
      <c r="I1605" t="s">
        <v>2419</v>
      </c>
      <c r="J1605" t="s">
        <v>2868</v>
      </c>
      <c r="K1605" t="s">
        <v>2883</v>
      </c>
      <c r="L1605" t="s">
        <v>2888</v>
      </c>
      <c r="M1605" t="s">
        <v>2899</v>
      </c>
    </row>
    <row r="1606" spans="1:13">
      <c r="A1606" s="1">
        <f>HYPERLINK("https://lsnyc.legalserver.org/matter/dynamic-profile/view/1881411","18-1881411")</f>
        <v>0</v>
      </c>
      <c r="E1606" t="s">
        <v>72</v>
      </c>
      <c r="F1606" t="s">
        <v>426</v>
      </c>
      <c r="G1606" t="s">
        <v>1996</v>
      </c>
      <c r="H1606" t="s">
        <v>2791</v>
      </c>
      <c r="I1606" t="s">
        <v>2601</v>
      </c>
      <c r="J1606" t="s">
        <v>2869</v>
      </c>
      <c r="K1606" t="s">
        <v>2883</v>
      </c>
      <c r="L1606" t="s">
        <v>2890</v>
      </c>
      <c r="M1606" t="s">
        <v>2903</v>
      </c>
    </row>
    <row r="1607" spans="1:13">
      <c r="A1607" s="1">
        <f>HYPERLINK("https://lsnyc.legalserver.org/matter/dynamic-profile/view/0823682","17-0823682")</f>
        <v>0</v>
      </c>
      <c r="E1607" t="s">
        <v>72</v>
      </c>
      <c r="F1607" t="s">
        <v>545</v>
      </c>
      <c r="G1607" t="s">
        <v>1572</v>
      </c>
      <c r="H1607" t="s">
        <v>2788</v>
      </c>
      <c r="I1607" t="s">
        <v>2741</v>
      </c>
      <c r="J1607" t="s">
        <v>2869</v>
      </c>
      <c r="L1607" t="s">
        <v>2885</v>
      </c>
      <c r="M1607" t="s">
        <v>2896</v>
      </c>
    </row>
    <row r="1608" spans="1:13">
      <c r="A1608" s="1">
        <f>HYPERLINK("https://lsnyc.legalserver.org/matter/dynamic-profile/view/0781949","15-0781949")</f>
        <v>0</v>
      </c>
      <c r="E1608" t="s">
        <v>72</v>
      </c>
      <c r="F1608" t="s">
        <v>545</v>
      </c>
      <c r="G1608" t="s">
        <v>1572</v>
      </c>
      <c r="H1608" t="s">
        <v>2792</v>
      </c>
      <c r="I1608" t="s">
        <v>2669</v>
      </c>
      <c r="J1608" t="s">
        <v>2869</v>
      </c>
      <c r="K1608" t="s">
        <v>2883</v>
      </c>
      <c r="L1608" t="s">
        <v>2891</v>
      </c>
      <c r="M1608" t="s">
        <v>2918</v>
      </c>
    </row>
    <row r="1609" spans="1:13">
      <c r="A1609" s="1">
        <f>HYPERLINK("https://lsnyc.legalserver.org/matter/dynamic-profile/view/1897509","19-1897509")</f>
        <v>0</v>
      </c>
      <c r="E1609" t="s">
        <v>72</v>
      </c>
      <c r="F1609" t="s">
        <v>976</v>
      </c>
      <c r="G1609" t="s">
        <v>860</v>
      </c>
      <c r="H1609" t="s">
        <v>2396</v>
      </c>
      <c r="I1609" t="s">
        <v>2781</v>
      </c>
      <c r="J1609" t="s">
        <v>2868</v>
      </c>
      <c r="K1609" t="s">
        <v>2883</v>
      </c>
      <c r="L1609" t="s">
        <v>2890</v>
      </c>
      <c r="M1609" t="s">
        <v>2897</v>
      </c>
    </row>
    <row r="1610" spans="1:13">
      <c r="A1610" s="1">
        <f>HYPERLINK("https://lsnyc.legalserver.org/matter/dynamic-profile/view/1897378","19-1897378")</f>
        <v>0</v>
      </c>
      <c r="E1610" t="s">
        <v>72</v>
      </c>
      <c r="F1610" t="s">
        <v>977</v>
      </c>
      <c r="G1610" t="s">
        <v>1292</v>
      </c>
      <c r="H1610" t="s">
        <v>2538</v>
      </c>
      <c r="I1610" t="s">
        <v>2538</v>
      </c>
      <c r="J1610" t="s">
        <v>2868</v>
      </c>
      <c r="K1610" t="s">
        <v>2883</v>
      </c>
      <c r="L1610" t="s">
        <v>2888</v>
      </c>
      <c r="M1610" t="s">
        <v>2903</v>
      </c>
    </row>
    <row r="1611" spans="1:13">
      <c r="A1611" s="1">
        <f>HYPERLINK("https://lsnyc.legalserver.org/matter/dynamic-profile/view/1841251","17-1841251")</f>
        <v>0</v>
      </c>
      <c r="E1611" t="s">
        <v>72</v>
      </c>
      <c r="F1611" t="s">
        <v>214</v>
      </c>
      <c r="G1611" t="s">
        <v>1246</v>
      </c>
      <c r="H1611" t="s">
        <v>2714</v>
      </c>
      <c r="I1611" t="s">
        <v>2424</v>
      </c>
      <c r="J1611" t="s">
        <v>2868</v>
      </c>
      <c r="L1611" t="s">
        <v>2889</v>
      </c>
      <c r="M1611" t="s">
        <v>2898</v>
      </c>
    </row>
    <row r="1612" spans="1:13">
      <c r="A1612" s="1">
        <f>HYPERLINK("https://lsnyc.legalserver.org/matter/dynamic-profile/view/1907622","19-1907622")</f>
        <v>0</v>
      </c>
      <c r="E1612" t="s">
        <v>72</v>
      </c>
      <c r="F1612" t="s">
        <v>978</v>
      </c>
      <c r="G1612" t="s">
        <v>1288</v>
      </c>
      <c r="H1612" t="s">
        <v>2329</v>
      </c>
      <c r="I1612" t="s">
        <v>2329</v>
      </c>
      <c r="J1612" t="s">
        <v>2868</v>
      </c>
      <c r="K1612" t="s">
        <v>2883</v>
      </c>
      <c r="L1612" t="s">
        <v>2888</v>
      </c>
      <c r="M1612" t="s">
        <v>2899</v>
      </c>
    </row>
    <row r="1613" spans="1:13">
      <c r="A1613" s="1">
        <f>HYPERLINK("https://lsnyc.legalserver.org/matter/dynamic-profile/view/1841525","17-1841525")</f>
        <v>0</v>
      </c>
      <c r="E1613" t="s">
        <v>72</v>
      </c>
      <c r="F1613" t="s">
        <v>143</v>
      </c>
      <c r="G1613" t="s">
        <v>2060</v>
      </c>
      <c r="H1613" t="s">
        <v>2793</v>
      </c>
      <c r="I1613" t="s">
        <v>2421</v>
      </c>
      <c r="J1613" t="s">
        <v>2868</v>
      </c>
      <c r="K1613" t="s">
        <v>2883</v>
      </c>
      <c r="L1613" t="s">
        <v>2887</v>
      </c>
      <c r="M1613" t="s">
        <v>2897</v>
      </c>
    </row>
    <row r="1614" spans="1:13">
      <c r="A1614" s="1">
        <f>HYPERLINK("https://lsnyc.legalserver.org/matter/dynamic-profile/view/1905088","19-1905088")</f>
        <v>0</v>
      </c>
      <c r="E1614" t="s">
        <v>72</v>
      </c>
      <c r="F1614" t="s">
        <v>174</v>
      </c>
      <c r="G1614" t="s">
        <v>1519</v>
      </c>
      <c r="H1614" t="s">
        <v>2789</v>
      </c>
      <c r="I1614" t="s">
        <v>2300</v>
      </c>
      <c r="J1614" t="s">
        <v>2868</v>
      </c>
      <c r="L1614" t="s">
        <v>2888</v>
      </c>
    </row>
    <row r="1615" spans="1:13">
      <c r="A1615" s="1">
        <f>HYPERLINK("https://lsnyc.legalserver.org/matter/dynamic-profile/view/1897335","19-1897335")</f>
        <v>0</v>
      </c>
      <c r="E1615" t="s">
        <v>72</v>
      </c>
      <c r="F1615" t="s">
        <v>150</v>
      </c>
      <c r="G1615" t="s">
        <v>1335</v>
      </c>
      <c r="H1615" t="s">
        <v>2538</v>
      </c>
      <c r="I1615" t="s">
        <v>2378</v>
      </c>
      <c r="J1615" t="s">
        <v>2868</v>
      </c>
      <c r="L1615" t="s">
        <v>2885</v>
      </c>
    </row>
    <row r="1616" spans="1:13">
      <c r="A1616" s="1">
        <f>HYPERLINK("https://lsnyc.legalserver.org/matter/dynamic-profile/view/1892326","19-1892326")</f>
        <v>0</v>
      </c>
      <c r="E1616" t="s">
        <v>72</v>
      </c>
      <c r="F1616" t="s">
        <v>979</v>
      </c>
      <c r="G1616" t="s">
        <v>1240</v>
      </c>
      <c r="H1616" t="s">
        <v>2651</v>
      </c>
      <c r="I1616" t="s">
        <v>2296</v>
      </c>
      <c r="J1616" t="s">
        <v>2868</v>
      </c>
      <c r="K1616" t="s">
        <v>2883</v>
      </c>
      <c r="L1616" t="s">
        <v>2890</v>
      </c>
      <c r="M1616" t="s">
        <v>2899</v>
      </c>
    </row>
    <row r="1617" spans="1:13">
      <c r="A1617" s="1">
        <f>HYPERLINK("https://lsnyc.legalserver.org/matter/dynamic-profile/view/0807604","16-0807604")</f>
        <v>0</v>
      </c>
      <c r="E1617" t="s">
        <v>72</v>
      </c>
      <c r="F1617" t="s">
        <v>237</v>
      </c>
      <c r="G1617" t="s">
        <v>1522</v>
      </c>
      <c r="H1617" t="s">
        <v>2692</v>
      </c>
      <c r="I1617" t="s">
        <v>2423</v>
      </c>
      <c r="J1617" t="s">
        <v>2868</v>
      </c>
      <c r="K1617" t="s">
        <v>2883</v>
      </c>
      <c r="L1617" t="s">
        <v>2887</v>
      </c>
      <c r="M1617" t="s">
        <v>2892</v>
      </c>
    </row>
    <row r="1618" spans="1:13">
      <c r="A1618" s="1">
        <f>HYPERLINK("https://lsnyc.legalserver.org/matter/dynamic-profile/view/1906131","19-1906131")</f>
        <v>0</v>
      </c>
      <c r="E1618" t="s">
        <v>72</v>
      </c>
      <c r="F1618" t="s">
        <v>343</v>
      </c>
      <c r="G1618" t="s">
        <v>2061</v>
      </c>
      <c r="H1618" t="s">
        <v>2794</v>
      </c>
      <c r="I1618" t="s">
        <v>2794</v>
      </c>
      <c r="J1618" t="s">
        <v>2868</v>
      </c>
      <c r="K1618" t="s">
        <v>2883</v>
      </c>
      <c r="L1618" t="s">
        <v>2890</v>
      </c>
      <c r="M1618" t="s">
        <v>2906</v>
      </c>
    </row>
    <row r="1619" spans="1:13">
      <c r="A1619" s="1">
        <f>HYPERLINK("https://lsnyc.legalserver.org/matter/dynamic-profile/view/1897359","19-1897359")</f>
        <v>0</v>
      </c>
      <c r="E1619" t="s">
        <v>72</v>
      </c>
      <c r="F1619" t="s">
        <v>359</v>
      </c>
      <c r="G1619" t="s">
        <v>2062</v>
      </c>
      <c r="H1619" t="s">
        <v>2538</v>
      </c>
      <c r="I1619" t="s">
        <v>2396</v>
      </c>
      <c r="J1619" t="s">
        <v>2868</v>
      </c>
      <c r="K1619" t="s">
        <v>2883</v>
      </c>
      <c r="L1619" t="s">
        <v>2888</v>
      </c>
      <c r="M1619" t="s">
        <v>2906</v>
      </c>
    </row>
    <row r="1620" spans="1:13">
      <c r="A1620" s="1">
        <f>HYPERLINK("https://lsnyc.legalserver.org/matter/dynamic-profile/view/1906107","19-1906107")</f>
        <v>0</v>
      </c>
      <c r="E1620" t="s">
        <v>72</v>
      </c>
      <c r="F1620" t="s">
        <v>140</v>
      </c>
      <c r="G1620" t="s">
        <v>2063</v>
      </c>
      <c r="H1620" t="s">
        <v>2794</v>
      </c>
      <c r="I1620" t="s">
        <v>2794</v>
      </c>
      <c r="J1620" t="s">
        <v>2868</v>
      </c>
      <c r="K1620" t="s">
        <v>2883</v>
      </c>
      <c r="L1620" t="s">
        <v>2885</v>
      </c>
    </row>
    <row r="1621" spans="1:13">
      <c r="A1621" s="1">
        <f>HYPERLINK("https://lsnyc.legalserver.org/matter/dynamic-profile/view/1897413","19-1897413")</f>
        <v>0</v>
      </c>
      <c r="E1621" t="s">
        <v>72</v>
      </c>
      <c r="F1621" t="s">
        <v>226</v>
      </c>
      <c r="G1621" t="s">
        <v>2064</v>
      </c>
      <c r="H1621" t="s">
        <v>2538</v>
      </c>
      <c r="I1621" t="s">
        <v>2538</v>
      </c>
      <c r="J1621" t="s">
        <v>2868</v>
      </c>
      <c r="K1621" t="s">
        <v>2883</v>
      </c>
      <c r="L1621" t="s">
        <v>2888</v>
      </c>
      <c r="M1621" t="s">
        <v>2892</v>
      </c>
    </row>
    <row r="1622" spans="1:13">
      <c r="A1622" s="1">
        <f>HYPERLINK("https://lsnyc.legalserver.org/matter/dynamic-profile/view/0778528","15-0778528")</f>
        <v>0</v>
      </c>
      <c r="E1622" t="s">
        <v>72</v>
      </c>
      <c r="F1622" t="s">
        <v>426</v>
      </c>
      <c r="G1622" t="s">
        <v>1996</v>
      </c>
      <c r="H1622" t="s">
        <v>2795</v>
      </c>
      <c r="I1622" t="s">
        <v>2697</v>
      </c>
      <c r="J1622" t="s">
        <v>2872</v>
      </c>
      <c r="L1622" t="s">
        <v>2889</v>
      </c>
      <c r="M1622" t="s">
        <v>2924</v>
      </c>
    </row>
    <row r="1623" spans="1:13">
      <c r="A1623" s="1">
        <f>HYPERLINK("https://lsnyc.legalserver.org/matter/dynamic-profile/view/0782487","15-0782487")</f>
        <v>0</v>
      </c>
      <c r="E1623" t="s">
        <v>72</v>
      </c>
      <c r="F1623" t="s">
        <v>980</v>
      </c>
      <c r="G1623" t="s">
        <v>1277</v>
      </c>
      <c r="H1623" t="s">
        <v>2792</v>
      </c>
      <c r="I1623" t="s">
        <v>2601</v>
      </c>
      <c r="J1623" t="s">
        <v>2868</v>
      </c>
      <c r="L1623" t="s">
        <v>2887</v>
      </c>
      <c r="M1623" t="s">
        <v>2892</v>
      </c>
    </row>
    <row r="1624" spans="1:13">
      <c r="A1624" s="1">
        <f>HYPERLINK("https://lsnyc.legalserver.org/matter/dynamic-profile/view/1886872","19-1886872")</f>
        <v>0</v>
      </c>
      <c r="E1624" t="s">
        <v>72</v>
      </c>
      <c r="F1624" t="s">
        <v>981</v>
      </c>
      <c r="G1624" t="s">
        <v>1262</v>
      </c>
      <c r="H1624" t="s">
        <v>2609</v>
      </c>
      <c r="I1624" t="s">
        <v>2609</v>
      </c>
      <c r="J1624" t="s">
        <v>2868</v>
      </c>
      <c r="M1624" t="s">
        <v>2892</v>
      </c>
    </row>
    <row r="1625" spans="1:13">
      <c r="A1625" s="1">
        <f>HYPERLINK("https://lsnyc.legalserver.org/matter/dynamic-profile/view/0776057","15-0776057")</f>
        <v>0</v>
      </c>
      <c r="E1625" t="s">
        <v>72</v>
      </c>
      <c r="F1625" t="s">
        <v>426</v>
      </c>
      <c r="G1625" t="s">
        <v>1996</v>
      </c>
      <c r="H1625" t="s">
        <v>2796</v>
      </c>
      <c r="I1625" t="s">
        <v>2423</v>
      </c>
      <c r="J1625" t="s">
        <v>2868</v>
      </c>
      <c r="L1625" t="s">
        <v>2887</v>
      </c>
      <c r="M1625" t="s">
        <v>2892</v>
      </c>
    </row>
    <row r="1626" spans="1:13">
      <c r="A1626" s="1">
        <f>HYPERLINK("https://lsnyc.legalserver.org/matter/dynamic-profile/view/1886975","19-1886975")</f>
        <v>0</v>
      </c>
      <c r="E1626" t="s">
        <v>72</v>
      </c>
      <c r="F1626" t="s">
        <v>552</v>
      </c>
      <c r="G1626" t="s">
        <v>2065</v>
      </c>
      <c r="H1626" t="s">
        <v>2361</v>
      </c>
      <c r="I1626" t="s">
        <v>2361</v>
      </c>
      <c r="J1626" t="s">
        <v>2868</v>
      </c>
    </row>
    <row r="1627" spans="1:13">
      <c r="A1627" s="1">
        <f>HYPERLINK("https://lsnyc.legalserver.org/matter/dynamic-profile/view/1912497","19-1912497")</f>
        <v>0</v>
      </c>
      <c r="E1627" t="s">
        <v>72</v>
      </c>
      <c r="F1627" t="s">
        <v>982</v>
      </c>
      <c r="G1627" t="s">
        <v>2066</v>
      </c>
      <c r="H1627" t="s">
        <v>2403</v>
      </c>
      <c r="I1627" t="s">
        <v>2403</v>
      </c>
      <c r="J1627" t="s">
        <v>2868</v>
      </c>
    </row>
    <row r="1628" spans="1:13">
      <c r="A1628" s="1">
        <f>HYPERLINK("https://lsnyc.legalserver.org/matter/dynamic-profile/view/1901553","19-1901553")</f>
        <v>0</v>
      </c>
      <c r="E1628" t="s">
        <v>73</v>
      </c>
      <c r="F1628" t="s">
        <v>150</v>
      </c>
      <c r="G1628" t="s">
        <v>2067</v>
      </c>
      <c r="H1628" t="s">
        <v>2731</v>
      </c>
      <c r="I1628" t="s">
        <v>2405</v>
      </c>
      <c r="J1628" t="s">
        <v>2868</v>
      </c>
      <c r="K1628" t="s">
        <v>2883</v>
      </c>
      <c r="L1628" t="s">
        <v>2887</v>
      </c>
      <c r="M1628" t="s">
        <v>2892</v>
      </c>
    </row>
    <row r="1629" spans="1:13">
      <c r="A1629" s="1">
        <f>HYPERLINK("https://lsnyc.legalserver.org/matter/dynamic-profile/view/1902297","19-1902297")</f>
        <v>0</v>
      </c>
      <c r="E1629" t="s">
        <v>73</v>
      </c>
      <c r="F1629" t="s">
        <v>598</v>
      </c>
      <c r="G1629" t="s">
        <v>1576</v>
      </c>
      <c r="H1629" t="s">
        <v>2372</v>
      </c>
      <c r="I1629" t="s">
        <v>2403</v>
      </c>
      <c r="J1629" t="s">
        <v>2868</v>
      </c>
      <c r="K1629" t="s">
        <v>2883</v>
      </c>
      <c r="L1629" t="s">
        <v>2891</v>
      </c>
    </row>
    <row r="1630" spans="1:13">
      <c r="A1630" s="1">
        <f>HYPERLINK("https://lsnyc.legalserver.org/matter/dynamic-profile/view/1903929","19-1903929")</f>
        <v>0</v>
      </c>
      <c r="E1630" t="s">
        <v>73</v>
      </c>
      <c r="F1630" t="s">
        <v>318</v>
      </c>
      <c r="G1630" t="s">
        <v>1002</v>
      </c>
      <c r="H1630" t="s">
        <v>2337</v>
      </c>
      <c r="I1630" t="s">
        <v>2405</v>
      </c>
      <c r="J1630" t="s">
        <v>2868</v>
      </c>
      <c r="K1630" t="s">
        <v>2883</v>
      </c>
      <c r="L1630" t="s">
        <v>2887</v>
      </c>
      <c r="M1630" t="s">
        <v>2892</v>
      </c>
    </row>
    <row r="1631" spans="1:13">
      <c r="A1631" s="1">
        <f>HYPERLINK("https://lsnyc.legalserver.org/matter/dynamic-profile/view/1903406","19-1903406")</f>
        <v>0</v>
      </c>
      <c r="E1631" t="s">
        <v>73</v>
      </c>
      <c r="F1631" t="s">
        <v>419</v>
      </c>
      <c r="G1631" t="s">
        <v>2068</v>
      </c>
      <c r="H1631" t="s">
        <v>2392</v>
      </c>
      <c r="I1631" t="s">
        <v>2405</v>
      </c>
      <c r="J1631" t="s">
        <v>2869</v>
      </c>
      <c r="K1631" t="s">
        <v>2883</v>
      </c>
      <c r="L1631" t="s">
        <v>2891</v>
      </c>
      <c r="M1631" t="s">
        <v>2892</v>
      </c>
    </row>
    <row r="1632" spans="1:13">
      <c r="A1632" s="1">
        <f>HYPERLINK("https://lsnyc.legalserver.org/matter/dynamic-profile/view/1870167","18-1870167")</f>
        <v>0</v>
      </c>
      <c r="E1632" t="s">
        <v>73</v>
      </c>
      <c r="F1632" t="s">
        <v>983</v>
      </c>
      <c r="G1632" t="s">
        <v>1612</v>
      </c>
      <c r="H1632" t="s">
        <v>2339</v>
      </c>
      <c r="I1632" t="s">
        <v>2436</v>
      </c>
      <c r="J1632" t="s">
        <v>2868</v>
      </c>
      <c r="K1632" t="s">
        <v>2883</v>
      </c>
      <c r="L1632" t="s">
        <v>2887</v>
      </c>
      <c r="M1632" t="s">
        <v>2895</v>
      </c>
    </row>
    <row r="1633" spans="1:13">
      <c r="A1633" s="1">
        <f>HYPERLINK("https://lsnyc.legalserver.org/matter/dynamic-profile/view/1909132","19-1909132")</f>
        <v>0</v>
      </c>
      <c r="E1633" t="s">
        <v>73</v>
      </c>
      <c r="F1633" t="s">
        <v>857</v>
      </c>
      <c r="G1633" t="s">
        <v>1522</v>
      </c>
      <c r="H1633" t="s">
        <v>2730</v>
      </c>
      <c r="I1633" t="s">
        <v>2300</v>
      </c>
      <c r="J1633" t="s">
        <v>2868</v>
      </c>
      <c r="K1633" t="s">
        <v>2883</v>
      </c>
      <c r="L1633" t="s">
        <v>2887</v>
      </c>
      <c r="M1633" t="s">
        <v>2892</v>
      </c>
    </row>
    <row r="1634" spans="1:13">
      <c r="A1634" s="1">
        <f>HYPERLINK("https://lsnyc.legalserver.org/matter/dynamic-profile/view/1912156","19-1912156")</f>
        <v>0</v>
      </c>
      <c r="E1634" t="s">
        <v>73</v>
      </c>
      <c r="F1634" t="s">
        <v>110</v>
      </c>
      <c r="G1634" t="s">
        <v>2004</v>
      </c>
      <c r="H1634" t="s">
        <v>2407</v>
      </c>
      <c r="I1634" t="s">
        <v>2520</v>
      </c>
      <c r="J1634" t="s">
        <v>2868</v>
      </c>
      <c r="K1634" t="s">
        <v>2883</v>
      </c>
      <c r="L1634" t="s">
        <v>2886</v>
      </c>
      <c r="M1634" t="s">
        <v>2892</v>
      </c>
    </row>
    <row r="1635" spans="1:13">
      <c r="A1635" s="1">
        <f>HYPERLINK("https://lsnyc.legalserver.org/matter/dynamic-profile/view/1912635","19-1912635")</f>
        <v>0</v>
      </c>
      <c r="E1635" t="s">
        <v>73</v>
      </c>
      <c r="F1635" t="s">
        <v>390</v>
      </c>
      <c r="G1635" t="s">
        <v>2069</v>
      </c>
      <c r="H1635" t="s">
        <v>2360</v>
      </c>
      <c r="I1635" t="s">
        <v>2650</v>
      </c>
      <c r="J1635" t="s">
        <v>2868</v>
      </c>
      <c r="K1635" t="s">
        <v>2883</v>
      </c>
      <c r="L1635" t="s">
        <v>2887</v>
      </c>
      <c r="M1635" t="s">
        <v>2892</v>
      </c>
    </row>
    <row r="1636" spans="1:13">
      <c r="A1636" s="1">
        <f>HYPERLINK("https://lsnyc.legalserver.org/matter/dynamic-profile/view/1910382","19-1910382")</f>
        <v>0</v>
      </c>
      <c r="E1636" t="s">
        <v>73</v>
      </c>
      <c r="F1636" t="s">
        <v>166</v>
      </c>
      <c r="G1636" t="s">
        <v>1486</v>
      </c>
      <c r="H1636" t="s">
        <v>2481</v>
      </c>
      <c r="I1636" t="s">
        <v>2647</v>
      </c>
      <c r="J1636" t="s">
        <v>2868</v>
      </c>
      <c r="K1636" t="s">
        <v>2883</v>
      </c>
      <c r="L1636" t="s">
        <v>2887</v>
      </c>
      <c r="M1636" t="s">
        <v>2892</v>
      </c>
    </row>
    <row r="1637" spans="1:13">
      <c r="A1637" s="1">
        <f>HYPERLINK("https://lsnyc.legalserver.org/matter/dynamic-profile/view/1912563","19-1912563")</f>
        <v>0</v>
      </c>
      <c r="E1637" t="s">
        <v>73</v>
      </c>
      <c r="F1637" t="s">
        <v>681</v>
      </c>
      <c r="G1637" t="s">
        <v>1249</v>
      </c>
      <c r="H1637" t="s">
        <v>2300</v>
      </c>
      <c r="I1637" t="s">
        <v>2410</v>
      </c>
      <c r="J1637" t="s">
        <v>2868</v>
      </c>
      <c r="K1637" t="s">
        <v>2883</v>
      </c>
      <c r="L1637" t="s">
        <v>2887</v>
      </c>
      <c r="M1637" t="s">
        <v>2892</v>
      </c>
    </row>
    <row r="1638" spans="1:13">
      <c r="A1638" s="1">
        <f>HYPERLINK("https://lsnyc.legalserver.org/matter/dynamic-profile/view/1876138","18-1876138")</f>
        <v>0</v>
      </c>
      <c r="E1638" t="s">
        <v>73</v>
      </c>
      <c r="F1638" t="s">
        <v>267</v>
      </c>
      <c r="G1638" t="s">
        <v>2070</v>
      </c>
      <c r="H1638" t="s">
        <v>2455</v>
      </c>
      <c r="I1638" t="s">
        <v>2403</v>
      </c>
      <c r="J1638" t="s">
        <v>2868</v>
      </c>
      <c r="K1638" t="s">
        <v>2883</v>
      </c>
      <c r="L1638" t="s">
        <v>2887</v>
      </c>
      <c r="M1638" t="s">
        <v>2895</v>
      </c>
    </row>
    <row r="1639" spans="1:13">
      <c r="A1639" s="1">
        <f>HYPERLINK("https://lsnyc.legalserver.org/matter/dynamic-profile/view/1894529","19-1894529")</f>
        <v>0</v>
      </c>
      <c r="E1639" t="s">
        <v>73</v>
      </c>
      <c r="F1639" t="s">
        <v>542</v>
      </c>
      <c r="G1639" t="s">
        <v>1476</v>
      </c>
      <c r="H1639" t="s">
        <v>2463</v>
      </c>
      <c r="I1639" t="s">
        <v>2601</v>
      </c>
      <c r="J1639" t="s">
        <v>2868</v>
      </c>
      <c r="K1639" t="s">
        <v>2883</v>
      </c>
      <c r="L1639" t="s">
        <v>2887</v>
      </c>
      <c r="M1639" t="s">
        <v>2892</v>
      </c>
    </row>
    <row r="1640" spans="1:13">
      <c r="A1640" s="1">
        <f>HYPERLINK("https://lsnyc.legalserver.org/matter/dynamic-profile/view/1889751","19-1889751")</f>
        <v>0</v>
      </c>
      <c r="E1640" t="s">
        <v>73</v>
      </c>
      <c r="F1640" t="s">
        <v>984</v>
      </c>
      <c r="G1640" t="s">
        <v>1423</v>
      </c>
      <c r="H1640" t="s">
        <v>2389</v>
      </c>
      <c r="I1640" t="s">
        <v>2650</v>
      </c>
      <c r="J1640" t="s">
        <v>2868</v>
      </c>
      <c r="K1640" t="s">
        <v>2883</v>
      </c>
      <c r="L1640" t="s">
        <v>2887</v>
      </c>
      <c r="M1640" t="s">
        <v>2892</v>
      </c>
    </row>
    <row r="1641" spans="1:13">
      <c r="A1641" s="1">
        <f>HYPERLINK("https://lsnyc.legalserver.org/matter/dynamic-profile/view/1903763","19-1903763")</f>
        <v>0</v>
      </c>
      <c r="E1641" t="s">
        <v>73</v>
      </c>
      <c r="F1641" t="s">
        <v>419</v>
      </c>
      <c r="G1641" t="s">
        <v>2071</v>
      </c>
      <c r="H1641" t="s">
        <v>2337</v>
      </c>
      <c r="I1641" t="s">
        <v>2410</v>
      </c>
      <c r="J1641" t="s">
        <v>2868</v>
      </c>
      <c r="K1641" t="s">
        <v>2883</v>
      </c>
      <c r="L1641" t="s">
        <v>2887</v>
      </c>
      <c r="M1641" t="s">
        <v>2892</v>
      </c>
    </row>
    <row r="1642" spans="1:13">
      <c r="A1642" s="1">
        <f>HYPERLINK("https://lsnyc.legalserver.org/matter/dynamic-profile/view/1910180","19-1910180")</f>
        <v>0</v>
      </c>
      <c r="E1642" t="s">
        <v>73</v>
      </c>
      <c r="F1642" t="s">
        <v>451</v>
      </c>
      <c r="G1642" t="s">
        <v>2072</v>
      </c>
      <c r="H1642" t="s">
        <v>2635</v>
      </c>
      <c r="I1642" t="s">
        <v>2403</v>
      </c>
      <c r="J1642" t="s">
        <v>2868</v>
      </c>
      <c r="K1642" t="s">
        <v>2883</v>
      </c>
      <c r="L1642" t="s">
        <v>2887</v>
      </c>
      <c r="M1642" t="s">
        <v>2892</v>
      </c>
    </row>
    <row r="1643" spans="1:13">
      <c r="A1643" s="1">
        <f>HYPERLINK("https://lsnyc.legalserver.org/matter/dynamic-profile/view/1890803","19-1890803")</f>
        <v>0</v>
      </c>
      <c r="E1643" t="s">
        <v>73</v>
      </c>
      <c r="F1643" t="s">
        <v>985</v>
      </c>
      <c r="G1643" t="s">
        <v>2073</v>
      </c>
      <c r="H1643" t="s">
        <v>2316</v>
      </c>
      <c r="I1643" t="s">
        <v>2592</v>
      </c>
      <c r="J1643" t="s">
        <v>2868</v>
      </c>
      <c r="K1643" t="s">
        <v>2883</v>
      </c>
      <c r="L1643" t="s">
        <v>2887</v>
      </c>
      <c r="M1643" t="s">
        <v>2892</v>
      </c>
    </row>
    <row r="1644" spans="1:13">
      <c r="A1644" s="1">
        <f>HYPERLINK("https://lsnyc.legalserver.org/matter/dynamic-profile/view/1893206","19-1893206")</f>
        <v>0</v>
      </c>
      <c r="E1644" t="s">
        <v>73</v>
      </c>
      <c r="F1644" t="s">
        <v>563</v>
      </c>
      <c r="G1644" t="s">
        <v>1394</v>
      </c>
      <c r="H1644" t="s">
        <v>2774</v>
      </c>
      <c r="I1644" t="s">
        <v>2407</v>
      </c>
      <c r="J1644" t="s">
        <v>2868</v>
      </c>
      <c r="K1644" t="s">
        <v>2883</v>
      </c>
      <c r="L1644" t="s">
        <v>2887</v>
      </c>
      <c r="M1644" t="s">
        <v>2892</v>
      </c>
    </row>
    <row r="1645" spans="1:13">
      <c r="A1645" s="1">
        <f>HYPERLINK("https://lsnyc.legalserver.org/matter/dynamic-profile/view/1901359","19-1901359")</f>
        <v>0</v>
      </c>
      <c r="E1645" t="s">
        <v>73</v>
      </c>
      <c r="F1645" t="s">
        <v>864</v>
      </c>
      <c r="G1645" t="s">
        <v>1265</v>
      </c>
      <c r="H1645" t="s">
        <v>2563</v>
      </c>
      <c r="I1645" t="s">
        <v>2300</v>
      </c>
      <c r="J1645" t="s">
        <v>2868</v>
      </c>
      <c r="K1645" t="s">
        <v>2883</v>
      </c>
      <c r="L1645" t="s">
        <v>2887</v>
      </c>
      <c r="M1645" t="s">
        <v>2892</v>
      </c>
    </row>
    <row r="1646" spans="1:13">
      <c r="A1646" s="1">
        <f>HYPERLINK("https://lsnyc.legalserver.org/matter/dynamic-profile/view/1875047","18-1875047")</f>
        <v>0</v>
      </c>
      <c r="E1646" t="s">
        <v>73</v>
      </c>
      <c r="F1646" t="s">
        <v>986</v>
      </c>
      <c r="G1646" t="s">
        <v>2074</v>
      </c>
      <c r="H1646" t="s">
        <v>2608</v>
      </c>
      <c r="I1646" t="s">
        <v>2300</v>
      </c>
      <c r="J1646" t="s">
        <v>2868</v>
      </c>
      <c r="K1646" t="s">
        <v>2883</v>
      </c>
      <c r="L1646" t="s">
        <v>2887</v>
      </c>
      <c r="M1646" t="s">
        <v>2895</v>
      </c>
    </row>
    <row r="1647" spans="1:13">
      <c r="A1647" s="1">
        <f>HYPERLINK("https://lsnyc.legalserver.org/matter/dynamic-profile/view/1908885","19-1908885")</f>
        <v>0</v>
      </c>
      <c r="E1647" t="s">
        <v>73</v>
      </c>
      <c r="F1647" t="s">
        <v>987</v>
      </c>
      <c r="G1647" t="s">
        <v>1706</v>
      </c>
      <c r="H1647" t="s">
        <v>2408</v>
      </c>
      <c r="I1647" t="s">
        <v>2766</v>
      </c>
      <c r="J1647" t="s">
        <v>2868</v>
      </c>
      <c r="K1647" t="s">
        <v>2883</v>
      </c>
      <c r="L1647" t="s">
        <v>2887</v>
      </c>
      <c r="M1647" t="s">
        <v>2895</v>
      </c>
    </row>
    <row r="1648" spans="1:13">
      <c r="A1648" s="1">
        <f>HYPERLINK("https://lsnyc.legalserver.org/matter/dynamic-profile/view/1878739","18-1878739")</f>
        <v>0</v>
      </c>
      <c r="E1648" t="s">
        <v>73</v>
      </c>
      <c r="F1648" t="s">
        <v>140</v>
      </c>
      <c r="G1648" t="s">
        <v>2025</v>
      </c>
      <c r="H1648" t="s">
        <v>2333</v>
      </c>
      <c r="I1648" t="s">
        <v>2649</v>
      </c>
      <c r="J1648" t="s">
        <v>2868</v>
      </c>
      <c r="K1648" t="s">
        <v>2883</v>
      </c>
      <c r="L1648" t="s">
        <v>2887</v>
      </c>
      <c r="M1648" t="s">
        <v>2895</v>
      </c>
    </row>
    <row r="1649" spans="1:13">
      <c r="A1649" s="1">
        <f>HYPERLINK("https://lsnyc.legalserver.org/matter/dynamic-profile/view/1891327","19-1891327")</f>
        <v>0</v>
      </c>
      <c r="E1649" t="s">
        <v>73</v>
      </c>
      <c r="F1649" t="s">
        <v>988</v>
      </c>
      <c r="G1649" t="s">
        <v>1382</v>
      </c>
      <c r="H1649" t="s">
        <v>2526</v>
      </c>
      <c r="I1649" t="s">
        <v>2410</v>
      </c>
      <c r="J1649" t="s">
        <v>2868</v>
      </c>
      <c r="K1649" t="s">
        <v>2883</v>
      </c>
      <c r="L1649" t="s">
        <v>2887</v>
      </c>
      <c r="M1649" t="s">
        <v>2892</v>
      </c>
    </row>
    <row r="1650" spans="1:13">
      <c r="A1650" s="1">
        <f>HYPERLINK("https://lsnyc.legalserver.org/matter/dynamic-profile/view/1889462","19-1889462")</f>
        <v>0</v>
      </c>
      <c r="E1650" t="s">
        <v>73</v>
      </c>
      <c r="F1650" t="s">
        <v>989</v>
      </c>
      <c r="G1650" t="s">
        <v>2075</v>
      </c>
      <c r="H1650" t="s">
        <v>2626</v>
      </c>
      <c r="I1650" t="s">
        <v>2767</v>
      </c>
      <c r="J1650" t="s">
        <v>2868</v>
      </c>
      <c r="K1650" t="s">
        <v>2883</v>
      </c>
      <c r="L1650" t="s">
        <v>2887</v>
      </c>
      <c r="M1650" t="s">
        <v>2892</v>
      </c>
    </row>
    <row r="1651" spans="1:13">
      <c r="A1651" s="1">
        <f>HYPERLINK("https://lsnyc.legalserver.org/matter/dynamic-profile/view/1910434","19-1910434")</f>
        <v>0</v>
      </c>
      <c r="E1651" t="s">
        <v>73</v>
      </c>
      <c r="F1651" t="s">
        <v>528</v>
      </c>
      <c r="G1651" t="s">
        <v>2076</v>
      </c>
      <c r="H1651" t="s">
        <v>2481</v>
      </c>
      <c r="I1651" t="s">
        <v>2410</v>
      </c>
      <c r="J1651" t="s">
        <v>2868</v>
      </c>
      <c r="K1651" t="s">
        <v>2883</v>
      </c>
      <c r="L1651" t="s">
        <v>2887</v>
      </c>
      <c r="M1651" t="s">
        <v>2892</v>
      </c>
    </row>
    <row r="1652" spans="1:13">
      <c r="A1652" s="1">
        <f>HYPERLINK("https://lsnyc.legalserver.org/matter/dynamic-profile/view/1893086","19-1893086")</f>
        <v>0</v>
      </c>
      <c r="E1652" t="s">
        <v>73</v>
      </c>
      <c r="F1652" t="s">
        <v>990</v>
      </c>
      <c r="G1652" t="s">
        <v>2077</v>
      </c>
      <c r="H1652" t="s">
        <v>2774</v>
      </c>
      <c r="I1652" t="s">
        <v>2410</v>
      </c>
      <c r="J1652" t="s">
        <v>2868</v>
      </c>
      <c r="K1652" t="s">
        <v>2883</v>
      </c>
      <c r="L1652" t="s">
        <v>2887</v>
      </c>
      <c r="M1652" t="s">
        <v>2892</v>
      </c>
    </row>
    <row r="1653" spans="1:13">
      <c r="A1653" s="1">
        <f>HYPERLINK("https://lsnyc.legalserver.org/matter/dynamic-profile/view/1901801","19-1901801")</f>
        <v>0</v>
      </c>
      <c r="E1653" t="s">
        <v>73</v>
      </c>
      <c r="F1653" t="s">
        <v>991</v>
      </c>
      <c r="G1653" t="s">
        <v>1368</v>
      </c>
      <c r="H1653" t="s">
        <v>2332</v>
      </c>
      <c r="I1653" t="s">
        <v>2403</v>
      </c>
      <c r="J1653" t="s">
        <v>2868</v>
      </c>
      <c r="K1653" t="s">
        <v>2883</v>
      </c>
      <c r="L1653" t="s">
        <v>2887</v>
      </c>
      <c r="M1653" t="s">
        <v>2892</v>
      </c>
    </row>
    <row r="1654" spans="1:13">
      <c r="A1654" s="1">
        <f>HYPERLINK("https://lsnyc.legalserver.org/matter/dynamic-profile/view/1903963","19-1903963")</f>
        <v>0</v>
      </c>
      <c r="E1654" t="s">
        <v>73</v>
      </c>
      <c r="F1654" t="s">
        <v>992</v>
      </c>
      <c r="G1654" t="s">
        <v>1514</v>
      </c>
      <c r="H1654" t="s">
        <v>2337</v>
      </c>
      <c r="I1654" t="s">
        <v>2650</v>
      </c>
      <c r="J1654" t="s">
        <v>2868</v>
      </c>
      <c r="K1654" t="s">
        <v>2883</v>
      </c>
      <c r="L1654" t="s">
        <v>2887</v>
      </c>
      <c r="M1654" t="s">
        <v>2892</v>
      </c>
    </row>
    <row r="1655" spans="1:13">
      <c r="A1655" s="1">
        <f>HYPERLINK("https://lsnyc.legalserver.org/matter/dynamic-profile/view/1909478","19-1909478")</f>
        <v>0</v>
      </c>
      <c r="E1655" t="s">
        <v>73</v>
      </c>
      <c r="F1655" t="s">
        <v>993</v>
      </c>
      <c r="G1655" t="s">
        <v>2078</v>
      </c>
      <c r="H1655" t="s">
        <v>2730</v>
      </c>
      <c r="I1655" t="s">
        <v>2410</v>
      </c>
      <c r="J1655" t="s">
        <v>2868</v>
      </c>
      <c r="K1655" t="s">
        <v>2883</v>
      </c>
      <c r="L1655" t="s">
        <v>2887</v>
      </c>
      <c r="M1655" t="s">
        <v>2892</v>
      </c>
    </row>
    <row r="1656" spans="1:13">
      <c r="A1656" s="1">
        <f>HYPERLINK("https://lsnyc.legalserver.org/matter/dynamic-profile/view/1904158","19-1904158")</f>
        <v>0</v>
      </c>
      <c r="E1656" t="s">
        <v>73</v>
      </c>
      <c r="F1656" t="s">
        <v>994</v>
      </c>
      <c r="G1656" t="s">
        <v>705</v>
      </c>
      <c r="H1656" t="s">
        <v>2573</v>
      </c>
      <c r="I1656" t="s">
        <v>2705</v>
      </c>
      <c r="J1656" t="s">
        <v>2868</v>
      </c>
      <c r="K1656" t="s">
        <v>2883</v>
      </c>
      <c r="L1656" t="s">
        <v>2887</v>
      </c>
      <c r="M1656" t="s">
        <v>2892</v>
      </c>
    </row>
    <row r="1657" spans="1:13">
      <c r="A1657" s="1">
        <f>HYPERLINK("https://lsnyc.legalserver.org/matter/dynamic-profile/view/1910160","19-1910160")</f>
        <v>0</v>
      </c>
      <c r="E1657" t="s">
        <v>73</v>
      </c>
      <c r="F1657" t="s">
        <v>175</v>
      </c>
      <c r="G1657" t="s">
        <v>1890</v>
      </c>
      <c r="H1657" t="s">
        <v>2635</v>
      </c>
      <c r="I1657" t="s">
        <v>2306</v>
      </c>
      <c r="J1657" t="s">
        <v>2868</v>
      </c>
      <c r="K1657" t="s">
        <v>2883</v>
      </c>
      <c r="L1657" t="s">
        <v>2886</v>
      </c>
      <c r="M1657" t="s">
        <v>2892</v>
      </c>
    </row>
    <row r="1658" spans="1:13">
      <c r="A1658" s="1">
        <f>HYPERLINK("https://lsnyc.legalserver.org/matter/dynamic-profile/view/1908834","19-1908834")</f>
        <v>0</v>
      </c>
      <c r="E1658" t="s">
        <v>74</v>
      </c>
      <c r="F1658" t="s">
        <v>995</v>
      </c>
      <c r="G1658" t="s">
        <v>1361</v>
      </c>
      <c r="H1658" t="s">
        <v>2709</v>
      </c>
      <c r="I1658" t="s">
        <v>2306</v>
      </c>
      <c r="J1658" t="s">
        <v>2868</v>
      </c>
      <c r="K1658" t="s">
        <v>2883</v>
      </c>
      <c r="L1658" t="s">
        <v>2888</v>
      </c>
      <c r="M1658" t="s">
        <v>2899</v>
      </c>
    </row>
    <row r="1659" spans="1:13">
      <c r="A1659" s="1">
        <f>HYPERLINK("https://lsnyc.legalserver.org/matter/dynamic-profile/view/1910783","19-1910783")</f>
        <v>0</v>
      </c>
      <c r="E1659" t="s">
        <v>74</v>
      </c>
      <c r="F1659" t="s">
        <v>996</v>
      </c>
      <c r="G1659" t="s">
        <v>1249</v>
      </c>
      <c r="H1659" t="s">
        <v>2304</v>
      </c>
      <c r="I1659" t="s">
        <v>2407</v>
      </c>
      <c r="J1659" t="s">
        <v>2868</v>
      </c>
      <c r="K1659" t="s">
        <v>2883</v>
      </c>
      <c r="L1659" t="s">
        <v>2888</v>
      </c>
      <c r="M1659" t="s">
        <v>2899</v>
      </c>
    </row>
    <row r="1660" spans="1:13">
      <c r="A1660" s="1">
        <f>HYPERLINK("https://lsnyc.legalserver.org/matter/dynamic-profile/view/1912719","19-1912719")</f>
        <v>0</v>
      </c>
      <c r="E1660" t="s">
        <v>74</v>
      </c>
      <c r="F1660" t="s">
        <v>997</v>
      </c>
      <c r="G1660" t="s">
        <v>2079</v>
      </c>
      <c r="H1660" t="s">
        <v>2407</v>
      </c>
      <c r="I1660" t="s">
        <v>2407</v>
      </c>
      <c r="J1660" t="s">
        <v>2868</v>
      </c>
      <c r="K1660" t="s">
        <v>2883</v>
      </c>
      <c r="L1660" t="s">
        <v>2888</v>
      </c>
      <c r="M1660" t="s">
        <v>2899</v>
      </c>
    </row>
    <row r="1661" spans="1:13">
      <c r="A1661" s="1">
        <f>HYPERLINK("https://lsnyc.legalserver.org/matter/dynamic-profile/view/1912653","19-1912653")</f>
        <v>0</v>
      </c>
      <c r="E1661" t="s">
        <v>74</v>
      </c>
      <c r="F1661" t="s">
        <v>372</v>
      </c>
      <c r="G1661" t="s">
        <v>2080</v>
      </c>
      <c r="H1661" t="s">
        <v>2407</v>
      </c>
      <c r="I1661" t="s">
        <v>2407</v>
      </c>
      <c r="J1661" t="s">
        <v>2868</v>
      </c>
      <c r="K1661" t="s">
        <v>2883</v>
      </c>
      <c r="L1661" t="s">
        <v>2890</v>
      </c>
      <c r="M1661" t="s">
        <v>2899</v>
      </c>
    </row>
    <row r="1662" spans="1:13">
      <c r="A1662" s="1">
        <f>HYPERLINK("https://lsnyc.legalserver.org/matter/dynamic-profile/view/1908074","19-1908074")</f>
        <v>0</v>
      </c>
      <c r="E1662" t="s">
        <v>74</v>
      </c>
      <c r="F1662" t="s">
        <v>335</v>
      </c>
      <c r="G1662" t="s">
        <v>1563</v>
      </c>
      <c r="H1662" t="s">
        <v>2601</v>
      </c>
      <c r="I1662" t="s">
        <v>2453</v>
      </c>
      <c r="J1662" t="s">
        <v>2868</v>
      </c>
      <c r="K1662" t="s">
        <v>2883</v>
      </c>
      <c r="L1662" t="s">
        <v>2888</v>
      </c>
    </row>
    <row r="1663" spans="1:13">
      <c r="A1663" s="1">
        <f>HYPERLINK("https://lsnyc.legalserver.org/matter/dynamic-profile/view/1912655","19-1912655")</f>
        <v>0</v>
      </c>
      <c r="E1663" t="s">
        <v>74</v>
      </c>
      <c r="F1663" t="s">
        <v>998</v>
      </c>
      <c r="G1663" t="s">
        <v>1368</v>
      </c>
      <c r="H1663" t="s">
        <v>2407</v>
      </c>
      <c r="I1663" t="s">
        <v>2407</v>
      </c>
      <c r="J1663" t="s">
        <v>2868</v>
      </c>
      <c r="K1663" t="s">
        <v>2883</v>
      </c>
      <c r="L1663" t="s">
        <v>2888</v>
      </c>
      <c r="M1663" t="s">
        <v>2899</v>
      </c>
    </row>
    <row r="1664" spans="1:13">
      <c r="A1664" s="1">
        <f>HYPERLINK("https://lsnyc.legalserver.org/matter/dynamic-profile/view/1909633","19-1909633")</f>
        <v>0</v>
      </c>
      <c r="E1664" t="s">
        <v>74</v>
      </c>
      <c r="F1664" t="s">
        <v>848</v>
      </c>
      <c r="G1664" t="s">
        <v>2081</v>
      </c>
      <c r="H1664" t="s">
        <v>2582</v>
      </c>
      <c r="I1664" t="s">
        <v>2627</v>
      </c>
      <c r="J1664" t="s">
        <v>2868</v>
      </c>
      <c r="K1664" t="s">
        <v>2883</v>
      </c>
      <c r="L1664" t="s">
        <v>2888</v>
      </c>
      <c r="M1664" t="s">
        <v>2899</v>
      </c>
    </row>
    <row r="1665" spans="1:13">
      <c r="A1665" s="1">
        <f>HYPERLINK("https://lsnyc.legalserver.org/matter/dynamic-profile/view/1908730","19-1908730")</f>
        <v>0</v>
      </c>
      <c r="E1665" t="s">
        <v>74</v>
      </c>
      <c r="F1665" t="s">
        <v>999</v>
      </c>
      <c r="G1665" t="s">
        <v>1335</v>
      </c>
      <c r="H1665" t="s">
        <v>2797</v>
      </c>
      <c r="I1665" t="s">
        <v>2511</v>
      </c>
      <c r="J1665" t="s">
        <v>2868</v>
      </c>
      <c r="K1665" t="s">
        <v>2883</v>
      </c>
      <c r="L1665" t="s">
        <v>2888</v>
      </c>
      <c r="M1665" t="s">
        <v>2899</v>
      </c>
    </row>
    <row r="1666" spans="1:13">
      <c r="A1666" s="1">
        <f>HYPERLINK("https://lsnyc.legalserver.org/matter/dynamic-profile/view/1910837","19-1910837")</f>
        <v>0</v>
      </c>
      <c r="E1666" t="s">
        <v>74</v>
      </c>
      <c r="F1666" t="s">
        <v>168</v>
      </c>
      <c r="G1666" t="s">
        <v>1364</v>
      </c>
      <c r="H1666" t="s">
        <v>2304</v>
      </c>
      <c r="I1666" t="s">
        <v>2767</v>
      </c>
      <c r="J1666" t="s">
        <v>2868</v>
      </c>
      <c r="K1666" t="s">
        <v>2883</v>
      </c>
      <c r="L1666" t="s">
        <v>2888</v>
      </c>
      <c r="M1666" t="s">
        <v>2899</v>
      </c>
    </row>
    <row r="1667" spans="1:13">
      <c r="A1667" s="1">
        <f>HYPERLINK("https://lsnyc.legalserver.org/matter/dynamic-profile/view/1912709","19-1912709")</f>
        <v>0</v>
      </c>
      <c r="E1667" t="s">
        <v>74</v>
      </c>
      <c r="F1667" t="s">
        <v>1000</v>
      </c>
      <c r="G1667" t="s">
        <v>2082</v>
      </c>
      <c r="H1667" t="s">
        <v>2407</v>
      </c>
      <c r="I1667" t="s">
        <v>2705</v>
      </c>
      <c r="J1667" t="s">
        <v>2868</v>
      </c>
      <c r="K1667" t="s">
        <v>2883</v>
      </c>
      <c r="L1667" t="s">
        <v>2888</v>
      </c>
      <c r="M1667" t="s">
        <v>2899</v>
      </c>
    </row>
    <row r="1668" spans="1:13">
      <c r="A1668" s="1">
        <f>HYPERLINK("https://lsnyc.legalserver.org/matter/dynamic-profile/view/1910843","19-1910843")</f>
        <v>0</v>
      </c>
      <c r="E1668" t="s">
        <v>74</v>
      </c>
      <c r="F1668" t="s">
        <v>713</v>
      </c>
      <c r="G1668" t="s">
        <v>1265</v>
      </c>
      <c r="H1668" t="s">
        <v>2304</v>
      </c>
      <c r="I1668" t="s">
        <v>2400</v>
      </c>
      <c r="J1668" t="s">
        <v>2868</v>
      </c>
      <c r="L1668" t="s">
        <v>2888</v>
      </c>
      <c r="M1668" t="s">
        <v>2899</v>
      </c>
    </row>
    <row r="1669" spans="1:13">
      <c r="A1669" s="1">
        <f>HYPERLINK("https://lsnyc.legalserver.org/matter/dynamic-profile/view/1908080","19-1908080")</f>
        <v>0</v>
      </c>
      <c r="E1669" t="s">
        <v>74</v>
      </c>
      <c r="F1669" t="s">
        <v>260</v>
      </c>
      <c r="G1669" t="s">
        <v>2083</v>
      </c>
      <c r="H1669" t="s">
        <v>2601</v>
      </c>
      <c r="I1669" t="s">
        <v>2652</v>
      </c>
      <c r="J1669" t="s">
        <v>2868</v>
      </c>
      <c r="K1669" t="s">
        <v>2883</v>
      </c>
      <c r="L1669" t="s">
        <v>2888</v>
      </c>
      <c r="M1669" t="s">
        <v>2892</v>
      </c>
    </row>
    <row r="1670" spans="1:13">
      <c r="A1670" s="1">
        <f>HYPERLINK("https://lsnyc.legalserver.org/matter/dynamic-profile/view/1901369","19-1901369")</f>
        <v>0</v>
      </c>
      <c r="E1670" t="s">
        <v>74</v>
      </c>
      <c r="F1670" t="s">
        <v>685</v>
      </c>
      <c r="G1670" t="s">
        <v>1002</v>
      </c>
      <c r="H1670" t="s">
        <v>2436</v>
      </c>
      <c r="I1670" t="s">
        <v>2506</v>
      </c>
      <c r="J1670" t="s">
        <v>2868</v>
      </c>
      <c r="K1670" t="s">
        <v>2883</v>
      </c>
      <c r="L1670" t="s">
        <v>2888</v>
      </c>
      <c r="M1670" t="s">
        <v>2899</v>
      </c>
    </row>
    <row r="1671" spans="1:13">
      <c r="A1671" s="1">
        <f>HYPERLINK("https://lsnyc.legalserver.org/matter/dynamic-profile/view/1911881","19-1911881")</f>
        <v>0</v>
      </c>
      <c r="E1671" t="s">
        <v>74</v>
      </c>
      <c r="F1671" t="s">
        <v>315</v>
      </c>
      <c r="G1671" t="s">
        <v>2084</v>
      </c>
      <c r="H1671" t="s">
        <v>2636</v>
      </c>
      <c r="I1671" t="s">
        <v>2520</v>
      </c>
      <c r="J1671" t="s">
        <v>2868</v>
      </c>
      <c r="M1671" t="s">
        <v>2899</v>
      </c>
    </row>
    <row r="1672" spans="1:13">
      <c r="A1672" s="1">
        <f>HYPERLINK("https://lsnyc.legalserver.org/matter/dynamic-profile/view/1906257","19-1906257")</f>
        <v>0</v>
      </c>
      <c r="E1672" t="s">
        <v>74</v>
      </c>
      <c r="F1672" t="s">
        <v>1001</v>
      </c>
      <c r="G1672" t="s">
        <v>2085</v>
      </c>
      <c r="H1672" t="s">
        <v>2398</v>
      </c>
      <c r="I1672" t="s">
        <v>2667</v>
      </c>
      <c r="J1672" t="s">
        <v>2868</v>
      </c>
      <c r="K1672" t="s">
        <v>2883</v>
      </c>
      <c r="L1672" t="s">
        <v>2888</v>
      </c>
      <c r="M1672" t="s">
        <v>2899</v>
      </c>
    </row>
    <row r="1673" spans="1:13">
      <c r="A1673" s="1">
        <f>HYPERLINK("https://lsnyc.legalserver.org/matter/dynamic-profile/view/1910603","19-1910603")</f>
        <v>0</v>
      </c>
      <c r="E1673" t="s">
        <v>74</v>
      </c>
      <c r="F1673" t="s">
        <v>102</v>
      </c>
      <c r="G1673" t="s">
        <v>1335</v>
      </c>
      <c r="H1673" t="s">
        <v>2304</v>
      </c>
      <c r="I1673" t="s">
        <v>2304</v>
      </c>
      <c r="J1673" t="s">
        <v>2868</v>
      </c>
      <c r="K1673" t="s">
        <v>2883</v>
      </c>
      <c r="L1673" t="s">
        <v>2888</v>
      </c>
      <c r="M1673" t="s">
        <v>2899</v>
      </c>
    </row>
    <row r="1674" spans="1:13">
      <c r="A1674" s="1">
        <f>HYPERLINK("https://lsnyc.legalserver.org/matter/dynamic-profile/view/1909649","19-1909649")</f>
        <v>0</v>
      </c>
      <c r="E1674" t="s">
        <v>74</v>
      </c>
      <c r="F1674" t="s">
        <v>150</v>
      </c>
      <c r="G1674" t="s">
        <v>1731</v>
      </c>
      <c r="H1674" t="s">
        <v>2582</v>
      </c>
      <c r="I1674" t="s">
        <v>2767</v>
      </c>
      <c r="J1674" t="s">
        <v>2868</v>
      </c>
      <c r="K1674" t="s">
        <v>2883</v>
      </c>
      <c r="L1674" t="s">
        <v>2888</v>
      </c>
      <c r="M1674" t="s">
        <v>2899</v>
      </c>
    </row>
    <row r="1675" spans="1:13">
      <c r="A1675" s="1">
        <f>HYPERLINK("https://lsnyc.legalserver.org/matter/dynamic-profile/view/1908086","19-1908086")</f>
        <v>0</v>
      </c>
      <c r="E1675" t="s">
        <v>74</v>
      </c>
      <c r="F1675" t="s">
        <v>1002</v>
      </c>
      <c r="G1675" t="s">
        <v>2086</v>
      </c>
      <c r="H1675" t="s">
        <v>2601</v>
      </c>
      <c r="I1675" t="s">
        <v>2343</v>
      </c>
      <c r="J1675" t="s">
        <v>2868</v>
      </c>
      <c r="K1675" t="s">
        <v>2883</v>
      </c>
      <c r="L1675" t="s">
        <v>2890</v>
      </c>
    </row>
    <row r="1676" spans="1:13">
      <c r="A1676" s="1">
        <f>HYPERLINK("https://lsnyc.legalserver.org/matter/dynamic-profile/view/1902392","19-1902392")</f>
        <v>0</v>
      </c>
      <c r="E1676" t="s">
        <v>75</v>
      </c>
      <c r="F1676" t="s">
        <v>1003</v>
      </c>
      <c r="G1676" t="s">
        <v>1335</v>
      </c>
      <c r="H1676" t="s">
        <v>2372</v>
      </c>
      <c r="I1676" t="s">
        <v>2394</v>
      </c>
      <c r="J1676" t="s">
        <v>2866</v>
      </c>
    </row>
    <row r="1677" spans="1:13">
      <c r="A1677" s="1">
        <f>HYPERLINK("https://lsnyc.legalserver.org/matter/dynamic-profile/view/1905229","19-1905229")</f>
        <v>0</v>
      </c>
      <c r="E1677" t="s">
        <v>75</v>
      </c>
      <c r="F1677" t="s">
        <v>1004</v>
      </c>
      <c r="G1677" t="s">
        <v>2087</v>
      </c>
      <c r="H1677" t="s">
        <v>2497</v>
      </c>
      <c r="I1677" t="s">
        <v>2620</v>
      </c>
      <c r="J1677" t="s">
        <v>2868</v>
      </c>
      <c r="L1677" t="s">
        <v>2888</v>
      </c>
      <c r="M1677" t="s">
        <v>2892</v>
      </c>
    </row>
    <row r="1678" spans="1:13">
      <c r="A1678" s="1">
        <f>HYPERLINK("https://lsnyc.legalserver.org/matter/dynamic-profile/view/1875558","18-1875558")</f>
        <v>0</v>
      </c>
      <c r="E1678" t="s">
        <v>75</v>
      </c>
      <c r="F1678" t="s">
        <v>326</v>
      </c>
      <c r="G1678" t="s">
        <v>2088</v>
      </c>
      <c r="H1678" t="s">
        <v>2798</v>
      </c>
      <c r="I1678" t="s">
        <v>2505</v>
      </c>
      <c r="J1678" t="s">
        <v>2866</v>
      </c>
    </row>
    <row r="1679" spans="1:13">
      <c r="A1679" s="1">
        <f>HYPERLINK("https://lsnyc.legalserver.org/matter/dynamic-profile/view/1898645","19-1898645")</f>
        <v>0</v>
      </c>
      <c r="E1679" t="s">
        <v>75</v>
      </c>
      <c r="F1679" t="s">
        <v>289</v>
      </c>
      <c r="G1679" t="s">
        <v>2089</v>
      </c>
      <c r="H1679" t="s">
        <v>2327</v>
      </c>
      <c r="I1679" t="s">
        <v>2649</v>
      </c>
      <c r="J1679" t="s">
        <v>2868</v>
      </c>
      <c r="K1679" t="s">
        <v>2883</v>
      </c>
      <c r="L1679" t="s">
        <v>2887</v>
      </c>
      <c r="M1679" t="s">
        <v>2895</v>
      </c>
    </row>
    <row r="1680" spans="1:13">
      <c r="A1680" s="1">
        <f>HYPERLINK("https://lsnyc.legalserver.org/matter/dynamic-profile/view/1887936","19-1887936")</f>
        <v>0</v>
      </c>
      <c r="E1680" t="s">
        <v>75</v>
      </c>
      <c r="F1680" t="s">
        <v>1005</v>
      </c>
      <c r="G1680" t="s">
        <v>2090</v>
      </c>
      <c r="H1680" t="s">
        <v>2539</v>
      </c>
      <c r="I1680" t="s">
        <v>2656</v>
      </c>
      <c r="J1680" t="s">
        <v>2868</v>
      </c>
      <c r="K1680" t="s">
        <v>2883</v>
      </c>
      <c r="L1680" t="s">
        <v>2887</v>
      </c>
      <c r="M1680" t="s">
        <v>2892</v>
      </c>
    </row>
    <row r="1681" spans="1:13">
      <c r="A1681" s="1">
        <f>HYPERLINK("https://lsnyc.legalserver.org/matter/dynamic-profile/view/1903727","19-1903727")</f>
        <v>0</v>
      </c>
      <c r="E1681" t="s">
        <v>75</v>
      </c>
      <c r="F1681" t="s">
        <v>1006</v>
      </c>
      <c r="G1681" t="s">
        <v>1246</v>
      </c>
      <c r="H1681" t="s">
        <v>2596</v>
      </c>
      <c r="I1681" t="s">
        <v>2511</v>
      </c>
      <c r="J1681" t="s">
        <v>2868</v>
      </c>
      <c r="L1681" t="s">
        <v>2887</v>
      </c>
    </row>
    <row r="1682" spans="1:13">
      <c r="A1682" s="1">
        <f>HYPERLINK("https://lsnyc.legalserver.org/matter/dynamic-profile/view/1901290","19-1901290")</f>
        <v>0</v>
      </c>
      <c r="E1682" t="s">
        <v>75</v>
      </c>
      <c r="F1682" t="s">
        <v>1007</v>
      </c>
      <c r="G1682" t="s">
        <v>1292</v>
      </c>
      <c r="H1682" t="s">
        <v>2457</v>
      </c>
      <c r="I1682" t="s">
        <v>2403</v>
      </c>
      <c r="J1682" t="s">
        <v>2868</v>
      </c>
      <c r="K1682" t="s">
        <v>2883</v>
      </c>
      <c r="L1682" t="s">
        <v>2887</v>
      </c>
      <c r="M1682" t="s">
        <v>2892</v>
      </c>
    </row>
    <row r="1683" spans="1:13">
      <c r="A1683" s="1">
        <f>HYPERLINK("https://lsnyc.legalserver.org/matter/dynamic-profile/view/1899991","19-1899991")</f>
        <v>0</v>
      </c>
      <c r="E1683" t="s">
        <v>75</v>
      </c>
      <c r="F1683" t="s">
        <v>1008</v>
      </c>
      <c r="G1683" t="s">
        <v>1529</v>
      </c>
      <c r="H1683" t="s">
        <v>2688</v>
      </c>
      <c r="I1683" t="s">
        <v>2510</v>
      </c>
      <c r="J1683" t="s">
        <v>2868</v>
      </c>
      <c r="L1683" t="s">
        <v>2888</v>
      </c>
      <c r="M1683" t="s">
        <v>2892</v>
      </c>
    </row>
    <row r="1684" spans="1:13">
      <c r="A1684" s="1">
        <f>HYPERLINK("https://lsnyc.legalserver.org/matter/dynamic-profile/view/1902367","19-1902367")</f>
        <v>0</v>
      </c>
      <c r="E1684" t="s">
        <v>75</v>
      </c>
      <c r="F1684" t="s">
        <v>1003</v>
      </c>
      <c r="G1684" t="s">
        <v>1335</v>
      </c>
      <c r="H1684" t="s">
        <v>2372</v>
      </c>
      <c r="I1684" t="s">
        <v>2635</v>
      </c>
      <c r="J1684" t="s">
        <v>2868</v>
      </c>
      <c r="K1684" t="s">
        <v>2883</v>
      </c>
      <c r="L1684" t="s">
        <v>2887</v>
      </c>
      <c r="M1684" t="s">
        <v>2892</v>
      </c>
    </row>
    <row r="1685" spans="1:13">
      <c r="A1685" s="1">
        <f>HYPERLINK("https://lsnyc.legalserver.org/matter/dynamic-profile/view/1875561","18-1875561")</f>
        <v>0</v>
      </c>
      <c r="E1685" t="s">
        <v>75</v>
      </c>
      <c r="F1685" t="s">
        <v>326</v>
      </c>
      <c r="G1685" t="s">
        <v>2088</v>
      </c>
      <c r="H1685" t="s">
        <v>2798</v>
      </c>
      <c r="I1685" t="s">
        <v>2515</v>
      </c>
      <c r="J1685" t="s">
        <v>2869</v>
      </c>
      <c r="K1685" t="s">
        <v>2883</v>
      </c>
      <c r="L1685" t="s">
        <v>2891</v>
      </c>
      <c r="M1685" t="s">
        <v>2912</v>
      </c>
    </row>
    <row r="1686" spans="1:13">
      <c r="A1686" s="1">
        <f>HYPERLINK("https://lsnyc.legalserver.org/matter/dynamic-profile/view/1904104","19-1904104")</f>
        <v>0</v>
      </c>
      <c r="E1686" t="s">
        <v>75</v>
      </c>
      <c r="F1686" t="s">
        <v>1009</v>
      </c>
      <c r="G1686" t="s">
        <v>1517</v>
      </c>
      <c r="H1686" t="s">
        <v>2458</v>
      </c>
      <c r="I1686" t="s">
        <v>2575</v>
      </c>
      <c r="J1686" t="s">
        <v>2868</v>
      </c>
      <c r="K1686" t="s">
        <v>2883</v>
      </c>
      <c r="M1686" t="s">
        <v>2892</v>
      </c>
    </row>
    <row r="1687" spans="1:13">
      <c r="A1687" s="1">
        <f>HYPERLINK("https://lsnyc.legalserver.org/matter/dynamic-profile/view/1901592","19-1901592")</f>
        <v>0</v>
      </c>
      <c r="E1687" t="s">
        <v>75</v>
      </c>
      <c r="F1687" t="s">
        <v>506</v>
      </c>
      <c r="G1687" t="s">
        <v>2091</v>
      </c>
      <c r="H1687" t="s">
        <v>2779</v>
      </c>
      <c r="I1687" t="s">
        <v>2705</v>
      </c>
      <c r="J1687" t="s">
        <v>2868</v>
      </c>
      <c r="L1687" t="s">
        <v>2887</v>
      </c>
    </row>
    <row r="1688" spans="1:13">
      <c r="A1688" s="1">
        <f>HYPERLINK("https://lsnyc.legalserver.org/matter/dynamic-profile/view/1910582","19-1910582")</f>
        <v>0</v>
      </c>
      <c r="E1688" t="s">
        <v>75</v>
      </c>
      <c r="F1688" t="s">
        <v>649</v>
      </c>
      <c r="G1688" t="s">
        <v>1368</v>
      </c>
      <c r="H1688" t="s">
        <v>2304</v>
      </c>
      <c r="I1688" t="s">
        <v>2395</v>
      </c>
      <c r="J1688" t="s">
        <v>2868</v>
      </c>
      <c r="M1688" t="s">
        <v>2892</v>
      </c>
    </row>
    <row r="1689" spans="1:13">
      <c r="A1689" s="1">
        <f>HYPERLINK("https://lsnyc.legalserver.org/matter/dynamic-profile/view/1900006","19-1900006")</f>
        <v>0</v>
      </c>
      <c r="E1689" t="s">
        <v>75</v>
      </c>
      <c r="F1689" t="s">
        <v>1010</v>
      </c>
      <c r="G1689" t="s">
        <v>1547</v>
      </c>
      <c r="H1689" t="s">
        <v>2688</v>
      </c>
      <c r="I1689" t="s">
        <v>2407</v>
      </c>
      <c r="J1689" t="s">
        <v>2868</v>
      </c>
      <c r="K1689" t="s">
        <v>2883</v>
      </c>
      <c r="L1689" t="s">
        <v>2887</v>
      </c>
      <c r="M1689" t="s">
        <v>2892</v>
      </c>
    </row>
    <row r="1690" spans="1:13">
      <c r="A1690" s="1">
        <f>HYPERLINK("https://lsnyc.legalserver.org/matter/dynamic-profile/view/1886219","18-1886219")</f>
        <v>0</v>
      </c>
      <c r="E1690" t="s">
        <v>75</v>
      </c>
      <c r="F1690" t="s">
        <v>148</v>
      </c>
      <c r="G1690" t="s">
        <v>2092</v>
      </c>
      <c r="H1690" t="s">
        <v>2294</v>
      </c>
      <c r="I1690" t="s">
        <v>2351</v>
      </c>
      <c r="J1690" t="s">
        <v>2868</v>
      </c>
      <c r="K1690" t="s">
        <v>2883</v>
      </c>
      <c r="L1690" t="s">
        <v>2887</v>
      </c>
      <c r="M1690" t="s">
        <v>2892</v>
      </c>
    </row>
    <row r="1691" spans="1:13">
      <c r="A1691" s="1">
        <f>HYPERLINK("https://lsnyc.legalserver.org/matter/dynamic-profile/view/1898462","19-1898462")</f>
        <v>0</v>
      </c>
      <c r="E1691" t="s">
        <v>75</v>
      </c>
      <c r="F1691" t="s">
        <v>1011</v>
      </c>
      <c r="G1691" t="s">
        <v>2093</v>
      </c>
      <c r="H1691" t="s">
        <v>2330</v>
      </c>
      <c r="I1691" t="s">
        <v>2709</v>
      </c>
      <c r="J1691" t="s">
        <v>2868</v>
      </c>
      <c r="L1691" t="s">
        <v>2887</v>
      </c>
    </row>
    <row r="1692" spans="1:13">
      <c r="A1692" s="1">
        <f>HYPERLINK("https://lsnyc.legalserver.org/matter/dynamic-profile/view/1898673","19-1898673")</f>
        <v>0</v>
      </c>
      <c r="E1692" t="s">
        <v>75</v>
      </c>
      <c r="F1692" t="s">
        <v>1012</v>
      </c>
      <c r="G1692" t="s">
        <v>2094</v>
      </c>
      <c r="H1692" t="s">
        <v>2327</v>
      </c>
      <c r="I1692" t="s">
        <v>2797</v>
      </c>
      <c r="J1692" t="s">
        <v>2868</v>
      </c>
      <c r="K1692" t="s">
        <v>2883</v>
      </c>
      <c r="L1692" t="s">
        <v>2887</v>
      </c>
      <c r="M1692" t="s">
        <v>2892</v>
      </c>
    </row>
    <row r="1693" spans="1:13">
      <c r="A1693" s="1">
        <f>HYPERLINK("https://lsnyc.legalserver.org/matter/dynamic-profile/view/1905624","19-1905624")</f>
        <v>0</v>
      </c>
      <c r="E1693" t="s">
        <v>75</v>
      </c>
      <c r="F1693" t="s">
        <v>541</v>
      </c>
      <c r="G1693" t="s">
        <v>2095</v>
      </c>
      <c r="H1693" t="s">
        <v>2421</v>
      </c>
      <c r="I1693" t="s">
        <v>2637</v>
      </c>
      <c r="J1693" t="s">
        <v>2868</v>
      </c>
      <c r="K1693" t="s">
        <v>2883</v>
      </c>
      <c r="L1693" t="s">
        <v>2888</v>
      </c>
      <c r="M1693" t="s">
        <v>2892</v>
      </c>
    </row>
    <row r="1694" spans="1:13">
      <c r="A1694" s="1">
        <f>HYPERLINK("https://lsnyc.legalserver.org/matter/dynamic-profile/view/1902860","19-1902860")</f>
        <v>0</v>
      </c>
      <c r="E1694" t="s">
        <v>75</v>
      </c>
      <c r="F1694" t="s">
        <v>168</v>
      </c>
      <c r="G1694" t="s">
        <v>1517</v>
      </c>
      <c r="H1694" t="s">
        <v>2297</v>
      </c>
      <c r="I1694" t="s">
        <v>2410</v>
      </c>
      <c r="J1694" t="s">
        <v>2868</v>
      </c>
      <c r="K1694" t="s">
        <v>2883</v>
      </c>
      <c r="L1694" t="s">
        <v>2887</v>
      </c>
      <c r="M1694" t="s">
        <v>2892</v>
      </c>
    </row>
    <row r="1695" spans="1:13">
      <c r="A1695" s="1">
        <f>HYPERLINK("https://lsnyc.legalserver.org/matter/dynamic-profile/view/1903565","19-1903565")</f>
        <v>0</v>
      </c>
      <c r="E1695" t="s">
        <v>75</v>
      </c>
      <c r="F1695" t="s">
        <v>1013</v>
      </c>
      <c r="G1695" t="s">
        <v>2096</v>
      </c>
      <c r="H1695" t="s">
        <v>2506</v>
      </c>
      <c r="I1695" t="s">
        <v>2582</v>
      </c>
      <c r="J1695" t="s">
        <v>2868</v>
      </c>
      <c r="K1695" t="s">
        <v>2883</v>
      </c>
      <c r="L1695" t="s">
        <v>2887</v>
      </c>
      <c r="M1695" t="s">
        <v>2895</v>
      </c>
    </row>
    <row r="1696" spans="1:13">
      <c r="A1696" s="1">
        <f>HYPERLINK("https://lsnyc.legalserver.org/matter/dynamic-profile/view/1897370","19-1897370")</f>
        <v>0</v>
      </c>
      <c r="E1696" t="s">
        <v>75</v>
      </c>
      <c r="F1696" t="s">
        <v>1014</v>
      </c>
      <c r="G1696" t="s">
        <v>2097</v>
      </c>
      <c r="H1696" t="s">
        <v>2538</v>
      </c>
      <c r="I1696" t="s">
        <v>2789</v>
      </c>
      <c r="J1696" t="s">
        <v>2868</v>
      </c>
      <c r="L1696" t="s">
        <v>2887</v>
      </c>
      <c r="M1696" t="s">
        <v>2892</v>
      </c>
    </row>
    <row r="1697" spans="1:13">
      <c r="A1697" s="1">
        <f>HYPERLINK("https://lsnyc.legalserver.org/matter/dynamic-profile/view/1905279","19-1905279")</f>
        <v>0</v>
      </c>
      <c r="E1697" t="s">
        <v>75</v>
      </c>
      <c r="F1697" t="s">
        <v>1015</v>
      </c>
      <c r="G1697" t="s">
        <v>2098</v>
      </c>
      <c r="H1697" t="s">
        <v>2497</v>
      </c>
      <c r="I1697" t="s">
        <v>2582</v>
      </c>
      <c r="J1697" t="s">
        <v>2868</v>
      </c>
      <c r="K1697" t="s">
        <v>2883</v>
      </c>
      <c r="L1697" t="s">
        <v>2887</v>
      </c>
      <c r="M1697" t="s">
        <v>2892</v>
      </c>
    </row>
    <row r="1698" spans="1:13">
      <c r="A1698" s="1">
        <f>HYPERLINK("https://lsnyc.legalserver.org/matter/dynamic-profile/view/1907184","19-1907184")</f>
        <v>0</v>
      </c>
      <c r="E1698" t="s">
        <v>75</v>
      </c>
      <c r="F1698" t="s">
        <v>1016</v>
      </c>
      <c r="G1698" t="s">
        <v>2099</v>
      </c>
      <c r="H1698" t="s">
        <v>2668</v>
      </c>
      <c r="I1698" t="s">
        <v>2635</v>
      </c>
      <c r="J1698" t="s">
        <v>2868</v>
      </c>
      <c r="K1698" t="s">
        <v>2883</v>
      </c>
      <c r="L1698" t="s">
        <v>2887</v>
      </c>
      <c r="M1698" t="s">
        <v>2895</v>
      </c>
    </row>
    <row r="1699" spans="1:13">
      <c r="A1699" s="1">
        <f>HYPERLINK("https://lsnyc.legalserver.org/matter/dynamic-profile/view/1910933","19-1910933")</f>
        <v>0</v>
      </c>
      <c r="E1699" t="s">
        <v>75</v>
      </c>
      <c r="F1699" t="s">
        <v>1017</v>
      </c>
      <c r="G1699" t="s">
        <v>1235</v>
      </c>
      <c r="H1699" t="s">
        <v>2766</v>
      </c>
      <c r="I1699" t="s">
        <v>2395</v>
      </c>
      <c r="J1699" t="s">
        <v>2868</v>
      </c>
      <c r="K1699" t="s">
        <v>2883</v>
      </c>
      <c r="L1699" t="s">
        <v>2887</v>
      </c>
      <c r="M1699" t="s">
        <v>2895</v>
      </c>
    </row>
    <row r="1700" spans="1:13">
      <c r="A1700" s="1">
        <f>HYPERLINK("https://lsnyc.legalserver.org/matter/dynamic-profile/view/1902441","19-1902441")</f>
        <v>0</v>
      </c>
      <c r="E1700" t="s">
        <v>75</v>
      </c>
      <c r="F1700" t="s">
        <v>1018</v>
      </c>
      <c r="G1700" t="s">
        <v>1368</v>
      </c>
      <c r="H1700" t="s">
        <v>2387</v>
      </c>
      <c r="I1700" t="s">
        <v>2326</v>
      </c>
      <c r="J1700" t="s">
        <v>2868</v>
      </c>
      <c r="K1700" t="s">
        <v>2883</v>
      </c>
      <c r="L1700" t="s">
        <v>2888</v>
      </c>
      <c r="M1700" t="s">
        <v>2892</v>
      </c>
    </row>
    <row r="1701" spans="1:13">
      <c r="A1701" s="1">
        <f>HYPERLINK("https://lsnyc.legalserver.org/matter/dynamic-profile/view/1904364","19-1904364")</f>
        <v>0</v>
      </c>
      <c r="E1701" t="s">
        <v>75</v>
      </c>
      <c r="F1701" t="s">
        <v>1019</v>
      </c>
      <c r="G1701" t="s">
        <v>2100</v>
      </c>
      <c r="H1701" t="s">
        <v>2307</v>
      </c>
      <c r="I1701" t="s">
        <v>2307</v>
      </c>
      <c r="J1701" t="s">
        <v>2868</v>
      </c>
      <c r="L1701" t="s">
        <v>2888</v>
      </c>
      <c r="M1701" t="s">
        <v>2892</v>
      </c>
    </row>
    <row r="1702" spans="1:13">
      <c r="A1702" s="1">
        <f>HYPERLINK("https://lsnyc.legalserver.org/matter/dynamic-profile/view/1902865","19-1902865")</f>
        <v>0</v>
      </c>
      <c r="E1702" t="s">
        <v>75</v>
      </c>
      <c r="F1702" t="s">
        <v>168</v>
      </c>
      <c r="G1702" t="s">
        <v>1517</v>
      </c>
      <c r="H1702" t="s">
        <v>2297</v>
      </c>
      <c r="I1702" t="s">
        <v>2658</v>
      </c>
      <c r="J1702" t="s">
        <v>2866</v>
      </c>
      <c r="K1702" t="s">
        <v>2883</v>
      </c>
      <c r="M1702" t="s">
        <v>2892</v>
      </c>
    </row>
    <row r="1703" spans="1:13">
      <c r="A1703" s="1">
        <f>HYPERLINK("https://lsnyc.legalserver.org/matter/dynamic-profile/view/1901247","19-1901247")</f>
        <v>0</v>
      </c>
      <c r="E1703" t="s">
        <v>75</v>
      </c>
      <c r="F1703" t="s">
        <v>1020</v>
      </c>
      <c r="G1703" t="s">
        <v>1743</v>
      </c>
      <c r="H1703" t="s">
        <v>2731</v>
      </c>
      <c r="I1703" t="s">
        <v>2410</v>
      </c>
      <c r="J1703" t="s">
        <v>2868</v>
      </c>
      <c r="K1703" t="s">
        <v>2883</v>
      </c>
      <c r="M1703" t="s">
        <v>2892</v>
      </c>
    </row>
    <row r="1704" spans="1:13">
      <c r="A1704" s="1">
        <f>HYPERLINK("https://lsnyc.legalserver.org/matter/dynamic-profile/view/1905424","19-1905424")</f>
        <v>0</v>
      </c>
      <c r="E1704" t="s">
        <v>75</v>
      </c>
      <c r="F1704" t="s">
        <v>1017</v>
      </c>
      <c r="G1704" t="s">
        <v>1235</v>
      </c>
      <c r="H1704" t="s">
        <v>2301</v>
      </c>
      <c r="I1704" t="s">
        <v>2636</v>
      </c>
      <c r="J1704" t="s">
        <v>2868</v>
      </c>
      <c r="L1704" t="s">
        <v>2887</v>
      </c>
      <c r="M1704" t="s">
        <v>2892</v>
      </c>
    </row>
    <row r="1705" spans="1:13">
      <c r="A1705" s="1">
        <f>HYPERLINK("https://lsnyc.legalserver.org/matter/dynamic-profile/view/1901289","19-1901289")</f>
        <v>0</v>
      </c>
      <c r="E1705" t="s">
        <v>75</v>
      </c>
      <c r="F1705" t="s">
        <v>1020</v>
      </c>
      <c r="G1705" t="s">
        <v>1743</v>
      </c>
      <c r="H1705" t="s">
        <v>2731</v>
      </c>
      <c r="I1705" t="s">
        <v>2436</v>
      </c>
      <c r="J1705" t="s">
        <v>2866</v>
      </c>
      <c r="K1705" t="s">
        <v>2883</v>
      </c>
      <c r="L1705" t="s">
        <v>2886</v>
      </c>
    </row>
    <row r="1706" spans="1:13">
      <c r="A1706" s="1">
        <f>HYPERLINK("https://lsnyc.legalserver.org/matter/dynamic-profile/view/1900986","19-1900986")</f>
        <v>0</v>
      </c>
      <c r="E1706" t="s">
        <v>75</v>
      </c>
      <c r="F1706" t="s">
        <v>1021</v>
      </c>
      <c r="G1706" t="s">
        <v>1397</v>
      </c>
      <c r="H1706" t="s">
        <v>2563</v>
      </c>
      <c r="I1706" t="s">
        <v>2582</v>
      </c>
      <c r="J1706" t="s">
        <v>2868</v>
      </c>
      <c r="K1706" t="s">
        <v>2883</v>
      </c>
      <c r="L1706" t="s">
        <v>2887</v>
      </c>
      <c r="M1706" t="s">
        <v>2892</v>
      </c>
    </row>
    <row r="1707" spans="1:13">
      <c r="A1707" s="1">
        <f>HYPERLINK("https://lsnyc.legalserver.org/matter/dynamic-profile/view/1911453","19-1911453")</f>
        <v>0</v>
      </c>
      <c r="E1707" t="s">
        <v>75</v>
      </c>
      <c r="F1707" t="s">
        <v>1022</v>
      </c>
      <c r="G1707" t="s">
        <v>1252</v>
      </c>
      <c r="H1707" t="s">
        <v>2760</v>
      </c>
      <c r="I1707" t="s">
        <v>2410</v>
      </c>
      <c r="J1707" t="s">
        <v>2868</v>
      </c>
      <c r="K1707" t="s">
        <v>2883</v>
      </c>
      <c r="L1707" t="s">
        <v>2887</v>
      </c>
      <c r="M1707" t="s">
        <v>2892</v>
      </c>
    </row>
    <row r="1708" spans="1:13">
      <c r="A1708" s="1">
        <f>HYPERLINK("https://lsnyc.legalserver.org/matter/dynamic-profile/view/1905885","19-1905885")</f>
        <v>0</v>
      </c>
      <c r="E1708" t="s">
        <v>75</v>
      </c>
      <c r="F1708" t="s">
        <v>281</v>
      </c>
      <c r="G1708" t="s">
        <v>1250</v>
      </c>
      <c r="H1708" t="s">
        <v>2398</v>
      </c>
      <c r="I1708" t="s">
        <v>2582</v>
      </c>
      <c r="J1708" t="s">
        <v>2868</v>
      </c>
      <c r="K1708" t="s">
        <v>2883</v>
      </c>
      <c r="L1708" t="s">
        <v>2887</v>
      </c>
      <c r="M1708" t="s">
        <v>2895</v>
      </c>
    </row>
    <row r="1709" spans="1:13">
      <c r="A1709" s="1">
        <f>HYPERLINK("https://lsnyc.legalserver.org/matter/dynamic-profile/view/1906331","19-1906331")</f>
        <v>0</v>
      </c>
      <c r="E1709" t="s">
        <v>76</v>
      </c>
      <c r="F1709" t="s">
        <v>1023</v>
      </c>
      <c r="G1709" t="s">
        <v>1600</v>
      </c>
      <c r="H1709" t="s">
        <v>2411</v>
      </c>
      <c r="I1709" t="s">
        <v>2647</v>
      </c>
      <c r="J1709" t="s">
        <v>2868</v>
      </c>
      <c r="K1709" t="s">
        <v>2883</v>
      </c>
      <c r="L1709" t="s">
        <v>2887</v>
      </c>
      <c r="M1709" t="s">
        <v>2895</v>
      </c>
    </row>
    <row r="1710" spans="1:13">
      <c r="A1710" s="1">
        <f>HYPERLINK("https://lsnyc.legalserver.org/matter/dynamic-profile/view/1909741","19-1909741")</f>
        <v>0</v>
      </c>
      <c r="E1710" t="s">
        <v>76</v>
      </c>
      <c r="F1710" t="s">
        <v>288</v>
      </c>
      <c r="G1710" t="s">
        <v>2101</v>
      </c>
      <c r="H1710" t="s">
        <v>2574</v>
      </c>
      <c r="I1710" t="s">
        <v>2705</v>
      </c>
      <c r="J1710" t="s">
        <v>2868</v>
      </c>
      <c r="K1710" t="s">
        <v>2883</v>
      </c>
      <c r="M1710" t="s">
        <v>2895</v>
      </c>
    </row>
    <row r="1711" spans="1:13">
      <c r="A1711" s="1">
        <f>HYPERLINK("https://lsnyc.legalserver.org/matter/dynamic-profile/view/1896188","19-1896188")</f>
        <v>0</v>
      </c>
      <c r="E1711" t="s">
        <v>76</v>
      </c>
      <c r="F1711" t="s">
        <v>680</v>
      </c>
      <c r="G1711" t="s">
        <v>2102</v>
      </c>
      <c r="H1711" t="s">
        <v>2386</v>
      </c>
      <c r="I1711" t="s">
        <v>2481</v>
      </c>
      <c r="J1711" t="s">
        <v>2868</v>
      </c>
      <c r="K1711" t="s">
        <v>2883</v>
      </c>
      <c r="L1711" t="s">
        <v>2887</v>
      </c>
      <c r="M1711" t="s">
        <v>2892</v>
      </c>
    </row>
    <row r="1712" spans="1:13">
      <c r="A1712" s="1">
        <f>HYPERLINK("https://lsnyc.legalserver.org/matter/dynamic-profile/view/1908262","19-1908262")</f>
        <v>0</v>
      </c>
      <c r="E1712" t="s">
        <v>76</v>
      </c>
      <c r="F1712" t="s">
        <v>1024</v>
      </c>
      <c r="G1712" t="s">
        <v>1671</v>
      </c>
      <c r="H1712" t="s">
        <v>2574</v>
      </c>
      <c r="I1712" t="s">
        <v>2760</v>
      </c>
      <c r="J1712" t="s">
        <v>2868</v>
      </c>
      <c r="K1712" t="s">
        <v>2883</v>
      </c>
      <c r="L1712" t="s">
        <v>2887</v>
      </c>
      <c r="M1712" t="s">
        <v>2895</v>
      </c>
    </row>
    <row r="1713" spans="1:13">
      <c r="A1713" s="1">
        <f>HYPERLINK("https://lsnyc.legalserver.org/matter/dynamic-profile/view/1909989","19-1909989")</f>
        <v>0</v>
      </c>
      <c r="E1713" t="s">
        <v>76</v>
      </c>
      <c r="F1713" t="s">
        <v>243</v>
      </c>
      <c r="G1713" t="s">
        <v>1245</v>
      </c>
      <c r="H1713" t="s">
        <v>2481</v>
      </c>
      <c r="I1713" t="s">
        <v>2303</v>
      </c>
      <c r="J1713" t="s">
        <v>2868</v>
      </c>
      <c r="L1713" t="s">
        <v>2886</v>
      </c>
      <c r="M1713" t="s">
        <v>2895</v>
      </c>
    </row>
    <row r="1714" spans="1:13">
      <c r="A1714" s="1">
        <f>HYPERLINK("https://lsnyc.legalserver.org/matter/dynamic-profile/view/1905405","19-1905405")</f>
        <v>0</v>
      </c>
      <c r="E1714" t="s">
        <v>76</v>
      </c>
      <c r="F1714" t="s">
        <v>337</v>
      </c>
      <c r="G1714" t="s">
        <v>2103</v>
      </c>
      <c r="H1714" t="s">
        <v>2301</v>
      </c>
      <c r="I1714" t="s">
        <v>2575</v>
      </c>
      <c r="J1714" t="s">
        <v>2866</v>
      </c>
      <c r="K1714" t="s">
        <v>2883</v>
      </c>
      <c r="M1714" t="s">
        <v>2892</v>
      </c>
    </row>
    <row r="1715" spans="1:13">
      <c r="A1715" s="1">
        <f>HYPERLINK("https://lsnyc.legalserver.org/matter/dynamic-profile/view/1906348","19-1906348")</f>
        <v>0</v>
      </c>
      <c r="E1715" t="s">
        <v>76</v>
      </c>
      <c r="F1715" t="s">
        <v>171</v>
      </c>
      <c r="G1715" t="s">
        <v>1975</v>
      </c>
      <c r="H1715" t="s">
        <v>2411</v>
      </c>
      <c r="I1715" t="s">
        <v>2360</v>
      </c>
      <c r="J1715" t="s">
        <v>2868</v>
      </c>
      <c r="K1715" t="s">
        <v>2883</v>
      </c>
      <c r="L1715" t="s">
        <v>2887</v>
      </c>
      <c r="M1715" t="s">
        <v>2895</v>
      </c>
    </row>
    <row r="1716" spans="1:13">
      <c r="A1716" s="1">
        <f>HYPERLINK("https://lsnyc.legalserver.org/matter/dynamic-profile/view/1902307","19-1902307")</f>
        <v>0</v>
      </c>
      <c r="E1716" t="s">
        <v>76</v>
      </c>
      <c r="F1716" t="s">
        <v>661</v>
      </c>
      <c r="G1716" t="s">
        <v>2104</v>
      </c>
      <c r="H1716" t="s">
        <v>2372</v>
      </c>
      <c r="I1716" t="s">
        <v>2636</v>
      </c>
      <c r="J1716" t="s">
        <v>2868</v>
      </c>
      <c r="K1716" t="s">
        <v>2883</v>
      </c>
      <c r="L1716" t="s">
        <v>2887</v>
      </c>
      <c r="M1716" t="s">
        <v>2892</v>
      </c>
    </row>
    <row r="1717" spans="1:13">
      <c r="A1717" s="1">
        <f>HYPERLINK("https://lsnyc.legalserver.org/matter/dynamic-profile/view/1905396","19-1905396")</f>
        <v>0</v>
      </c>
      <c r="E1717" t="s">
        <v>76</v>
      </c>
      <c r="F1717" t="s">
        <v>337</v>
      </c>
      <c r="G1717" t="s">
        <v>2103</v>
      </c>
      <c r="H1717" t="s">
        <v>2301</v>
      </c>
      <c r="I1717" t="s">
        <v>2649</v>
      </c>
      <c r="J1717" t="s">
        <v>2868</v>
      </c>
      <c r="K1717" t="s">
        <v>2883</v>
      </c>
      <c r="L1717" t="s">
        <v>2887</v>
      </c>
      <c r="M1717" t="s">
        <v>2892</v>
      </c>
    </row>
    <row r="1718" spans="1:13">
      <c r="A1718" s="1">
        <f>HYPERLINK("https://lsnyc.legalserver.org/matter/dynamic-profile/view/1907248","19-1907248")</f>
        <v>0</v>
      </c>
      <c r="E1718" t="s">
        <v>76</v>
      </c>
      <c r="F1718" t="s">
        <v>1025</v>
      </c>
      <c r="G1718" t="s">
        <v>1379</v>
      </c>
      <c r="H1718" t="s">
        <v>2799</v>
      </c>
      <c r="I1718" t="s">
        <v>2705</v>
      </c>
      <c r="J1718" t="s">
        <v>2868</v>
      </c>
      <c r="K1718" t="s">
        <v>2883</v>
      </c>
      <c r="L1718" t="s">
        <v>2887</v>
      </c>
      <c r="M1718" t="s">
        <v>2895</v>
      </c>
    </row>
    <row r="1719" spans="1:13">
      <c r="A1719" s="1">
        <f>HYPERLINK("https://lsnyc.legalserver.org/matter/dynamic-profile/view/1909673","19-1909673")</f>
        <v>0</v>
      </c>
      <c r="E1719" t="s">
        <v>76</v>
      </c>
      <c r="F1719" t="s">
        <v>98</v>
      </c>
      <c r="G1719" t="s">
        <v>1713</v>
      </c>
      <c r="H1719" t="s">
        <v>2797</v>
      </c>
      <c r="I1719" t="s">
        <v>2400</v>
      </c>
      <c r="J1719" t="s">
        <v>2868</v>
      </c>
      <c r="K1719" t="s">
        <v>2883</v>
      </c>
      <c r="L1719" t="s">
        <v>2887</v>
      </c>
      <c r="M1719" t="s">
        <v>2892</v>
      </c>
    </row>
    <row r="1720" spans="1:13">
      <c r="A1720" s="1">
        <f>HYPERLINK("https://lsnyc.legalserver.org/matter/dynamic-profile/view/1906109","19-1906109")</f>
        <v>0</v>
      </c>
      <c r="E1720" t="s">
        <v>76</v>
      </c>
      <c r="F1720" t="s">
        <v>753</v>
      </c>
      <c r="G1720" t="s">
        <v>1232</v>
      </c>
      <c r="H1720" t="s">
        <v>2794</v>
      </c>
      <c r="I1720" t="s">
        <v>2406</v>
      </c>
      <c r="J1720" t="s">
        <v>2866</v>
      </c>
    </row>
    <row r="1721" spans="1:13">
      <c r="A1721" s="1">
        <f>HYPERLINK("https://lsnyc.legalserver.org/matter/dynamic-profile/view/1910824","19-1910824")</f>
        <v>0</v>
      </c>
      <c r="E1721" t="s">
        <v>76</v>
      </c>
      <c r="F1721" t="s">
        <v>1026</v>
      </c>
      <c r="G1721" t="s">
        <v>2105</v>
      </c>
      <c r="H1721" t="s">
        <v>2706</v>
      </c>
      <c r="I1721" t="s">
        <v>2407</v>
      </c>
      <c r="J1721" t="s">
        <v>2868</v>
      </c>
      <c r="K1721" t="s">
        <v>2883</v>
      </c>
      <c r="L1721" t="s">
        <v>2886</v>
      </c>
      <c r="M1721" t="s">
        <v>2892</v>
      </c>
    </row>
    <row r="1722" spans="1:13">
      <c r="A1722" s="1">
        <f>HYPERLINK("https://lsnyc.legalserver.org/matter/dynamic-profile/view/1907252","19-1907252")</f>
        <v>0</v>
      </c>
      <c r="E1722" t="s">
        <v>76</v>
      </c>
      <c r="F1722" t="s">
        <v>1025</v>
      </c>
      <c r="G1722" t="s">
        <v>1379</v>
      </c>
      <c r="H1722" t="s">
        <v>2799</v>
      </c>
      <c r="I1722" t="s">
        <v>2705</v>
      </c>
      <c r="J1722" t="s">
        <v>2868</v>
      </c>
      <c r="K1722" t="s">
        <v>2883</v>
      </c>
      <c r="L1722" t="s">
        <v>2887</v>
      </c>
      <c r="M1722" t="s">
        <v>2892</v>
      </c>
    </row>
    <row r="1723" spans="1:13">
      <c r="A1723" s="1">
        <f>HYPERLINK("https://lsnyc.legalserver.org/matter/dynamic-profile/view/1904103","19-1904103")</f>
        <v>0</v>
      </c>
      <c r="E1723" t="s">
        <v>76</v>
      </c>
      <c r="F1723" t="s">
        <v>1027</v>
      </c>
      <c r="G1723" t="s">
        <v>2106</v>
      </c>
      <c r="H1723" t="s">
        <v>2573</v>
      </c>
      <c r="I1723" t="s">
        <v>2566</v>
      </c>
      <c r="J1723" t="s">
        <v>2868</v>
      </c>
      <c r="K1723" t="s">
        <v>2883</v>
      </c>
      <c r="L1723" t="s">
        <v>2887</v>
      </c>
      <c r="M1723" t="s">
        <v>2895</v>
      </c>
    </row>
    <row r="1724" spans="1:13">
      <c r="A1724" s="1">
        <f>HYPERLINK("https://lsnyc.legalserver.org/matter/dynamic-profile/view/1912671","19-1912671")</f>
        <v>0</v>
      </c>
      <c r="E1724" t="s">
        <v>77</v>
      </c>
      <c r="F1724" t="s">
        <v>1028</v>
      </c>
      <c r="G1724" t="s">
        <v>2107</v>
      </c>
      <c r="H1724" t="s">
        <v>2306</v>
      </c>
      <c r="I1724" t="s">
        <v>2405</v>
      </c>
      <c r="J1724" t="s">
        <v>2868</v>
      </c>
      <c r="K1724" t="s">
        <v>2883</v>
      </c>
      <c r="L1724" t="s">
        <v>2888</v>
      </c>
      <c r="M1724" t="s">
        <v>2899</v>
      </c>
    </row>
    <row r="1725" spans="1:13">
      <c r="A1725" s="1">
        <f>HYPERLINK("https://lsnyc.legalserver.org/matter/dynamic-profile/view/1912618","19-1912618")</f>
        <v>0</v>
      </c>
      <c r="E1725" t="s">
        <v>77</v>
      </c>
      <c r="F1725" t="s">
        <v>532</v>
      </c>
      <c r="G1725" t="s">
        <v>2108</v>
      </c>
      <c r="H1725" t="s">
        <v>2306</v>
      </c>
      <c r="I1725" t="s">
        <v>2360</v>
      </c>
      <c r="J1725" t="s">
        <v>2868</v>
      </c>
      <c r="K1725" t="s">
        <v>2883</v>
      </c>
      <c r="L1725" t="s">
        <v>2888</v>
      </c>
      <c r="M1725" t="s">
        <v>2899</v>
      </c>
    </row>
    <row r="1726" spans="1:13">
      <c r="A1726" s="1">
        <f>HYPERLINK("https://lsnyc.legalserver.org/matter/dynamic-profile/view/1912622","19-1912622")</f>
        <v>0</v>
      </c>
      <c r="E1726" t="s">
        <v>77</v>
      </c>
      <c r="F1726" t="s">
        <v>226</v>
      </c>
      <c r="G1726" t="s">
        <v>1675</v>
      </c>
      <c r="H1726" t="s">
        <v>2306</v>
      </c>
      <c r="I1726" t="s">
        <v>2360</v>
      </c>
      <c r="J1726" t="s">
        <v>2868</v>
      </c>
      <c r="K1726" t="s">
        <v>2883</v>
      </c>
      <c r="L1726" t="s">
        <v>2888</v>
      </c>
      <c r="M1726" t="s">
        <v>2899</v>
      </c>
    </row>
    <row r="1727" spans="1:13">
      <c r="A1727" s="1">
        <f>HYPERLINK("https://lsnyc.legalserver.org/matter/dynamic-profile/view/1866521","18-1866521")</f>
        <v>0</v>
      </c>
      <c r="E1727" t="s">
        <v>78</v>
      </c>
      <c r="F1727" t="s">
        <v>1029</v>
      </c>
      <c r="G1727" t="s">
        <v>1589</v>
      </c>
      <c r="H1727" t="s">
        <v>2800</v>
      </c>
      <c r="I1727" t="s">
        <v>2515</v>
      </c>
      <c r="J1727" t="s">
        <v>2880</v>
      </c>
      <c r="L1727" t="s">
        <v>2891</v>
      </c>
    </row>
    <row r="1728" spans="1:13">
      <c r="A1728" s="1">
        <f>HYPERLINK("https://lsnyc.legalserver.org/matter/dynamic-profile/view/1902145","19-1902145")</f>
        <v>0</v>
      </c>
      <c r="E1728" t="s">
        <v>79</v>
      </c>
      <c r="F1728" t="s">
        <v>1030</v>
      </c>
      <c r="G1728" t="s">
        <v>2109</v>
      </c>
      <c r="H1728" t="s">
        <v>2404</v>
      </c>
      <c r="I1728" t="s">
        <v>2601</v>
      </c>
      <c r="J1728" t="s">
        <v>2868</v>
      </c>
      <c r="K1728" t="s">
        <v>2883</v>
      </c>
      <c r="L1728" t="s">
        <v>2887</v>
      </c>
      <c r="M1728" t="s">
        <v>2892</v>
      </c>
    </row>
    <row r="1729" spans="1:13">
      <c r="A1729" s="1">
        <f>HYPERLINK("https://lsnyc.legalserver.org/matter/dynamic-profile/view/1909151","19-1909151")</f>
        <v>0</v>
      </c>
      <c r="E1729" t="s">
        <v>79</v>
      </c>
      <c r="F1729" t="s">
        <v>1031</v>
      </c>
      <c r="G1729" t="s">
        <v>2110</v>
      </c>
      <c r="H1729" t="s">
        <v>2314</v>
      </c>
      <c r="I1729" t="s">
        <v>2636</v>
      </c>
      <c r="J1729" t="s">
        <v>2868</v>
      </c>
      <c r="K1729" t="s">
        <v>2883</v>
      </c>
      <c r="L1729" t="s">
        <v>2887</v>
      </c>
      <c r="M1729" t="s">
        <v>2892</v>
      </c>
    </row>
    <row r="1730" spans="1:13">
      <c r="A1730" s="1">
        <f>HYPERLINK("https://lsnyc.legalserver.org/matter/dynamic-profile/view/1905857","19-1905857")</f>
        <v>0</v>
      </c>
      <c r="E1730" t="s">
        <v>79</v>
      </c>
      <c r="F1730" t="s">
        <v>396</v>
      </c>
      <c r="G1730" t="s">
        <v>2111</v>
      </c>
      <c r="H1730" t="s">
        <v>2398</v>
      </c>
      <c r="I1730" t="s">
        <v>2705</v>
      </c>
      <c r="J1730" t="s">
        <v>2868</v>
      </c>
      <c r="K1730" t="s">
        <v>2883</v>
      </c>
      <c r="L1730" t="s">
        <v>2887</v>
      </c>
      <c r="M1730" t="s">
        <v>2895</v>
      </c>
    </row>
    <row r="1731" spans="1:13">
      <c r="A1731" s="1">
        <f>HYPERLINK("https://lsnyc.legalserver.org/matter/dynamic-profile/view/1912476","19-1912476")</f>
        <v>0</v>
      </c>
      <c r="E1731" t="s">
        <v>79</v>
      </c>
      <c r="F1731" t="s">
        <v>1032</v>
      </c>
      <c r="G1731" t="s">
        <v>2112</v>
      </c>
      <c r="H1731" t="s">
        <v>2403</v>
      </c>
      <c r="I1731" t="s">
        <v>2403</v>
      </c>
      <c r="J1731" t="s">
        <v>2868</v>
      </c>
      <c r="K1731" t="s">
        <v>2883</v>
      </c>
      <c r="L1731" t="s">
        <v>2887</v>
      </c>
      <c r="M1731" t="s">
        <v>2892</v>
      </c>
    </row>
    <row r="1732" spans="1:13">
      <c r="A1732" s="1">
        <f>HYPERLINK("https://lsnyc.legalserver.org/matter/dynamic-profile/view/1909676","19-1909676")</f>
        <v>0</v>
      </c>
      <c r="E1732" t="s">
        <v>79</v>
      </c>
      <c r="F1732" t="s">
        <v>576</v>
      </c>
      <c r="G1732" t="s">
        <v>1335</v>
      </c>
      <c r="H1732" t="s">
        <v>2582</v>
      </c>
      <c r="I1732" t="s">
        <v>2647</v>
      </c>
      <c r="J1732" t="s">
        <v>2868</v>
      </c>
      <c r="M1732" t="s">
        <v>2899</v>
      </c>
    </row>
    <row r="1733" spans="1:13">
      <c r="A1733" s="1">
        <f>HYPERLINK("https://lsnyc.legalserver.org/matter/dynamic-profile/view/1907146","19-1907146")</f>
        <v>0</v>
      </c>
      <c r="E1733" t="s">
        <v>79</v>
      </c>
      <c r="F1733" t="s">
        <v>170</v>
      </c>
      <c r="G1733" t="s">
        <v>1546</v>
      </c>
      <c r="H1733" t="s">
        <v>2668</v>
      </c>
      <c r="I1733" t="s">
        <v>2360</v>
      </c>
      <c r="J1733" t="s">
        <v>2868</v>
      </c>
      <c r="K1733" t="s">
        <v>2883</v>
      </c>
      <c r="L1733" t="s">
        <v>2887</v>
      </c>
      <c r="M1733" t="s">
        <v>2895</v>
      </c>
    </row>
    <row r="1734" spans="1:13">
      <c r="A1734" s="1">
        <f>HYPERLINK("https://lsnyc.legalserver.org/matter/dynamic-profile/view/1890716","19-1890716")</f>
        <v>0</v>
      </c>
      <c r="E1734" t="s">
        <v>79</v>
      </c>
      <c r="F1734" t="s">
        <v>1033</v>
      </c>
      <c r="G1734" t="s">
        <v>2113</v>
      </c>
      <c r="H1734" t="s">
        <v>2316</v>
      </c>
      <c r="I1734" t="s">
        <v>2343</v>
      </c>
      <c r="J1734" t="s">
        <v>2868</v>
      </c>
      <c r="K1734" t="s">
        <v>2883</v>
      </c>
      <c r="L1734" t="s">
        <v>2887</v>
      </c>
      <c r="M1734" t="s">
        <v>2897</v>
      </c>
    </row>
    <row r="1735" spans="1:13">
      <c r="A1735" s="1">
        <f>HYPERLINK("https://lsnyc.legalserver.org/matter/dynamic-profile/view/1904101","19-1904101")</f>
        <v>0</v>
      </c>
      <c r="E1735" t="s">
        <v>79</v>
      </c>
      <c r="F1735" t="s">
        <v>166</v>
      </c>
      <c r="G1735" t="s">
        <v>2114</v>
      </c>
      <c r="H1735" t="s">
        <v>2458</v>
      </c>
      <c r="I1735" t="s">
        <v>2647</v>
      </c>
      <c r="J1735" t="s">
        <v>2868</v>
      </c>
      <c r="K1735" t="s">
        <v>2883</v>
      </c>
      <c r="L1735" t="s">
        <v>2887</v>
      </c>
      <c r="M1735" t="s">
        <v>2892</v>
      </c>
    </row>
    <row r="1736" spans="1:13">
      <c r="A1736" s="1">
        <f>HYPERLINK("https://lsnyc.legalserver.org/matter/dynamic-profile/view/1908111","19-1908111")</f>
        <v>0</v>
      </c>
      <c r="E1736" t="s">
        <v>79</v>
      </c>
      <c r="F1736" t="s">
        <v>1034</v>
      </c>
      <c r="G1736" t="s">
        <v>2115</v>
      </c>
      <c r="H1736" t="s">
        <v>2343</v>
      </c>
      <c r="I1736" t="s">
        <v>2407</v>
      </c>
      <c r="J1736" t="s">
        <v>2868</v>
      </c>
      <c r="K1736" t="s">
        <v>2883</v>
      </c>
      <c r="L1736" t="s">
        <v>2887</v>
      </c>
      <c r="M1736" t="s">
        <v>2895</v>
      </c>
    </row>
    <row r="1737" spans="1:13">
      <c r="A1737" s="1">
        <f>HYPERLINK("https://lsnyc.legalserver.org/matter/dynamic-profile/view/1905843","19-1905843")</f>
        <v>0</v>
      </c>
      <c r="E1737" t="s">
        <v>79</v>
      </c>
      <c r="F1737" t="s">
        <v>1035</v>
      </c>
      <c r="G1737" t="s">
        <v>1519</v>
      </c>
      <c r="H1737" t="s">
        <v>2398</v>
      </c>
      <c r="I1737" t="s">
        <v>2400</v>
      </c>
      <c r="J1737" t="s">
        <v>2868</v>
      </c>
      <c r="K1737" t="s">
        <v>2883</v>
      </c>
      <c r="L1737" t="s">
        <v>2887</v>
      </c>
      <c r="M1737" t="s">
        <v>2892</v>
      </c>
    </row>
    <row r="1738" spans="1:13">
      <c r="A1738" s="1">
        <f>HYPERLINK("https://lsnyc.legalserver.org/matter/dynamic-profile/view/1903480","19-1903480")</f>
        <v>0</v>
      </c>
      <c r="E1738" t="s">
        <v>79</v>
      </c>
      <c r="F1738" t="s">
        <v>1036</v>
      </c>
      <c r="G1738" t="s">
        <v>2116</v>
      </c>
      <c r="H1738" t="s">
        <v>2506</v>
      </c>
      <c r="I1738" t="s">
        <v>2295</v>
      </c>
      <c r="J1738" t="s">
        <v>2866</v>
      </c>
      <c r="K1738" t="s">
        <v>2883</v>
      </c>
      <c r="M1738" t="s">
        <v>2892</v>
      </c>
    </row>
    <row r="1739" spans="1:13">
      <c r="A1739" s="1">
        <f>HYPERLINK("https://lsnyc.legalserver.org/matter/dynamic-profile/view/1902895","19-1902895")</f>
        <v>0</v>
      </c>
      <c r="E1739" t="s">
        <v>79</v>
      </c>
      <c r="F1739" t="s">
        <v>980</v>
      </c>
      <c r="G1739" t="s">
        <v>1277</v>
      </c>
      <c r="H1739" t="s">
        <v>2297</v>
      </c>
      <c r="I1739" t="s">
        <v>2468</v>
      </c>
      <c r="J1739" t="s">
        <v>2868</v>
      </c>
      <c r="K1739" t="s">
        <v>2883</v>
      </c>
      <c r="L1739" t="s">
        <v>2887</v>
      </c>
      <c r="M1739" t="s">
        <v>2892</v>
      </c>
    </row>
    <row r="1740" spans="1:13">
      <c r="A1740" s="1">
        <f>HYPERLINK("https://lsnyc.legalserver.org/matter/dynamic-profile/view/1904106","19-1904106")</f>
        <v>0</v>
      </c>
      <c r="E1740" t="s">
        <v>79</v>
      </c>
      <c r="F1740" t="s">
        <v>166</v>
      </c>
      <c r="G1740" t="s">
        <v>2114</v>
      </c>
      <c r="H1740" t="s">
        <v>2458</v>
      </c>
      <c r="I1740" t="s">
        <v>2305</v>
      </c>
      <c r="J1740" t="s">
        <v>2866</v>
      </c>
    </row>
    <row r="1741" spans="1:13">
      <c r="A1741" s="1">
        <f>HYPERLINK("https://lsnyc.legalserver.org/matter/dynamic-profile/view/1909464","19-1909464")</f>
        <v>0</v>
      </c>
      <c r="E1741" t="s">
        <v>79</v>
      </c>
      <c r="F1741" t="s">
        <v>119</v>
      </c>
      <c r="G1741" t="s">
        <v>538</v>
      </c>
      <c r="H1741" t="s">
        <v>2627</v>
      </c>
      <c r="I1741" t="s">
        <v>2304</v>
      </c>
      <c r="J1741" t="s">
        <v>2868</v>
      </c>
      <c r="K1741" t="s">
        <v>2883</v>
      </c>
      <c r="L1741" t="s">
        <v>2887</v>
      </c>
      <c r="M1741" t="s">
        <v>2892</v>
      </c>
    </row>
    <row r="1742" spans="1:13">
      <c r="A1742" s="1">
        <f>HYPERLINK("https://lsnyc.legalserver.org/matter/dynamic-profile/view/1903449","19-1903449")</f>
        <v>0</v>
      </c>
      <c r="E1742" t="s">
        <v>79</v>
      </c>
      <c r="F1742" t="s">
        <v>618</v>
      </c>
      <c r="G1742" t="s">
        <v>2117</v>
      </c>
      <c r="H1742" t="s">
        <v>2392</v>
      </c>
      <c r="I1742" t="s">
        <v>2604</v>
      </c>
      <c r="J1742" t="s">
        <v>2868</v>
      </c>
      <c r="K1742" t="s">
        <v>2883</v>
      </c>
      <c r="L1742" t="s">
        <v>2887</v>
      </c>
      <c r="M1742" t="s">
        <v>2895</v>
      </c>
    </row>
    <row r="1743" spans="1:13">
      <c r="A1743" s="1">
        <f>HYPERLINK("https://lsnyc.legalserver.org/matter/dynamic-profile/view/1909110","19-1909110")</f>
        <v>0</v>
      </c>
      <c r="E1743" t="s">
        <v>79</v>
      </c>
      <c r="F1743" t="s">
        <v>451</v>
      </c>
      <c r="G1743" t="s">
        <v>1252</v>
      </c>
      <c r="H1743" t="s">
        <v>2314</v>
      </c>
      <c r="I1743" t="s">
        <v>2407</v>
      </c>
      <c r="J1743" t="s">
        <v>2868</v>
      </c>
      <c r="K1743" t="s">
        <v>2883</v>
      </c>
      <c r="L1743" t="s">
        <v>2887</v>
      </c>
      <c r="M1743" t="s">
        <v>2892</v>
      </c>
    </row>
    <row r="1744" spans="1:13">
      <c r="A1744" s="1">
        <f>HYPERLINK("https://lsnyc.legalserver.org/matter/dynamic-profile/view/1912071","19-1912071")</f>
        <v>0</v>
      </c>
      <c r="E1744" t="s">
        <v>79</v>
      </c>
      <c r="F1744" t="s">
        <v>1037</v>
      </c>
      <c r="G1744" t="s">
        <v>1286</v>
      </c>
      <c r="H1744" t="s">
        <v>2305</v>
      </c>
      <c r="I1744" t="s">
        <v>2403</v>
      </c>
      <c r="J1744" t="s">
        <v>2868</v>
      </c>
      <c r="K1744" t="s">
        <v>2883</v>
      </c>
      <c r="L1744" t="s">
        <v>2886</v>
      </c>
      <c r="M1744" t="s">
        <v>2892</v>
      </c>
    </row>
    <row r="1745" spans="1:13">
      <c r="A1745" s="1">
        <f>HYPERLINK("https://lsnyc.legalserver.org/matter/dynamic-profile/view/1911452","19-1911452")</f>
        <v>0</v>
      </c>
      <c r="E1745" t="s">
        <v>79</v>
      </c>
      <c r="F1745" t="s">
        <v>1038</v>
      </c>
      <c r="G1745" t="s">
        <v>2059</v>
      </c>
      <c r="H1745" t="s">
        <v>2760</v>
      </c>
      <c r="I1745" t="s">
        <v>2636</v>
      </c>
      <c r="J1745" t="s">
        <v>2868</v>
      </c>
      <c r="K1745" t="s">
        <v>2883</v>
      </c>
      <c r="L1745" t="s">
        <v>2887</v>
      </c>
      <c r="M1745" t="s">
        <v>2892</v>
      </c>
    </row>
    <row r="1746" spans="1:13">
      <c r="A1746" s="1">
        <f>HYPERLINK("https://lsnyc.legalserver.org/matter/dynamic-profile/view/1909482","19-1909482")</f>
        <v>0</v>
      </c>
      <c r="E1746" t="s">
        <v>79</v>
      </c>
      <c r="F1746" t="s">
        <v>1039</v>
      </c>
      <c r="G1746" t="s">
        <v>2118</v>
      </c>
      <c r="H1746" t="s">
        <v>2627</v>
      </c>
      <c r="I1746" t="s">
        <v>2705</v>
      </c>
      <c r="J1746" t="s">
        <v>2868</v>
      </c>
      <c r="K1746" t="s">
        <v>2883</v>
      </c>
      <c r="L1746" t="s">
        <v>2887</v>
      </c>
      <c r="M1746" t="s">
        <v>2892</v>
      </c>
    </row>
    <row r="1747" spans="1:13">
      <c r="A1747" s="1">
        <f>HYPERLINK("https://lsnyc.legalserver.org/matter/dynamic-profile/view/1911381","19-1911381")</f>
        <v>0</v>
      </c>
      <c r="E1747" t="s">
        <v>79</v>
      </c>
      <c r="F1747" t="s">
        <v>1040</v>
      </c>
      <c r="G1747" t="s">
        <v>1295</v>
      </c>
      <c r="H1747" t="s">
        <v>2400</v>
      </c>
      <c r="I1747" t="s">
        <v>2647</v>
      </c>
      <c r="J1747" t="s">
        <v>2868</v>
      </c>
      <c r="K1747" t="s">
        <v>2883</v>
      </c>
      <c r="L1747" t="s">
        <v>2887</v>
      </c>
      <c r="M1747" t="s">
        <v>2892</v>
      </c>
    </row>
    <row r="1748" spans="1:13">
      <c r="A1748" s="1">
        <f>HYPERLINK("https://lsnyc.legalserver.org/matter/dynamic-profile/view/1903479","19-1903479")</f>
        <v>0</v>
      </c>
      <c r="E1748" t="s">
        <v>79</v>
      </c>
      <c r="F1748" t="s">
        <v>1036</v>
      </c>
      <c r="G1748" t="s">
        <v>2116</v>
      </c>
      <c r="H1748" t="s">
        <v>2392</v>
      </c>
      <c r="I1748" t="s">
        <v>2401</v>
      </c>
      <c r="J1748" t="s">
        <v>2868</v>
      </c>
      <c r="K1748" t="s">
        <v>2883</v>
      </c>
      <c r="L1748" t="s">
        <v>2887</v>
      </c>
      <c r="M1748" t="s">
        <v>2892</v>
      </c>
    </row>
    <row r="1749" spans="1:13">
      <c r="A1749" s="1">
        <f>HYPERLINK("https://lsnyc.legalserver.org/matter/dynamic-profile/view/1902429","19-1902429")</f>
        <v>0</v>
      </c>
      <c r="E1749" t="s">
        <v>79</v>
      </c>
      <c r="F1749" t="s">
        <v>820</v>
      </c>
      <c r="G1749" t="s">
        <v>1245</v>
      </c>
      <c r="H1749" t="s">
        <v>2387</v>
      </c>
      <c r="I1749" t="s">
        <v>2415</v>
      </c>
      <c r="J1749" t="s">
        <v>2866</v>
      </c>
      <c r="K1749" t="s">
        <v>2883</v>
      </c>
      <c r="M1749" t="s">
        <v>2892</v>
      </c>
    </row>
    <row r="1750" spans="1:13">
      <c r="A1750" s="1">
        <f>HYPERLINK("https://lsnyc.legalserver.org/matter/dynamic-profile/view/1902425","19-1902425")</f>
        <v>0</v>
      </c>
      <c r="E1750" t="s">
        <v>79</v>
      </c>
      <c r="F1750" t="s">
        <v>820</v>
      </c>
      <c r="G1750" t="s">
        <v>1245</v>
      </c>
      <c r="H1750" t="s">
        <v>2387</v>
      </c>
      <c r="I1750" t="s">
        <v>2407</v>
      </c>
      <c r="J1750" t="s">
        <v>2868</v>
      </c>
      <c r="K1750" t="s">
        <v>2883</v>
      </c>
      <c r="L1750" t="s">
        <v>2887</v>
      </c>
      <c r="M1750" t="s">
        <v>2892</v>
      </c>
    </row>
    <row r="1751" spans="1:13">
      <c r="A1751" s="1">
        <f>HYPERLINK("https://lsnyc.legalserver.org/matter/dynamic-profile/view/1905886","19-1905886")</f>
        <v>0</v>
      </c>
      <c r="E1751" t="s">
        <v>79</v>
      </c>
      <c r="F1751" t="s">
        <v>1041</v>
      </c>
      <c r="G1751" t="s">
        <v>2119</v>
      </c>
      <c r="H1751" t="s">
        <v>2398</v>
      </c>
      <c r="I1751" t="s">
        <v>2407</v>
      </c>
      <c r="J1751" t="s">
        <v>2868</v>
      </c>
      <c r="K1751" t="s">
        <v>2883</v>
      </c>
      <c r="L1751" t="s">
        <v>2887</v>
      </c>
      <c r="M1751" t="s">
        <v>2892</v>
      </c>
    </row>
    <row r="1752" spans="1:13">
      <c r="A1752" s="1">
        <f>HYPERLINK("https://lsnyc.legalserver.org/matter/dynamic-profile/view/1898121","19-1898121")</f>
        <v>0</v>
      </c>
      <c r="E1752" t="s">
        <v>80</v>
      </c>
      <c r="F1752" t="s">
        <v>1042</v>
      </c>
      <c r="G1752" t="s">
        <v>1475</v>
      </c>
      <c r="H1752" t="s">
        <v>2757</v>
      </c>
      <c r="I1752" t="s">
        <v>2325</v>
      </c>
      <c r="J1752" t="s">
        <v>2868</v>
      </c>
      <c r="K1752" t="s">
        <v>2883</v>
      </c>
      <c r="L1752" t="s">
        <v>2888</v>
      </c>
      <c r="M1752" t="s">
        <v>2895</v>
      </c>
    </row>
    <row r="1753" spans="1:13">
      <c r="A1753" s="1">
        <f>HYPERLINK("https://lsnyc.legalserver.org/matter/dynamic-profile/view/1907513","19-1907513")</f>
        <v>0</v>
      </c>
      <c r="E1753" t="s">
        <v>80</v>
      </c>
      <c r="F1753" t="s">
        <v>1043</v>
      </c>
      <c r="G1753" t="s">
        <v>2120</v>
      </c>
      <c r="H1753" t="s">
        <v>2667</v>
      </c>
      <c r="I1753" t="s">
        <v>2667</v>
      </c>
      <c r="J1753" t="s">
        <v>2868</v>
      </c>
      <c r="K1753" t="s">
        <v>2883</v>
      </c>
      <c r="L1753" t="s">
        <v>2888</v>
      </c>
      <c r="M1753" t="s">
        <v>2899</v>
      </c>
    </row>
    <row r="1754" spans="1:13">
      <c r="A1754" s="1">
        <f>HYPERLINK("https://lsnyc.legalserver.org/matter/dynamic-profile/view/1899592","19-1899592")</f>
        <v>0</v>
      </c>
      <c r="E1754" t="s">
        <v>80</v>
      </c>
      <c r="F1754" t="s">
        <v>170</v>
      </c>
      <c r="G1754" t="s">
        <v>2004</v>
      </c>
      <c r="H1754" t="s">
        <v>2365</v>
      </c>
      <c r="I1754" t="s">
        <v>2688</v>
      </c>
      <c r="J1754" t="s">
        <v>2868</v>
      </c>
      <c r="K1754" t="s">
        <v>2883</v>
      </c>
      <c r="L1754" t="s">
        <v>2888</v>
      </c>
      <c r="M1754" t="s">
        <v>2899</v>
      </c>
    </row>
    <row r="1755" spans="1:13">
      <c r="A1755" s="1">
        <f>HYPERLINK("https://lsnyc.legalserver.org/matter/dynamic-profile/view/1899588","19-1899588")</f>
        <v>0</v>
      </c>
      <c r="E1755" t="s">
        <v>80</v>
      </c>
      <c r="F1755" t="s">
        <v>595</v>
      </c>
      <c r="G1755" t="s">
        <v>466</v>
      </c>
      <c r="H1755" t="s">
        <v>2365</v>
      </c>
      <c r="I1755" t="s">
        <v>2667</v>
      </c>
      <c r="J1755" t="s">
        <v>2868</v>
      </c>
      <c r="K1755" t="s">
        <v>2883</v>
      </c>
      <c r="L1755" t="s">
        <v>2888</v>
      </c>
      <c r="M1755" t="s">
        <v>2899</v>
      </c>
    </row>
    <row r="1756" spans="1:13">
      <c r="A1756" s="1">
        <f>HYPERLINK("https://lsnyc.legalserver.org/matter/dynamic-profile/view/1854244","17-1854244")</f>
        <v>0</v>
      </c>
      <c r="E1756" t="s">
        <v>80</v>
      </c>
      <c r="F1756" t="s">
        <v>1039</v>
      </c>
      <c r="G1756" t="s">
        <v>2118</v>
      </c>
      <c r="H1756" t="s">
        <v>2446</v>
      </c>
      <c r="I1756" t="s">
        <v>2864</v>
      </c>
      <c r="J1756" t="s">
        <v>2866</v>
      </c>
    </row>
    <row r="1757" spans="1:13">
      <c r="A1757" s="1">
        <f>HYPERLINK("https://lsnyc.legalserver.org/matter/dynamic-profile/view/1905267","19-1905267")</f>
        <v>0</v>
      </c>
      <c r="E1757" t="s">
        <v>80</v>
      </c>
      <c r="F1757" t="s">
        <v>1044</v>
      </c>
      <c r="G1757" t="s">
        <v>437</v>
      </c>
      <c r="H1757" t="s">
        <v>2497</v>
      </c>
      <c r="I1757" t="s">
        <v>2395</v>
      </c>
      <c r="J1757" t="s">
        <v>2868</v>
      </c>
      <c r="K1757" t="s">
        <v>2883</v>
      </c>
      <c r="L1757" t="s">
        <v>2888</v>
      </c>
      <c r="M1757" t="s">
        <v>2899</v>
      </c>
    </row>
    <row r="1758" spans="1:13">
      <c r="A1758" s="1">
        <f>HYPERLINK("https://lsnyc.legalserver.org/matter/dynamic-profile/view/1907847","19-1907847")</f>
        <v>0</v>
      </c>
      <c r="E1758" t="s">
        <v>80</v>
      </c>
      <c r="F1758" t="s">
        <v>1001</v>
      </c>
      <c r="G1758" t="s">
        <v>2085</v>
      </c>
      <c r="H1758" t="s">
        <v>2574</v>
      </c>
      <c r="I1758" t="s">
        <v>2395</v>
      </c>
      <c r="J1758" t="s">
        <v>2868</v>
      </c>
      <c r="K1758" t="s">
        <v>2883</v>
      </c>
      <c r="L1758" t="s">
        <v>2888</v>
      </c>
      <c r="M1758" t="s">
        <v>2899</v>
      </c>
    </row>
    <row r="1759" spans="1:13">
      <c r="A1759" s="1">
        <f>HYPERLINK("https://lsnyc.legalserver.org/matter/dynamic-profile/view/1905447","19-1905447")</f>
        <v>0</v>
      </c>
      <c r="E1759" t="s">
        <v>80</v>
      </c>
      <c r="F1759" t="s">
        <v>108</v>
      </c>
      <c r="G1759" t="s">
        <v>2121</v>
      </c>
      <c r="H1759" t="s">
        <v>2497</v>
      </c>
      <c r="I1759" t="s">
        <v>2497</v>
      </c>
      <c r="J1759" t="s">
        <v>2868</v>
      </c>
      <c r="K1759" t="s">
        <v>2883</v>
      </c>
      <c r="L1759" t="s">
        <v>2888</v>
      </c>
      <c r="M1759" t="s">
        <v>2903</v>
      </c>
    </row>
    <row r="1760" spans="1:13">
      <c r="A1760" s="1">
        <f>HYPERLINK("https://lsnyc.legalserver.org/matter/dynamic-profile/view/1898128","19-1898128")</f>
        <v>0</v>
      </c>
      <c r="E1760" t="s">
        <v>80</v>
      </c>
      <c r="F1760" t="s">
        <v>1045</v>
      </c>
      <c r="G1760" t="s">
        <v>2122</v>
      </c>
      <c r="H1760" t="s">
        <v>2757</v>
      </c>
      <c r="I1760" t="s">
        <v>2325</v>
      </c>
      <c r="J1760" t="s">
        <v>2868</v>
      </c>
      <c r="K1760" t="s">
        <v>2883</v>
      </c>
      <c r="L1760" t="s">
        <v>2890</v>
      </c>
      <c r="M1760" t="s">
        <v>2892</v>
      </c>
    </row>
    <row r="1761" spans="1:13">
      <c r="A1761" s="1">
        <f>HYPERLINK("https://lsnyc.legalserver.org/matter/dynamic-profile/view/1891913","19-1891913")</f>
        <v>0</v>
      </c>
      <c r="E1761" t="s">
        <v>81</v>
      </c>
      <c r="F1761" t="s">
        <v>166</v>
      </c>
      <c r="G1761" t="s">
        <v>2123</v>
      </c>
      <c r="H1761" t="s">
        <v>2345</v>
      </c>
      <c r="I1761" t="s">
        <v>2410</v>
      </c>
      <c r="J1761" t="s">
        <v>2868</v>
      </c>
      <c r="K1761" t="s">
        <v>2883</v>
      </c>
      <c r="L1761" t="s">
        <v>2887</v>
      </c>
      <c r="M1761" t="s">
        <v>2895</v>
      </c>
    </row>
    <row r="1762" spans="1:13">
      <c r="A1762" s="1">
        <f>HYPERLINK("https://lsnyc.legalserver.org/matter/dynamic-profile/view/1907964","19-1907964")</f>
        <v>0</v>
      </c>
      <c r="E1762" t="s">
        <v>81</v>
      </c>
      <c r="F1762" t="s">
        <v>559</v>
      </c>
      <c r="G1762" t="s">
        <v>2124</v>
      </c>
      <c r="H1762" t="s">
        <v>2601</v>
      </c>
      <c r="I1762" t="s">
        <v>2650</v>
      </c>
      <c r="J1762" t="s">
        <v>2868</v>
      </c>
      <c r="K1762" t="s">
        <v>2883</v>
      </c>
      <c r="L1762" t="s">
        <v>2887</v>
      </c>
      <c r="M1762" t="s">
        <v>2892</v>
      </c>
    </row>
    <row r="1763" spans="1:13">
      <c r="A1763" s="1">
        <f>HYPERLINK("https://lsnyc.legalserver.org/matter/dynamic-profile/view/1901418","19-1901418")</f>
        <v>0</v>
      </c>
      <c r="E1763" t="s">
        <v>81</v>
      </c>
      <c r="F1763" t="s">
        <v>713</v>
      </c>
      <c r="G1763" t="s">
        <v>1633</v>
      </c>
      <c r="H1763" t="s">
        <v>2492</v>
      </c>
      <c r="I1763" t="s">
        <v>2705</v>
      </c>
      <c r="J1763" t="s">
        <v>2868</v>
      </c>
      <c r="K1763" t="s">
        <v>2883</v>
      </c>
      <c r="L1763" t="s">
        <v>2887</v>
      </c>
      <c r="M1763" t="s">
        <v>2895</v>
      </c>
    </row>
    <row r="1764" spans="1:13">
      <c r="A1764" s="1">
        <f>HYPERLINK("https://lsnyc.legalserver.org/matter/dynamic-profile/view/1904882","19-1904882")</f>
        <v>0</v>
      </c>
      <c r="E1764" t="s">
        <v>81</v>
      </c>
      <c r="F1764" t="s">
        <v>133</v>
      </c>
      <c r="G1764" t="s">
        <v>2125</v>
      </c>
      <c r="H1764" t="s">
        <v>2658</v>
      </c>
      <c r="I1764" t="s">
        <v>2650</v>
      </c>
      <c r="J1764" t="s">
        <v>2868</v>
      </c>
      <c r="K1764" t="s">
        <v>2883</v>
      </c>
      <c r="L1764" t="s">
        <v>2887</v>
      </c>
      <c r="M1764" t="s">
        <v>2892</v>
      </c>
    </row>
    <row r="1765" spans="1:13">
      <c r="A1765" s="1">
        <f>HYPERLINK("https://lsnyc.legalserver.org/matter/dynamic-profile/view/1905309","19-1905309")</f>
        <v>0</v>
      </c>
      <c r="E1765" t="s">
        <v>81</v>
      </c>
      <c r="F1765" t="s">
        <v>1046</v>
      </c>
      <c r="G1765" t="s">
        <v>2126</v>
      </c>
      <c r="H1765" t="s">
        <v>2497</v>
      </c>
      <c r="I1765" t="s">
        <v>2649</v>
      </c>
      <c r="J1765" t="s">
        <v>2868</v>
      </c>
      <c r="K1765" t="s">
        <v>2883</v>
      </c>
      <c r="L1765" t="s">
        <v>2887</v>
      </c>
      <c r="M1765" t="s">
        <v>2892</v>
      </c>
    </row>
    <row r="1766" spans="1:13">
      <c r="A1766" s="1">
        <f>HYPERLINK("https://lsnyc.legalserver.org/matter/dynamic-profile/view/1908424","19-1908424")</f>
        <v>0</v>
      </c>
      <c r="E1766" t="s">
        <v>81</v>
      </c>
      <c r="F1766" t="s">
        <v>1047</v>
      </c>
      <c r="G1766" t="s">
        <v>1455</v>
      </c>
      <c r="H1766" t="s">
        <v>2485</v>
      </c>
      <c r="I1766" t="s">
        <v>2650</v>
      </c>
      <c r="J1766" t="s">
        <v>2868</v>
      </c>
      <c r="K1766" t="s">
        <v>2883</v>
      </c>
      <c r="L1766" t="s">
        <v>2888</v>
      </c>
      <c r="M1766" t="s">
        <v>2895</v>
      </c>
    </row>
    <row r="1767" spans="1:13">
      <c r="A1767" s="1">
        <f>HYPERLINK("https://lsnyc.legalserver.org/matter/dynamic-profile/view/1904089","19-1904089")</f>
        <v>0</v>
      </c>
      <c r="E1767" t="s">
        <v>81</v>
      </c>
      <c r="F1767" t="s">
        <v>968</v>
      </c>
      <c r="G1767" t="s">
        <v>1255</v>
      </c>
      <c r="H1767" t="s">
        <v>2458</v>
      </c>
      <c r="I1767" t="s">
        <v>2650</v>
      </c>
      <c r="J1767" t="s">
        <v>2868</v>
      </c>
      <c r="K1767" t="s">
        <v>2883</v>
      </c>
      <c r="L1767" t="s">
        <v>2887</v>
      </c>
      <c r="M1767" t="s">
        <v>2892</v>
      </c>
    </row>
    <row r="1768" spans="1:13">
      <c r="A1768" s="1">
        <f>HYPERLINK("https://lsnyc.legalserver.org/matter/dynamic-profile/view/1910349","19-1910349")</f>
        <v>0</v>
      </c>
      <c r="E1768" t="s">
        <v>81</v>
      </c>
      <c r="F1768" t="s">
        <v>1048</v>
      </c>
      <c r="G1768" t="s">
        <v>2127</v>
      </c>
      <c r="H1768" t="s">
        <v>2498</v>
      </c>
      <c r="I1768" t="s">
        <v>2650</v>
      </c>
      <c r="J1768" t="s">
        <v>2868</v>
      </c>
      <c r="K1768" t="s">
        <v>2883</v>
      </c>
      <c r="L1768" t="s">
        <v>2887</v>
      </c>
      <c r="M1768" t="s">
        <v>2895</v>
      </c>
    </row>
    <row r="1769" spans="1:13">
      <c r="A1769" s="1">
        <f>HYPERLINK("https://lsnyc.legalserver.org/matter/dynamic-profile/view/1900136","19-1900136")</f>
        <v>0</v>
      </c>
      <c r="E1769" t="s">
        <v>81</v>
      </c>
      <c r="F1769" t="s">
        <v>328</v>
      </c>
      <c r="G1769" t="s">
        <v>1303</v>
      </c>
      <c r="H1769" t="s">
        <v>2786</v>
      </c>
      <c r="I1769" t="s">
        <v>2573</v>
      </c>
      <c r="J1769" t="s">
        <v>2868</v>
      </c>
      <c r="K1769" t="s">
        <v>2883</v>
      </c>
      <c r="L1769" t="s">
        <v>2888</v>
      </c>
    </row>
    <row r="1770" spans="1:13">
      <c r="A1770" s="1">
        <f>HYPERLINK("https://lsnyc.legalserver.org/matter/dynamic-profile/view/1903554","19-1903554")</f>
        <v>0</v>
      </c>
      <c r="E1770" t="s">
        <v>81</v>
      </c>
      <c r="F1770" t="s">
        <v>1049</v>
      </c>
      <c r="G1770" t="s">
        <v>2128</v>
      </c>
      <c r="H1770" t="s">
        <v>2506</v>
      </c>
      <c r="I1770" t="s">
        <v>2329</v>
      </c>
      <c r="J1770" t="s">
        <v>2866</v>
      </c>
      <c r="K1770" t="s">
        <v>2883</v>
      </c>
      <c r="M1770" t="s">
        <v>2892</v>
      </c>
    </row>
    <row r="1771" spans="1:13">
      <c r="A1771" s="1">
        <f>HYPERLINK("https://lsnyc.legalserver.org/matter/dynamic-profile/view/1905571","19-1905571")</f>
        <v>0</v>
      </c>
      <c r="E1771" t="s">
        <v>81</v>
      </c>
      <c r="F1771" t="s">
        <v>1050</v>
      </c>
      <c r="G1771" t="s">
        <v>2129</v>
      </c>
      <c r="H1771" t="s">
        <v>2421</v>
      </c>
      <c r="I1771" t="s">
        <v>2394</v>
      </c>
      <c r="J1771" t="s">
        <v>2868</v>
      </c>
      <c r="K1771" t="s">
        <v>2883</v>
      </c>
      <c r="L1771" t="s">
        <v>2887</v>
      </c>
      <c r="M1771" t="s">
        <v>2895</v>
      </c>
    </row>
    <row r="1772" spans="1:13">
      <c r="A1772" s="1">
        <f>HYPERLINK("https://lsnyc.legalserver.org/matter/dynamic-profile/view/1897367","19-1897367")</f>
        <v>0</v>
      </c>
      <c r="E1772" t="s">
        <v>81</v>
      </c>
      <c r="F1772" t="s">
        <v>166</v>
      </c>
      <c r="G1772" t="s">
        <v>2123</v>
      </c>
      <c r="H1772" t="s">
        <v>2538</v>
      </c>
      <c r="I1772" t="s">
        <v>2400</v>
      </c>
      <c r="J1772" t="s">
        <v>2869</v>
      </c>
      <c r="K1772" t="s">
        <v>2883</v>
      </c>
      <c r="L1772" t="s">
        <v>2888</v>
      </c>
      <c r="M1772" t="s">
        <v>2896</v>
      </c>
    </row>
    <row r="1773" spans="1:13">
      <c r="A1773" s="1">
        <f>HYPERLINK("https://lsnyc.legalserver.org/matter/dynamic-profile/view/1906531","19-1906531")</f>
        <v>0</v>
      </c>
      <c r="E1773" t="s">
        <v>81</v>
      </c>
      <c r="F1773" t="s">
        <v>1051</v>
      </c>
      <c r="G1773" t="s">
        <v>2130</v>
      </c>
      <c r="H1773" t="s">
        <v>2637</v>
      </c>
      <c r="I1773" t="s">
        <v>2405</v>
      </c>
      <c r="J1773" t="s">
        <v>2868</v>
      </c>
      <c r="K1773" t="s">
        <v>2883</v>
      </c>
      <c r="L1773" t="s">
        <v>2887</v>
      </c>
      <c r="M1773" t="s">
        <v>2895</v>
      </c>
    </row>
    <row r="1774" spans="1:13">
      <c r="A1774" s="1">
        <f>HYPERLINK("https://lsnyc.legalserver.org/matter/dynamic-profile/view/1903559","19-1903559")</f>
        <v>0</v>
      </c>
      <c r="E1774" t="s">
        <v>81</v>
      </c>
      <c r="F1774" t="s">
        <v>137</v>
      </c>
      <c r="G1774" t="s">
        <v>1265</v>
      </c>
      <c r="H1774" t="s">
        <v>2506</v>
      </c>
      <c r="I1774" t="s">
        <v>2657</v>
      </c>
      <c r="J1774" t="s">
        <v>2866</v>
      </c>
      <c r="K1774" t="s">
        <v>2883</v>
      </c>
      <c r="M1774" t="s">
        <v>2892</v>
      </c>
    </row>
    <row r="1775" spans="1:13">
      <c r="A1775" s="1">
        <f>HYPERLINK("https://lsnyc.legalserver.org/matter/dynamic-profile/view/1910399","19-1910399")</f>
        <v>0</v>
      </c>
      <c r="E1775" t="s">
        <v>81</v>
      </c>
      <c r="F1775" t="s">
        <v>1052</v>
      </c>
      <c r="G1775" t="s">
        <v>2131</v>
      </c>
      <c r="H1775" t="s">
        <v>2295</v>
      </c>
      <c r="I1775" t="s">
        <v>2400</v>
      </c>
      <c r="J1775" t="s">
        <v>2868</v>
      </c>
      <c r="K1775" t="s">
        <v>2883</v>
      </c>
      <c r="L1775" t="s">
        <v>2887</v>
      </c>
      <c r="M1775" t="s">
        <v>2892</v>
      </c>
    </row>
    <row r="1776" spans="1:13">
      <c r="A1776" s="1">
        <f>HYPERLINK("https://lsnyc.legalserver.org/matter/dynamic-profile/view/1908845","19-1908845")</f>
        <v>0</v>
      </c>
      <c r="E1776" t="s">
        <v>81</v>
      </c>
      <c r="F1776" t="s">
        <v>1053</v>
      </c>
      <c r="G1776" t="s">
        <v>2132</v>
      </c>
      <c r="H1776" t="s">
        <v>2709</v>
      </c>
      <c r="I1776" t="s">
        <v>2405</v>
      </c>
      <c r="J1776" t="s">
        <v>2868</v>
      </c>
      <c r="K1776" t="s">
        <v>2883</v>
      </c>
      <c r="L1776" t="s">
        <v>2887</v>
      </c>
      <c r="M1776" t="s">
        <v>2892</v>
      </c>
    </row>
    <row r="1777" spans="1:13">
      <c r="A1777" s="1">
        <f>HYPERLINK("https://lsnyc.legalserver.org/matter/dynamic-profile/view/1912259","19-1912259")</f>
        <v>0</v>
      </c>
      <c r="E1777" t="s">
        <v>81</v>
      </c>
      <c r="F1777" t="s">
        <v>619</v>
      </c>
      <c r="G1777" t="s">
        <v>1250</v>
      </c>
      <c r="H1777" t="s">
        <v>2407</v>
      </c>
      <c r="I1777" t="s">
        <v>2360</v>
      </c>
      <c r="J1777" t="s">
        <v>2868</v>
      </c>
      <c r="K1777" t="s">
        <v>2883</v>
      </c>
      <c r="L1777" t="s">
        <v>2887</v>
      </c>
      <c r="M1777" t="s">
        <v>2895</v>
      </c>
    </row>
    <row r="1778" spans="1:13">
      <c r="A1778" s="1">
        <f>HYPERLINK("https://lsnyc.legalserver.org/matter/dynamic-profile/view/1903557","19-1903557")</f>
        <v>0</v>
      </c>
      <c r="E1778" t="s">
        <v>81</v>
      </c>
      <c r="F1778" t="s">
        <v>137</v>
      </c>
      <c r="G1778" t="s">
        <v>1265</v>
      </c>
      <c r="H1778" t="s">
        <v>2506</v>
      </c>
      <c r="I1778" t="s">
        <v>2394</v>
      </c>
      <c r="J1778" t="s">
        <v>2868</v>
      </c>
      <c r="K1778" t="s">
        <v>2883</v>
      </c>
      <c r="L1778" t="s">
        <v>2887</v>
      </c>
      <c r="M1778" t="s">
        <v>2892</v>
      </c>
    </row>
    <row r="1779" spans="1:13">
      <c r="A1779" s="1">
        <f>HYPERLINK("https://lsnyc.legalserver.org/matter/dynamic-profile/view/1910317","19-1910317")</f>
        <v>0</v>
      </c>
      <c r="E1779" t="s">
        <v>81</v>
      </c>
      <c r="F1779" t="s">
        <v>118</v>
      </c>
      <c r="G1779" t="s">
        <v>1368</v>
      </c>
      <c r="H1779" t="s">
        <v>2498</v>
      </c>
      <c r="I1779" t="s">
        <v>2394</v>
      </c>
      <c r="J1779" t="s">
        <v>2868</v>
      </c>
      <c r="K1779" t="s">
        <v>2883</v>
      </c>
      <c r="L1779" t="s">
        <v>2887</v>
      </c>
      <c r="M1779" t="s">
        <v>2892</v>
      </c>
    </row>
    <row r="1780" spans="1:13">
      <c r="A1780" s="1">
        <f>HYPERLINK("https://lsnyc.legalserver.org/matter/dynamic-profile/view/1901163","19-1901163")</f>
        <v>0</v>
      </c>
      <c r="E1780" t="s">
        <v>81</v>
      </c>
      <c r="F1780" t="s">
        <v>1054</v>
      </c>
      <c r="G1780" t="s">
        <v>2133</v>
      </c>
      <c r="H1780" t="s">
        <v>2465</v>
      </c>
      <c r="I1780" t="s">
        <v>2395</v>
      </c>
      <c r="J1780" t="s">
        <v>2868</v>
      </c>
      <c r="K1780" t="s">
        <v>2883</v>
      </c>
      <c r="L1780" t="s">
        <v>2887</v>
      </c>
      <c r="M1780" t="s">
        <v>2895</v>
      </c>
    </row>
    <row r="1781" spans="1:13">
      <c r="A1781" s="1">
        <f>HYPERLINK("https://lsnyc.legalserver.org/matter/dynamic-profile/view/1904535","19-1904535")</f>
        <v>0</v>
      </c>
      <c r="E1781" t="s">
        <v>81</v>
      </c>
      <c r="F1781" t="s">
        <v>1055</v>
      </c>
      <c r="G1781" t="s">
        <v>2134</v>
      </c>
      <c r="H1781" t="s">
        <v>2466</v>
      </c>
      <c r="I1781" t="s">
        <v>2574</v>
      </c>
      <c r="J1781" t="s">
        <v>2868</v>
      </c>
      <c r="K1781" t="s">
        <v>2883</v>
      </c>
      <c r="L1781" t="s">
        <v>2887</v>
      </c>
      <c r="M1781" t="s">
        <v>2895</v>
      </c>
    </row>
    <row r="1782" spans="1:13">
      <c r="A1782" s="1">
        <f>HYPERLINK("https://lsnyc.legalserver.org/matter/dynamic-profile/view/1907487","19-1907487")</f>
        <v>0</v>
      </c>
      <c r="E1782" t="s">
        <v>81</v>
      </c>
      <c r="F1782" t="s">
        <v>1050</v>
      </c>
      <c r="G1782" t="s">
        <v>2129</v>
      </c>
      <c r="H1782" t="s">
        <v>2667</v>
      </c>
      <c r="I1782" t="s">
        <v>2730</v>
      </c>
      <c r="J1782" t="s">
        <v>2869</v>
      </c>
      <c r="K1782" t="s">
        <v>2883</v>
      </c>
      <c r="L1782" t="s">
        <v>2890</v>
      </c>
      <c r="M1782" t="s">
        <v>2895</v>
      </c>
    </row>
    <row r="1783" spans="1:13">
      <c r="A1783" s="1">
        <f>HYPERLINK("https://lsnyc.legalserver.org/matter/dynamic-profile/view/1911338","19-1911338")</f>
        <v>0</v>
      </c>
      <c r="E1783" t="s">
        <v>81</v>
      </c>
      <c r="F1783" t="s">
        <v>252</v>
      </c>
      <c r="G1783" t="s">
        <v>1366</v>
      </c>
      <c r="H1783" t="s">
        <v>2400</v>
      </c>
      <c r="I1783" t="s">
        <v>2407</v>
      </c>
      <c r="J1783" t="s">
        <v>2868</v>
      </c>
      <c r="K1783" t="s">
        <v>2883</v>
      </c>
      <c r="L1783" t="s">
        <v>2886</v>
      </c>
      <c r="M1783" t="s">
        <v>2895</v>
      </c>
    </row>
    <row r="1784" spans="1:13">
      <c r="A1784" s="1">
        <f>HYPERLINK("https://lsnyc.legalserver.org/matter/dynamic-profile/view/1908856","19-1908856")</f>
        <v>0</v>
      </c>
      <c r="E1784" t="s">
        <v>81</v>
      </c>
      <c r="F1784" t="s">
        <v>1053</v>
      </c>
      <c r="G1784" t="s">
        <v>2132</v>
      </c>
      <c r="H1784" t="s">
        <v>2709</v>
      </c>
      <c r="I1784" t="s">
        <v>2647</v>
      </c>
      <c r="J1784" t="s">
        <v>2866</v>
      </c>
      <c r="K1784" t="s">
        <v>2883</v>
      </c>
      <c r="L1784" t="s">
        <v>2885</v>
      </c>
      <c r="M1784" t="s">
        <v>2892</v>
      </c>
    </row>
    <row r="1785" spans="1:13">
      <c r="A1785" s="1">
        <f>HYPERLINK("https://lsnyc.legalserver.org/matter/dynamic-profile/view/1908859","19-1908859")</f>
        <v>0</v>
      </c>
      <c r="E1785" t="s">
        <v>81</v>
      </c>
      <c r="F1785" t="s">
        <v>122</v>
      </c>
      <c r="G1785" t="s">
        <v>1489</v>
      </c>
      <c r="H1785" t="s">
        <v>2709</v>
      </c>
      <c r="I1785" t="s">
        <v>2305</v>
      </c>
      <c r="J1785" t="s">
        <v>2868</v>
      </c>
      <c r="K1785" t="s">
        <v>2883</v>
      </c>
      <c r="L1785" t="s">
        <v>2887</v>
      </c>
      <c r="M1785" t="s">
        <v>2892</v>
      </c>
    </row>
    <row r="1786" spans="1:13">
      <c r="A1786" s="1">
        <f>HYPERLINK("https://lsnyc.legalserver.org/matter/dynamic-profile/view/1912270","19-1912270")</f>
        <v>0</v>
      </c>
      <c r="E1786" t="s">
        <v>81</v>
      </c>
      <c r="F1786" t="s">
        <v>289</v>
      </c>
      <c r="G1786" t="s">
        <v>1483</v>
      </c>
      <c r="H1786" t="s">
        <v>2407</v>
      </c>
      <c r="I1786" t="s">
        <v>2360</v>
      </c>
      <c r="J1786" t="s">
        <v>2868</v>
      </c>
      <c r="K1786" t="s">
        <v>2883</v>
      </c>
      <c r="L1786" t="s">
        <v>2887</v>
      </c>
      <c r="M1786" t="s">
        <v>2892</v>
      </c>
    </row>
    <row r="1787" spans="1:13">
      <c r="A1787" s="1">
        <f>HYPERLINK("https://lsnyc.legalserver.org/matter/dynamic-profile/view/1910332","19-1910332")</f>
        <v>0</v>
      </c>
      <c r="E1787" t="s">
        <v>81</v>
      </c>
      <c r="F1787" t="s">
        <v>118</v>
      </c>
      <c r="G1787" t="s">
        <v>1368</v>
      </c>
      <c r="H1787" t="s">
        <v>2498</v>
      </c>
      <c r="I1787" t="s">
        <v>2403</v>
      </c>
      <c r="J1787" t="s">
        <v>2866</v>
      </c>
      <c r="K1787" t="s">
        <v>2883</v>
      </c>
      <c r="L1787" t="s">
        <v>2887</v>
      </c>
      <c r="M1787" t="s">
        <v>2892</v>
      </c>
    </row>
    <row r="1788" spans="1:13">
      <c r="A1788" s="1">
        <f>HYPERLINK("https://lsnyc.legalserver.org/matter/dynamic-profile/view/1912531","19-1912531")</f>
        <v>0</v>
      </c>
      <c r="E1788" t="s">
        <v>81</v>
      </c>
      <c r="F1788" t="s">
        <v>616</v>
      </c>
      <c r="G1788" t="s">
        <v>1335</v>
      </c>
      <c r="H1788" t="s">
        <v>2360</v>
      </c>
      <c r="I1788" t="s">
        <v>2405</v>
      </c>
      <c r="J1788" t="s">
        <v>2868</v>
      </c>
      <c r="K1788" t="s">
        <v>2883</v>
      </c>
      <c r="M1788" t="s">
        <v>2892</v>
      </c>
    </row>
    <row r="1789" spans="1:13">
      <c r="A1789" s="1">
        <f>HYPERLINK("https://lsnyc.legalserver.org/matter/dynamic-profile/view/1888532","19-1888532")</f>
        <v>0</v>
      </c>
      <c r="E1789" t="s">
        <v>81</v>
      </c>
      <c r="F1789" t="s">
        <v>713</v>
      </c>
      <c r="G1789" t="s">
        <v>1633</v>
      </c>
      <c r="H1789" t="s">
        <v>2393</v>
      </c>
      <c r="I1789" t="s">
        <v>2650</v>
      </c>
      <c r="J1789" t="s">
        <v>2868</v>
      </c>
      <c r="K1789" t="s">
        <v>2883</v>
      </c>
      <c r="L1789" t="s">
        <v>2887</v>
      </c>
      <c r="M1789" t="s">
        <v>2892</v>
      </c>
    </row>
    <row r="1790" spans="1:13">
      <c r="A1790" s="1">
        <f>HYPERLINK("https://lsnyc.legalserver.org/matter/dynamic-profile/view/1905881","19-1905881")</f>
        <v>0</v>
      </c>
      <c r="E1790" t="s">
        <v>81</v>
      </c>
      <c r="F1790" t="s">
        <v>1056</v>
      </c>
      <c r="G1790" t="s">
        <v>2135</v>
      </c>
      <c r="H1790" t="s">
        <v>2398</v>
      </c>
      <c r="I1790" t="s">
        <v>2520</v>
      </c>
      <c r="J1790" t="s">
        <v>2868</v>
      </c>
    </row>
    <row r="1791" spans="1:13">
      <c r="A1791" s="1">
        <f>HYPERLINK("https://lsnyc.legalserver.org/matter/dynamic-profile/view/1903551","19-1903551")</f>
        <v>0</v>
      </c>
      <c r="E1791" t="s">
        <v>81</v>
      </c>
      <c r="F1791" t="s">
        <v>1049</v>
      </c>
      <c r="G1791" t="s">
        <v>2128</v>
      </c>
      <c r="H1791" t="s">
        <v>2506</v>
      </c>
      <c r="I1791" t="s">
        <v>2865</v>
      </c>
      <c r="J1791" t="s">
        <v>2868</v>
      </c>
      <c r="K1791" t="s">
        <v>2883</v>
      </c>
      <c r="L1791" t="s">
        <v>2887</v>
      </c>
      <c r="M1791" t="s">
        <v>2892</v>
      </c>
    </row>
    <row r="1792" spans="1:13">
      <c r="A1792" s="1">
        <f>HYPERLINK("https://lsnyc.legalserver.org/matter/dynamic-profile/view/1912669","19-1912669")</f>
        <v>0</v>
      </c>
      <c r="E1792" t="s">
        <v>82</v>
      </c>
      <c r="F1792" t="s">
        <v>116</v>
      </c>
      <c r="G1792" t="s">
        <v>2136</v>
      </c>
      <c r="H1792" t="s">
        <v>2520</v>
      </c>
      <c r="I1792" t="s">
        <v>2520</v>
      </c>
      <c r="J1792" t="s">
        <v>2881</v>
      </c>
    </row>
    <row r="1793" spans="1:13">
      <c r="A1793" s="1">
        <f>HYPERLINK("https://lsnyc.legalserver.org/matter/dynamic-profile/view/1894948","19-1894948")</f>
        <v>0</v>
      </c>
      <c r="E1793" t="s">
        <v>83</v>
      </c>
      <c r="F1793" t="s">
        <v>281</v>
      </c>
      <c r="G1793" t="s">
        <v>2137</v>
      </c>
      <c r="H1793" t="s">
        <v>2597</v>
      </c>
      <c r="I1793" t="s">
        <v>2481</v>
      </c>
      <c r="J1793" t="s">
        <v>2868</v>
      </c>
      <c r="K1793" t="s">
        <v>2883</v>
      </c>
      <c r="L1793" t="s">
        <v>2887</v>
      </c>
      <c r="M1793" t="s">
        <v>2892</v>
      </c>
    </row>
    <row r="1794" spans="1:13">
      <c r="A1794" s="1">
        <f>HYPERLINK("https://lsnyc.legalserver.org/matter/dynamic-profile/view/1890366","19-1890366")</f>
        <v>0</v>
      </c>
      <c r="E1794" t="s">
        <v>83</v>
      </c>
      <c r="F1794" t="s">
        <v>99</v>
      </c>
      <c r="G1794" t="s">
        <v>1232</v>
      </c>
      <c r="H1794" t="s">
        <v>2580</v>
      </c>
      <c r="I1794" t="s">
        <v>2520</v>
      </c>
      <c r="J1794" t="s">
        <v>2868</v>
      </c>
      <c r="K1794" t="s">
        <v>2883</v>
      </c>
      <c r="L1794" t="s">
        <v>2887</v>
      </c>
      <c r="M1794" t="s">
        <v>2892</v>
      </c>
    </row>
    <row r="1795" spans="1:13">
      <c r="A1795" s="1">
        <f>HYPERLINK("https://lsnyc.legalserver.org/matter/dynamic-profile/view/1908120","19-1908120")</f>
        <v>0</v>
      </c>
      <c r="E1795" t="s">
        <v>83</v>
      </c>
      <c r="F1795" t="s">
        <v>840</v>
      </c>
      <c r="G1795" t="s">
        <v>1926</v>
      </c>
      <c r="H1795" t="s">
        <v>2299</v>
      </c>
      <c r="I1795" t="s">
        <v>2635</v>
      </c>
      <c r="J1795" t="s">
        <v>2868</v>
      </c>
      <c r="K1795" t="s">
        <v>2883</v>
      </c>
      <c r="M1795" t="s">
        <v>2895</v>
      </c>
    </row>
    <row r="1796" spans="1:13">
      <c r="A1796" s="1">
        <f>HYPERLINK("https://lsnyc.legalserver.org/matter/dynamic-profile/view/1869551","18-1869551")</f>
        <v>0</v>
      </c>
      <c r="E1796" t="s">
        <v>83</v>
      </c>
      <c r="F1796" t="s">
        <v>312</v>
      </c>
      <c r="G1796" t="s">
        <v>2138</v>
      </c>
      <c r="H1796" t="s">
        <v>2712</v>
      </c>
      <c r="I1796" t="s">
        <v>2345</v>
      </c>
      <c r="J1796" t="s">
        <v>2868</v>
      </c>
      <c r="K1796" t="s">
        <v>2883</v>
      </c>
      <c r="L1796" t="s">
        <v>2887</v>
      </c>
      <c r="M1796" t="s">
        <v>2892</v>
      </c>
    </row>
    <row r="1797" spans="1:13">
      <c r="A1797" s="1">
        <f>HYPERLINK("https://lsnyc.legalserver.org/matter/dynamic-profile/view/1884960","18-1884960")</f>
        <v>0</v>
      </c>
      <c r="E1797" t="s">
        <v>83</v>
      </c>
      <c r="F1797" t="s">
        <v>1057</v>
      </c>
      <c r="G1797" t="s">
        <v>2139</v>
      </c>
      <c r="H1797" t="s">
        <v>2543</v>
      </c>
      <c r="I1797" t="s">
        <v>2618</v>
      </c>
      <c r="J1797" t="s">
        <v>2868</v>
      </c>
      <c r="K1797" t="s">
        <v>2883</v>
      </c>
      <c r="L1797" t="s">
        <v>2887</v>
      </c>
      <c r="M1797" t="s">
        <v>2892</v>
      </c>
    </row>
    <row r="1798" spans="1:13">
      <c r="A1798" s="1">
        <f>HYPERLINK("https://lsnyc.legalserver.org/matter/dynamic-profile/view/1899511","19-1899511")</f>
        <v>0</v>
      </c>
      <c r="E1798" t="s">
        <v>83</v>
      </c>
      <c r="F1798" t="s">
        <v>1058</v>
      </c>
      <c r="G1798" t="s">
        <v>2140</v>
      </c>
      <c r="H1798" t="s">
        <v>2576</v>
      </c>
      <c r="I1798" t="s">
        <v>2360</v>
      </c>
      <c r="J1798" t="s">
        <v>2868</v>
      </c>
      <c r="K1798" t="s">
        <v>2883</v>
      </c>
      <c r="L1798" t="s">
        <v>2887</v>
      </c>
      <c r="M1798" t="s">
        <v>2892</v>
      </c>
    </row>
    <row r="1799" spans="1:13">
      <c r="A1799" s="1">
        <f>HYPERLINK("https://lsnyc.legalserver.org/matter/dynamic-profile/view/1899538","19-1899538")</f>
        <v>0</v>
      </c>
      <c r="E1799" t="s">
        <v>83</v>
      </c>
      <c r="F1799" t="s">
        <v>1000</v>
      </c>
      <c r="G1799" t="s">
        <v>2141</v>
      </c>
      <c r="H1799" t="s">
        <v>2576</v>
      </c>
      <c r="I1799" t="s">
        <v>2325</v>
      </c>
      <c r="J1799" t="s">
        <v>2866</v>
      </c>
    </row>
    <row r="1800" spans="1:13">
      <c r="A1800" s="1">
        <f>HYPERLINK("https://lsnyc.legalserver.org/matter/dynamic-profile/view/1912091","19-1912091")</f>
        <v>0</v>
      </c>
      <c r="E1800" t="s">
        <v>83</v>
      </c>
      <c r="F1800" t="s">
        <v>1059</v>
      </c>
      <c r="G1800" t="s">
        <v>2142</v>
      </c>
      <c r="H1800" t="s">
        <v>2305</v>
      </c>
      <c r="I1800" t="s">
        <v>2650</v>
      </c>
      <c r="J1800" t="s">
        <v>2868</v>
      </c>
      <c r="K1800" t="s">
        <v>2883</v>
      </c>
      <c r="M1800" t="s">
        <v>2892</v>
      </c>
    </row>
    <row r="1801" spans="1:13">
      <c r="A1801" s="1">
        <f>HYPERLINK("https://lsnyc.legalserver.org/matter/dynamic-profile/view/1905024","19-1905024")</f>
        <v>0</v>
      </c>
      <c r="E1801" t="s">
        <v>83</v>
      </c>
      <c r="F1801" t="s">
        <v>99</v>
      </c>
      <c r="G1801" t="s">
        <v>1232</v>
      </c>
      <c r="H1801" t="s">
        <v>2533</v>
      </c>
      <c r="I1801" t="s">
        <v>2410</v>
      </c>
      <c r="J1801" t="s">
        <v>2866</v>
      </c>
      <c r="K1801" t="s">
        <v>2883</v>
      </c>
      <c r="L1801" t="s">
        <v>2885</v>
      </c>
      <c r="M1801" t="s">
        <v>2900</v>
      </c>
    </row>
    <row r="1802" spans="1:13">
      <c r="A1802" s="1">
        <f>HYPERLINK("https://lsnyc.legalserver.org/matter/dynamic-profile/view/1888931","19-1888931")</f>
        <v>0</v>
      </c>
      <c r="E1802" t="s">
        <v>83</v>
      </c>
      <c r="F1802" t="s">
        <v>832</v>
      </c>
      <c r="G1802" t="s">
        <v>1916</v>
      </c>
      <c r="H1802" t="s">
        <v>2487</v>
      </c>
      <c r="I1802" t="s">
        <v>2420</v>
      </c>
      <c r="J1802" t="s">
        <v>2868</v>
      </c>
      <c r="K1802" t="s">
        <v>2883</v>
      </c>
      <c r="L1802" t="s">
        <v>2887</v>
      </c>
      <c r="M1802" t="s">
        <v>2892</v>
      </c>
    </row>
    <row r="1803" spans="1:13">
      <c r="A1803" s="1">
        <f>HYPERLINK("https://lsnyc.legalserver.org/matter/dynamic-profile/view/1887213","19-1887213")</f>
        <v>0</v>
      </c>
      <c r="E1803" t="s">
        <v>83</v>
      </c>
      <c r="F1803" t="s">
        <v>1060</v>
      </c>
      <c r="G1803" t="s">
        <v>2143</v>
      </c>
      <c r="H1803" t="s">
        <v>2707</v>
      </c>
      <c r="I1803" t="s">
        <v>2542</v>
      </c>
      <c r="J1803" t="s">
        <v>2866</v>
      </c>
    </row>
    <row r="1804" spans="1:13">
      <c r="A1804" s="1">
        <f>HYPERLINK("https://lsnyc.legalserver.org/matter/dynamic-profile/view/1886148","18-1886148")</f>
        <v>0</v>
      </c>
      <c r="E1804" t="s">
        <v>83</v>
      </c>
      <c r="F1804" t="s">
        <v>1061</v>
      </c>
      <c r="G1804" t="s">
        <v>2144</v>
      </c>
      <c r="H1804" t="s">
        <v>2631</v>
      </c>
      <c r="I1804" t="s">
        <v>2664</v>
      </c>
      <c r="J1804" t="s">
        <v>2868</v>
      </c>
      <c r="K1804" t="s">
        <v>2883</v>
      </c>
      <c r="L1804" t="s">
        <v>2891</v>
      </c>
      <c r="M1804" t="s">
        <v>2906</v>
      </c>
    </row>
    <row r="1805" spans="1:13">
      <c r="A1805" s="1">
        <f>HYPERLINK("https://lsnyc.legalserver.org/matter/dynamic-profile/view/1894408","19-1894408")</f>
        <v>0</v>
      </c>
      <c r="E1805" t="s">
        <v>83</v>
      </c>
      <c r="F1805" t="s">
        <v>1062</v>
      </c>
      <c r="G1805" t="s">
        <v>1374</v>
      </c>
      <c r="H1805" t="s">
        <v>2463</v>
      </c>
      <c r="I1805" t="s">
        <v>2305</v>
      </c>
      <c r="J1805" t="s">
        <v>2866</v>
      </c>
      <c r="K1805" t="s">
        <v>2883</v>
      </c>
    </row>
    <row r="1806" spans="1:13">
      <c r="A1806" s="1">
        <f>HYPERLINK("https://lsnyc.legalserver.org/matter/dynamic-profile/view/1884940","18-1884940")</f>
        <v>0</v>
      </c>
      <c r="E1806" t="s">
        <v>83</v>
      </c>
      <c r="F1806" t="s">
        <v>1063</v>
      </c>
      <c r="G1806" t="s">
        <v>2145</v>
      </c>
      <c r="H1806" t="s">
        <v>2543</v>
      </c>
      <c r="I1806" t="s">
        <v>2730</v>
      </c>
      <c r="J1806" t="s">
        <v>2868</v>
      </c>
      <c r="K1806" t="s">
        <v>2883</v>
      </c>
      <c r="L1806" t="s">
        <v>2887</v>
      </c>
      <c r="M1806" t="s">
        <v>2892</v>
      </c>
    </row>
    <row r="1807" spans="1:13">
      <c r="A1807" s="1">
        <f>HYPERLINK("https://lsnyc.legalserver.org/matter/dynamic-profile/view/1899537","19-1899537")</f>
        <v>0</v>
      </c>
      <c r="E1807" t="s">
        <v>83</v>
      </c>
      <c r="F1807" t="s">
        <v>1000</v>
      </c>
      <c r="G1807" t="s">
        <v>2141</v>
      </c>
      <c r="H1807" t="s">
        <v>2327</v>
      </c>
      <c r="I1807" t="s">
        <v>2412</v>
      </c>
      <c r="J1807" t="s">
        <v>2868</v>
      </c>
      <c r="K1807" t="s">
        <v>2883</v>
      </c>
      <c r="L1807" t="s">
        <v>2887</v>
      </c>
      <c r="M1807" t="s">
        <v>2892</v>
      </c>
    </row>
    <row r="1808" spans="1:13">
      <c r="A1808" s="1">
        <f>HYPERLINK("https://lsnyc.legalserver.org/matter/dynamic-profile/view/1875405","18-1875405")</f>
        <v>0</v>
      </c>
      <c r="E1808" t="s">
        <v>83</v>
      </c>
      <c r="F1808" t="s">
        <v>1064</v>
      </c>
      <c r="G1808" t="s">
        <v>1669</v>
      </c>
      <c r="H1808" t="s">
        <v>2801</v>
      </c>
      <c r="I1808" t="s">
        <v>2307</v>
      </c>
      <c r="J1808" t="s">
        <v>2868</v>
      </c>
      <c r="K1808" t="s">
        <v>2883</v>
      </c>
      <c r="L1808" t="s">
        <v>2887</v>
      </c>
      <c r="M1808" t="s">
        <v>2892</v>
      </c>
    </row>
    <row r="1809" spans="1:13">
      <c r="A1809" s="1">
        <f>HYPERLINK("https://lsnyc.legalserver.org/matter/dynamic-profile/view/1905224","19-1905224")</f>
        <v>0</v>
      </c>
      <c r="E1809" t="s">
        <v>83</v>
      </c>
      <c r="F1809" t="s">
        <v>226</v>
      </c>
      <c r="G1809" t="s">
        <v>1547</v>
      </c>
      <c r="H1809" t="s">
        <v>2497</v>
      </c>
      <c r="I1809" t="s">
        <v>2398</v>
      </c>
      <c r="J1809" t="s">
        <v>2866</v>
      </c>
    </row>
    <row r="1810" spans="1:13">
      <c r="A1810" s="1">
        <f>HYPERLINK("https://lsnyc.legalserver.org/matter/dynamic-profile/view/1881643","18-1881643")</f>
        <v>0</v>
      </c>
      <c r="E1810" t="s">
        <v>83</v>
      </c>
      <c r="F1810" t="s">
        <v>1065</v>
      </c>
      <c r="G1810" t="s">
        <v>2146</v>
      </c>
      <c r="H1810" t="s">
        <v>2524</v>
      </c>
      <c r="I1810" t="s">
        <v>2471</v>
      </c>
      <c r="J1810" t="s">
        <v>2873</v>
      </c>
      <c r="K1810" t="s">
        <v>2883</v>
      </c>
      <c r="L1810" t="s">
        <v>2885</v>
      </c>
      <c r="M1810" t="s">
        <v>2903</v>
      </c>
    </row>
    <row r="1811" spans="1:13">
      <c r="A1811" s="1">
        <f>HYPERLINK("https://lsnyc.legalserver.org/matter/dynamic-profile/view/1883104","18-1883104")</f>
        <v>0</v>
      </c>
      <c r="E1811" t="s">
        <v>83</v>
      </c>
      <c r="F1811" t="s">
        <v>132</v>
      </c>
      <c r="G1811" t="s">
        <v>1283</v>
      </c>
      <c r="H1811" t="s">
        <v>2569</v>
      </c>
      <c r="I1811" t="s">
        <v>2419</v>
      </c>
      <c r="J1811" t="s">
        <v>2868</v>
      </c>
      <c r="K1811" t="s">
        <v>2883</v>
      </c>
      <c r="L1811" t="s">
        <v>2887</v>
      </c>
      <c r="M1811" t="s">
        <v>2892</v>
      </c>
    </row>
    <row r="1812" spans="1:13">
      <c r="A1812" s="1">
        <f>HYPERLINK("https://lsnyc.legalserver.org/matter/dynamic-profile/view/1908975","19-1908975")</f>
        <v>0</v>
      </c>
      <c r="E1812" t="s">
        <v>83</v>
      </c>
      <c r="F1812" t="s">
        <v>300</v>
      </c>
      <c r="G1812" t="s">
        <v>1275</v>
      </c>
      <c r="H1812" t="s">
        <v>2408</v>
      </c>
      <c r="I1812" t="s">
        <v>2647</v>
      </c>
      <c r="J1812" t="s">
        <v>2868</v>
      </c>
      <c r="K1812" t="s">
        <v>2883</v>
      </c>
      <c r="L1812" t="s">
        <v>2888</v>
      </c>
      <c r="M1812" t="s">
        <v>2899</v>
      </c>
    </row>
    <row r="1813" spans="1:13">
      <c r="A1813" s="1">
        <f>HYPERLINK("https://lsnyc.legalserver.org/matter/dynamic-profile/view/1889669","19-1889669")</f>
        <v>0</v>
      </c>
      <c r="E1813" t="s">
        <v>83</v>
      </c>
      <c r="F1813" t="s">
        <v>451</v>
      </c>
      <c r="G1813" t="s">
        <v>2147</v>
      </c>
      <c r="H1813" t="s">
        <v>2528</v>
      </c>
      <c r="I1813" t="s">
        <v>2374</v>
      </c>
      <c r="J1813" t="s">
        <v>2866</v>
      </c>
    </row>
    <row r="1814" spans="1:13">
      <c r="A1814" s="1">
        <f>HYPERLINK("https://lsnyc.legalserver.org/matter/dynamic-profile/view/1880947","18-1880947")</f>
        <v>0</v>
      </c>
      <c r="E1814" t="s">
        <v>83</v>
      </c>
      <c r="F1814" t="s">
        <v>451</v>
      </c>
      <c r="G1814" t="s">
        <v>2147</v>
      </c>
      <c r="H1814" t="s">
        <v>2607</v>
      </c>
      <c r="I1814" t="s">
        <v>2511</v>
      </c>
      <c r="J1814" t="s">
        <v>2868</v>
      </c>
      <c r="K1814" t="s">
        <v>2883</v>
      </c>
      <c r="L1814" t="s">
        <v>2887</v>
      </c>
      <c r="M1814" t="s">
        <v>2895</v>
      </c>
    </row>
    <row r="1815" spans="1:13">
      <c r="A1815" s="1">
        <f>HYPERLINK("https://lsnyc.legalserver.org/matter/dynamic-profile/view/1879510","18-1879510")</f>
        <v>0</v>
      </c>
      <c r="E1815" t="s">
        <v>83</v>
      </c>
      <c r="F1815" t="s">
        <v>1065</v>
      </c>
      <c r="G1815" t="s">
        <v>2146</v>
      </c>
      <c r="H1815" t="s">
        <v>2516</v>
      </c>
      <c r="I1815" t="s">
        <v>2306</v>
      </c>
      <c r="J1815" t="s">
        <v>2868</v>
      </c>
      <c r="K1815" t="s">
        <v>2883</v>
      </c>
      <c r="L1815" t="s">
        <v>2887</v>
      </c>
      <c r="M1815" t="s">
        <v>2897</v>
      </c>
    </row>
    <row r="1816" spans="1:13">
      <c r="A1816" s="1">
        <f>HYPERLINK("https://lsnyc.legalserver.org/matter/dynamic-profile/view/1887430","19-1887430")</f>
        <v>0</v>
      </c>
      <c r="E1816" t="s">
        <v>83</v>
      </c>
      <c r="F1816" t="s">
        <v>1066</v>
      </c>
      <c r="G1816" t="s">
        <v>231</v>
      </c>
      <c r="H1816" t="s">
        <v>2519</v>
      </c>
      <c r="I1816" t="s">
        <v>2705</v>
      </c>
      <c r="J1816" t="s">
        <v>2868</v>
      </c>
      <c r="L1816" t="s">
        <v>2887</v>
      </c>
      <c r="M1816" t="s">
        <v>2892</v>
      </c>
    </row>
    <row r="1817" spans="1:13">
      <c r="A1817" s="1">
        <f>HYPERLINK("https://lsnyc.legalserver.org/matter/dynamic-profile/view/1881008","18-1881008")</f>
        <v>0</v>
      </c>
      <c r="E1817" t="s">
        <v>83</v>
      </c>
      <c r="F1817" t="s">
        <v>1062</v>
      </c>
      <c r="G1817" t="s">
        <v>1374</v>
      </c>
      <c r="H1817" t="s">
        <v>2467</v>
      </c>
      <c r="I1817" t="s">
        <v>2647</v>
      </c>
      <c r="J1817" t="s">
        <v>2868</v>
      </c>
      <c r="K1817" t="s">
        <v>2883</v>
      </c>
      <c r="L1817" t="s">
        <v>2887</v>
      </c>
      <c r="M1817" t="s">
        <v>2895</v>
      </c>
    </row>
    <row r="1818" spans="1:13">
      <c r="A1818" s="1">
        <f>HYPERLINK("https://lsnyc.legalserver.org/matter/dynamic-profile/view/1910328","19-1910328")</f>
        <v>0</v>
      </c>
      <c r="E1818" t="s">
        <v>83</v>
      </c>
      <c r="F1818" t="s">
        <v>616</v>
      </c>
      <c r="G1818" t="s">
        <v>1252</v>
      </c>
      <c r="H1818" t="s">
        <v>2498</v>
      </c>
      <c r="I1818" t="s">
        <v>2306</v>
      </c>
      <c r="J1818" t="s">
        <v>2868</v>
      </c>
      <c r="K1818" t="s">
        <v>2883</v>
      </c>
    </row>
    <row r="1819" spans="1:13">
      <c r="A1819" s="1">
        <f>HYPERLINK("https://lsnyc.legalserver.org/matter/dynamic-profile/view/1912121","19-1912121")</f>
        <v>0</v>
      </c>
      <c r="E1819" t="s">
        <v>83</v>
      </c>
      <c r="F1819" t="s">
        <v>1067</v>
      </c>
      <c r="G1819" t="s">
        <v>2148</v>
      </c>
      <c r="H1819" t="s">
        <v>2305</v>
      </c>
      <c r="I1819" t="s">
        <v>2405</v>
      </c>
      <c r="J1819" t="s">
        <v>2868</v>
      </c>
      <c r="K1819" t="s">
        <v>2883</v>
      </c>
      <c r="M1819" t="s">
        <v>2892</v>
      </c>
    </row>
    <row r="1820" spans="1:13">
      <c r="A1820" s="1">
        <f>HYPERLINK("https://lsnyc.legalserver.org/matter/dynamic-profile/view/1903307","19-1903307")</f>
        <v>0</v>
      </c>
      <c r="E1820" t="s">
        <v>83</v>
      </c>
      <c r="F1820" t="s">
        <v>226</v>
      </c>
      <c r="G1820" t="s">
        <v>1547</v>
      </c>
      <c r="H1820" t="s">
        <v>2605</v>
      </c>
      <c r="I1820" t="s">
        <v>2650</v>
      </c>
      <c r="J1820" t="s">
        <v>2873</v>
      </c>
      <c r="K1820" t="s">
        <v>2883</v>
      </c>
      <c r="L1820" t="s">
        <v>2885</v>
      </c>
      <c r="M1820" t="s">
        <v>2901</v>
      </c>
    </row>
    <row r="1821" spans="1:13">
      <c r="A1821" s="1">
        <f>HYPERLINK("https://lsnyc.legalserver.org/matter/dynamic-profile/view/1877206","18-1877206")</f>
        <v>0</v>
      </c>
      <c r="E1821" t="s">
        <v>83</v>
      </c>
      <c r="F1821" t="s">
        <v>1060</v>
      </c>
      <c r="G1821" t="s">
        <v>2143</v>
      </c>
      <c r="H1821" t="s">
        <v>2546</v>
      </c>
      <c r="I1821" t="s">
        <v>2528</v>
      </c>
      <c r="J1821" t="s">
        <v>2868</v>
      </c>
      <c r="L1821" t="s">
        <v>2888</v>
      </c>
      <c r="M1821" t="s">
        <v>2903</v>
      </c>
    </row>
    <row r="1822" spans="1:13">
      <c r="A1822" s="1">
        <f>HYPERLINK("https://lsnyc.legalserver.org/matter/dynamic-profile/view/1886203","18-1886203")</f>
        <v>0</v>
      </c>
      <c r="E1822" t="s">
        <v>83</v>
      </c>
      <c r="F1822" t="s">
        <v>97</v>
      </c>
      <c r="G1822" t="s">
        <v>1230</v>
      </c>
      <c r="H1822" t="s">
        <v>2294</v>
      </c>
      <c r="I1822" t="s">
        <v>2410</v>
      </c>
      <c r="J1822" t="s">
        <v>2868</v>
      </c>
      <c r="K1822" t="s">
        <v>2883</v>
      </c>
      <c r="L1822" t="s">
        <v>2887</v>
      </c>
      <c r="M1822" t="s">
        <v>2892</v>
      </c>
    </row>
    <row r="1823" spans="1:13">
      <c r="A1823" s="1">
        <f>HYPERLINK("https://lsnyc.legalserver.org/matter/dynamic-profile/view/1894235","19-1894235")</f>
        <v>0</v>
      </c>
      <c r="E1823" t="s">
        <v>83</v>
      </c>
      <c r="F1823" t="s">
        <v>226</v>
      </c>
      <c r="G1823" t="s">
        <v>1547</v>
      </c>
      <c r="H1823" t="s">
        <v>2379</v>
      </c>
      <c r="I1823" t="s">
        <v>2504</v>
      </c>
      <c r="J1823" t="s">
        <v>2868</v>
      </c>
      <c r="K1823" t="s">
        <v>2883</v>
      </c>
      <c r="L1823" t="s">
        <v>2887</v>
      </c>
      <c r="M1823" t="s">
        <v>2892</v>
      </c>
    </row>
    <row r="1824" spans="1:13">
      <c r="A1824" s="1">
        <f>HYPERLINK("https://lsnyc.legalserver.org/matter/dynamic-profile/view/1838338","17-1838338")</f>
        <v>0</v>
      </c>
      <c r="E1824" t="s">
        <v>83</v>
      </c>
      <c r="F1824" t="s">
        <v>102</v>
      </c>
      <c r="G1824" t="s">
        <v>1234</v>
      </c>
      <c r="H1824" t="s">
        <v>2802</v>
      </c>
      <c r="I1824" t="s">
        <v>2574</v>
      </c>
      <c r="J1824" t="s">
        <v>2868</v>
      </c>
      <c r="K1824" t="s">
        <v>2883</v>
      </c>
      <c r="L1824" t="s">
        <v>2887</v>
      </c>
      <c r="M1824" t="s">
        <v>2892</v>
      </c>
    </row>
    <row r="1825" spans="1:13">
      <c r="A1825" s="1">
        <f>HYPERLINK("https://lsnyc.legalserver.org/matter/dynamic-profile/view/1879532","18-1879532")</f>
        <v>0</v>
      </c>
      <c r="E1825" t="s">
        <v>83</v>
      </c>
      <c r="F1825" t="s">
        <v>386</v>
      </c>
      <c r="G1825" t="s">
        <v>1238</v>
      </c>
      <c r="H1825" t="s">
        <v>2516</v>
      </c>
      <c r="I1825" t="s">
        <v>2650</v>
      </c>
      <c r="J1825" t="s">
        <v>2868</v>
      </c>
      <c r="K1825" t="s">
        <v>2883</v>
      </c>
      <c r="L1825" t="s">
        <v>2888</v>
      </c>
      <c r="M1825" t="s">
        <v>2903</v>
      </c>
    </row>
    <row r="1826" spans="1:13">
      <c r="A1826" s="1">
        <f>HYPERLINK("https://lsnyc.legalserver.org/matter/dynamic-profile/view/1880776","18-1880776")</f>
        <v>0</v>
      </c>
      <c r="E1826" t="s">
        <v>83</v>
      </c>
      <c r="F1826" t="s">
        <v>959</v>
      </c>
      <c r="G1826" t="s">
        <v>1295</v>
      </c>
      <c r="H1826" t="s">
        <v>2607</v>
      </c>
      <c r="I1826" t="s">
        <v>2405</v>
      </c>
      <c r="J1826" t="s">
        <v>2868</v>
      </c>
      <c r="L1826" t="s">
        <v>2887</v>
      </c>
      <c r="M1826" t="s">
        <v>2895</v>
      </c>
    </row>
    <row r="1827" spans="1:13">
      <c r="A1827" s="1">
        <f>HYPERLINK("https://lsnyc.legalserver.org/matter/dynamic-profile/view/1887246","19-1887246")</f>
        <v>0</v>
      </c>
      <c r="E1827" t="s">
        <v>83</v>
      </c>
      <c r="F1827" t="s">
        <v>1068</v>
      </c>
      <c r="G1827" t="s">
        <v>1232</v>
      </c>
      <c r="H1827" t="s">
        <v>2707</v>
      </c>
      <c r="I1827" t="s">
        <v>2655</v>
      </c>
      <c r="J1827" t="s">
        <v>2868</v>
      </c>
      <c r="K1827" t="s">
        <v>2883</v>
      </c>
      <c r="L1827" t="s">
        <v>2887</v>
      </c>
      <c r="M1827" t="s">
        <v>2892</v>
      </c>
    </row>
    <row r="1828" spans="1:13">
      <c r="A1828" s="1">
        <f>HYPERLINK("https://lsnyc.legalserver.org/matter/dynamic-profile/view/1908129","19-1908129")</f>
        <v>0</v>
      </c>
      <c r="E1828" t="s">
        <v>83</v>
      </c>
      <c r="F1828" t="s">
        <v>102</v>
      </c>
      <c r="G1828" t="s">
        <v>1234</v>
      </c>
      <c r="H1828" t="s">
        <v>2299</v>
      </c>
      <c r="I1828" t="s">
        <v>2520</v>
      </c>
      <c r="J1828" t="s">
        <v>2868</v>
      </c>
      <c r="K1828" t="s">
        <v>2883</v>
      </c>
      <c r="M1828" t="s">
        <v>2892</v>
      </c>
    </row>
    <row r="1829" spans="1:13">
      <c r="A1829" s="1">
        <f>HYPERLINK("https://lsnyc.legalserver.org/matter/dynamic-profile/view/1903502","19-1903502")</f>
        <v>0</v>
      </c>
      <c r="E1829" t="s">
        <v>83</v>
      </c>
      <c r="F1829" t="s">
        <v>160</v>
      </c>
      <c r="G1829" t="s">
        <v>1246</v>
      </c>
      <c r="H1829" t="s">
        <v>2506</v>
      </c>
      <c r="I1829" t="s">
        <v>2394</v>
      </c>
      <c r="J1829" t="s">
        <v>2868</v>
      </c>
      <c r="K1829" t="s">
        <v>2883</v>
      </c>
      <c r="L1829" t="s">
        <v>2887</v>
      </c>
      <c r="M1829" t="s">
        <v>2895</v>
      </c>
    </row>
    <row r="1830" spans="1:13">
      <c r="A1830" s="1">
        <f>HYPERLINK("https://lsnyc.legalserver.org/matter/dynamic-profile/view/1905354","19-1905354")</f>
        <v>0</v>
      </c>
      <c r="E1830" t="s">
        <v>83</v>
      </c>
      <c r="F1830" t="s">
        <v>923</v>
      </c>
      <c r="G1830" t="s">
        <v>1277</v>
      </c>
      <c r="H1830" t="s">
        <v>2579</v>
      </c>
      <c r="I1830" t="s">
        <v>2405</v>
      </c>
      <c r="J1830" t="s">
        <v>2868</v>
      </c>
      <c r="L1830" t="s">
        <v>2887</v>
      </c>
      <c r="M1830" t="s">
        <v>2895</v>
      </c>
    </row>
    <row r="1831" spans="1:13">
      <c r="A1831" s="1">
        <f>HYPERLINK("https://lsnyc.legalserver.org/matter/dynamic-profile/view/1899519","19-1899519")</f>
        <v>0</v>
      </c>
      <c r="E1831" t="s">
        <v>83</v>
      </c>
      <c r="F1831" t="s">
        <v>1058</v>
      </c>
      <c r="G1831" t="s">
        <v>2140</v>
      </c>
      <c r="H1831" t="s">
        <v>2373</v>
      </c>
      <c r="I1831" t="s">
        <v>2421</v>
      </c>
      <c r="J1831" t="s">
        <v>2866</v>
      </c>
    </row>
    <row r="1832" spans="1:13">
      <c r="A1832" s="1">
        <f>HYPERLINK("https://lsnyc.legalserver.org/matter/dynamic-profile/view/1890313","19-1890313")</f>
        <v>0</v>
      </c>
      <c r="E1832" t="s">
        <v>83</v>
      </c>
      <c r="F1832" t="s">
        <v>1069</v>
      </c>
      <c r="G1832" t="s">
        <v>104</v>
      </c>
      <c r="H1832" t="s">
        <v>2428</v>
      </c>
      <c r="I1832" t="s">
        <v>2705</v>
      </c>
      <c r="J1832" t="s">
        <v>2868</v>
      </c>
      <c r="L1832" t="s">
        <v>2887</v>
      </c>
      <c r="M1832" t="s">
        <v>2892</v>
      </c>
    </row>
    <row r="1833" spans="1:13">
      <c r="A1833" s="1">
        <f>HYPERLINK("https://lsnyc.legalserver.org/matter/dynamic-profile/view/1892268","19-1892268")</f>
        <v>0</v>
      </c>
      <c r="E1833" t="s">
        <v>83</v>
      </c>
      <c r="F1833" t="s">
        <v>1070</v>
      </c>
      <c r="G1833" t="s">
        <v>2149</v>
      </c>
      <c r="H1833" t="s">
        <v>2651</v>
      </c>
      <c r="I1833" t="s">
        <v>2511</v>
      </c>
      <c r="J1833" t="s">
        <v>2868</v>
      </c>
      <c r="L1833" t="s">
        <v>2888</v>
      </c>
    </row>
    <row r="1834" spans="1:13">
      <c r="A1834" s="1">
        <f>HYPERLINK("https://lsnyc.legalserver.org/matter/dynamic-profile/view/1838343","17-1838343")</f>
        <v>0</v>
      </c>
      <c r="E1834" t="s">
        <v>83</v>
      </c>
      <c r="F1834" t="s">
        <v>102</v>
      </c>
      <c r="G1834" t="s">
        <v>1234</v>
      </c>
      <c r="H1834" t="s">
        <v>2802</v>
      </c>
      <c r="I1834" t="s">
        <v>2696</v>
      </c>
      <c r="J1834" t="s">
        <v>2866</v>
      </c>
      <c r="K1834" t="s">
        <v>2883</v>
      </c>
      <c r="L1834" t="s">
        <v>2891</v>
      </c>
      <c r="M1834" t="s">
        <v>2900</v>
      </c>
    </row>
    <row r="1835" spans="1:13">
      <c r="A1835" s="1">
        <f>HYPERLINK("https://lsnyc.legalserver.org/matter/dynamic-profile/view/1863590","18-1863590")</f>
        <v>0</v>
      </c>
      <c r="E1835" t="s">
        <v>83</v>
      </c>
      <c r="F1835" t="s">
        <v>944</v>
      </c>
      <c r="G1835" t="s">
        <v>1472</v>
      </c>
      <c r="H1835" t="s">
        <v>2763</v>
      </c>
      <c r="I1835" t="s">
        <v>2365</v>
      </c>
      <c r="J1835" t="s">
        <v>2868</v>
      </c>
      <c r="K1835" t="s">
        <v>2883</v>
      </c>
      <c r="L1835" t="s">
        <v>2885</v>
      </c>
      <c r="M1835" t="s">
        <v>2901</v>
      </c>
    </row>
    <row r="1836" spans="1:13">
      <c r="A1836" s="1">
        <f>HYPERLINK("https://lsnyc.legalserver.org/matter/dynamic-profile/view/1912949","19-1912949")</f>
        <v>0</v>
      </c>
      <c r="E1836" t="s">
        <v>83</v>
      </c>
      <c r="F1836" t="s">
        <v>1064</v>
      </c>
      <c r="G1836" t="s">
        <v>1669</v>
      </c>
      <c r="H1836" t="s">
        <v>2705</v>
      </c>
      <c r="I1836" t="s">
        <v>2705</v>
      </c>
      <c r="J1836" t="s">
        <v>2868</v>
      </c>
      <c r="L1836" t="s">
        <v>2887</v>
      </c>
    </row>
    <row r="1837" spans="1:13">
      <c r="A1837" s="1">
        <f>HYPERLINK("https://lsnyc.legalserver.org/matter/dynamic-profile/view/1900830","19-1900830")</f>
        <v>0</v>
      </c>
      <c r="E1837" t="s">
        <v>83</v>
      </c>
      <c r="F1837" t="s">
        <v>576</v>
      </c>
      <c r="G1837" t="s">
        <v>1234</v>
      </c>
      <c r="H1837" t="s">
        <v>2656</v>
      </c>
      <c r="I1837" t="s">
        <v>2656</v>
      </c>
      <c r="J1837" t="s">
        <v>2868</v>
      </c>
      <c r="M1837" t="s">
        <v>2892</v>
      </c>
    </row>
    <row r="1838" spans="1:13">
      <c r="A1838" s="1">
        <f>HYPERLINK("https://lsnyc.legalserver.org/matter/dynamic-profile/view/1896425","19-1896425")</f>
        <v>0</v>
      </c>
      <c r="E1838" t="s">
        <v>83</v>
      </c>
      <c r="F1838" t="s">
        <v>1071</v>
      </c>
      <c r="G1838" t="s">
        <v>2150</v>
      </c>
      <c r="H1838" t="s">
        <v>2686</v>
      </c>
      <c r="I1838" t="s">
        <v>2303</v>
      </c>
      <c r="J1838" t="s">
        <v>2868</v>
      </c>
      <c r="K1838" t="s">
        <v>2883</v>
      </c>
      <c r="L1838" t="s">
        <v>2887</v>
      </c>
      <c r="M1838" t="s">
        <v>2892</v>
      </c>
    </row>
    <row r="1839" spans="1:13">
      <c r="A1839" s="1">
        <f>HYPERLINK("https://lsnyc.legalserver.org/matter/dynamic-profile/view/1901906","19-1901906")</f>
        <v>0</v>
      </c>
      <c r="E1839" t="s">
        <v>84</v>
      </c>
      <c r="F1839" t="s">
        <v>1072</v>
      </c>
      <c r="G1839" t="s">
        <v>2151</v>
      </c>
      <c r="H1839" t="s">
        <v>2510</v>
      </c>
      <c r="I1839" t="s">
        <v>2404</v>
      </c>
      <c r="J1839" t="s">
        <v>2868</v>
      </c>
      <c r="L1839" t="s">
        <v>2888</v>
      </c>
      <c r="M1839" t="s">
        <v>2892</v>
      </c>
    </row>
    <row r="1840" spans="1:13">
      <c r="A1840" s="1">
        <f>HYPERLINK("https://lsnyc.legalserver.org/matter/dynamic-profile/view/1895248","19-1895248")</f>
        <v>0</v>
      </c>
      <c r="E1840" t="s">
        <v>84</v>
      </c>
      <c r="F1840" t="s">
        <v>288</v>
      </c>
      <c r="G1840" t="s">
        <v>2152</v>
      </c>
      <c r="H1840" t="s">
        <v>2500</v>
      </c>
      <c r="I1840" t="s">
        <v>2314</v>
      </c>
      <c r="J1840" t="s">
        <v>2868</v>
      </c>
      <c r="K1840" t="s">
        <v>2883</v>
      </c>
      <c r="L1840" t="s">
        <v>2887</v>
      </c>
      <c r="M1840" t="s">
        <v>2895</v>
      </c>
    </row>
    <row r="1841" spans="1:13">
      <c r="A1841" s="1">
        <f>HYPERLINK("https://lsnyc.legalserver.org/matter/dynamic-profile/view/1888898","19-1888898")</f>
        <v>0</v>
      </c>
      <c r="E1841" t="s">
        <v>84</v>
      </c>
      <c r="F1841" t="s">
        <v>1073</v>
      </c>
      <c r="G1841" t="s">
        <v>1847</v>
      </c>
      <c r="H1841" t="s">
        <v>2487</v>
      </c>
      <c r="I1841" t="s">
        <v>2431</v>
      </c>
      <c r="J1841" t="s">
        <v>2868</v>
      </c>
      <c r="K1841" t="s">
        <v>2883</v>
      </c>
      <c r="L1841" t="s">
        <v>2887</v>
      </c>
      <c r="M1841" t="s">
        <v>2892</v>
      </c>
    </row>
    <row r="1842" spans="1:13">
      <c r="A1842" s="1">
        <f>HYPERLINK("https://lsnyc.legalserver.org/matter/dynamic-profile/view/1894019","19-1894019")</f>
        <v>0</v>
      </c>
      <c r="E1842" t="s">
        <v>84</v>
      </c>
      <c r="F1842" t="s">
        <v>484</v>
      </c>
      <c r="G1842" t="s">
        <v>2153</v>
      </c>
      <c r="H1842" t="s">
        <v>2409</v>
      </c>
      <c r="I1842" t="s">
        <v>2390</v>
      </c>
      <c r="J1842" t="s">
        <v>2868</v>
      </c>
      <c r="K1842" t="s">
        <v>2883</v>
      </c>
      <c r="L1842" t="s">
        <v>2887</v>
      </c>
      <c r="M1842" t="s">
        <v>2892</v>
      </c>
    </row>
    <row r="1843" spans="1:13">
      <c r="A1843" s="1">
        <f>HYPERLINK("https://lsnyc.legalserver.org/matter/dynamic-profile/view/1895765","19-1895765")</f>
        <v>0</v>
      </c>
      <c r="E1843" t="s">
        <v>84</v>
      </c>
      <c r="F1843" t="s">
        <v>893</v>
      </c>
      <c r="G1843" t="s">
        <v>2154</v>
      </c>
      <c r="H1843" t="s">
        <v>2484</v>
      </c>
      <c r="I1843" t="s">
        <v>2304</v>
      </c>
      <c r="J1843" t="s">
        <v>2868</v>
      </c>
      <c r="K1843" t="s">
        <v>2883</v>
      </c>
      <c r="L1843" t="s">
        <v>2887</v>
      </c>
      <c r="M1843" t="s">
        <v>2892</v>
      </c>
    </row>
    <row r="1844" spans="1:13">
      <c r="A1844" s="1">
        <f>HYPERLINK("https://lsnyc.legalserver.org/matter/dynamic-profile/view/1909302","19-1909302")</f>
        <v>0</v>
      </c>
      <c r="E1844" t="s">
        <v>84</v>
      </c>
      <c r="F1844" t="s">
        <v>606</v>
      </c>
      <c r="G1844" t="s">
        <v>1947</v>
      </c>
      <c r="H1844" t="s">
        <v>2468</v>
      </c>
      <c r="I1844" t="s">
        <v>2300</v>
      </c>
      <c r="J1844" t="s">
        <v>2868</v>
      </c>
      <c r="K1844" t="s">
        <v>2883</v>
      </c>
      <c r="L1844" t="s">
        <v>2887</v>
      </c>
      <c r="M1844" t="s">
        <v>2892</v>
      </c>
    </row>
    <row r="1845" spans="1:13">
      <c r="A1845" s="1">
        <f>HYPERLINK("https://lsnyc.legalserver.org/matter/dynamic-profile/view/1901215","19-1901215")</f>
        <v>0</v>
      </c>
      <c r="E1845" t="s">
        <v>84</v>
      </c>
      <c r="F1845" t="s">
        <v>1074</v>
      </c>
      <c r="G1845" t="s">
        <v>2155</v>
      </c>
      <c r="H1845" t="s">
        <v>2457</v>
      </c>
      <c r="I1845" t="s">
        <v>2360</v>
      </c>
      <c r="J1845" t="s">
        <v>2868</v>
      </c>
      <c r="K1845" t="s">
        <v>2883</v>
      </c>
      <c r="L1845" t="s">
        <v>2887</v>
      </c>
      <c r="M1845" t="s">
        <v>2892</v>
      </c>
    </row>
    <row r="1846" spans="1:13">
      <c r="A1846" s="1">
        <f>HYPERLINK("https://lsnyc.legalserver.org/matter/dynamic-profile/view/1886127","18-1886127")</f>
        <v>0</v>
      </c>
      <c r="E1846" t="s">
        <v>84</v>
      </c>
      <c r="F1846" t="s">
        <v>655</v>
      </c>
      <c r="G1846" t="s">
        <v>2156</v>
      </c>
      <c r="H1846" t="s">
        <v>2631</v>
      </c>
      <c r="I1846" t="s">
        <v>2658</v>
      </c>
      <c r="J1846" t="s">
        <v>2868</v>
      </c>
      <c r="L1846" t="s">
        <v>2887</v>
      </c>
      <c r="M1846" t="s">
        <v>2892</v>
      </c>
    </row>
    <row r="1847" spans="1:13">
      <c r="A1847" s="1">
        <f>HYPERLINK("https://lsnyc.legalserver.org/matter/dynamic-profile/view/1889597","19-1889597")</f>
        <v>0</v>
      </c>
      <c r="E1847" t="s">
        <v>84</v>
      </c>
      <c r="F1847" t="s">
        <v>108</v>
      </c>
      <c r="G1847" t="s">
        <v>2157</v>
      </c>
      <c r="H1847" t="s">
        <v>2687</v>
      </c>
      <c r="I1847" t="s">
        <v>2760</v>
      </c>
      <c r="J1847" t="s">
        <v>2868</v>
      </c>
      <c r="K1847" t="s">
        <v>2883</v>
      </c>
      <c r="L1847" t="s">
        <v>2887</v>
      </c>
      <c r="M1847" t="s">
        <v>2895</v>
      </c>
    </row>
    <row r="1848" spans="1:13">
      <c r="A1848" s="1">
        <f>HYPERLINK("https://lsnyc.legalserver.org/matter/dynamic-profile/view/1896830","19-1896830")</f>
        <v>0</v>
      </c>
      <c r="E1848" t="s">
        <v>84</v>
      </c>
      <c r="F1848" t="s">
        <v>1075</v>
      </c>
      <c r="G1848" t="s">
        <v>2158</v>
      </c>
      <c r="H1848" t="s">
        <v>2525</v>
      </c>
      <c r="I1848" t="s">
        <v>2635</v>
      </c>
      <c r="J1848" t="s">
        <v>2868</v>
      </c>
      <c r="K1848" t="s">
        <v>2883</v>
      </c>
      <c r="L1848" t="s">
        <v>2887</v>
      </c>
      <c r="M1848" t="s">
        <v>2892</v>
      </c>
    </row>
    <row r="1849" spans="1:13">
      <c r="A1849" s="1">
        <f>HYPERLINK("https://lsnyc.legalserver.org/matter/dynamic-profile/view/1902058","19-1902058")</f>
        <v>0</v>
      </c>
      <c r="E1849" t="s">
        <v>84</v>
      </c>
      <c r="F1849" t="s">
        <v>559</v>
      </c>
      <c r="G1849" t="s">
        <v>2159</v>
      </c>
      <c r="H1849" t="s">
        <v>2443</v>
      </c>
      <c r="I1849" t="s">
        <v>2468</v>
      </c>
      <c r="J1849" t="s">
        <v>2868</v>
      </c>
      <c r="K1849" t="s">
        <v>2883</v>
      </c>
      <c r="L1849" t="s">
        <v>2887</v>
      </c>
      <c r="M1849" t="s">
        <v>2892</v>
      </c>
    </row>
    <row r="1850" spans="1:13">
      <c r="A1850" s="1">
        <f>HYPERLINK("https://lsnyc.legalserver.org/matter/dynamic-profile/view/1906317","19-1906317")</f>
        <v>0</v>
      </c>
      <c r="E1850" t="s">
        <v>84</v>
      </c>
      <c r="F1850" t="s">
        <v>576</v>
      </c>
      <c r="G1850" t="s">
        <v>1491</v>
      </c>
      <c r="H1850" t="s">
        <v>2411</v>
      </c>
      <c r="I1850" t="s">
        <v>2635</v>
      </c>
      <c r="J1850" t="s">
        <v>2868</v>
      </c>
      <c r="K1850" t="s">
        <v>2883</v>
      </c>
      <c r="L1850" t="s">
        <v>2887</v>
      </c>
      <c r="M1850" t="s">
        <v>2925</v>
      </c>
    </row>
    <row r="1851" spans="1:13">
      <c r="A1851" s="1">
        <f>HYPERLINK("https://lsnyc.legalserver.org/matter/dynamic-profile/view/1903575","19-1903575")</f>
        <v>0</v>
      </c>
      <c r="E1851" t="s">
        <v>84</v>
      </c>
      <c r="F1851" t="s">
        <v>148</v>
      </c>
      <c r="G1851" t="s">
        <v>1500</v>
      </c>
      <c r="H1851" t="s">
        <v>2506</v>
      </c>
      <c r="I1851" t="s">
        <v>2410</v>
      </c>
      <c r="J1851" t="s">
        <v>2868</v>
      </c>
      <c r="K1851" t="s">
        <v>2883</v>
      </c>
      <c r="L1851" t="s">
        <v>2887</v>
      </c>
      <c r="M1851" t="s">
        <v>2895</v>
      </c>
    </row>
    <row r="1852" spans="1:13">
      <c r="A1852" s="1">
        <f>HYPERLINK("https://lsnyc.legalserver.org/matter/dynamic-profile/view/1895626","19-1895626")</f>
        <v>0</v>
      </c>
      <c r="E1852" t="s">
        <v>84</v>
      </c>
      <c r="F1852" t="s">
        <v>355</v>
      </c>
      <c r="G1852" t="s">
        <v>1519</v>
      </c>
      <c r="H1852" t="s">
        <v>2435</v>
      </c>
      <c r="I1852" t="s">
        <v>2780</v>
      </c>
      <c r="J1852" t="s">
        <v>2868</v>
      </c>
      <c r="L1852" t="s">
        <v>2887</v>
      </c>
      <c r="M1852" t="s">
        <v>2895</v>
      </c>
    </row>
    <row r="1853" spans="1:13">
      <c r="A1853" s="1">
        <f>HYPERLINK("https://lsnyc.legalserver.org/matter/dynamic-profile/view/1892329","19-1892329")</f>
        <v>0</v>
      </c>
      <c r="E1853" t="s">
        <v>84</v>
      </c>
      <c r="F1853" t="s">
        <v>198</v>
      </c>
      <c r="G1853" t="s">
        <v>1240</v>
      </c>
      <c r="H1853" t="s">
        <v>2623</v>
      </c>
      <c r="I1853" t="s">
        <v>2713</v>
      </c>
      <c r="J1853" t="s">
        <v>2868</v>
      </c>
      <c r="L1853" t="s">
        <v>2887</v>
      </c>
      <c r="M1853" t="s">
        <v>2892</v>
      </c>
    </row>
    <row r="1854" spans="1:13">
      <c r="A1854" s="1">
        <f>HYPERLINK("https://lsnyc.legalserver.org/matter/dynamic-profile/view/1904119","19-1904119")</f>
        <v>0</v>
      </c>
      <c r="E1854" t="s">
        <v>84</v>
      </c>
      <c r="F1854" t="s">
        <v>1076</v>
      </c>
      <c r="G1854" t="s">
        <v>1831</v>
      </c>
      <c r="H1854" t="s">
        <v>2458</v>
      </c>
      <c r="I1854" t="s">
        <v>2453</v>
      </c>
      <c r="J1854" t="s">
        <v>2868</v>
      </c>
      <c r="K1854" t="s">
        <v>2883</v>
      </c>
      <c r="L1854" t="s">
        <v>2887</v>
      </c>
      <c r="M1854" t="s">
        <v>2892</v>
      </c>
    </row>
    <row r="1855" spans="1:13">
      <c r="A1855" s="1">
        <f>HYPERLINK("https://lsnyc.legalserver.org/matter/dynamic-profile/view/1897470","19-1897470")</f>
        <v>0</v>
      </c>
      <c r="E1855" t="s">
        <v>84</v>
      </c>
      <c r="F1855" t="s">
        <v>1077</v>
      </c>
      <c r="G1855" t="s">
        <v>2160</v>
      </c>
      <c r="H1855" t="s">
        <v>2396</v>
      </c>
      <c r="I1855" t="s">
        <v>2649</v>
      </c>
      <c r="J1855" t="s">
        <v>2868</v>
      </c>
      <c r="K1855" t="s">
        <v>2883</v>
      </c>
      <c r="L1855" t="s">
        <v>2887</v>
      </c>
      <c r="M1855" t="s">
        <v>2892</v>
      </c>
    </row>
    <row r="1856" spans="1:13">
      <c r="A1856" s="1">
        <f>HYPERLINK("https://lsnyc.legalserver.org/matter/dynamic-profile/view/1872432","18-1872432")</f>
        <v>0</v>
      </c>
      <c r="E1856" t="s">
        <v>84</v>
      </c>
      <c r="F1856" t="s">
        <v>1078</v>
      </c>
      <c r="G1856" t="s">
        <v>559</v>
      </c>
      <c r="H1856" t="s">
        <v>2323</v>
      </c>
      <c r="I1856" t="s">
        <v>2650</v>
      </c>
      <c r="J1856" t="s">
        <v>2868</v>
      </c>
      <c r="K1856" t="s">
        <v>2883</v>
      </c>
      <c r="L1856" t="s">
        <v>2887</v>
      </c>
      <c r="M1856" t="s">
        <v>2892</v>
      </c>
    </row>
    <row r="1857" spans="1:13">
      <c r="A1857" s="1">
        <f>HYPERLINK("https://lsnyc.legalserver.org/matter/dynamic-profile/view/1905551","19-1905551")</f>
        <v>0</v>
      </c>
      <c r="E1857" t="s">
        <v>84</v>
      </c>
      <c r="F1857" t="s">
        <v>1079</v>
      </c>
      <c r="G1857" t="s">
        <v>2033</v>
      </c>
      <c r="H1857" t="s">
        <v>2421</v>
      </c>
      <c r="I1857" t="s">
        <v>2403</v>
      </c>
      <c r="J1857" t="s">
        <v>2868</v>
      </c>
      <c r="K1857" t="s">
        <v>2883</v>
      </c>
      <c r="L1857" t="s">
        <v>2887</v>
      </c>
      <c r="M1857" t="s">
        <v>2895</v>
      </c>
    </row>
    <row r="1858" spans="1:13">
      <c r="A1858" s="1">
        <f>HYPERLINK("https://lsnyc.legalserver.org/matter/dynamic-profile/view/1904797","19-1904797")</f>
        <v>0</v>
      </c>
      <c r="E1858" t="s">
        <v>84</v>
      </c>
      <c r="F1858" t="s">
        <v>1059</v>
      </c>
      <c r="G1858" t="s">
        <v>2161</v>
      </c>
      <c r="H1858" t="s">
        <v>2658</v>
      </c>
      <c r="I1858" t="s">
        <v>2601</v>
      </c>
      <c r="J1858" t="s">
        <v>2868</v>
      </c>
      <c r="K1858" t="s">
        <v>2883</v>
      </c>
      <c r="L1858" t="s">
        <v>2887</v>
      </c>
      <c r="M1858" t="s">
        <v>2892</v>
      </c>
    </row>
    <row r="1859" spans="1:13">
      <c r="A1859" s="1">
        <f>HYPERLINK("https://lsnyc.legalserver.org/matter/dynamic-profile/view/1911103","19-1911103")</f>
        <v>0</v>
      </c>
      <c r="E1859" t="s">
        <v>84</v>
      </c>
      <c r="F1859" t="s">
        <v>1080</v>
      </c>
      <c r="G1859" t="s">
        <v>1514</v>
      </c>
      <c r="H1859" t="s">
        <v>2453</v>
      </c>
      <c r="I1859" t="s">
        <v>2760</v>
      </c>
      <c r="J1859" t="s">
        <v>2868</v>
      </c>
      <c r="K1859" t="s">
        <v>2883</v>
      </c>
      <c r="L1859" t="s">
        <v>2886</v>
      </c>
      <c r="M1859" t="s">
        <v>2892</v>
      </c>
    </row>
    <row r="1860" spans="1:13">
      <c r="A1860" s="1">
        <f>HYPERLINK("https://lsnyc.legalserver.org/matter/dynamic-profile/view/1909282","19-1909282")</f>
        <v>0</v>
      </c>
      <c r="E1860" t="s">
        <v>84</v>
      </c>
      <c r="F1860" t="s">
        <v>1081</v>
      </c>
      <c r="G1860" t="s">
        <v>1466</v>
      </c>
      <c r="H1860" t="s">
        <v>2468</v>
      </c>
      <c r="I1860" t="s">
        <v>2403</v>
      </c>
      <c r="J1860" t="s">
        <v>2868</v>
      </c>
      <c r="K1860" t="s">
        <v>2883</v>
      </c>
      <c r="L1860" t="s">
        <v>2887</v>
      </c>
      <c r="M1860" t="s">
        <v>2892</v>
      </c>
    </row>
    <row r="1861" spans="1:13">
      <c r="A1861" s="1">
        <f>HYPERLINK("https://lsnyc.legalserver.org/matter/dynamic-profile/view/1912613","19-1912613")</f>
        <v>0</v>
      </c>
      <c r="E1861" t="s">
        <v>84</v>
      </c>
      <c r="F1861" t="s">
        <v>1082</v>
      </c>
      <c r="G1861" t="s">
        <v>1836</v>
      </c>
      <c r="H1861" t="s">
        <v>2360</v>
      </c>
      <c r="I1861" t="s">
        <v>2360</v>
      </c>
      <c r="J1861" t="s">
        <v>2868</v>
      </c>
      <c r="K1861" t="s">
        <v>2883</v>
      </c>
      <c r="L1861" t="s">
        <v>2887</v>
      </c>
      <c r="M1861" t="s">
        <v>2892</v>
      </c>
    </row>
    <row r="1862" spans="1:13">
      <c r="A1862" s="1">
        <f>HYPERLINK("https://lsnyc.legalserver.org/matter/dynamic-profile/view/1911521","19-1911521")</f>
        <v>0</v>
      </c>
      <c r="E1862" t="s">
        <v>84</v>
      </c>
      <c r="F1862" t="s">
        <v>1083</v>
      </c>
      <c r="G1862" t="s">
        <v>629</v>
      </c>
      <c r="H1862" t="s">
        <v>2760</v>
      </c>
      <c r="I1862" t="s">
        <v>2360</v>
      </c>
      <c r="J1862" t="s">
        <v>2868</v>
      </c>
      <c r="K1862" t="s">
        <v>2883</v>
      </c>
      <c r="L1862" t="s">
        <v>2886</v>
      </c>
      <c r="M1862" t="s">
        <v>2895</v>
      </c>
    </row>
    <row r="1863" spans="1:13">
      <c r="A1863" s="1">
        <f>HYPERLINK("https://lsnyc.legalserver.org/matter/dynamic-profile/view/1908460","19-1908460")</f>
        <v>0</v>
      </c>
      <c r="E1863" t="s">
        <v>84</v>
      </c>
      <c r="F1863" t="s">
        <v>912</v>
      </c>
      <c r="G1863" t="s">
        <v>1277</v>
      </c>
      <c r="H1863" t="s">
        <v>2450</v>
      </c>
      <c r="I1863" t="s">
        <v>2650</v>
      </c>
      <c r="J1863" t="s">
        <v>2868</v>
      </c>
      <c r="K1863" t="s">
        <v>2883</v>
      </c>
      <c r="L1863" t="s">
        <v>2887</v>
      </c>
      <c r="M1863" t="s">
        <v>2895</v>
      </c>
    </row>
    <row r="1864" spans="1:13">
      <c r="A1864" s="1">
        <f>HYPERLINK("https://lsnyc.legalserver.org/matter/dynamic-profile/view/1910415","19-1910415")</f>
        <v>0</v>
      </c>
      <c r="E1864" t="s">
        <v>84</v>
      </c>
      <c r="F1864" t="s">
        <v>1084</v>
      </c>
      <c r="G1864" t="s">
        <v>2162</v>
      </c>
      <c r="H1864" t="s">
        <v>2295</v>
      </c>
      <c r="I1864" t="s">
        <v>2649</v>
      </c>
      <c r="J1864" t="s">
        <v>2868</v>
      </c>
      <c r="K1864" t="s">
        <v>2883</v>
      </c>
      <c r="L1864" t="s">
        <v>2887</v>
      </c>
      <c r="M1864" t="s">
        <v>2892</v>
      </c>
    </row>
    <row r="1865" spans="1:13">
      <c r="A1865" s="1">
        <f>HYPERLINK("https://lsnyc.legalserver.org/matter/dynamic-profile/view/1899461","19-1899461")</f>
        <v>0</v>
      </c>
      <c r="E1865" t="s">
        <v>84</v>
      </c>
      <c r="F1865" t="s">
        <v>1085</v>
      </c>
      <c r="G1865" t="s">
        <v>2163</v>
      </c>
      <c r="H1865" t="s">
        <v>2373</v>
      </c>
      <c r="I1865" t="s">
        <v>2506</v>
      </c>
      <c r="J1865" t="s">
        <v>2868</v>
      </c>
      <c r="K1865" t="s">
        <v>2883</v>
      </c>
      <c r="L1865" t="s">
        <v>2887</v>
      </c>
      <c r="M1865" t="s">
        <v>2892</v>
      </c>
    </row>
    <row r="1866" spans="1:13">
      <c r="A1866" s="1">
        <f>HYPERLINK("https://lsnyc.legalserver.org/matter/dynamic-profile/view/1896652","19-1896652")</f>
        <v>0</v>
      </c>
      <c r="E1866" t="s">
        <v>84</v>
      </c>
      <c r="F1866" t="s">
        <v>1086</v>
      </c>
      <c r="G1866" t="s">
        <v>2164</v>
      </c>
      <c r="H1866" t="s">
        <v>2641</v>
      </c>
      <c r="I1866" t="s">
        <v>2498</v>
      </c>
      <c r="J1866" t="s">
        <v>2868</v>
      </c>
      <c r="L1866" t="s">
        <v>2887</v>
      </c>
      <c r="M1866" t="s">
        <v>2892</v>
      </c>
    </row>
    <row r="1867" spans="1:13">
      <c r="A1867" s="1">
        <f>HYPERLINK("https://lsnyc.legalserver.org/matter/dynamic-profile/view/1908126","19-1908126")</f>
        <v>0</v>
      </c>
      <c r="E1867" t="s">
        <v>84</v>
      </c>
      <c r="F1867" t="s">
        <v>1087</v>
      </c>
      <c r="G1867" t="s">
        <v>1422</v>
      </c>
      <c r="H1867" t="s">
        <v>2299</v>
      </c>
      <c r="I1867" t="s">
        <v>2395</v>
      </c>
      <c r="J1867" t="s">
        <v>2868</v>
      </c>
      <c r="K1867" t="s">
        <v>2883</v>
      </c>
      <c r="L1867" t="s">
        <v>2887</v>
      </c>
      <c r="M1867" t="s">
        <v>2892</v>
      </c>
    </row>
    <row r="1868" spans="1:13">
      <c r="A1868" s="1">
        <f>HYPERLINK("https://lsnyc.legalserver.org/matter/dynamic-profile/view/1897953","19-1897953")</f>
        <v>0</v>
      </c>
      <c r="E1868" t="s">
        <v>84</v>
      </c>
      <c r="F1868" t="s">
        <v>1088</v>
      </c>
      <c r="G1868" t="s">
        <v>629</v>
      </c>
      <c r="H1868" t="s">
        <v>2680</v>
      </c>
      <c r="I1868" t="s">
        <v>2766</v>
      </c>
      <c r="J1868" t="s">
        <v>2868</v>
      </c>
      <c r="L1868" t="s">
        <v>2887</v>
      </c>
      <c r="M1868" t="s">
        <v>2895</v>
      </c>
    </row>
    <row r="1869" spans="1:13">
      <c r="A1869" s="1">
        <f>HYPERLINK("https://lsnyc.legalserver.org/matter/dynamic-profile/view/1903875","19-1903875")</f>
        <v>0</v>
      </c>
      <c r="E1869" t="s">
        <v>84</v>
      </c>
      <c r="F1869" t="s">
        <v>1089</v>
      </c>
      <c r="G1869" t="s">
        <v>2165</v>
      </c>
      <c r="H1869" t="s">
        <v>2592</v>
      </c>
      <c r="I1869" t="s">
        <v>2649</v>
      </c>
      <c r="J1869" t="s">
        <v>2868</v>
      </c>
      <c r="K1869" t="s">
        <v>2883</v>
      </c>
      <c r="L1869" t="s">
        <v>2887</v>
      </c>
      <c r="M1869" t="s">
        <v>2892</v>
      </c>
    </row>
    <row r="1870" spans="1:13">
      <c r="A1870" s="1">
        <f>HYPERLINK("https://lsnyc.legalserver.org/matter/dynamic-profile/view/1892203","19-1892203")</f>
        <v>0</v>
      </c>
      <c r="E1870" t="s">
        <v>84</v>
      </c>
      <c r="F1870" t="s">
        <v>631</v>
      </c>
      <c r="G1870" t="s">
        <v>2166</v>
      </c>
      <c r="H1870" t="s">
        <v>2651</v>
      </c>
      <c r="I1870" t="s">
        <v>2407</v>
      </c>
      <c r="J1870" t="s">
        <v>2868</v>
      </c>
      <c r="K1870" t="s">
        <v>2883</v>
      </c>
      <c r="L1870" t="s">
        <v>2887</v>
      </c>
      <c r="M1870" t="s">
        <v>2895</v>
      </c>
    </row>
    <row r="1871" spans="1:13">
      <c r="A1871" s="1">
        <f>HYPERLINK("https://lsnyc.legalserver.org/matter/dynamic-profile/view/1888733","19-1888733")</f>
        <v>0</v>
      </c>
      <c r="E1871" t="s">
        <v>84</v>
      </c>
      <c r="F1871" t="s">
        <v>748</v>
      </c>
      <c r="G1871" t="s">
        <v>2167</v>
      </c>
      <c r="H1871" t="s">
        <v>2393</v>
      </c>
      <c r="I1871" t="s">
        <v>2657</v>
      </c>
      <c r="J1871" t="s">
        <v>2868</v>
      </c>
      <c r="K1871" t="s">
        <v>2883</v>
      </c>
      <c r="L1871" t="s">
        <v>2887</v>
      </c>
      <c r="M1871" t="s">
        <v>2892</v>
      </c>
    </row>
    <row r="1872" spans="1:13">
      <c r="A1872" s="1">
        <f>HYPERLINK("https://lsnyc.legalserver.org/matter/dynamic-profile/view/1893937","19-1893937")</f>
        <v>0</v>
      </c>
      <c r="E1872" t="s">
        <v>84</v>
      </c>
      <c r="F1872" t="s">
        <v>1090</v>
      </c>
      <c r="G1872" t="s">
        <v>2168</v>
      </c>
      <c r="H1872" t="s">
        <v>2409</v>
      </c>
      <c r="I1872" t="s">
        <v>2412</v>
      </c>
      <c r="J1872" t="s">
        <v>2868</v>
      </c>
      <c r="K1872" t="s">
        <v>2883</v>
      </c>
      <c r="L1872" t="s">
        <v>2887</v>
      </c>
      <c r="M1872" t="s">
        <v>2892</v>
      </c>
    </row>
    <row r="1873" spans="1:13">
      <c r="A1873" s="1">
        <f>HYPERLINK("https://lsnyc.legalserver.org/matter/dynamic-profile/view/1912592","19-1912592")</f>
        <v>0</v>
      </c>
      <c r="E1873" t="s">
        <v>84</v>
      </c>
      <c r="F1873" t="s">
        <v>529</v>
      </c>
      <c r="G1873" t="s">
        <v>2169</v>
      </c>
      <c r="H1873" t="s">
        <v>2360</v>
      </c>
      <c r="I1873" t="s">
        <v>2360</v>
      </c>
      <c r="J1873" t="s">
        <v>2868</v>
      </c>
      <c r="K1873" t="s">
        <v>2883</v>
      </c>
      <c r="M1873" t="s">
        <v>2892</v>
      </c>
    </row>
    <row r="1874" spans="1:13">
      <c r="A1874" s="1">
        <f>HYPERLINK("https://lsnyc.legalserver.org/matter/dynamic-profile/view/1885765","18-1885765")</f>
        <v>0</v>
      </c>
      <c r="E1874" t="s">
        <v>84</v>
      </c>
      <c r="F1874" t="s">
        <v>1091</v>
      </c>
      <c r="G1874" t="s">
        <v>2170</v>
      </c>
      <c r="H1874" t="s">
        <v>2803</v>
      </c>
      <c r="I1874" t="s">
        <v>2649</v>
      </c>
      <c r="J1874" t="s">
        <v>2868</v>
      </c>
      <c r="L1874" t="s">
        <v>2887</v>
      </c>
      <c r="M1874" t="s">
        <v>2892</v>
      </c>
    </row>
    <row r="1875" spans="1:13">
      <c r="A1875" s="1">
        <f>HYPERLINK("https://lsnyc.legalserver.org/matter/dynamic-profile/view/1886236","18-1886236")</f>
        <v>0</v>
      </c>
      <c r="E1875" t="s">
        <v>84</v>
      </c>
      <c r="F1875" t="s">
        <v>1092</v>
      </c>
      <c r="G1875" t="s">
        <v>2171</v>
      </c>
      <c r="H1875" t="s">
        <v>2294</v>
      </c>
      <c r="I1875" t="s">
        <v>2443</v>
      </c>
      <c r="J1875" t="s">
        <v>2868</v>
      </c>
      <c r="L1875" t="s">
        <v>2887</v>
      </c>
      <c r="M1875" t="s">
        <v>2892</v>
      </c>
    </row>
    <row r="1876" spans="1:13">
      <c r="A1876" s="1">
        <f>HYPERLINK("https://lsnyc.legalserver.org/matter/dynamic-profile/view/1901292","19-1901292")</f>
        <v>0</v>
      </c>
      <c r="E1876" t="s">
        <v>84</v>
      </c>
      <c r="F1876" t="s">
        <v>466</v>
      </c>
      <c r="G1876" t="s">
        <v>1547</v>
      </c>
      <c r="H1876" t="s">
        <v>2457</v>
      </c>
      <c r="I1876" t="s">
        <v>2326</v>
      </c>
      <c r="J1876" t="s">
        <v>2868</v>
      </c>
      <c r="L1876" t="s">
        <v>2887</v>
      </c>
      <c r="M1876" t="s">
        <v>2892</v>
      </c>
    </row>
    <row r="1877" spans="1:13">
      <c r="A1877" s="1">
        <f>HYPERLINK("https://lsnyc.legalserver.org/matter/dynamic-profile/view/1890891","19-1890891")</f>
        <v>0</v>
      </c>
      <c r="E1877" t="s">
        <v>84</v>
      </c>
      <c r="F1877" t="s">
        <v>208</v>
      </c>
      <c r="G1877" t="s">
        <v>2172</v>
      </c>
      <c r="H1877" t="s">
        <v>2374</v>
      </c>
      <c r="I1877" t="s">
        <v>2435</v>
      </c>
      <c r="J1877" t="s">
        <v>2868</v>
      </c>
      <c r="L1877" t="s">
        <v>2887</v>
      </c>
      <c r="M1877" t="s">
        <v>2892</v>
      </c>
    </row>
    <row r="1878" spans="1:13">
      <c r="A1878" s="1">
        <f>HYPERLINK("https://lsnyc.legalserver.org/matter/dynamic-profile/view/1909234","19-1909234")</f>
        <v>0</v>
      </c>
      <c r="E1878" t="s">
        <v>84</v>
      </c>
      <c r="F1878" t="s">
        <v>1093</v>
      </c>
      <c r="G1878" t="s">
        <v>2019</v>
      </c>
      <c r="H1878" t="s">
        <v>2314</v>
      </c>
      <c r="I1878" t="s">
        <v>2453</v>
      </c>
      <c r="J1878" t="s">
        <v>2868</v>
      </c>
      <c r="K1878" t="s">
        <v>2883</v>
      </c>
      <c r="L1878" t="s">
        <v>2887</v>
      </c>
      <c r="M1878" t="s">
        <v>2892</v>
      </c>
    </row>
    <row r="1879" spans="1:13">
      <c r="A1879" s="1">
        <f>HYPERLINK("https://lsnyc.legalserver.org/matter/dynamic-profile/view/1897977","19-1897977")</f>
        <v>0</v>
      </c>
      <c r="E1879" t="s">
        <v>84</v>
      </c>
      <c r="F1879" t="s">
        <v>1094</v>
      </c>
      <c r="G1879" t="s">
        <v>2173</v>
      </c>
      <c r="H1879" t="s">
        <v>2680</v>
      </c>
      <c r="I1879" t="s">
        <v>2533</v>
      </c>
      <c r="J1879" t="s">
        <v>2868</v>
      </c>
      <c r="L1879" t="s">
        <v>2887</v>
      </c>
      <c r="M1879" t="s">
        <v>2892</v>
      </c>
    </row>
    <row r="1880" spans="1:13">
      <c r="A1880" s="1">
        <f>HYPERLINK("https://lsnyc.legalserver.org/matter/dynamic-profile/view/1900055","19-1900055")</f>
        <v>0</v>
      </c>
      <c r="E1880" t="s">
        <v>84</v>
      </c>
      <c r="F1880" t="s">
        <v>226</v>
      </c>
      <c r="G1880" t="s">
        <v>1234</v>
      </c>
      <c r="H1880" t="s">
        <v>2688</v>
      </c>
      <c r="I1880" t="s">
        <v>2305</v>
      </c>
      <c r="J1880" t="s">
        <v>2868</v>
      </c>
      <c r="L1880" t="s">
        <v>2887</v>
      </c>
      <c r="M1880" t="s">
        <v>2895</v>
      </c>
    </row>
    <row r="1881" spans="1:13">
      <c r="A1881" s="1">
        <f>HYPERLINK("https://lsnyc.legalserver.org/matter/dynamic-profile/view/1898087","19-1898087")</f>
        <v>0</v>
      </c>
      <c r="E1881" t="s">
        <v>84</v>
      </c>
      <c r="F1881" t="s">
        <v>1095</v>
      </c>
      <c r="G1881" t="s">
        <v>2174</v>
      </c>
      <c r="H1881" t="s">
        <v>2757</v>
      </c>
      <c r="I1881" t="s">
        <v>2398</v>
      </c>
      <c r="J1881" t="s">
        <v>2868</v>
      </c>
      <c r="L1881" t="s">
        <v>2887</v>
      </c>
      <c r="M1881" t="s">
        <v>2892</v>
      </c>
    </row>
    <row r="1882" spans="1:13">
      <c r="A1882" s="1">
        <f>HYPERLINK("https://lsnyc.legalserver.org/matter/dynamic-profile/view/1883775","18-1883775")</f>
        <v>0</v>
      </c>
      <c r="E1882" t="s">
        <v>84</v>
      </c>
      <c r="F1882" t="s">
        <v>1096</v>
      </c>
      <c r="G1882" t="s">
        <v>2175</v>
      </c>
      <c r="H1882" t="s">
        <v>2804</v>
      </c>
      <c r="I1882" t="s">
        <v>2518</v>
      </c>
      <c r="J1882" t="s">
        <v>2868</v>
      </c>
      <c r="K1882" t="s">
        <v>2883</v>
      </c>
      <c r="L1882" t="s">
        <v>2887</v>
      </c>
      <c r="M1882" t="s">
        <v>2892</v>
      </c>
    </row>
    <row r="1883" spans="1:13">
      <c r="A1883" s="1">
        <f>HYPERLINK("https://lsnyc.legalserver.org/matter/dynamic-profile/view/1892108","19-1892108")</f>
        <v>0</v>
      </c>
      <c r="E1883" t="s">
        <v>84</v>
      </c>
      <c r="F1883" t="s">
        <v>182</v>
      </c>
      <c r="G1883" t="s">
        <v>1335</v>
      </c>
      <c r="H1883" t="s">
        <v>2417</v>
      </c>
      <c r="I1883" t="s">
        <v>2463</v>
      </c>
      <c r="J1883" t="s">
        <v>2868</v>
      </c>
      <c r="L1883" t="s">
        <v>2888</v>
      </c>
      <c r="M1883" t="s">
        <v>2892</v>
      </c>
    </row>
    <row r="1884" spans="1:13">
      <c r="A1884" s="1">
        <f>HYPERLINK("https://lsnyc.legalserver.org/matter/dynamic-profile/view/1888944","19-1888944")</f>
        <v>0</v>
      </c>
      <c r="E1884" t="s">
        <v>84</v>
      </c>
      <c r="F1884" t="s">
        <v>1073</v>
      </c>
      <c r="G1884" t="s">
        <v>1847</v>
      </c>
      <c r="H1884" t="s">
        <v>2487</v>
      </c>
      <c r="I1884" t="s">
        <v>2335</v>
      </c>
      <c r="J1884" t="s">
        <v>2866</v>
      </c>
      <c r="K1884" t="s">
        <v>2883</v>
      </c>
      <c r="L1884" t="s">
        <v>2888</v>
      </c>
      <c r="M1884" t="s">
        <v>2892</v>
      </c>
    </row>
    <row r="1885" spans="1:13">
      <c r="A1885" s="1">
        <f>HYPERLINK("https://lsnyc.legalserver.org/matter/dynamic-profile/view/1913228","19-1913228")</f>
        <v>0</v>
      </c>
      <c r="E1885" t="s">
        <v>85</v>
      </c>
      <c r="F1885" t="s">
        <v>171</v>
      </c>
      <c r="G1885" t="s">
        <v>2176</v>
      </c>
      <c r="H1885" t="s">
        <v>2394</v>
      </c>
      <c r="I1885" t="s">
        <v>2394</v>
      </c>
      <c r="J1885" t="s">
        <v>2868</v>
      </c>
      <c r="M1885" t="s">
        <v>2899</v>
      </c>
    </row>
    <row r="1886" spans="1:13">
      <c r="A1886" s="1">
        <f>HYPERLINK("https://lsnyc.legalserver.org/matter/dynamic-profile/view/1913204","19-1913204")</f>
        <v>0</v>
      </c>
      <c r="E1886" t="s">
        <v>85</v>
      </c>
      <c r="F1886" t="s">
        <v>1097</v>
      </c>
      <c r="G1886" t="s">
        <v>2140</v>
      </c>
      <c r="H1886" t="s">
        <v>2394</v>
      </c>
      <c r="I1886" t="s">
        <v>2394</v>
      </c>
      <c r="J1886" t="s">
        <v>2868</v>
      </c>
      <c r="L1886" t="s">
        <v>2887</v>
      </c>
      <c r="M1886" t="s">
        <v>2892</v>
      </c>
    </row>
    <row r="1887" spans="1:13">
      <c r="A1887" s="1">
        <f>HYPERLINK("https://lsnyc.legalserver.org/matter/dynamic-profile/view/1871394","18-1871394")</f>
        <v>0</v>
      </c>
      <c r="E1887" t="s">
        <v>86</v>
      </c>
      <c r="F1887" t="s">
        <v>1098</v>
      </c>
      <c r="G1887" t="s">
        <v>2177</v>
      </c>
      <c r="H1887" t="s">
        <v>2695</v>
      </c>
      <c r="I1887" t="s">
        <v>2306</v>
      </c>
      <c r="J1887" t="s">
        <v>2868</v>
      </c>
      <c r="L1887" t="s">
        <v>2887</v>
      </c>
      <c r="M1887" t="s">
        <v>2895</v>
      </c>
    </row>
    <row r="1888" spans="1:13">
      <c r="A1888" s="1">
        <f>HYPERLINK("https://lsnyc.legalserver.org/matter/dynamic-profile/view/1895731","19-1895731")</f>
        <v>0</v>
      </c>
      <c r="E1888" t="s">
        <v>86</v>
      </c>
      <c r="F1888" t="s">
        <v>1099</v>
      </c>
      <c r="G1888" t="s">
        <v>2178</v>
      </c>
      <c r="H1888" t="s">
        <v>2390</v>
      </c>
      <c r="I1888" t="s">
        <v>2709</v>
      </c>
      <c r="J1888" t="s">
        <v>2868</v>
      </c>
      <c r="L1888" t="s">
        <v>2887</v>
      </c>
      <c r="M1888" t="s">
        <v>2892</v>
      </c>
    </row>
    <row r="1889" spans="1:13">
      <c r="A1889" s="1">
        <f>HYPERLINK("https://lsnyc.legalserver.org/matter/dynamic-profile/view/1899952","19-1899952")</f>
        <v>0</v>
      </c>
      <c r="E1889" t="s">
        <v>86</v>
      </c>
      <c r="F1889" t="s">
        <v>1100</v>
      </c>
      <c r="G1889" t="s">
        <v>462</v>
      </c>
      <c r="H1889" t="s">
        <v>2688</v>
      </c>
      <c r="I1889" t="s">
        <v>2705</v>
      </c>
      <c r="J1889" t="s">
        <v>2868</v>
      </c>
      <c r="L1889" t="s">
        <v>2887</v>
      </c>
      <c r="M1889" t="s">
        <v>2892</v>
      </c>
    </row>
    <row r="1890" spans="1:13">
      <c r="A1890" s="1">
        <f>HYPERLINK("https://lsnyc.legalserver.org/matter/dynamic-profile/view/1892687","19-1892687")</f>
        <v>0</v>
      </c>
      <c r="E1890" t="s">
        <v>86</v>
      </c>
      <c r="F1890" t="s">
        <v>1101</v>
      </c>
      <c r="G1890" t="s">
        <v>1404</v>
      </c>
      <c r="H1890" t="s">
        <v>2335</v>
      </c>
      <c r="I1890" t="s">
        <v>2394</v>
      </c>
      <c r="J1890" t="s">
        <v>2868</v>
      </c>
      <c r="K1890" t="s">
        <v>2883</v>
      </c>
      <c r="L1890" t="s">
        <v>2887</v>
      </c>
      <c r="M1890" t="s">
        <v>2892</v>
      </c>
    </row>
    <row r="1891" spans="1:13">
      <c r="A1891" s="1">
        <f>HYPERLINK("https://lsnyc.legalserver.org/matter/dynamic-profile/view/1909120","19-1909120")</f>
        <v>0</v>
      </c>
      <c r="E1891" t="s">
        <v>86</v>
      </c>
      <c r="F1891" t="s">
        <v>217</v>
      </c>
      <c r="G1891" t="s">
        <v>2179</v>
      </c>
      <c r="H1891" t="s">
        <v>2314</v>
      </c>
      <c r="I1891" t="s">
        <v>2520</v>
      </c>
      <c r="J1891" t="s">
        <v>2868</v>
      </c>
      <c r="K1891" t="s">
        <v>2883</v>
      </c>
      <c r="L1891" t="s">
        <v>2887</v>
      </c>
      <c r="M1891" t="s">
        <v>2895</v>
      </c>
    </row>
    <row r="1892" spans="1:13">
      <c r="A1892" s="1">
        <f>HYPERLINK("https://lsnyc.legalserver.org/matter/dynamic-profile/view/1888463","19-1888463")</f>
        <v>0</v>
      </c>
      <c r="E1892" t="s">
        <v>86</v>
      </c>
      <c r="F1892" t="s">
        <v>532</v>
      </c>
      <c r="G1892" t="s">
        <v>2180</v>
      </c>
      <c r="H1892" t="s">
        <v>2425</v>
      </c>
      <c r="I1892" t="s">
        <v>2410</v>
      </c>
      <c r="J1892" t="s">
        <v>2868</v>
      </c>
      <c r="L1892" t="s">
        <v>2887</v>
      </c>
      <c r="M1892" t="s">
        <v>2892</v>
      </c>
    </row>
    <row r="1893" spans="1:13">
      <c r="A1893" s="1">
        <f>HYPERLINK("https://lsnyc.legalserver.org/matter/dynamic-profile/view/1902333","19-1902333")</f>
        <v>0</v>
      </c>
      <c r="E1893" t="s">
        <v>86</v>
      </c>
      <c r="F1893" t="s">
        <v>439</v>
      </c>
      <c r="G1893" t="s">
        <v>1519</v>
      </c>
      <c r="H1893" t="s">
        <v>2372</v>
      </c>
      <c r="I1893" t="s">
        <v>2705</v>
      </c>
      <c r="J1893" t="s">
        <v>2868</v>
      </c>
      <c r="K1893" t="s">
        <v>2883</v>
      </c>
      <c r="L1893" t="s">
        <v>2887</v>
      </c>
      <c r="M1893" t="s">
        <v>2892</v>
      </c>
    </row>
    <row r="1894" spans="1:13">
      <c r="A1894" s="1">
        <f>HYPERLINK("https://lsnyc.legalserver.org/matter/dynamic-profile/view/1900094","19-1900094")</f>
        <v>0</v>
      </c>
      <c r="E1894" t="s">
        <v>86</v>
      </c>
      <c r="F1894" t="s">
        <v>793</v>
      </c>
      <c r="G1894" t="s">
        <v>1723</v>
      </c>
      <c r="H1894" t="s">
        <v>2786</v>
      </c>
      <c r="I1894" t="s">
        <v>2305</v>
      </c>
      <c r="J1894" t="s">
        <v>2868</v>
      </c>
      <c r="L1894" t="s">
        <v>2887</v>
      </c>
      <c r="M1894" t="s">
        <v>2895</v>
      </c>
    </row>
    <row r="1895" spans="1:13">
      <c r="A1895" s="1">
        <f>HYPERLINK("https://lsnyc.legalserver.org/matter/dynamic-profile/view/1903894","19-1903894")</f>
        <v>0</v>
      </c>
      <c r="E1895" t="s">
        <v>86</v>
      </c>
      <c r="F1895" t="s">
        <v>792</v>
      </c>
      <c r="G1895" t="s">
        <v>2181</v>
      </c>
      <c r="H1895" t="s">
        <v>2592</v>
      </c>
      <c r="I1895" t="s">
        <v>2766</v>
      </c>
      <c r="J1895" t="s">
        <v>2868</v>
      </c>
      <c r="K1895" t="s">
        <v>2883</v>
      </c>
      <c r="M1895" t="s">
        <v>2895</v>
      </c>
    </row>
    <row r="1896" spans="1:13">
      <c r="A1896" s="1">
        <f>HYPERLINK("https://lsnyc.legalserver.org/matter/dynamic-profile/view/1853398","17-1853398")</f>
        <v>0</v>
      </c>
      <c r="E1896" t="s">
        <v>86</v>
      </c>
      <c r="F1896" t="s">
        <v>1102</v>
      </c>
      <c r="G1896" t="s">
        <v>2182</v>
      </c>
      <c r="H1896" t="s">
        <v>2759</v>
      </c>
      <c r="I1896" t="s">
        <v>2650</v>
      </c>
      <c r="J1896" t="s">
        <v>2868</v>
      </c>
      <c r="K1896" t="s">
        <v>2883</v>
      </c>
      <c r="L1896" t="s">
        <v>2887</v>
      </c>
      <c r="M1896" t="s">
        <v>2895</v>
      </c>
    </row>
    <row r="1897" spans="1:13">
      <c r="A1897" s="1">
        <f>HYPERLINK("https://lsnyc.legalserver.org/matter/dynamic-profile/view/1901293","19-1901293")</f>
        <v>0</v>
      </c>
      <c r="E1897" t="s">
        <v>86</v>
      </c>
      <c r="F1897" t="s">
        <v>766</v>
      </c>
      <c r="G1897" t="s">
        <v>2183</v>
      </c>
      <c r="H1897" t="s">
        <v>2457</v>
      </c>
      <c r="I1897" t="s">
        <v>2760</v>
      </c>
      <c r="J1897" t="s">
        <v>2868</v>
      </c>
      <c r="L1897" t="s">
        <v>2887</v>
      </c>
    </row>
    <row r="1898" spans="1:13">
      <c r="A1898" s="1">
        <f>HYPERLINK("https://lsnyc.legalserver.org/matter/dynamic-profile/view/1895462","19-1895462")</f>
        <v>0</v>
      </c>
      <c r="E1898" t="s">
        <v>86</v>
      </c>
      <c r="F1898" t="s">
        <v>649</v>
      </c>
      <c r="G1898" t="s">
        <v>1393</v>
      </c>
      <c r="H1898" t="s">
        <v>2552</v>
      </c>
      <c r="I1898" t="s">
        <v>2300</v>
      </c>
      <c r="J1898" t="s">
        <v>2868</v>
      </c>
      <c r="K1898" t="s">
        <v>2883</v>
      </c>
      <c r="L1898" t="s">
        <v>2887</v>
      </c>
      <c r="M1898" t="s">
        <v>2892</v>
      </c>
    </row>
    <row r="1899" spans="1:13">
      <c r="A1899" s="1">
        <f>HYPERLINK("https://lsnyc.legalserver.org/matter/dynamic-profile/view/1885086","18-1885086")</f>
        <v>0</v>
      </c>
      <c r="E1899" t="s">
        <v>86</v>
      </c>
      <c r="F1899" t="s">
        <v>1103</v>
      </c>
      <c r="G1899" t="s">
        <v>2184</v>
      </c>
      <c r="H1899" t="s">
        <v>2715</v>
      </c>
      <c r="I1899" t="s">
        <v>2650</v>
      </c>
      <c r="J1899" t="s">
        <v>2868</v>
      </c>
      <c r="L1899" t="s">
        <v>2887</v>
      </c>
      <c r="M1899" t="s">
        <v>2892</v>
      </c>
    </row>
    <row r="1900" spans="1:13">
      <c r="A1900" s="1">
        <f>HYPERLINK("https://lsnyc.legalserver.org/matter/dynamic-profile/view/1883678","18-1883678")</f>
        <v>0</v>
      </c>
      <c r="E1900" t="s">
        <v>86</v>
      </c>
      <c r="F1900" t="s">
        <v>631</v>
      </c>
      <c r="G1900" t="s">
        <v>2185</v>
      </c>
      <c r="H1900" t="s">
        <v>2633</v>
      </c>
      <c r="I1900" t="s">
        <v>2295</v>
      </c>
      <c r="J1900" t="s">
        <v>2868</v>
      </c>
      <c r="K1900" t="s">
        <v>2883</v>
      </c>
      <c r="L1900" t="s">
        <v>2887</v>
      </c>
      <c r="M1900" t="s">
        <v>2892</v>
      </c>
    </row>
    <row r="1901" spans="1:13">
      <c r="A1901" s="1">
        <f>HYPERLINK("https://lsnyc.legalserver.org/matter/dynamic-profile/view/0810812","16-0810812")</f>
        <v>0</v>
      </c>
      <c r="E1901" t="s">
        <v>86</v>
      </c>
      <c r="F1901" t="s">
        <v>1104</v>
      </c>
      <c r="G1901" t="s">
        <v>1397</v>
      </c>
      <c r="H1901" t="s">
        <v>2805</v>
      </c>
      <c r="I1901" t="s">
        <v>2664</v>
      </c>
      <c r="J1901" t="s">
        <v>2870</v>
      </c>
      <c r="L1901" t="s">
        <v>2887</v>
      </c>
      <c r="M1901" t="s">
        <v>2895</v>
      </c>
    </row>
    <row r="1902" spans="1:13">
      <c r="A1902" s="1">
        <f>HYPERLINK("https://lsnyc.legalserver.org/matter/dynamic-profile/view/1896958","19-1896958")</f>
        <v>0</v>
      </c>
      <c r="E1902" t="s">
        <v>86</v>
      </c>
      <c r="F1902" t="s">
        <v>336</v>
      </c>
      <c r="G1902" t="s">
        <v>1669</v>
      </c>
      <c r="H1902" t="s">
        <v>2535</v>
      </c>
      <c r="I1902" t="s">
        <v>2314</v>
      </c>
      <c r="J1902" t="s">
        <v>2868</v>
      </c>
      <c r="K1902" t="s">
        <v>2883</v>
      </c>
      <c r="L1902" t="s">
        <v>2887</v>
      </c>
      <c r="M1902" t="s">
        <v>2892</v>
      </c>
    </row>
    <row r="1903" spans="1:13">
      <c r="A1903" s="1">
        <f>HYPERLINK("https://lsnyc.legalserver.org/matter/dynamic-profile/view/1894049","19-1894049")</f>
        <v>0</v>
      </c>
      <c r="E1903" t="s">
        <v>86</v>
      </c>
      <c r="F1903" t="s">
        <v>1105</v>
      </c>
      <c r="G1903" t="s">
        <v>2186</v>
      </c>
      <c r="H1903" t="s">
        <v>2480</v>
      </c>
      <c r="I1903" t="s">
        <v>2650</v>
      </c>
      <c r="J1903" t="s">
        <v>2868</v>
      </c>
      <c r="L1903" t="s">
        <v>2887</v>
      </c>
      <c r="M1903" t="s">
        <v>2895</v>
      </c>
    </row>
    <row r="1904" spans="1:13">
      <c r="A1904" s="1">
        <f>HYPERLINK("https://lsnyc.legalserver.org/matter/dynamic-profile/view/1892498","19-1892498")</f>
        <v>0</v>
      </c>
      <c r="E1904" t="s">
        <v>86</v>
      </c>
      <c r="F1904" t="s">
        <v>193</v>
      </c>
      <c r="G1904" t="s">
        <v>2187</v>
      </c>
      <c r="H1904" t="s">
        <v>2560</v>
      </c>
      <c r="I1904" t="s">
        <v>2636</v>
      </c>
      <c r="J1904" t="s">
        <v>2868</v>
      </c>
      <c r="L1904" t="s">
        <v>2887</v>
      </c>
      <c r="M1904" t="s">
        <v>2892</v>
      </c>
    </row>
    <row r="1905" spans="1:13">
      <c r="A1905" s="1">
        <f>HYPERLINK("https://lsnyc.legalserver.org/matter/dynamic-profile/view/1861350","18-1861350")</f>
        <v>0</v>
      </c>
      <c r="E1905" t="s">
        <v>86</v>
      </c>
      <c r="F1905" t="s">
        <v>260</v>
      </c>
      <c r="G1905" t="s">
        <v>1362</v>
      </c>
      <c r="H1905" t="s">
        <v>2806</v>
      </c>
      <c r="I1905" t="s">
        <v>2650</v>
      </c>
      <c r="J1905" t="s">
        <v>2868</v>
      </c>
      <c r="L1905" t="s">
        <v>2887</v>
      </c>
      <c r="M1905" t="s">
        <v>2895</v>
      </c>
    </row>
    <row r="1906" spans="1:13">
      <c r="A1906" s="1">
        <f>HYPERLINK("https://lsnyc.legalserver.org/matter/dynamic-profile/view/1894036","19-1894036")</f>
        <v>0</v>
      </c>
      <c r="E1906" t="s">
        <v>86</v>
      </c>
      <c r="F1906" t="s">
        <v>119</v>
      </c>
      <c r="G1906" t="s">
        <v>2188</v>
      </c>
      <c r="H1906" t="s">
        <v>2480</v>
      </c>
      <c r="I1906" t="s">
        <v>2520</v>
      </c>
      <c r="J1906" t="s">
        <v>2868</v>
      </c>
      <c r="L1906" t="s">
        <v>2887</v>
      </c>
      <c r="M1906" t="s">
        <v>2892</v>
      </c>
    </row>
    <row r="1907" spans="1:13">
      <c r="A1907" s="1">
        <f>HYPERLINK("https://lsnyc.legalserver.org/matter/dynamic-profile/view/1877956","18-1877956")</f>
        <v>0</v>
      </c>
      <c r="E1907" t="s">
        <v>86</v>
      </c>
      <c r="F1907" t="s">
        <v>1106</v>
      </c>
      <c r="G1907" t="s">
        <v>1476</v>
      </c>
      <c r="H1907" t="s">
        <v>2567</v>
      </c>
      <c r="I1907" t="s">
        <v>2360</v>
      </c>
      <c r="J1907" t="s">
        <v>2868</v>
      </c>
      <c r="L1907" t="s">
        <v>2887</v>
      </c>
      <c r="M1907" t="s">
        <v>2892</v>
      </c>
    </row>
    <row r="1908" spans="1:13">
      <c r="A1908" s="1">
        <f>HYPERLINK("https://lsnyc.legalserver.org/matter/dynamic-profile/view/1896992","19-1896992")</f>
        <v>0</v>
      </c>
      <c r="E1908" t="s">
        <v>86</v>
      </c>
      <c r="F1908" t="s">
        <v>618</v>
      </c>
      <c r="G1908" t="s">
        <v>1244</v>
      </c>
      <c r="H1908" t="s">
        <v>2390</v>
      </c>
      <c r="I1908" t="s">
        <v>2709</v>
      </c>
      <c r="J1908" t="s">
        <v>2868</v>
      </c>
      <c r="L1908" t="s">
        <v>2887</v>
      </c>
      <c r="M1908" t="s">
        <v>2892</v>
      </c>
    </row>
    <row r="1909" spans="1:13">
      <c r="A1909" s="1">
        <f>HYPERLINK("https://lsnyc.legalserver.org/matter/dynamic-profile/view/1889494","19-1889494")</f>
        <v>0</v>
      </c>
      <c r="E1909" t="s">
        <v>86</v>
      </c>
      <c r="F1909" t="s">
        <v>1107</v>
      </c>
      <c r="G1909" t="s">
        <v>2189</v>
      </c>
      <c r="H1909" t="s">
        <v>2490</v>
      </c>
      <c r="I1909" t="s">
        <v>2351</v>
      </c>
      <c r="J1909" t="s">
        <v>2868</v>
      </c>
      <c r="K1909" t="s">
        <v>2883</v>
      </c>
      <c r="L1909" t="s">
        <v>2887</v>
      </c>
      <c r="M1909" t="s">
        <v>2920</v>
      </c>
    </row>
    <row r="1910" spans="1:13">
      <c r="A1910" s="1">
        <f>HYPERLINK("https://lsnyc.legalserver.org/matter/dynamic-profile/view/1899686","19-1899686")</f>
        <v>0</v>
      </c>
      <c r="E1910" t="s">
        <v>86</v>
      </c>
      <c r="F1910" t="s">
        <v>1102</v>
      </c>
      <c r="G1910" t="s">
        <v>2182</v>
      </c>
      <c r="H1910" t="s">
        <v>2593</v>
      </c>
      <c r="I1910" t="s">
        <v>2650</v>
      </c>
      <c r="J1910" t="s">
        <v>2868</v>
      </c>
      <c r="K1910" t="s">
        <v>2883</v>
      </c>
      <c r="L1910" t="s">
        <v>2887</v>
      </c>
      <c r="M1910" t="s">
        <v>2895</v>
      </c>
    </row>
    <row r="1911" spans="1:13">
      <c r="A1911" s="1">
        <f>HYPERLINK("https://lsnyc.legalserver.org/matter/dynamic-profile/view/1898875","19-1898875")</f>
        <v>0</v>
      </c>
      <c r="E1911" t="s">
        <v>86</v>
      </c>
      <c r="F1911" t="s">
        <v>817</v>
      </c>
      <c r="G1911" t="s">
        <v>1900</v>
      </c>
      <c r="H1911" t="s">
        <v>2721</v>
      </c>
      <c r="I1911" t="s">
        <v>2411</v>
      </c>
      <c r="J1911" t="s">
        <v>2868</v>
      </c>
      <c r="K1911" t="s">
        <v>2883</v>
      </c>
      <c r="L1911" t="s">
        <v>2887</v>
      </c>
      <c r="M1911" t="s">
        <v>2892</v>
      </c>
    </row>
    <row r="1912" spans="1:13">
      <c r="A1912" s="1">
        <f>HYPERLINK("https://lsnyc.legalserver.org/matter/dynamic-profile/view/1885349","18-1885349")</f>
        <v>0</v>
      </c>
      <c r="E1912" t="s">
        <v>86</v>
      </c>
      <c r="F1912" t="s">
        <v>595</v>
      </c>
      <c r="G1912" t="s">
        <v>1288</v>
      </c>
      <c r="H1912" t="s">
        <v>2561</v>
      </c>
      <c r="I1912" t="s">
        <v>2410</v>
      </c>
      <c r="J1912" t="s">
        <v>2868</v>
      </c>
      <c r="K1912" t="s">
        <v>2883</v>
      </c>
      <c r="L1912" t="s">
        <v>2887</v>
      </c>
      <c r="M1912" t="s">
        <v>2895</v>
      </c>
    </row>
    <row r="1913" spans="1:13">
      <c r="A1913" s="1">
        <f>HYPERLINK("https://lsnyc.legalserver.org/matter/dynamic-profile/view/1895433","19-1895433")</f>
        <v>0</v>
      </c>
      <c r="E1913" t="s">
        <v>86</v>
      </c>
      <c r="F1913" t="s">
        <v>500</v>
      </c>
      <c r="G1913" t="s">
        <v>2190</v>
      </c>
      <c r="H1913" t="s">
        <v>2552</v>
      </c>
      <c r="I1913" t="s">
        <v>2407</v>
      </c>
      <c r="J1913" t="s">
        <v>2868</v>
      </c>
      <c r="L1913" t="s">
        <v>2887</v>
      </c>
      <c r="M1913" t="s">
        <v>2892</v>
      </c>
    </row>
    <row r="1914" spans="1:13">
      <c r="A1914" s="1">
        <f>HYPERLINK("https://lsnyc.legalserver.org/matter/dynamic-profile/view/1885779","18-1885779")</f>
        <v>0</v>
      </c>
      <c r="E1914" t="s">
        <v>86</v>
      </c>
      <c r="F1914" t="s">
        <v>1108</v>
      </c>
      <c r="G1914" t="s">
        <v>1397</v>
      </c>
      <c r="H1914" t="s">
        <v>2334</v>
      </c>
      <c r="I1914" t="s">
        <v>2821</v>
      </c>
      <c r="J1914" t="s">
        <v>2868</v>
      </c>
      <c r="L1914" t="s">
        <v>2887</v>
      </c>
      <c r="M1914" t="s">
        <v>2892</v>
      </c>
    </row>
    <row r="1915" spans="1:13">
      <c r="A1915" s="1">
        <f>HYPERLINK("https://lsnyc.legalserver.org/matter/dynamic-profile/view/1873880","18-1873880")</f>
        <v>0</v>
      </c>
      <c r="E1915" t="s">
        <v>87</v>
      </c>
      <c r="F1915" t="s">
        <v>374</v>
      </c>
      <c r="G1915" t="s">
        <v>1643</v>
      </c>
      <c r="H1915" t="s">
        <v>2807</v>
      </c>
      <c r="I1915" t="s">
        <v>2705</v>
      </c>
      <c r="J1915" t="s">
        <v>2876</v>
      </c>
    </row>
    <row r="1916" spans="1:13">
      <c r="A1916" s="1">
        <f>HYPERLINK("https://lsnyc.legalserver.org/matter/dynamic-profile/view/1885186","18-1885186")</f>
        <v>0</v>
      </c>
      <c r="E1916" t="s">
        <v>88</v>
      </c>
      <c r="F1916" t="s">
        <v>437</v>
      </c>
      <c r="G1916" t="s">
        <v>2191</v>
      </c>
      <c r="H1916" t="s">
        <v>2536</v>
      </c>
      <c r="I1916" t="s">
        <v>2410</v>
      </c>
      <c r="J1916" t="s">
        <v>2868</v>
      </c>
      <c r="K1916" t="s">
        <v>2883</v>
      </c>
      <c r="L1916" t="s">
        <v>2887</v>
      </c>
      <c r="M1916" t="s">
        <v>2892</v>
      </c>
    </row>
    <row r="1917" spans="1:13">
      <c r="A1917" s="1">
        <f>HYPERLINK("https://lsnyc.legalserver.org/matter/dynamic-profile/view/1889786","19-1889786")</f>
        <v>0</v>
      </c>
      <c r="E1917" t="s">
        <v>88</v>
      </c>
      <c r="F1917" t="s">
        <v>1109</v>
      </c>
      <c r="G1917" t="s">
        <v>2192</v>
      </c>
      <c r="H1917" t="s">
        <v>2389</v>
      </c>
      <c r="I1917" t="s">
        <v>2458</v>
      </c>
      <c r="J1917" t="s">
        <v>2868</v>
      </c>
      <c r="K1917" t="s">
        <v>2883</v>
      </c>
      <c r="L1917" t="s">
        <v>2887</v>
      </c>
      <c r="M1917" t="s">
        <v>2892</v>
      </c>
    </row>
    <row r="1918" spans="1:13">
      <c r="A1918" s="1">
        <f>HYPERLINK("https://lsnyc.legalserver.org/matter/dynamic-profile/view/1892324","19-1892324")</f>
        <v>0</v>
      </c>
      <c r="E1918" t="s">
        <v>88</v>
      </c>
      <c r="F1918" t="s">
        <v>1110</v>
      </c>
      <c r="G1918" t="s">
        <v>2193</v>
      </c>
      <c r="H1918" t="s">
        <v>2651</v>
      </c>
      <c r="I1918" t="s">
        <v>2401</v>
      </c>
      <c r="J1918" t="s">
        <v>2868</v>
      </c>
      <c r="K1918" t="s">
        <v>2883</v>
      </c>
      <c r="L1918" t="s">
        <v>2887</v>
      </c>
      <c r="M1918" t="s">
        <v>2892</v>
      </c>
    </row>
    <row r="1919" spans="1:13">
      <c r="A1919" s="1">
        <f>HYPERLINK("https://lsnyc.legalserver.org/matter/dynamic-profile/view/1905884","19-1905884")</f>
        <v>0</v>
      </c>
      <c r="E1919" t="s">
        <v>88</v>
      </c>
      <c r="F1919" t="s">
        <v>160</v>
      </c>
      <c r="G1919" t="s">
        <v>1673</v>
      </c>
      <c r="H1919" t="s">
        <v>2398</v>
      </c>
      <c r="I1919" t="s">
        <v>2306</v>
      </c>
      <c r="J1919" t="s">
        <v>2868</v>
      </c>
      <c r="K1919" t="s">
        <v>2883</v>
      </c>
      <c r="L1919" t="s">
        <v>2887</v>
      </c>
      <c r="M1919" t="s">
        <v>2892</v>
      </c>
    </row>
    <row r="1920" spans="1:13">
      <c r="A1920" s="1">
        <f>HYPERLINK("https://lsnyc.legalserver.org/matter/dynamic-profile/view/1907213","19-1907213")</f>
        <v>0</v>
      </c>
      <c r="E1920" t="s">
        <v>88</v>
      </c>
      <c r="F1920" t="s">
        <v>801</v>
      </c>
      <c r="G1920" t="s">
        <v>2194</v>
      </c>
      <c r="H1920" t="s">
        <v>2799</v>
      </c>
      <c r="I1920" t="s">
        <v>2410</v>
      </c>
      <c r="J1920" t="s">
        <v>2868</v>
      </c>
      <c r="K1920" t="s">
        <v>2883</v>
      </c>
      <c r="L1920" t="s">
        <v>2887</v>
      </c>
      <c r="M1920" t="s">
        <v>2895</v>
      </c>
    </row>
    <row r="1921" spans="1:13">
      <c r="A1921" s="1">
        <f>HYPERLINK("https://lsnyc.legalserver.org/matter/dynamic-profile/view/1897531","19-1897531")</f>
        <v>0</v>
      </c>
      <c r="E1921" t="s">
        <v>88</v>
      </c>
      <c r="F1921" t="s">
        <v>368</v>
      </c>
      <c r="G1921" t="s">
        <v>2195</v>
      </c>
      <c r="H1921" t="s">
        <v>2396</v>
      </c>
      <c r="I1921" t="s">
        <v>2307</v>
      </c>
      <c r="J1921" t="s">
        <v>2868</v>
      </c>
      <c r="K1921" t="s">
        <v>2883</v>
      </c>
      <c r="L1921" t="s">
        <v>2887</v>
      </c>
      <c r="M1921" t="s">
        <v>2892</v>
      </c>
    </row>
    <row r="1922" spans="1:13">
      <c r="A1922" s="1">
        <f>HYPERLINK("https://lsnyc.legalserver.org/matter/dynamic-profile/view/1891237","19-1891237")</f>
        <v>0</v>
      </c>
      <c r="E1922" t="s">
        <v>88</v>
      </c>
      <c r="F1922" t="s">
        <v>132</v>
      </c>
      <c r="G1922" t="s">
        <v>1368</v>
      </c>
      <c r="H1922" t="s">
        <v>2494</v>
      </c>
      <c r="I1922" t="s">
        <v>2650</v>
      </c>
      <c r="J1922" t="s">
        <v>2868</v>
      </c>
      <c r="K1922" t="s">
        <v>2883</v>
      </c>
      <c r="L1922" t="s">
        <v>2887</v>
      </c>
      <c r="M1922" t="s">
        <v>2892</v>
      </c>
    </row>
    <row r="1923" spans="1:13">
      <c r="A1923" s="1">
        <f>HYPERLINK("https://lsnyc.legalserver.org/matter/dynamic-profile/view/1903604","19-1903604")</f>
        <v>0</v>
      </c>
      <c r="E1923" t="s">
        <v>88</v>
      </c>
      <c r="F1923" t="s">
        <v>357</v>
      </c>
      <c r="G1923" t="s">
        <v>2196</v>
      </c>
      <c r="H1923" t="s">
        <v>2506</v>
      </c>
      <c r="I1923" t="s">
        <v>2650</v>
      </c>
      <c r="J1923" t="s">
        <v>2868</v>
      </c>
      <c r="K1923" t="s">
        <v>2883</v>
      </c>
      <c r="L1923" t="s">
        <v>2887</v>
      </c>
      <c r="M1923" t="s">
        <v>2892</v>
      </c>
    </row>
    <row r="1924" spans="1:13">
      <c r="A1924" s="1">
        <f>HYPERLINK("https://lsnyc.legalserver.org/matter/dynamic-profile/view/1884080","18-1884080")</f>
        <v>0</v>
      </c>
      <c r="E1924" t="s">
        <v>88</v>
      </c>
      <c r="F1924" t="s">
        <v>1111</v>
      </c>
      <c r="G1924" t="s">
        <v>1706</v>
      </c>
      <c r="H1924" t="s">
        <v>2527</v>
      </c>
      <c r="I1924" t="s">
        <v>2573</v>
      </c>
      <c r="J1924" t="s">
        <v>2868</v>
      </c>
      <c r="K1924" t="s">
        <v>2883</v>
      </c>
      <c r="L1924" t="s">
        <v>2887</v>
      </c>
      <c r="M1924" t="s">
        <v>2895</v>
      </c>
    </row>
    <row r="1925" spans="1:13">
      <c r="A1925" s="1">
        <f>HYPERLINK("https://lsnyc.legalserver.org/matter/dynamic-profile/view/1909194","19-1909194")</f>
        <v>0</v>
      </c>
      <c r="E1925" t="s">
        <v>88</v>
      </c>
      <c r="F1925" t="s">
        <v>875</v>
      </c>
      <c r="G1925" t="s">
        <v>2197</v>
      </c>
      <c r="H1925" t="s">
        <v>2730</v>
      </c>
      <c r="I1925" t="s">
        <v>2650</v>
      </c>
      <c r="J1925" t="s">
        <v>2868</v>
      </c>
      <c r="K1925" t="s">
        <v>2883</v>
      </c>
      <c r="L1925" t="s">
        <v>2887</v>
      </c>
      <c r="M1925" t="s">
        <v>2892</v>
      </c>
    </row>
    <row r="1926" spans="1:13">
      <c r="A1926" s="1">
        <f>HYPERLINK("https://lsnyc.legalserver.org/matter/dynamic-profile/view/1907264","19-1907264")</f>
        <v>0</v>
      </c>
      <c r="E1926" t="s">
        <v>88</v>
      </c>
      <c r="F1926" t="s">
        <v>655</v>
      </c>
      <c r="G1926" t="s">
        <v>2059</v>
      </c>
      <c r="H1926" t="s">
        <v>2799</v>
      </c>
      <c r="I1926" t="s">
        <v>2705</v>
      </c>
      <c r="J1926" t="s">
        <v>2868</v>
      </c>
      <c r="K1926" t="s">
        <v>2883</v>
      </c>
      <c r="L1926" t="s">
        <v>2887</v>
      </c>
      <c r="M1926" t="s">
        <v>2895</v>
      </c>
    </row>
    <row r="1927" spans="1:13">
      <c r="A1927" s="1">
        <f>HYPERLINK("https://lsnyc.legalserver.org/matter/dynamic-profile/view/1907722","19-1907722")</f>
        <v>0</v>
      </c>
      <c r="E1927" t="s">
        <v>88</v>
      </c>
      <c r="F1927" t="s">
        <v>623</v>
      </c>
      <c r="G1927" t="s">
        <v>1878</v>
      </c>
      <c r="H1927" t="s">
        <v>2318</v>
      </c>
      <c r="I1927" t="s">
        <v>2650</v>
      </c>
      <c r="J1927" t="s">
        <v>2868</v>
      </c>
      <c r="K1927" t="s">
        <v>2883</v>
      </c>
      <c r="L1927" t="s">
        <v>2887</v>
      </c>
      <c r="M1927" t="s">
        <v>2892</v>
      </c>
    </row>
    <row r="1928" spans="1:13">
      <c r="A1928" s="1">
        <f>HYPERLINK("https://lsnyc.legalserver.org/matter/dynamic-profile/view/1898163","19-1898163")</f>
        <v>0</v>
      </c>
      <c r="E1928" t="s">
        <v>88</v>
      </c>
      <c r="F1928" t="s">
        <v>1112</v>
      </c>
      <c r="G1928" t="s">
        <v>1245</v>
      </c>
      <c r="H1928" t="s">
        <v>2499</v>
      </c>
      <c r="I1928" t="s">
        <v>2668</v>
      </c>
      <c r="J1928" t="s">
        <v>2868</v>
      </c>
      <c r="K1928" t="s">
        <v>2883</v>
      </c>
      <c r="L1928" t="s">
        <v>2887</v>
      </c>
      <c r="M1928" t="s">
        <v>2892</v>
      </c>
    </row>
    <row r="1929" spans="1:13">
      <c r="A1929" s="1">
        <f>HYPERLINK("https://lsnyc.legalserver.org/matter/dynamic-profile/view/1860885","18-1860885")</f>
        <v>0</v>
      </c>
      <c r="E1929" t="s">
        <v>88</v>
      </c>
      <c r="F1929" t="s">
        <v>1113</v>
      </c>
      <c r="G1929" t="s">
        <v>1251</v>
      </c>
      <c r="H1929" t="s">
        <v>2750</v>
      </c>
      <c r="I1929" t="s">
        <v>2410</v>
      </c>
      <c r="J1929" t="s">
        <v>2868</v>
      </c>
      <c r="K1929" t="s">
        <v>2883</v>
      </c>
      <c r="L1929" t="s">
        <v>2887</v>
      </c>
      <c r="M1929" t="s">
        <v>2895</v>
      </c>
    </row>
    <row r="1930" spans="1:13">
      <c r="A1930" s="1">
        <f>HYPERLINK("https://lsnyc.legalserver.org/matter/dynamic-profile/view/1907997","19-1907997")</f>
        <v>0</v>
      </c>
      <c r="E1930" t="s">
        <v>88</v>
      </c>
      <c r="F1930" t="s">
        <v>1097</v>
      </c>
      <c r="G1930" t="s">
        <v>1252</v>
      </c>
      <c r="H1930" t="s">
        <v>2601</v>
      </c>
      <c r="I1930" t="s">
        <v>2760</v>
      </c>
      <c r="J1930" t="s">
        <v>2868</v>
      </c>
      <c r="K1930" t="s">
        <v>2883</v>
      </c>
      <c r="L1930" t="s">
        <v>2887</v>
      </c>
      <c r="M1930" t="s">
        <v>2892</v>
      </c>
    </row>
    <row r="1931" spans="1:13">
      <c r="A1931" s="1">
        <f>HYPERLINK("https://lsnyc.legalserver.org/matter/dynamic-profile/view/1912377","19-1912377")</f>
        <v>0</v>
      </c>
      <c r="E1931" t="s">
        <v>88</v>
      </c>
      <c r="F1931" t="s">
        <v>1114</v>
      </c>
      <c r="G1931" t="s">
        <v>2198</v>
      </c>
      <c r="H1931" t="s">
        <v>2407</v>
      </c>
      <c r="I1931" t="s">
        <v>2705</v>
      </c>
      <c r="J1931" t="s">
        <v>2868</v>
      </c>
      <c r="K1931" t="s">
        <v>2883</v>
      </c>
      <c r="L1931" t="s">
        <v>2887</v>
      </c>
      <c r="M1931" t="s">
        <v>2892</v>
      </c>
    </row>
    <row r="1932" spans="1:13">
      <c r="A1932" s="1">
        <f>HYPERLINK("https://lsnyc.legalserver.org/matter/dynamic-profile/view/1885819","18-1885819")</f>
        <v>0</v>
      </c>
      <c r="E1932" t="s">
        <v>88</v>
      </c>
      <c r="F1932" t="s">
        <v>123</v>
      </c>
      <c r="G1932" t="s">
        <v>1265</v>
      </c>
      <c r="H1932" t="s">
        <v>2334</v>
      </c>
      <c r="I1932" t="s">
        <v>2767</v>
      </c>
      <c r="J1932" t="s">
        <v>2868</v>
      </c>
      <c r="K1932" t="s">
        <v>2883</v>
      </c>
      <c r="L1932" t="s">
        <v>2887</v>
      </c>
      <c r="M1932" t="s">
        <v>2892</v>
      </c>
    </row>
    <row r="1933" spans="1:13">
      <c r="A1933" s="1">
        <f>HYPERLINK("https://lsnyc.legalserver.org/matter/dynamic-profile/view/1888938","19-1888938")</f>
        <v>0</v>
      </c>
      <c r="E1933" t="s">
        <v>88</v>
      </c>
      <c r="F1933" t="s">
        <v>1115</v>
      </c>
      <c r="G1933" t="s">
        <v>1234</v>
      </c>
      <c r="H1933" t="s">
        <v>2487</v>
      </c>
      <c r="I1933" t="s">
        <v>2577</v>
      </c>
      <c r="J1933" t="s">
        <v>2870</v>
      </c>
      <c r="K1933" t="s">
        <v>2883</v>
      </c>
      <c r="L1933" t="s">
        <v>2891</v>
      </c>
      <c r="M1933" t="s">
        <v>2914</v>
      </c>
    </row>
    <row r="1934" spans="1:13">
      <c r="A1934" s="1">
        <f>HYPERLINK("https://lsnyc.legalserver.org/matter/dynamic-profile/view/1906580","19-1906580")</f>
        <v>0</v>
      </c>
      <c r="E1934" t="s">
        <v>88</v>
      </c>
      <c r="F1934" t="s">
        <v>1116</v>
      </c>
      <c r="G1934" t="s">
        <v>2199</v>
      </c>
      <c r="H1934" t="s">
        <v>2575</v>
      </c>
      <c r="I1934" t="s">
        <v>2575</v>
      </c>
      <c r="J1934" t="s">
        <v>2868</v>
      </c>
      <c r="K1934" t="s">
        <v>2883</v>
      </c>
      <c r="L1934" t="s">
        <v>2888</v>
      </c>
      <c r="M1934" t="s">
        <v>2892</v>
      </c>
    </row>
    <row r="1935" spans="1:13">
      <c r="A1935" s="1">
        <f>HYPERLINK("https://lsnyc.legalserver.org/matter/dynamic-profile/view/1862849","18-1862849")</f>
        <v>0</v>
      </c>
      <c r="E1935" t="s">
        <v>88</v>
      </c>
      <c r="F1935" t="s">
        <v>1117</v>
      </c>
      <c r="G1935" t="s">
        <v>1349</v>
      </c>
      <c r="H1935" t="s">
        <v>2808</v>
      </c>
      <c r="I1935" t="s">
        <v>2405</v>
      </c>
      <c r="J1935" t="s">
        <v>2868</v>
      </c>
      <c r="L1935" t="s">
        <v>2887</v>
      </c>
      <c r="M1935" t="s">
        <v>2892</v>
      </c>
    </row>
    <row r="1936" spans="1:13">
      <c r="A1936" s="1">
        <f>HYPERLINK("https://lsnyc.legalserver.org/matter/dynamic-profile/view/1901701","19-1901701")</f>
        <v>0</v>
      </c>
      <c r="E1936" t="s">
        <v>88</v>
      </c>
      <c r="F1936" t="s">
        <v>1118</v>
      </c>
      <c r="G1936" t="s">
        <v>2200</v>
      </c>
      <c r="H1936" t="s">
        <v>2779</v>
      </c>
      <c r="I1936" t="s">
        <v>2601</v>
      </c>
      <c r="J1936" t="s">
        <v>2868</v>
      </c>
      <c r="K1936" t="s">
        <v>2883</v>
      </c>
      <c r="L1936" t="s">
        <v>2887</v>
      </c>
      <c r="M1936" t="s">
        <v>2895</v>
      </c>
    </row>
    <row r="1937" spans="1:13">
      <c r="A1937" s="1">
        <f>HYPERLINK("https://lsnyc.legalserver.org/matter/dynamic-profile/view/1881032","18-1881032")</f>
        <v>0</v>
      </c>
      <c r="E1937" t="s">
        <v>88</v>
      </c>
      <c r="F1937" t="s">
        <v>1119</v>
      </c>
      <c r="G1937" t="s">
        <v>2201</v>
      </c>
      <c r="H1937" t="s">
        <v>2467</v>
      </c>
      <c r="I1937" t="s">
        <v>2637</v>
      </c>
      <c r="J1937" t="s">
        <v>2868</v>
      </c>
      <c r="K1937" t="s">
        <v>2883</v>
      </c>
      <c r="L1937" t="s">
        <v>2887</v>
      </c>
      <c r="M1937" t="s">
        <v>2892</v>
      </c>
    </row>
    <row r="1938" spans="1:13">
      <c r="A1938" s="1">
        <f>HYPERLINK("https://lsnyc.legalserver.org/matter/dynamic-profile/view/1899419","19-1899419")</f>
        <v>0</v>
      </c>
      <c r="E1938" t="s">
        <v>88</v>
      </c>
      <c r="F1938" t="s">
        <v>678</v>
      </c>
      <c r="G1938" t="s">
        <v>2202</v>
      </c>
      <c r="H1938" t="s">
        <v>2330</v>
      </c>
      <c r="I1938" t="s">
        <v>2492</v>
      </c>
      <c r="J1938" t="s">
        <v>2870</v>
      </c>
      <c r="K1938" t="s">
        <v>2883</v>
      </c>
      <c r="L1938" t="s">
        <v>2887</v>
      </c>
      <c r="M1938" t="s">
        <v>2892</v>
      </c>
    </row>
    <row r="1939" spans="1:13">
      <c r="A1939" s="1">
        <f>HYPERLINK("https://lsnyc.legalserver.org/matter/dynamic-profile/view/1835774","17-1835774")</f>
        <v>0</v>
      </c>
      <c r="E1939" t="s">
        <v>88</v>
      </c>
      <c r="F1939" t="s">
        <v>1120</v>
      </c>
      <c r="G1939" t="s">
        <v>1367</v>
      </c>
      <c r="H1939" t="s">
        <v>2739</v>
      </c>
      <c r="I1939" t="s">
        <v>2637</v>
      </c>
      <c r="J1939" t="s">
        <v>2870</v>
      </c>
      <c r="K1939" t="s">
        <v>2883</v>
      </c>
      <c r="L1939" t="s">
        <v>2891</v>
      </c>
      <c r="M1939" t="s">
        <v>2914</v>
      </c>
    </row>
    <row r="1940" spans="1:13">
      <c r="A1940" s="1">
        <f>HYPERLINK("https://lsnyc.legalserver.org/matter/dynamic-profile/view/1886037","18-1886037")</f>
        <v>0</v>
      </c>
      <c r="E1940" t="s">
        <v>88</v>
      </c>
      <c r="F1940" t="s">
        <v>615</v>
      </c>
      <c r="G1940" t="s">
        <v>1512</v>
      </c>
      <c r="H1940" t="s">
        <v>2353</v>
      </c>
      <c r="I1940" t="s">
        <v>2415</v>
      </c>
      <c r="J1940" t="s">
        <v>2867</v>
      </c>
      <c r="K1940" t="s">
        <v>2883</v>
      </c>
      <c r="L1940" t="s">
        <v>2885</v>
      </c>
      <c r="M1940" t="s">
        <v>2893</v>
      </c>
    </row>
    <row r="1941" spans="1:13">
      <c r="A1941" s="1">
        <f>HYPERLINK("https://lsnyc.legalserver.org/matter/dynamic-profile/view/1895259","19-1895259")</f>
        <v>0</v>
      </c>
      <c r="E1941" t="s">
        <v>88</v>
      </c>
      <c r="F1941" t="s">
        <v>1121</v>
      </c>
      <c r="G1941" t="s">
        <v>1491</v>
      </c>
      <c r="H1941" t="s">
        <v>2500</v>
      </c>
      <c r="I1941" t="s">
        <v>2387</v>
      </c>
      <c r="J1941" t="s">
        <v>2868</v>
      </c>
      <c r="K1941" t="s">
        <v>2883</v>
      </c>
      <c r="L1941" t="s">
        <v>2887</v>
      </c>
      <c r="M1941" t="s">
        <v>2892</v>
      </c>
    </row>
    <row r="1942" spans="1:13">
      <c r="A1942" s="1">
        <f>HYPERLINK("https://lsnyc.legalserver.org/matter/dynamic-profile/view/1875949","18-1875949")</f>
        <v>0</v>
      </c>
      <c r="E1942" t="s">
        <v>88</v>
      </c>
      <c r="F1942" t="s">
        <v>1111</v>
      </c>
      <c r="G1942" t="s">
        <v>1706</v>
      </c>
      <c r="H1942" t="s">
        <v>2809</v>
      </c>
      <c r="I1942" t="s">
        <v>2629</v>
      </c>
      <c r="J1942" t="s">
        <v>2868</v>
      </c>
      <c r="K1942" t="s">
        <v>2883</v>
      </c>
      <c r="L1942" t="s">
        <v>2887</v>
      </c>
      <c r="M1942" t="s">
        <v>2897</v>
      </c>
    </row>
    <row r="1943" spans="1:13">
      <c r="A1943" s="1">
        <f>HYPERLINK("https://lsnyc.legalserver.org/matter/dynamic-profile/view/1886628","18-1886628")</f>
        <v>0</v>
      </c>
      <c r="E1943" t="s">
        <v>88</v>
      </c>
      <c r="F1943" t="s">
        <v>1122</v>
      </c>
      <c r="G1943" t="s">
        <v>240</v>
      </c>
      <c r="H1943" t="s">
        <v>2368</v>
      </c>
      <c r="I1943" t="s">
        <v>2305</v>
      </c>
      <c r="J1943" t="s">
        <v>2868</v>
      </c>
      <c r="K1943" t="s">
        <v>2883</v>
      </c>
      <c r="L1943" t="s">
        <v>2887</v>
      </c>
      <c r="M1943" t="s">
        <v>2895</v>
      </c>
    </row>
    <row r="1944" spans="1:13">
      <c r="A1944" s="1">
        <f>HYPERLINK("https://lsnyc.legalserver.org/matter/dynamic-profile/view/1884683","18-1884683")</f>
        <v>0</v>
      </c>
      <c r="E1944" t="s">
        <v>88</v>
      </c>
      <c r="F1944" t="s">
        <v>615</v>
      </c>
      <c r="G1944" t="s">
        <v>1512</v>
      </c>
      <c r="H1944" t="s">
        <v>2501</v>
      </c>
      <c r="I1944" t="s">
        <v>2465</v>
      </c>
      <c r="J1944" t="s">
        <v>2868</v>
      </c>
      <c r="K1944" t="s">
        <v>2883</v>
      </c>
      <c r="L1944" t="s">
        <v>2887</v>
      </c>
      <c r="M1944" t="s">
        <v>2892</v>
      </c>
    </row>
    <row r="1945" spans="1:13">
      <c r="A1945" s="1">
        <f>HYPERLINK("https://lsnyc.legalserver.org/matter/dynamic-profile/view/1908723","19-1908723")</f>
        <v>0</v>
      </c>
      <c r="E1945" t="s">
        <v>88</v>
      </c>
      <c r="F1945" t="s">
        <v>277</v>
      </c>
      <c r="G1945" t="s">
        <v>2203</v>
      </c>
      <c r="H1945" t="s">
        <v>2485</v>
      </c>
      <c r="I1945" t="s">
        <v>2650</v>
      </c>
      <c r="J1945" t="s">
        <v>2868</v>
      </c>
      <c r="K1945" t="s">
        <v>2883</v>
      </c>
      <c r="L1945" t="s">
        <v>2887</v>
      </c>
      <c r="M1945" t="s">
        <v>2892</v>
      </c>
    </row>
    <row r="1946" spans="1:13">
      <c r="A1946" s="1">
        <f>HYPERLINK("https://lsnyc.legalserver.org/matter/dynamic-profile/view/1883687","18-1883687")</f>
        <v>0</v>
      </c>
      <c r="E1946" t="s">
        <v>88</v>
      </c>
      <c r="F1946" t="s">
        <v>212</v>
      </c>
      <c r="G1946" t="s">
        <v>2204</v>
      </c>
      <c r="H1946" t="s">
        <v>2810</v>
      </c>
      <c r="I1946" t="s">
        <v>2410</v>
      </c>
      <c r="J1946" t="s">
        <v>2867</v>
      </c>
      <c r="K1946" t="s">
        <v>2883</v>
      </c>
      <c r="L1946" t="s">
        <v>2889</v>
      </c>
      <c r="M1946" t="s">
        <v>2898</v>
      </c>
    </row>
    <row r="1947" spans="1:13">
      <c r="A1947" s="1">
        <f>HYPERLINK("https://lsnyc.legalserver.org/matter/dynamic-profile/view/1911787","19-1911787")</f>
        <v>0</v>
      </c>
      <c r="E1947" t="s">
        <v>88</v>
      </c>
      <c r="F1947" t="s">
        <v>1123</v>
      </c>
      <c r="G1947" t="s">
        <v>1768</v>
      </c>
      <c r="H1947" t="s">
        <v>2636</v>
      </c>
      <c r="I1947" t="s">
        <v>2650</v>
      </c>
      <c r="J1947" t="s">
        <v>2870</v>
      </c>
      <c r="K1947" t="s">
        <v>2883</v>
      </c>
      <c r="L1947" t="s">
        <v>2890</v>
      </c>
      <c r="M1947" t="s">
        <v>2895</v>
      </c>
    </row>
    <row r="1948" spans="1:13">
      <c r="A1948" s="1">
        <f>HYPERLINK("https://lsnyc.legalserver.org/matter/dynamic-profile/view/0802155","16-0802155")</f>
        <v>0</v>
      </c>
      <c r="E1948" t="s">
        <v>88</v>
      </c>
      <c r="F1948" t="s">
        <v>548</v>
      </c>
      <c r="G1948" t="s">
        <v>1885</v>
      </c>
      <c r="H1948" t="s">
        <v>2811</v>
      </c>
      <c r="I1948" t="s">
        <v>2649</v>
      </c>
      <c r="J1948" t="s">
        <v>2868</v>
      </c>
      <c r="L1948" t="s">
        <v>2887</v>
      </c>
      <c r="M1948" t="s">
        <v>2895</v>
      </c>
    </row>
    <row r="1949" spans="1:13">
      <c r="A1949" s="1">
        <f>HYPERLINK("https://lsnyc.legalserver.org/matter/dynamic-profile/view/1912490","19-1912490")</f>
        <v>0</v>
      </c>
      <c r="E1949" t="s">
        <v>88</v>
      </c>
      <c r="F1949" t="s">
        <v>1124</v>
      </c>
      <c r="G1949" t="s">
        <v>231</v>
      </c>
      <c r="H1949" t="s">
        <v>2300</v>
      </c>
      <c r="I1949" t="s">
        <v>2650</v>
      </c>
      <c r="J1949" t="s">
        <v>2868</v>
      </c>
      <c r="K1949" t="s">
        <v>2883</v>
      </c>
      <c r="L1949" t="s">
        <v>2887</v>
      </c>
      <c r="M1949" t="s">
        <v>2895</v>
      </c>
    </row>
    <row r="1950" spans="1:13">
      <c r="A1950" s="1">
        <f>HYPERLINK("https://lsnyc.legalserver.org/matter/dynamic-profile/view/1889107","19-1889107")</f>
        <v>0</v>
      </c>
      <c r="E1950" t="s">
        <v>88</v>
      </c>
      <c r="F1950" t="s">
        <v>946</v>
      </c>
      <c r="G1950" t="s">
        <v>2205</v>
      </c>
      <c r="H1950" t="s">
        <v>2812</v>
      </c>
      <c r="I1950" t="s">
        <v>2592</v>
      </c>
      <c r="J1950" t="s">
        <v>2868</v>
      </c>
      <c r="L1950" t="s">
        <v>2887</v>
      </c>
      <c r="M1950" t="s">
        <v>2892</v>
      </c>
    </row>
    <row r="1951" spans="1:13">
      <c r="A1951" s="1">
        <f>HYPERLINK("https://lsnyc.legalserver.org/matter/dynamic-profile/view/1892339","19-1892339")</f>
        <v>0</v>
      </c>
      <c r="E1951" t="s">
        <v>88</v>
      </c>
      <c r="F1951" t="s">
        <v>275</v>
      </c>
      <c r="G1951" t="s">
        <v>2206</v>
      </c>
      <c r="H1951" t="s">
        <v>2623</v>
      </c>
      <c r="I1951" t="s">
        <v>2649</v>
      </c>
      <c r="J1951" t="s">
        <v>2868</v>
      </c>
      <c r="K1951" t="s">
        <v>2883</v>
      </c>
      <c r="L1951" t="s">
        <v>2887</v>
      </c>
      <c r="M1951" t="s">
        <v>2895</v>
      </c>
    </row>
    <row r="1952" spans="1:13">
      <c r="A1952" s="1">
        <f>HYPERLINK("https://lsnyc.legalserver.org/matter/dynamic-profile/view/1909392","19-1909392")</f>
        <v>0</v>
      </c>
      <c r="E1952" t="s">
        <v>88</v>
      </c>
      <c r="F1952" t="s">
        <v>1125</v>
      </c>
      <c r="G1952" t="s">
        <v>2207</v>
      </c>
      <c r="H1952" t="s">
        <v>2450</v>
      </c>
      <c r="I1952" t="s">
        <v>2400</v>
      </c>
      <c r="J1952" t="s">
        <v>2868</v>
      </c>
      <c r="K1952" t="s">
        <v>2883</v>
      </c>
      <c r="L1952" t="s">
        <v>2887</v>
      </c>
      <c r="M1952" t="s">
        <v>2892</v>
      </c>
    </row>
    <row r="1953" spans="1:13">
      <c r="A1953" s="1">
        <f>HYPERLINK("https://lsnyc.legalserver.org/matter/dynamic-profile/view/1898245","19-1898245")</f>
        <v>0</v>
      </c>
      <c r="E1953" t="s">
        <v>88</v>
      </c>
      <c r="F1953" t="s">
        <v>1126</v>
      </c>
      <c r="G1953" t="s">
        <v>196</v>
      </c>
      <c r="H1953" t="s">
        <v>2499</v>
      </c>
      <c r="I1953" t="s">
        <v>2332</v>
      </c>
      <c r="J1953" t="s">
        <v>2868</v>
      </c>
      <c r="K1953" t="s">
        <v>2883</v>
      </c>
      <c r="L1953" t="s">
        <v>2887</v>
      </c>
      <c r="M1953" t="s">
        <v>2895</v>
      </c>
    </row>
    <row r="1954" spans="1:13">
      <c r="A1954" s="1">
        <f>HYPERLINK("https://lsnyc.legalserver.org/matter/dynamic-profile/view/1879565","18-1879565")</f>
        <v>0</v>
      </c>
      <c r="E1954" t="s">
        <v>88</v>
      </c>
      <c r="F1954" t="s">
        <v>209</v>
      </c>
      <c r="G1954" t="s">
        <v>1374</v>
      </c>
      <c r="H1954" t="s">
        <v>2516</v>
      </c>
      <c r="I1954" t="s">
        <v>2314</v>
      </c>
      <c r="J1954" t="s">
        <v>2868</v>
      </c>
      <c r="K1954" t="s">
        <v>2883</v>
      </c>
      <c r="L1954" t="s">
        <v>2887</v>
      </c>
      <c r="M1954" t="s">
        <v>2895</v>
      </c>
    </row>
    <row r="1955" spans="1:13">
      <c r="A1955" s="1">
        <f>HYPERLINK("https://lsnyc.legalserver.org/matter/dynamic-profile/view/1906530","19-1906530")</f>
        <v>0</v>
      </c>
      <c r="E1955" t="s">
        <v>88</v>
      </c>
      <c r="F1955" t="s">
        <v>1118</v>
      </c>
      <c r="G1955" t="s">
        <v>2200</v>
      </c>
      <c r="H1955" t="s">
        <v>2637</v>
      </c>
      <c r="I1955" t="s">
        <v>2453</v>
      </c>
      <c r="J1955" t="s">
        <v>2868</v>
      </c>
      <c r="K1955" t="s">
        <v>2883</v>
      </c>
      <c r="L1955" t="s">
        <v>2887</v>
      </c>
      <c r="M1955" t="s">
        <v>2895</v>
      </c>
    </row>
    <row r="1956" spans="1:13">
      <c r="A1956" s="1">
        <f>HYPERLINK("https://lsnyc.legalserver.org/matter/dynamic-profile/view/1912696","19-1912696")</f>
        <v>0</v>
      </c>
      <c r="E1956" t="s">
        <v>88</v>
      </c>
      <c r="F1956" t="s">
        <v>804</v>
      </c>
      <c r="G1956" t="s">
        <v>1240</v>
      </c>
      <c r="H1956" t="s">
        <v>2520</v>
      </c>
      <c r="I1956" t="s">
        <v>2650</v>
      </c>
      <c r="J1956" t="s">
        <v>2868</v>
      </c>
      <c r="K1956" t="s">
        <v>2883</v>
      </c>
      <c r="L1956" t="s">
        <v>2887</v>
      </c>
      <c r="M1956" t="s">
        <v>2892</v>
      </c>
    </row>
    <row r="1957" spans="1:13">
      <c r="A1957" s="1">
        <f>HYPERLINK("https://lsnyc.legalserver.org/matter/dynamic-profile/view/1908350","19-1908350")</f>
        <v>0</v>
      </c>
      <c r="E1957" t="s">
        <v>88</v>
      </c>
      <c r="F1957" t="s">
        <v>1127</v>
      </c>
      <c r="G1957" t="s">
        <v>2004</v>
      </c>
      <c r="H1957" t="s">
        <v>2485</v>
      </c>
      <c r="I1957" t="s">
        <v>2649</v>
      </c>
      <c r="J1957" t="s">
        <v>2868</v>
      </c>
      <c r="K1957" t="s">
        <v>2883</v>
      </c>
      <c r="M1957" t="s">
        <v>2895</v>
      </c>
    </row>
    <row r="1958" spans="1:13">
      <c r="A1958" s="1">
        <f>HYPERLINK("https://lsnyc.legalserver.org/matter/dynamic-profile/view/1902205","19-1902205")</f>
        <v>0</v>
      </c>
      <c r="E1958" t="s">
        <v>88</v>
      </c>
      <c r="F1958" t="s">
        <v>1128</v>
      </c>
      <c r="G1958" t="s">
        <v>2208</v>
      </c>
      <c r="H1958" t="s">
        <v>2404</v>
      </c>
      <c r="I1958" t="s">
        <v>2605</v>
      </c>
      <c r="J1958" t="s">
        <v>2868</v>
      </c>
      <c r="K1958" t="s">
        <v>2883</v>
      </c>
      <c r="L1958" t="s">
        <v>2887</v>
      </c>
      <c r="M1958" t="s">
        <v>2892</v>
      </c>
    </row>
    <row r="1959" spans="1:13">
      <c r="A1959" s="1">
        <f>HYPERLINK("https://lsnyc.legalserver.org/matter/dynamic-profile/view/1899225","19-1899225")</f>
        <v>0</v>
      </c>
      <c r="E1959" t="s">
        <v>88</v>
      </c>
      <c r="F1959" t="s">
        <v>1109</v>
      </c>
      <c r="G1959" t="s">
        <v>2192</v>
      </c>
      <c r="H1959" t="s">
        <v>2325</v>
      </c>
      <c r="I1959" t="s">
        <v>2575</v>
      </c>
      <c r="J1959" t="s">
        <v>2867</v>
      </c>
      <c r="K1959" t="s">
        <v>2883</v>
      </c>
      <c r="L1959" t="s">
        <v>2885</v>
      </c>
      <c r="M1959" t="s">
        <v>2893</v>
      </c>
    </row>
    <row r="1960" spans="1:13">
      <c r="A1960" s="1">
        <f>HYPERLINK("https://lsnyc.legalserver.org/matter/dynamic-profile/view/1896121","19-1896121")</f>
        <v>0</v>
      </c>
      <c r="E1960" t="s">
        <v>88</v>
      </c>
      <c r="F1960" t="s">
        <v>1129</v>
      </c>
      <c r="G1960" t="s">
        <v>2209</v>
      </c>
      <c r="H1960" t="s">
        <v>2484</v>
      </c>
      <c r="I1960" t="s">
        <v>2331</v>
      </c>
      <c r="J1960" t="s">
        <v>2868</v>
      </c>
      <c r="K1960" t="s">
        <v>2883</v>
      </c>
      <c r="L1960" t="s">
        <v>2887</v>
      </c>
      <c r="M1960" t="s">
        <v>2895</v>
      </c>
    </row>
    <row r="1961" spans="1:13">
      <c r="A1961" s="1">
        <f>HYPERLINK("https://lsnyc.legalserver.org/matter/dynamic-profile/view/1893427","19-1893427")</f>
        <v>0</v>
      </c>
      <c r="E1961" t="s">
        <v>89</v>
      </c>
      <c r="F1961" t="s">
        <v>634</v>
      </c>
      <c r="G1961" t="s">
        <v>452</v>
      </c>
      <c r="H1961" t="s">
        <v>2367</v>
      </c>
      <c r="I1961" t="s">
        <v>2400</v>
      </c>
      <c r="J1961" t="s">
        <v>2868</v>
      </c>
      <c r="K1961" t="s">
        <v>2883</v>
      </c>
      <c r="L1961" t="s">
        <v>2887</v>
      </c>
      <c r="M1961" t="s">
        <v>2895</v>
      </c>
    </row>
    <row r="1962" spans="1:13">
      <c r="A1962" s="1">
        <f>HYPERLINK("https://lsnyc.legalserver.org/matter/dynamic-profile/view/1895085","19-1895085")</f>
        <v>0</v>
      </c>
      <c r="E1962" t="s">
        <v>89</v>
      </c>
      <c r="F1962" t="s">
        <v>1130</v>
      </c>
      <c r="G1962" t="s">
        <v>2210</v>
      </c>
      <c r="H1962" t="s">
        <v>2500</v>
      </c>
      <c r="I1962" t="s">
        <v>2305</v>
      </c>
      <c r="J1962" t="s">
        <v>2868</v>
      </c>
      <c r="L1962" t="s">
        <v>2887</v>
      </c>
    </row>
    <row r="1963" spans="1:13">
      <c r="A1963" s="1">
        <f>HYPERLINK("https://lsnyc.legalserver.org/matter/dynamic-profile/view/0799883","16-0799883")</f>
        <v>0</v>
      </c>
      <c r="E1963" t="s">
        <v>89</v>
      </c>
      <c r="F1963" t="s">
        <v>1131</v>
      </c>
      <c r="G1963" t="s">
        <v>2211</v>
      </c>
      <c r="H1963" t="s">
        <v>2813</v>
      </c>
      <c r="I1963" t="s">
        <v>2428</v>
      </c>
      <c r="J1963" t="s">
        <v>2873</v>
      </c>
      <c r="L1963" t="s">
        <v>2891</v>
      </c>
      <c r="M1963" t="s">
        <v>2911</v>
      </c>
    </row>
    <row r="1964" spans="1:13">
      <c r="A1964" s="1">
        <f>HYPERLINK("https://lsnyc.legalserver.org/matter/dynamic-profile/view/1911859","19-1911859")</f>
        <v>0</v>
      </c>
      <c r="E1964" t="s">
        <v>89</v>
      </c>
      <c r="F1964" t="s">
        <v>1132</v>
      </c>
      <c r="G1964" t="s">
        <v>2212</v>
      </c>
      <c r="H1964" t="s">
        <v>2636</v>
      </c>
      <c r="I1964" t="s">
        <v>2647</v>
      </c>
      <c r="J1964" t="s">
        <v>2882</v>
      </c>
    </row>
    <row r="1965" spans="1:13">
      <c r="A1965" s="1">
        <f>HYPERLINK("https://lsnyc.legalserver.org/matter/dynamic-profile/view/1890860","19-1890860")</f>
        <v>0</v>
      </c>
      <c r="E1965" t="s">
        <v>89</v>
      </c>
      <c r="F1965" t="s">
        <v>150</v>
      </c>
      <c r="G1965" t="s">
        <v>2213</v>
      </c>
      <c r="H1965" t="s">
        <v>2374</v>
      </c>
      <c r="I1965" t="s">
        <v>2297</v>
      </c>
      <c r="J1965" t="s">
        <v>2866</v>
      </c>
      <c r="K1965" t="s">
        <v>2883</v>
      </c>
      <c r="L1965" t="s">
        <v>2885</v>
      </c>
      <c r="M1965" t="s">
        <v>2892</v>
      </c>
    </row>
    <row r="1966" spans="1:13">
      <c r="A1966" s="1">
        <f>HYPERLINK("https://lsnyc.legalserver.org/matter/dynamic-profile/view/1906101","19-1906101")</f>
        <v>0</v>
      </c>
      <c r="E1966" t="s">
        <v>89</v>
      </c>
      <c r="F1966" t="s">
        <v>1133</v>
      </c>
      <c r="G1966" t="s">
        <v>2214</v>
      </c>
      <c r="H1966" t="s">
        <v>2794</v>
      </c>
      <c r="I1966" t="s">
        <v>2403</v>
      </c>
      <c r="J1966" t="s">
        <v>2868</v>
      </c>
      <c r="K1966" t="s">
        <v>2883</v>
      </c>
      <c r="L1966" t="s">
        <v>2887</v>
      </c>
      <c r="M1966" t="s">
        <v>2892</v>
      </c>
    </row>
    <row r="1967" spans="1:13">
      <c r="A1967" s="1">
        <f>HYPERLINK("https://lsnyc.legalserver.org/matter/dynamic-profile/view/1856114","18-1856114")</f>
        <v>0</v>
      </c>
      <c r="E1967" t="s">
        <v>89</v>
      </c>
      <c r="F1967" t="s">
        <v>633</v>
      </c>
      <c r="G1967" t="s">
        <v>1582</v>
      </c>
      <c r="H1967" t="s">
        <v>2354</v>
      </c>
      <c r="I1967" t="s">
        <v>2468</v>
      </c>
      <c r="J1967" t="s">
        <v>2868</v>
      </c>
      <c r="L1967" t="s">
        <v>2887</v>
      </c>
      <c r="M1967" t="s">
        <v>2895</v>
      </c>
    </row>
    <row r="1968" spans="1:13">
      <c r="A1968" s="1">
        <f>HYPERLINK("https://lsnyc.legalserver.org/matter/dynamic-profile/view/1897484","19-1897484")</f>
        <v>0</v>
      </c>
      <c r="E1968" t="s">
        <v>89</v>
      </c>
      <c r="F1968" t="s">
        <v>126</v>
      </c>
      <c r="G1968" t="s">
        <v>2215</v>
      </c>
      <c r="H1968" t="s">
        <v>2396</v>
      </c>
      <c r="I1968" t="s">
        <v>2794</v>
      </c>
      <c r="J1968" t="s">
        <v>2868</v>
      </c>
      <c r="K1968" t="s">
        <v>2883</v>
      </c>
      <c r="L1968" t="s">
        <v>2887</v>
      </c>
      <c r="M1968" t="s">
        <v>2895</v>
      </c>
    </row>
    <row r="1969" spans="1:13">
      <c r="A1969" s="1">
        <f>HYPERLINK("https://lsnyc.legalserver.org/matter/dynamic-profile/view/1888547","19-1888547")</f>
        <v>0</v>
      </c>
      <c r="E1969" t="s">
        <v>89</v>
      </c>
      <c r="F1969" t="s">
        <v>209</v>
      </c>
      <c r="G1969" t="s">
        <v>1612</v>
      </c>
      <c r="H1969" t="s">
        <v>2588</v>
      </c>
      <c r="I1969" t="s">
        <v>2650</v>
      </c>
      <c r="J1969" t="s">
        <v>2873</v>
      </c>
      <c r="K1969" t="s">
        <v>2883</v>
      </c>
      <c r="L1969" t="s">
        <v>2890</v>
      </c>
    </row>
    <row r="1970" spans="1:13">
      <c r="A1970" s="1">
        <f>HYPERLINK("https://lsnyc.legalserver.org/matter/dynamic-profile/view/1909599","19-1909599")</f>
        <v>0</v>
      </c>
      <c r="E1970" t="s">
        <v>89</v>
      </c>
      <c r="F1970" t="s">
        <v>437</v>
      </c>
      <c r="G1970" t="s">
        <v>2216</v>
      </c>
      <c r="H1970" t="s">
        <v>2582</v>
      </c>
      <c r="I1970" t="s">
        <v>2481</v>
      </c>
      <c r="J1970" t="s">
        <v>2868</v>
      </c>
      <c r="L1970" t="s">
        <v>2888</v>
      </c>
    </row>
    <row r="1971" spans="1:13">
      <c r="A1971" s="1">
        <f>HYPERLINK("https://lsnyc.legalserver.org/matter/dynamic-profile/view/1890221","19-1890221")</f>
        <v>0</v>
      </c>
      <c r="E1971" t="s">
        <v>89</v>
      </c>
      <c r="F1971" t="s">
        <v>150</v>
      </c>
      <c r="G1971" t="s">
        <v>2213</v>
      </c>
      <c r="H1971" t="s">
        <v>2428</v>
      </c>
      <c r="I1971" t="s">
        <v>2305</v>
      </c>
      <c r="J1971" t="s">
        <v>2868</v>
      </c>
      <c r="L1971" t="s">
        <v>2887</v>
      </c>
      <c r="M1971" t="s">
        <v>2892</v>
      </c>
    </row>
    <row r="1972" spans="1:13">
      <c r="A1972" s="1">
        <f>HYPERLINK("https://lsnyc.legalserver.org/matter/dynamic-profile/view/1896483","19-1896483")</f>
        <v>0</v>
      </c>
      <c r="E1972" t="s">
        <v>89</v>
      </c>
      <c r="F1972" t="s">
        <v>374</v>
      </c>
      <c r="G1972" t="s">
        <v>2217</v>
      </c>
      <c r="H1972" t="s">
        <v>2509</v>
      </c>
      <c r="I1972" t="s">
        <v>2668</v>
      </c>
      <c r="J1972" t="s">
        <v>2868</v>
      </c>
      <c r="K1972" t="s">
        <v>2883</v>
      </c>
      <c r="L1972" t="s">
        <v>2887</v>
      </c>
      <c r="M1972" t="s">
        <v>2892</v>
      </c>
    </row>
    <row r="1973" spans="1:13">
      <c r="A1973" s="1">
        <f>HYPERLINK("https://lsnyc.legalserver.org/matter/dynamic-profile/view/1909217","19-1909217")</f>
        <v>0</v>
      </c>
      <c r="E1973" t="s">
        <v>89</v>
      </c>
      <c r="F1973" t="s">
        <v>1134</v>
      </c>
      <c r="G1973" t="s">
        <v>1476</v>
      </c>
      <c r="H1973" t="s">
        <v>2314</v>
      </c>
      <c r="I1973" t="s">
        <v>2481</v>
      </c>
      <c r="J1973" t="s">
        <v>2868</v>
      </c>
      <c r="L1973" t="s">
        <v>2888</v>
      </c>
    </row>
    <row r="1974" spans="1:13">
      <c r="A1974" s="1">
        <f>HYPERLINK("https://lsnyc.legalserver.org/matter/dynamic-profile/view/1877148","18-1877148")</f>
        <v>0</v>
      </c>
      <c r="E1974" t="s">
        <v>89</v>
      </c>
      <c r="F1974" t="s">
        <v>218</v>
      </c>
      <c r="G1974" t="s">
        <v>2218</v>
      </c>
      <c r="H1974" t="s">
        <v>2725</v>
      </c>
      <c r="I1974" t="s">
        <v>2504</v>
      </c>
      <c r="J1974" t="s">
        <v>2868</v>
      </c>
      <c r="K1974" t="s">
        <v>2883</v>
      </c>
      <c r="L1974" t="s">
        <v>2887</v>
      </c>
      <c r="M1974" t="s">
        <v>2892</v>
      </c>
    </row>
    <row r="1975" spans="1:13">
      <c r="A1975" s="1">
        <f>HYPERLINK("https://lsnyc.legalserver.org/matter/dynamic-profile/view/1889793","19-1889793")</f>
        <v>0</v>
      </c>
      <c r="E1975" t="s">
        <v>89</v>
      </c>
      <c r="F1975" t="s">
        <v>1135</v>
      </c>
      <c r="G1975" t="s">
        <v>1604</v>
      </c>
      <c r="H1975" t="s">
        <v>2389</v>
      </c>
      <c r="I1975" t="s">
        <v>2668</v>
      </c>
      <c r="J1975" t="s">
        <v>2868</v>
      </c>
      <c r="L1975" t="s">
        <v>2887</v>
      </c>
      <c r="M1975" t="s">
        <v>2895</v>
      </c>
    </row>
    <row r="1976" spans="1:13">
      <c r="A1976" s="1">
        <f>HYPERLINK("https://lsnyc.legalserver.org/matter/dynamic-profile/view/1890413","19-1890413")</f>
        <v>0</v>
      </c>
      <c r="E1976" t="s">
        <v>90</v>
      </c>
      <c r="F1976" t="s">
        <v>1136</v>
      </c>
      <c r="G1976" t="s">
        <v>2219</v>
      </c>
      <c r="H1976" t="s">
        <v>2580</v>
      </c>
      <c r="I1976" t="s">
        <v>2705</v>
      </c>
      <c r="J1976" t="s">
        <v>2868</v>
      </c>
      <c r="K1976" t="s">
        <v>2883</v>
      </c>
      <c r="L1976" t="s">
        <v>2887</v>
      </c>
      <c r="M1976" t="s">
        <v>2895</v>
      </c>
    </row>
    <row r="1977" spans="1:13">
      <c r="A1977" s="1">
        <f>HYPERLINK("https://lsnyc.legalserver.org/matter/dynamic-profile/view/1888065","19-1888065")</f>
        <v>0</v>
      </c>
      <c r="E1977" t="s">
        <v>90</v>
      </c>
      <c r="F1977" t="s">
        <v>491</v>
      </c>
      <c r="G1977" t="s">
        <v>1394</v>
      </c>
      <c r="H1977" t="s">
        <v>2634</v>
      </c>
      <c r="I1977" t="s">
        <v>2410</v>
      </c>
      <c r="J1977" t="s">
        <v>2868</v>
      </c>
      <c r="K1977" t="s">
        <v>2883</v>
      </c>
      <c r="L1977" t="s">
        <v>2887</v>
      </c>
      <c r="M1977" t="s">
        <v>2892</v>
      </c>
    </row>
    <row r="1978" spans="1:13">
      <c r="A1978" s="1">
        <f>HYPERLINK("https://lsnyc.legalserver.org/matter/dynamic-profile/view/1902352","19-1902352")</f>
        <v>0</v>
      </c>
      <c r="E1978" t="s">
        <v>90</v>
      </c>
      <c r="F1978" t="s">
        <v>1137</v>
      </c>
      <c r="G1978" t="s">
        <v>2001</v>
      </c>
      <c r="H1978" t="s">
        <v>2372</v>
      </c>
      <c r="I1978" t="s">
        <v>2394</v>
      </c>
      <c r="J1978" t="s">
        <v>2868</v>
      </c>
      <c r="K1978" t="s">
        <v>2883</v>
      </c>
      <c r="L1978" t="s">
        <v>2887</v>
      </c>
      <c r="M1978" t="s">
        <v>2892</v>
      </c>
    </row>
    <row r="1979" spans="1:13">
      <c r="A1979" s="1">
        <f>HYPERLINK("https://lsnyc.legalserver.org/matter/dynamic-profile/view/1905213","19-1905213")</f>
        <v>0</v>
      </c>
      <c r="E1979" t="s">
        <v>90</v>
      </c>
      <c r="F1979" t="s">
        <v>289</v>
      </c>
      <c r="G1979" t="s">
        <v>1393</v>
      </c>
      <c r="H1979" t="s">
        <v>2497</v>
      </c>
      <c r="I1979" t="s">
        <v>2410</v>
      </c>
      <c r="J1979" t="s">
        <v>2868</v>
      </c>
      <c r="K1979" t="s">
        <v>2883</v>
      </c>
      <c r="L1979" t="s">
        <v>2887</v>
      </c>
      <c r="M1979" t="s">
        <v>2892</v>
      </c>
    </row>
    <row r="1980" spans="1:13">
      <c r="A1980" s="1">
        <f>HYPERLINK("https://lsnyc.legalserver.org/matter/dynamic-profile/view/1912763","19-1912763")</f>
        <v>0</v>
      </c>
      <c r="E1980" t="s">
        <v>90</v>
      </c>
      <c r="F1980" t="s">
        <v>1052</v>
      </c>
      <c r="G1980" t="s">
        <v>2220</v>
      </c>
      <c r="H1980" t="s">
        <v>2520</v>
      </c>
      <c r="I1980" t="s">
        <v>2650</v>
      </c>
      <c r="J1980" t="s">
        <v>2868</v>
      </c>
      <c r="K1980" t="s">
        <v>2883</v>
      </c>
      <c r="M1980" t="s">
        <v>2892</v>
      </c>
    </row>
    <row r="1981" spans="1:13">
      <c r="A1981" s="1">
        <f>HYPERLINK("https://lsnyc.legalserver.org/matter/dynamic-profile/view/1912748","19-1912748")</f>
        <v>0</v>
      </c>
      <c r="E1981" t="s">
        <v>90</v>
      </c>
      <c r="F1981" t="s">
        <v>701</v>
      </c>
      <c r="G1981" t="s">
        <v>2221</v>
      </c>
      <c r="H1981" t="s">
        <v>2520</v>
      </c>
      <c r="I1981" t="s">
        <v>2394</v>
      </c>
      <c r="J1981" t="s">
        <v>2868</v>
      </c>
      <c r="K1981" t="s">
        <v>2883</v>
      </c>
      <c r="M1981" t="s">
        <v>2892</v>
      </c>
    </row>
    <row r="1982" spans="1:13">
      <c r="A1982" s="1">
        <f>HYPERLINK("https://lsnyc.legalserver.org/matter/dynamic-profile/view/1884053","18-1884053")</f>
        <v>0</v>
      </c>
      <c r="E1982" t="s">
        <v>91</v>
      </c>
      <c r="F1982" t="s">
        <v>1138</v>
      </c>
      <c r="G1982" t="s">
        <v>2222</v>
      </c>
      <c r="H1982" t="s">
        <v>2527</v>
      </c>
      <c r="I1982" t="s">
        <v>2404</v>
      </c>
      <c r="J1982" t="s">
        <v>2868</v>
      </c>
      <c r="K1982" t="s">
        <v>2883</v>
      </c>
      <c r="L1982" t="s">
        <v>2887</v>
      </c>
      <c r="M1982" t="s">
        <v>2895</v>
      </c>
    </row>
    <row r="1983" spans="1:13">
      <c r="A1983" s="1">
        <f>HYPERLINK("https://lsnyc.legalserver.org/matter/dynamic-profile/view/1858176","18-1858176")</f>
        <v>0</v>
      </c>
      <c r="E1983" t="s">
        <v>91</v>
      </c>
      <c r="F1983" t="s">
        <v>343</v>
      </c>
      <c r="G1983" t="s">
        <v>1791</v>
      </c>
      <c r="H1983" t="s">
        <v>2814</v>
      </c>
      <c r="I1983" t="s">
        <v>2515</v>
      </c>
      <c r="J1983" t="s">
        <v>2868</v>
      </c>
      <c r="K1983" t="s">
        <v>2883</v>
      </c>
      <c r="L1983" t="s">
        <v>2887</v>
      </c>
      <c r="M1983" t="s">
        <v>2895</v>
      </c>
    </row>
    <row r="1984" spans="1:13">
      <c r="A1984" s="1">
        <f>HYPERLINK("https://lsnyc.legalserver.org/matter/dynamic-profile/view/1839184","17-1839184")</f>
        <v>0</v>
      </c>
      <c r="E1984" t="s">
        <v>91</v>
      </c>
      <c r="F1984" t="s">
        <v>130</v>
      </c>
      <c r="G1984" t="s">
        <v>1394</v>
      </c>
      <c r="H1984" t="s">
        <v>2815</v>
      </c>
      <c r="I1984" t="s">
        <v>2394</v>
      </c>
      <c r="J1984" t="s">
        <v>2868</v>
      </c>
      <c r="K1984" t="s">
        <v>2883</v>
      </c>
      <c r="L1984" t="s">
        <v>2887</v>
      </c>
      <c r="M1984" t="s">
        <v>2895</v>
      </c>
    </row>
    <row r="1985" spans="1:13">
      <c r="A1985" s="1">
        <f>HYPERLINK("https://lsnyc.legalserver.org/matter/dynamic-profile/view/1904758","19-1904758")</f>
        <v>0</v>
      </c>
      <c r="E1985" t="s">
        <v>91</v>
      </c>
      <c r="F1985" t="s">
        <v>270</v>
      </c>
      <c r="G1985" t="s">
        <v>2223</v>
      </c>
      <c r="H1985" t="s">
        <v>2657</v>
      </c>
      <c r="I1985" t="s">
        <v>2789</v>
      </c>
      <c r="J1985" t="s">
        <v>2868</v>
      </c>
      <c r="K1985" t="s">
        <v>2883</v>
      </c>
      <c r="L1985" t="s">
        <v>2885</v>
      </c>
      <c r="M1985" t="s">
        <v>2895</v>
      </c>
    </row>
    <row r="1986" spans="1:13">
      <c r="A1986" s="1">
        <f>HYPERLINK("https://lsnyc.legalserver.org/matter/dynamic-profile/view/1910076","19-1910076")</f>
        <v>0</v>
      </c>
      <c r="E1986" t="s">
        <v>91</v>
      </c>
      <c r="F1986" t="s">
        <v>1139</v>
      </c>
      <c r="G1986" t="s">
        <v>2224</v>
      </c>
      <c r="H1986" t="s">
        <v>2406</v>
      </c>
      <c r="I1986" t="s">
        <v>2400</v>
      </c>
      <c r="J1986" t="s">
        <v>2869</v>
      </c>
      <c r="K1986" t="s">
        <v>2883</v>
      </c>
      <c r="L1986" t="s">
        <v>2885</v>
      </c>
      <c r="M1986" t="s">
        <v>2894</v>
      </c>
    </row>
    <row r="1987" spans="1:13">
      <c r="A1987" s="1">
        <f>HYPERLINK("https://lsnyc.legalserver.org/matter/dynamic-profile/view/1906683","19-1906683")</f>
        <v>0</v>
      </c>
      <c r="E1987" t="s">
        <v>91</v>
      </c>
      <c r="F1987" t="s">
        <v>1140</v>
      </c>
      <c r="G1987" t="s">
        <v>2225</v>
      </c>
      <c r="H1987" t="s">
        <v>2575</v>
      </c>
      <c r="I1987" t="s">
        <v>2410</v>
      </c>
      <c r="J1987" t="s">
        <v>2873</v>
      </c>
      <c r="L1987" t="s">
        <v>2891</v>
      </c>
    </row>
    <row r="1988" spans="1:13">
      <c r="A1988" s="1">
        <f>HYPERLINK("https://lsnyc.legalserver.org/matter/dynamic-profile/view/1905411","19-1905411")</f>
        <v>0</v>
      </c>
      <c r="E1988" t="s">
        <v>91</v>
      </c>
      <c r="F1988" t="s">
        <v>102</v>
      </c>
      <c r="G1988" t="s">
        <v>2226</v>
      </c>
      <c r="H1988" t="s">
        <v>2301</v>
      </c>
      <c r="I1988" t="s">
        <v>2520</v>
      </c>
      <c r="J1988" t="s">
        <v>2868</v>
      </c>
      <c r="K1988" t="s">
        <v>2883</v>
      </c>
      <c r="L1988" t="s">
        <v>2890</v>
      </c>
    </row>
    <row r="1989" spans="1:13">
      <c r="A1989" s="1">
        <f>HYPERLINK("https://lsnyc.legalserver.org/matter/dynamic-profile/view/1884061","18-1884061")</f>
        <v>0</v>
      </c>
      <c r="E1989" t="s">
        <v>91</v>
      </c>
      <c r="F1989" t="s">
        <v>1141</v>
      </c>
      <c r="G1989" t="s">
        <v>1295</v>
      </c>
      <c r="H1989" t="s">
        <v>2527</v>
      </c>
      <c r="I1989" t="s">
        <v>2705</v>
      </c>
      <c r="J1989" t="s">
        <v>2868</v>
      </c>
      <c r="K1989" t="s">
        <v>2883</v>
      </c>
      <c r="L1989" t="s">
        <v>2887</v>
      </c>
      <c r="M1989" t="s">
        <v>2892</v>
      </c>
    </row>
    <row r="1990" spans="1:13">
      <c r="A1990" s="1">
        <f>HYPERLINK("https://lsnyc.legalserver.org/matter/dynamic-profile/view/1907936","19-1907936")</f>
        <v>0</v>
      </c>
      <c r="E1990" t="s">
        <v>91</v>
      </c>
      <c r="F1990" t="s">
        <v>1139</v>
      </c>
      <c r="G1990" t="s">
        <v>2224</v>
      </c>
      <c r="H1990" t="s">
        <v>2601</v>
      </c>
      <c r="I1990" t="s">
        <v>2394</v>
      </c>
      <c r="J1990" t="s">
        <v>2873</v>
      </c>
      <c r="K1990" t="s">
        <v>2883</v>
      </c>
      <c r="L1990" t="s">
        <v>2891</v>
      </c>
      <c r="M1990" t="s">
        <v>2911</v>
      </c>
    </row>
    <row r="1991" spans="1:13">
      <c r="A1991" s="1">
        <f>HYPERLINK("https://lsnyc.legalserver.org/matter/dynamic-profile/view/1905563","19-1905563")</f>
        <v>0</v>
      </c>
      <c r="E1991" t="s">
        <v>91</v>
      </c>
      <c r="F1991" t="s">
        <v>1142</v>
      </c>
      <c r="G1991" t="s">
        <v>2227</v>
      </c>
      <c r="H1991" t="s">
        <v>2421</v>
      </c>
      <c r="I1991" t="s">
        <v>2303</v>
      </c>
      <c r="J1991" t="s">
        <v>2868</v>
      </c>
      <c r="K1991" t="s">
        <v>2883</v>
      </c>
      <c r="L1991" t="s">
        <v>2890</v>
      </c>
      <c r="M1991" t="s">
        <v>2894</v>
      </c>
    </row>
    <row r="1992" spans="1:13">
      <c r="A1992" s="1">
        <f>HYPERLINK("https://lsnyc.legalserver.org/matter/dynamic-profile/view/1858268","18-1858268")</f>
        <v>0</v>
      </c>
      <c r="E1992" t="s">
        <v>91</v>
      </c>
      <c r="F1992" t="s">
        <v>349</v>
      </c>
      <c r="G1992" t="s">
        <v>1244</v>
      </c>
      <c r="H1992" t="s">
        <v>2816</v>
      </c>
      <c r="I1992" t="s">
        <v>2515</v>
      </c>
      <c r="J1992" t="s">
        <v>2868</v>
      </c>
      <c r="K1992" t="s">
        <v>2883</v>
      </c>
      <c r="L1992" t="s">
        <v>2887</v>
      </c>
      <c r="M1992" t="s">
        <v>2895</v>
      </c>
    </row>
    <row r="1993" spans="1:13">
      <c r="A1993" s="1">
        <f>HYPERLINK("https://lsnyc.legalserver.org/matter/dynamic-profile/view/1909031","19-1909031")</f>
        <v>0</v>
      </c>
      <c r="E1993" t="s">
        <v>91</v>
      </c>
      <c r="F1993" t="s">
        <v>1143</v>
      </c>
      <c r="G1993" t="s">
        <v>1630</v>
      </c>
      <c r="H1993" t="s">
        <v>2652</v>
      </c>
      <c r="I1993" t="s">
        <v>2705</v>
      </c>
      <c r="J1993" t="s">
        <v>2868</v>
      </c>
      <c r="K1993" t="s">
        <v>2883</v>
      </c>
      <c r="L1993" t="s">
        <v>2887</v>
      </c>
      <c r="M1993" t="s">
        <v>2897</v>
      </c>
    </row>
    <row r="1994" spans="1:13">
      <c r="A1994" s="1">
        <f>HYPERLINK("https://lsnyc.legalserver.org/matter/dynamic-profile/view/1862881","18-1862881")</f>
        <v>0</v>
      </c>
      <c r="E1994" t="s">
        <v>91</v>
      </c>
      <c r="F1994" t="s">
        <v>1144</v>
      </c>
      <c r="G1994" t="s">
        <v>2228</v>
      </c>
      <c r="H1994" t="s">
        <v>2808</v>
      </c>
      <c r="I1994" t="s">
        <v>2649</v>
      </c>
      <c r="J1994" t="s">
        <v>2868</v>
      </c>
      <c r="K1994" t="s">
        <v>2883</v>
      </c>
      <c r="L1994" t="s">
        <v>2887</v>
      </c>
      <c r="M1994" t="s">
        <v>2892</v>
      </c>
    </row>
    <row r="1995" spans="1:13">
      <c r="A1995" s="1">
        <f>HYPERLINK("https://lsnyc.legalserver.org/matter/dynamic-profile/view/1908303","19-1908303")</f>
        <v>0</v>
      </c>
      <c r="E1995" t="s">
        <v>91</v>
      </c>
      <c r="F1995" t="s">
        <v>1145</v>
      </c>
      <c r="G1995" t="s">
        <v>1262</v>
      </c>
      <c r="H1995" t="s">
        <v>2724</v>
      </c>
      <c r="I1995" t="s">
        <v>2650</v>
      </c>
      <c r="J1995" t="s">
        <v>2868</v>
      </c>
      <c r="K1995" t="s">
        <v>2883</v>
      </c>
      <c r="L1995" t="s">
        <v>2891</v>
      </c>
      <c r="M1995" t="s">
        <v>2903</v>
      </c>
    </row>
    <row r="1996" spans="1:13">
      <c r="A1996" s="1">
        <f>HYPERLINK("https://lsnyc.legalserver.org/matter/dynamic-profile/view/1892218","19-1892218")</f>
        <v>0</v>
      </c>
      <c r="E1996" t="s">
        <v>91</v>
      </c>
      <c r="F1996" t="s">
        <v>1146</v>
      </c>
      <c r="G1996" t="s">
        <v>2229</v>
      </c>
      <c r="H1996" t="s">
        <v>2573</v>
      </c>
      <c r="I1996" t="s">
        <v>2724</v>
      </c>
      <c r="J1996" t="s">
        <v>2873</v>
      </c>
      <c r="L1996" t="s">
        <v>2885</v>
      </c>
    </row>
    <row r="1997" spans="1:13">
      <c r="A1997" s="1">
        <f>HYPERLINK("https://lsnyc.legalserver.org/matter/dynamic-profile/view/1868577","18-1868577")</f>
        <v>0</v>
      </c>
      <c r="E1997" t="s">
        <v>91</v>
      </c>
      <c r="F1997" t="s">
        <v>174</v>
      </c>
      <c r="G1997" t="s">
        <v>1517</v>
      </c>
      <c r="H1997" t="s">
        <v>2336</v>
      </c>
      <c r="I1997" t="s">
        <v>2303</v>
      </c>
      <c r="J1997" t="s">
        <v>2868</v>
      </c>
      <c r="K1997" t="s">
        <v>2883</v>
      </c>
      <c r="L1997" t="s">
        <v>2887</v>
      </c>
      <c r="M1997" t="s">
        <v>2892</v>
      </c>
    </row>
    <row r="1998" spans="1:13">
      <c r="A1998" s="1">
        <f>HYPERLINK("https://lsnyc.legalserver.org/matter/dynamic-profile/view/1895440","19-1895440")</f>
        <v>0</v>
      </c>
      <c r="E1998" t="s">
        <v>91</v>
      </c>
      <c r="F1998" t="s">
        <v>337</v>
      </c>
      <c r="G1998" t="s">
        <v>1335</v>
      </c>
      <c r="H1998" t="s">
        <v>2552</v>
      </c>
      <c r="I1998" t="s">
        <v>2401</v>
      </c>
      <c r="J1998" t="s">
        <v>2873</v>
      </c>
      <c r="K1998" t="s">
        <v>2883</v>
      </c>
      <c r="L1998" t="s">
        <v>2891</v>
      </c>
      <c r="M1998" t="s">
        <v>2911</v>
      </c>
    </row>
    <row r="1999" spans="1:13">
      <c r="A1999" s="1">
        <f>HYPERLINK("https://lsnyc.legalserver.org/matter/dynamic-profile/view/1871817","18-1871817")</f>
        <v>0</v>
      </c>
      <c r="E1999" t="s">
        <v>91</v>
      </c>
      <c r="F1999" t="s">
        <v>1147</v>
      </c>
      <c r="G1999" t="s">
        <v>1254</v>
      </c>
      <c r="H1999" t="s">
        <v>2550</v>
      </c>
      <c r="I1999" t="s">
        <v>2406</v>
      </c>
      <c r="J1999" t="s">
        <v>2868</v>
      </c>
      <c r="K1999" t="s">
        <v>2883</v>
      </c>
      <c r="L1999" t="s">
        <v>2887</v>
      </c>
      <c r="M1999" t="s">
        <v>2895</v>
      </c>
    </row>
    <row r="2000" spans="1:13">
      <c r="A2000" s="1">
        <f>HYPERLINK("https://lsnyc.legalserver.org/matter/dynamic-profile/view/1901037","19-1901037")</f>
        <v>0</v>
      </c>
      <c r="E2000" t="s">
        <v>91</v>
      </c>
      <c r="F2000" t="s">
        <v>270</v>
      </c>
      <c r="G2000" t="s">
        <v>2223</v>
      </c>
      <c r="H2000" t="s">
        <v>2563</v>
      </c>
      <c r="I2000" t="s">
        <v>2705</v>
      </c>
      <c r="J2000" t="s">
        <v>2868</v>
      </c>
      <c r="K2000" t="s">
        <v>2883</v>
      </c>
      <c r="L2000" t="s">
        <v>2887</v>
      </c>
      <c r="M2000" t="s">
        <v>2897</v>
      </c>
    </row>
    <row r="2001" spans="1:13">
      <c r="A2001" s="1">
        <f>HYPERLINK("https://lsnyc.legalserver.org/matter/dynamic-profile/view/1858213","18-1858213")</f>
        <v>0</v>
      </c>
      <c r="E2001" t="s">
        <v>91</v>
      </c>
      <c r="F2001" t="s">
        <v>1148</v>
      </c>
      <c r="G2001" t="s">
        <v>2230</v>
      </c>
      <c r="H2001" t="s">
        <v>2816</v>
      </c>
      <c r="I2001" t="s">
        <v>2664</v>
      </c>
      <c r="J2001" t="s">
        <v>2868</v>
      </c>
      <c r="K2001" t="s">
        <v>2883</v>
      </c>
      <c r="L2001" t="s">
        <v>2887</v>
      </c>
      <c r="M2001" t="s">
        <v>2895</v>
      </c>
    </row>
    <row r="2002" spans="1:13">
      <c r="A2002" s="1">
        <f>HYPERLINK("https://lsnyc.legalserver.org/matter/dynamic-profile/view/1861144","18-1861144")</f>
        <v>0</v>
      </c>
      <c r="E2002" t="s">
        <v>92</v>
      </c>
      <c r="F2002" t="s">
        <v>231</v>
      </c>
      <c r="G2002" t="s">
        <v>2231</v>
      </c>
      <c r="H2002" t="s">
        <v>2570</v>
      </c>
      <c r="I2002" t="s">
        <v>2298</v>
      </c>
      <c r="J2002" t="s">
        <v>2868</v>
      </c>
      <c r="L2002" t="s">
        <v>2887</v>
      </c>
      <c r="M2002" t="s">
        <v>2892</v>
      </c>
    </row>
    <row r="2003" spans="1:13">
      <c r="A2003" s="1">
        <f>HYPERLINK("https://lsnyc.legalserver.org/matter/dynamic-profile/view/0809597","16-0809597")</f>
        <v>0</v>
      </c>
      <c r="E2003" t="s">
        <v>92</v>
      </c>
      <c r="F2003" t="s">
        <v>1149</v>
      </c>
      <c r="G2003" t="s">
        <v>2232</v>
      </c>
      <c r="H2003" t="s">
        <v>2817</v>
      </c>
      <c r="I2003" t="s">
        <v>2801</v>
      </c>
      <c r="J2003" t="s">
        <v>2868</v>
      </c>
      <c r="K2003" t="s">
        <v>2883</v>
      </c>
      <c r="L2003" t="s">
        <v>2887</v>
      </c>
      <c r="M2003" t="s">
        <v>2892</v>
      </c>
    </row>
    <row r="2004" spans="1:13">
      <c r="A2004" s="1">
        <f>HYPERLINK("https://lsnyc.legalserver.org/matter/dynamic-profile/view/1856807","18-1856807")</f>
        <v>0</v>
      </c>
      <c r="E2004" t="s">
        <v>92</v>
      </c>
      <c r="F2004" t="s">
        <v>150</v>
      </c>
      <c r="G2004" t="s">
        <v>1522</v>
      </c>
      <c r="H2004" t="s">
        <v>2617</v>
      </c>
      <c r="I2004" t="s">
        <v>2827</v>
      </c>
      <c r="J2004" t="s">
        <v>2868</v>
      </c>
      <c r="K2004" t="s">
        <v>2883</v>
      </c>
      <c r="L2004" t="s">
        <v>2891</v>
      </c>
      <c r="M2004" t="s">
        <v>2910</v>
      </c>
    </row>
    <row r="2005" spans="1:13">
      <c r="A2005" s="1">
        <f>HYPERLINK("https://lsnyc.legalserver.org/matter/dynamic-profile/view/1844285","17-1844285")</f>
        <v>0</v>
      </c>
      <c r="E2005" t="s">
        <v>92</v>
      </c>
      <c r="F2005" t="s">
        <v>1150</v>
      </c>
      <c r="G2005" t="s">
        <v>1262</v>
      </c>
      <c r="H2005" t="s">
        <v>2740</v>
      </c>
      <c r="I2005" t="s">
        <v>2642</v>
      </c>
      <c r="J2005" t="s">
        <v>2868</v>
      </c>
      <c r="K2005" t="s">
        <v>2883</v>
      </c>
      <c r="L2005" t="s">
        <v>2887</v>
      </c>
      <c r="M2005" t="s">
        <v>2892</v>
      </c>
    </row>
    <row r="2006" spans="1:13">
      <c r="A2006" s="1">
        <f>HYPERLINK("https://lsnyc.legalserver.org/matter/dynamic-profile/view/1910318","19-1910318")</f>
        <v>0</v>
      </c>
      <c r="E2006" t="s">
        <v>92</v>
      </c>
      <c r="F2006" t="s">
        <v>1151</v>
      </c>
      <c r="G2006" t="s">
        <v>1244</v>
      </c>
      <c r="H2006" t="s">
        <v>2498</v>
      </c>
      <c r="I2006" t="s">
        <v>2407</v>
      </c>
      <c r="J2006" t="s">
        <v>2868</v>
      </c>
      <c r="K2006" t="s">
        <v>2883</v>
      </c>
    </row>
    <row r="2007" spans="1:13">
      <c r="A2007" s="1">
        <f>HYPERLINK("https://lsnyc.legalserver.org/matter/dynamic-profile/view/1860598","18-1860598")</f>
        <v>0</v>
      </c>
      <c r="E2007" t="s">
        <v>92</v>
      </c>
      <c r="F2007" t="s">
        <v>148</v>
      </c>
      <c r="G2007" t="s">
        <v>2146</v>
      </c>
      <c r="H2007" t="s">
        <v>2621</v>
      </c>
      <c r="I2007" t="s">
        <v>2515</v>
      </c>
      <c r="J2007" t="s">
        <v>2868</v>
      </c>
      <c r="L2007" t="s">
        <v>2885</v>
      </c>
    </row>
    <row r="2008" spans="1:13">
      <c r="A2008" s="1">
        <f>HYPERLINK("https://lsnyc.legalserver.org/matter/dynamic-profile/view/1902841","19-1902841")</f>
        <v>0</v>
      </c>
      <c r="E2008" t="s">
        <v>92</v>
      </c>
      <c r="F2008" t="s">
        <v>100</v>
      </c>
      <c r="G2008" t="s">
        <v>1233</v>
      </c>
      <c r="H2008" t="s">
        <v>2297</v>
      </c>
      <c r="I2008" t="s">
        <v>2781</v>
      </c>
      <c r="J2008" t="s">
        <v>2868</v>
      </c>
      <c r="K2008" t="s">
        <v>2883</v>
      </c>
      <c r="L2008" t="s">
        <v>2887</v>
      </c>
      <c r="M2008" t="s">
        <v>2892</v>
      </c>
    </row>
    <row r="2009" spans="1:13">
      <c r="A2009" s="1">
        <f>HYPERLINK("https://lsnyc.legalserver.org/matter/dynamic-profile/view/1883662","18-1883662")</f>
        <v>0</v>
      </c>
      <c r="E2009" t="s">
        <v>92</v>
      </c>
      <c r="F2009" t="s">
        <v>1152</v>
      </c>
      <c r="G2009" t="s">
        <v>1240</v>
      </c>
      <c r="H2009" t="s">
        <v>2818</v>
      </c>
      <c r="I2009" t="s">
        <v>2633</v>
      </c>
      <c r="J2009" t="s">
        <v>2868</v>
      </c>
      <c r="K2009" t="s">
        <v>2883</v>
      </c>
      <c r="L2009" t="s">
        <v>2887</v>
      </c>
      <c r="M2009" t="s">
        <v>2895</v>
      </c>
    </row>
    <row r="2010" spans="1:13">
      <c r="A2010" s="1">
        <f>HYPERLINK("https://lsnyc.legalserver.org/matter/dynamic-profile/view/1856547","18-1856547")</f>
        <v>0</v>
      </c>
      <c r="E2010" t="s">
        <v>92</v>
      </c>
      <c r="F2010" t="s">
        <v>1153</v>
      </c>
      <c r="G2010" t="s">
        <v>1491</v>
      </c>
      <c r="H2010" t="s">
        <v>2819</v>
      </c>
      <c r="I2010" t="s">
        <v>2408</v>
      </c>
      <c r="J2010" t="s">
        <v>2868</v>
      </c>
      <c r="K2010" t="s">
        <v>2883</v>
      </c>
      <c r="L2010" t="s">
        <v>2887</v>
      </c>
      <c r="M2010" t="s">
        <v>2892</v>
      </c>
    </row>
    <row r="2011" spans="1:13">
      <c r="A2011" s="1">
        <f>HYPERLINK("https://lsnyc.legalserver.org/matter/dynamic-profile/view/1870815","18-1870815")</f>
        <v>0</v>
      </c>
      <c r="E2011" t="s">
        <v>92</v>
      </c>
      <c r="F2011" t="s">
        <v>701</v>
      </c>
      <c r="G2011" t="s">
        <v>2099</v>
      </c>
      <c r="H2011" t="s">
        <v>2820</v>
      </c>
      <c r="I2011" t="s">
        <v>2648</v>
      </c>
      <c r="J2011" t="s">
        <v>2868</v>
      </c>
      <c r="L2011" t="s">
        <v>2887</v>
      </c>
      <c r="M2011" t="s">
        <v>2892</v>
      </c>
    </row>
    <row r="2012" spans="1:13">
      <c r="A2012" s="1">
        <f>HYPERLINK("https://lsnyc.legalserver.org/matter/dynamic-profile/view/1867589","18-1867589")</f>
        <v>0</v>
      </c>
      <c r="E2012" t="s">
        <v>92</v>
      </c>
      <c r="F2012" t="s">
        <v>1154</v>
      </c>
      <c r="G2012" t="s">
        <v>2233</v>
      </c>
      <c r="H2012" t="s">
        <v>2298</v>
      </c>
      <c r="I2012" t="s">
        <v>2809</v>
      </c>
      <c r="J2012" t="s">
        <v>2868</v>
      </c>
      <c r="K2012" t="s">
        <v>2883</v>
      </c>
      <c r="L2012" t="s">
        <v>2887</v>
      </c>
      <c r="M2012" t="s">
        <v>2895</v>
      </c>
    </row>
    <row r="2013" spans="1:13">
      <c r="A2013" s="1">
        <f>HYPERLINK("https://lsnyc.legalserver.org/matter/dynamic-profile/view/1867812","18-1867812")</f>
        <v>0</v>
      </c>
      <c r="E2013" t="s">
        <v>92</v>
      </c>
      <c r="F2013" t="s">
        <v>1155</v>
      </c>
      <c r="G2013" t="s">
        <v>1803</v>
      </c>
      <c r="H2013" t="s">
        <v>2491</v>
      </c>
      <c r="I2013" t="s">
        <v>2500</v>
      </c>
      <c r="J2013" t="s">
        <v>2868</v>
      </c>
      <c r="L2013" t="s">
        <v>2887</v>
      </c>
      <c r="M2013" t="s">
        <v>2892</v>
      </c>
    </row>
    <row r="2014" spans="1:13">
      <c r="A2014" s="1">
        <f>HYPERLINK("https://lsnyc.legalserver.org/matter/dynamic-profile/view/1894473","19-1894473")</f>
        <v>0</v>
      </c>
      <c r="E2014" t="s">
        <v>92</v>
      </c>
      <c r="F2014" t="s">
        <v>522</v>
      </c>
      <c r="G2014" t="s">
        <v>1732</v>
      </c>
      <c r="H2014" t="s">
        <v>2486</v>
      </c>
      <c r="I2014" t="s">
        <v>2307</v>
      </c>
      <c r="J2014" t="s">
        <v>2868</v>
      </c>
      <c r="K2014" t="s">
        <v>2883</v>
      </c>
      <c r="L2014" t="s">
        <v>2890</v>
      </c>
    </row>
    <row r="2015" spans="1:13">
      <c r="A2015" s="1">
        <f>HYPERLINK("https://lsnyc.legalserver.org/matter/dynamic-profile/view/1893630","19-1893630")</f>
        <v>0</v>
      </c>
      <c r="E2015" t="s">
        <v>92</v>
      </c>
      <c r="F2015" t="s">
        <v>1156</v>
      </c>
      <c r="G2015" t="s">
        <v>2066</v>
      </c>
      <c r="H2015" t="s">
        <v>2821</v>
      </c>
      <c r="I2015" t="s">
        <v>2760</v>
      </c>
      <c r="J2015" t="s">
        <v>2868</v>
      </c>
      <c r="K2015" t="s">
        <v>2883</v>
      </c>
      <c r="L2015" t="s">
        <v>2887</v>
      </c>
      <c r="M2015" t="s">
        <v>2892</v>
      </c>
    </row>
    <row r="2016" spans="1:13">
      <c r="A2016" s="1">
        <f>HYPERLINK("https://lsnyc.legalserver.org/matter/dynamic-profile/view/1853703","17-1853703")</f>
        <v>0</v>
      </c>
      <c r="E2016" t="s">
        <v>92</v>
      </c>
      <c r="F2016" t="s">
        <v>1157</v>
      </c>
      <c r="G2016" t="s">
        <v>2234</v>
      </c>
      <c r="H2016" t="s">
        <v>2822</v>
      </c>
      <c r="I2016" t="s">
        <v>2611</v>
      </c>
      <c r="J2016" t="s">
        <v>2868</v>
      </c>
      <c r="L2016" t="s">
        <v>2885</v>
      </c>
      <c r="M2016" t="s">
        <v>2899</v>
      </c>
    </row>
    <row r="2017" spans="1:13">
      <c r="A2017" s="1">
        <f>HYPERLINK("https://lsnyc.legalserver.org/matter/dynamic-profile/view/1850179","17-1850179")</f>
        <v>0</v>
      </c>
      <c r="E2017" t="s">
        <v>92</v>
      </c>
      <c r="F2017" t="s">
        <v>819</v>
      </c>
      <c r="G2017" t="s">
        <v>738</v>
      </c>
      <c r="H2017" t="s">
        <v>2823</v>
      </c>
      <c r="I2017" t="s">
        <v>2419</v>
      </c>
      <c r="J2017" t="s">
        <v>2868</v>
      </c>
      <c r="K2017" t="s">
        <v>2883</v>
      </c>
      <c r="L2017" t="s">
        <v>2887</v>
      </c>
      <c r="M2017" t="s">
        <v>2892</v>
      </c>
    </row>
    <row r="2018" spans="1:13">
      <c r="A2018" s="1">
        <f>HYPERLINK("https://lsnyc.legalserver.org/matter/dynamic-profile/view/1847200","17-1847200")</f>
        <v>0</v>
      </c>
      <c r="E2018" t="s">
        <v>92</v>
      </c>
      <c r="F2018" t="s">
        <v>1158</v>
      </c>
      <c r="G2018" t="s">
        <v>1937</v>
      </c>
      <c r="H2018" t="s">
        <v>2437</v>
      </c>
      <c r="I2018" t="s">
        <v>2327</v>
      </c>
      <c r="J2018" t="s">
        <v>2868</v>
      </c>
      <c r="K2018" t="s">
        <v>2883</v>
      </c>
      <c r="L2018" t="s">
        <v>2887</v>
      </c>
      <c r="M2018" t="s">
        <v>2892</v>
      </c>
    </row>
    <row r="2019" spans="1:13">
      <c r="A2019" s="1">
        <f>HYPERLINK("https://lsnyc.legalserver.org/matter/dynamic-profile/view/1869166","18-1869166")</f>
        <v>0</v>
      </c>
      <c r="E2019" t="s">
        <v>92</v>
      </c>
      <c r="F2019" t="s">
        <v>1159</v>
      </c>
      <c r="G2019" t="s">
        <v>2235</v>
      </c>
      <c r="H2019" t="s">
        <v>2824</v>
      </c>
      <c r="I2019" t="s">
        <v>2567</v>
      </c>
      <c r="J2019" t="s">
        <v>2868</v>
      </c>
      <c r="K2019" t="s">
        <v>2883</v>
      </c>
      <c r="L2019" t="s">
        <v>2887</v>
      </c>
      <c r="M2019" t="s">
        <v>2892</v>
      </c>
    </row>
    <row r="2020" spans="1:13">
      <c r="A2020" s="1">
        <f>HYPERLINK("https://lsnyc.legalserver.org/matter/dynamic-profile/view/1880957","18-1880957")</f>
        <v>0</v>
      </c>
      <c r="E2020" t="s">
        <v>92</v>
      </c>
      <c r="F2020" t="s">
        <v>583</v>
      </c>
      <c r="G2020" t="s">
        <v>1576</v>
      </c>
      <c r="H2020" t="s">
        <v>2825</v>
      </c>
      <c r="I2020" t="s">
        <v>2431</v>
      </c>
      <c r="J2020" t="s">
        <v>2868</v>
      </c>
      <c r="L2020" t="s">
        <v>2887</v>
      </c>
      <c r="M2020" t="s">
        <v>2895</v>
      </c>
    </row>
    <row r="2021" spans="1:13">
      <c r="A2021" s="1">
        <f>HYPERLINK("https://lsnyc.legalserver.org/matter/dynamic-profile/view/1877225","18-1877225")</f>
        <v>0</v>
      </c>
      <c r="E2021" t="s">
        <v>92</v>
      </c>
      <c r="F2021" t="s">
        <v>1160</v>
      </c>
      <c r="G2021" t="s">
        <v>1374</v>
      </c>
      <c r="H2021" t="s">
        <v>2725</v>
      </c>
      <c r="I2021" t="s">
        <v>2506</v>
      </c>
      <c r="J2021" t="s">
        <v>2868</v>
      </c>
      <c r="K2021" t="s">
        <v>2883</v>
      </c>
      <c r="L2021" t="s">
        <v>2887</v>
      </c>
      <c r="M2021" t="s">
        <v>2892</v>
      </c>
    </row>
    <row r="2022" spans="1:13">
      <c r="A2022" s="1">
        <f>HYPERLINK("https://lsnyc.legalserver.org/matter/dynamic-profile/view/1876957","18-1876957")</f>
        <v>0</v>
      </c>
      <c r="E2022" t="s">
        <v>92</v>
      </c>
      <c r="F2022" t="s">
        <v>574</v>
      </c>
      <c r="G2022" t="s">
        <v>2066</v>
      </c>
      <c r="H2022" t="s">
        <v>2736</v>
      </c>
      <c r="I2022" t="s">
        <v>2406</v>
      </c>
      <c r="J2022" t="s">
        <v>2868</v>
      </c>
      <c r="K2022" t="s">
        <v>2883</v>
      </c>
      <c r="L2022" t="s">
        <v>2887</v>
      </c>
      <c r="M2022" t="s">
        <v>2892</v>
      </c>
    </row>
    <row r="2023" spans="1:13">
      <c r="A2023" s="1">
        <f>HYPERLINK("https://lsnyc.legalserver.org/matter/dynamic-profile/view/1846792","17-1846792")</f>
        <v>0</v>
      </c>
      <c r="E2023" t="s">
        <v>92</v>
      </c>
      <c r="F2023" t="s">
        <v>1161</v>
      </c>
      <c r="G2023" t="s">
        <v>2236</v>
      </c>
      <c r="H2023" t="s">
        <v>2826</v>
      </c>
      <c r="I2023" t="s">
        <v>2319</v>
      </c>
      <c r="J2023" t="s">
        <v>2868</v>
      </c>
      <c r="K2023" t="s">
        <v>2883</v>
      </c>
      <c r="L2023" t="s">
        <v>2887</v>
      </c>
      <c r="M2023" t="s">
        <v>2892</v>
      </c>
    </row>
    <row r="2024" spans="1:13">
      <c r="A2024" s="1">
        <f>HYPERLINK("https://lsnyc.legalserver.org/matter/dynamic-profile/view/1858397","18-1858397")</f>
        <v>0</v>
      </c>
      <c r="E2024" t="s">
        <v>92</v>
      </c>
      <c r="F2024" t="s">
        <v>1162</v>
      </c>
      <c r="G2024" t="s">
        <v>1368</v>
      </c>
      <c r="H2024" t="s">
        <v>2827</v>
      </c>
      <c r="I2024" t="s">
        <v>2392</v>
      </c>
      <c r="J2024" t="s">
        <v>2868</v>
      </c>
      <c r="L2024" t="s">
        <v>2887</v>
      </c>
    </row>
    <row r="2025" spans="1:13">
      <c r="A2025" s="1">
        <f>HYPERLINK("https://lsnyc.legalserver.org/matter/dynamic-profile/view/1910526","19-1910526")</f>
        <v>0</v>
      </c>
      <c r="E2025" t="s">
        <v>92</v>
      </c>
      <c r="F2025" t="s">
        <v>1163</v>
      </c>
      <c r="G2025" t="s">
        <v>1335</v>
      </c>
      <c r="H2025" t="s">
        <v>2706</v>
      </c>
      <c r="I2025" t="s">
        <v>2405</v>
      </c>
      <c r="J2025" t="s">
        <v>2868</v>
      </c>
      <c r="K2025" t="s">
        <v>2883</v>
      </c>
      <c r="M2025" t="s">
        <v>2895</v>
      </c>
    </row>
    <row r="2026" spans="1:13">
      <c r="A2026" s="1">
        <f>HYPERLINK("https://lsnyc.legalserver.org/matter/dynamic-profile/view/1909667","19-1909667")</f>
        <v>0</v>
      </c>
      <c r="E2026" t="s">
        <v>92</v>
      </c>
      <c r="F2026" t="s">
        <v>1164</v>
      </c>
      <c r="G2026" t="s">
        <v>1250</v>
      </c>
      <c r="H2026" t="s">
        <v>2582</v>
      </c>
      <c r="I2026" t="s">
        <v>2407</v>
      </c>
      <c r="J2026" t="s">
        <v>2868</v>
      </c>
      <c r="K2026" t="s">
        <v>2883</v>
      </c>
      <c r="L2026" t="s">
        <v>2887</v>
      </c>
      <c r="M2026" t="s">
        <v>2892</v>
      </c>
    </row>
    <row r="2027" spans="1:13">
      <c r="A2027" s="1">
        <f>HYPERLINK("https://lsnyc.legalserver.org/matter/dynamic-profile/view/1876956","18-1876956")</f>
        <v>0</v>
      </c>
      <c r="E2027" t="s">
        <v>92</v>
      </c>
      <c r="F2027" t="s">
        <v>1165</v>
      </c>
      <c r="G2027" t="s">
        <v>1476</v>
      </c>
      <c r="H2027" t="s">
        <v>2778</v>
      </c>
      <c r="I2027" t="s">
        <v>2403</v>
      </c>
      <c r="J2027" t="s">
        <v>2868</v>
      </c>
      <c r="K2027" t="s">
        <v>2883</v>
      </c>
      <c r="L2027" t="s">
        <v>2887</v>
      </c>
      <c r="M2027" t="s">
        <v>2895</v>
      </c>
    </row>
    <row r="2028" spans="1:13">
      <c r="A2028" s="1">
        <f>HYPERLINK("https://lsnyc.legalserver.org/matter/dynamic-profile/view/1860067","18-1860067")</f>
        <v>0</v>
      </c>
      <c r="E2028" t="s">
        <v>92</v>
      </c>
      <c r="F2028" t="s">
        <v>207</v>
      </c>
      <c r="G2028" t="s">
        <v>2237</v>
      </c>
      <c r="H2028" t="s">
        <v>2828</v>
      </c>
      <c r="I2028" t="s">
        <v>2358</v>
      </c>
      <c r="J2028" t="s">
        <v>2868</v>
      </c>
      <c r="L2028" t="s">
        <v>2889</v>
      </c>
      <c r="M2028" t="s">
        <v>2892</v>
      </c>
    </row>
    <row r="2029" spans="1:13">
      <c r="A2029" s="1">
        <f>HYPERLINK("https://lsnyc.legalserver.org/matter/dynamic-profile/view/1838171","17-1838171")</f>
        <v>0</v>
      </c>
      <c r="E2029" t="s">
        <v>92</v>
      </c>
      <c r="F2029" t="s">
        <v>258</v>
      </c>
      <c r="G2029" t="s">
        <v>1365</v>
      </c>
      <c r="H2029" t="s">
        <v>2829</v>
      </c>
      <c r="I2029" t="s">
        <v>2698</v>
      </c>
      <c r="J2029" t="s">
        <v>2868</v>
      </c>
      <c r="L2029" t="s">
        <v>2887</v>
      </c>
      <c r="M2029" t="s">
        <v>2892</v>
      </c>
    </row>
    <row r="2030" spans="1:13">
      <c r="A2030" s="1">
        <f>HYPERLINK("https://lsnyc.legalserver.org/matter/dynamic-profile/view/1902136","19-1902136")</f>
        <v>0</v>
      </c>
      <c r="E2030" t="s">
        <v>92</v>
      </c>
      <c r="F2030" t="s">
        <v>1166</v>
      </c>
      <c r="G2030" t="s">
        <v>2238</v>
      </c>
      <c r="H2030" t="s">
        <v>2404</v>
      </c>
      <c r="I2030" t="s">
        <v>2605</v>
      </c>
      <c r="J2030" t="s">
        <v>2868</v>
      </c>
      <c r="K2030" t="s">
        <v>2883</v>
      </c>
      <c r="M2030" t="s">
        <v>2899</v>
      </c>
    </row>
    <row r="2031" spans="1:13">
      <c r="A2031" s="1">
        <f>HYPERLINK("https://lsnyc.legalserver.org/matter/dynamic-profile/view/1840965","17-1840965")</f>
        <v>0</v>
      </c>
      <c r="E2031" t="s">
        <v>92</v>
      </c>
      <c r="F2031" t="s">
        <v>1153</v>
      </c>
      <c r="G2031" t="s">
        <v>1491</v>
      </c>
      <c r="H2031" t="s">
        <v>2830</v>
      </c>
      <c r="I2031" t="s">
        <v>2819</v>
      </c>
      <c r="J2031" t="s">
        <v>2868</v>
      </c>
      <c r="L2031" t="s">
        <v>2885</v>
      </c>
      <c r="M2031" t="s">
        <v>2892</v>
      </c>
    </row>
    <row r="2032" spans="1:13">
      <c r="A2032" s="1">
        <f>HYPERLINK("https://lsnyc.legalserver.org/matter/dynamic-profile/view/1861152","18-1861152")</f>
        <v>0</v>
      </c>
      <c r="E2032" t="s">
        <v>92</v>
      </c>
      <c r="F2032" t="s">
        <v>231</v>
      </c>
      <c r="G2032" t="s">
        <v>2231</v>
      </c>
      <c r="H2032" t="s">
        <v>2570</v>
      </c>
      <c r="I2032" t="s">
        <v>2570</v>
      </c>
      <c r="J2032" t="s">
        <v>2866</v>
      </c>
    </row>
    <row r="2033" spans="1:13">
      <c r="A2033" s="1">
        <f>HYPERLINK("https://lsnyc.legalserver.org/matter/dynamic-profile/view/1895161","19-1895161")</f>
        <v>0</v>
      </c>
      <c r="E2033" t="s">
        <v>92</v>
      </c>
      <c r="F2033" t="s">
        <v>1167</v>
      </c>
      <c r="G2033" t="s">
        <v>1429</v>
      </c>
      <c r="H2033" t="s">
        <v>2505</v>
      </c>
      <c r="I2033" t="s">
        <v>2525</v>
      </c>
      <c r="J2033" t="s">
        <v>2868</v>
      </c>
      <c r="L2033" t="s">
        <v>2888</v>
      </c>
    </row>
    <row r="2034" spans="1:13">
      <c r="A2034" s="1">
        <f>HYPERLINK("https://lsnyc.legalserver.org/matter/dynamic-profile/view/1889788","19-1889788")</f>
        <v>0</v>
      </c>
      <c r="E2034" t="s">
        <v>92</v>
      </c>
      <c r="F2034" t="s">
        <v>732</v>
      </c>
      <c r="G2034" t="s">
        <v>1277</v>
      </c>
      <c r="H2034" t="s">
        <v>2389</v>
      </c>
      <c r="I2034" t="s">
        <v>2428</v>
      </c>
      <c r="J2034" t="s">
        <v>2868</v>
      </c>
      <c r="K2034" t="s">
        <v>2883</v>
      </c>
      <c r="L2034" t="s">
        <v>2888</v>
      </c>
      <c r="M2034" t="s">
        <v>2899</v>
      </c>
    </row>
    <row r="2035" spans="1:13">
      <c r="A2035" s="1">
        <f>HYPERLINK("https://lsnyc.legalserver.org/matter/dynamic-profile/view/1904484","19-1904484")</f>
        <v>0</v>
      </c>
      <c r="E2035" t="s">
        <v>92</v>
      </c>
      <c r="F2035" t="s">
        <v>1168</v>
      </c>
      <c r="G2035" t="s">
        <v>1262</v>
      </c>
      <c r="H2035" t="s">
        <v>2466</v>
      </c>
      <c r="I2035" t="s">
        <v>2407</v>
      </c>
      <c r="J2035" t="s">
        <v>2868</v>
      </c>
      <c r="K2035" t="s">
        <v>2883</v>
      </c>
      <c r="L2035" t="s">
        <v>2887</v>
      </c>
      <c r="M2035" t="s">
        <v>2897</v>
      </c>
    </row>
    <row r="2036" spans="1:13">
      <c r="A2036" s="1">
        <f>HYPERLINK("https://lsnyc.legalserver.org/matter/dynamic-profile/view/1868236","18-1868236")</f>
        <v>0</v>
      </c>
      <c r="E2036" t="s">
        <v>92</v>
      </c>
      <c r="F2036" t="s">
        <v>1169</v>
      </c>
      <c r="G2036" t="s">
        <v>1238</v>
      </c>
      <c r="H2036" t="s">
        <v>2824</v>
      </c>
      <c r="I2036" t="s">
        <v>2373</v>
      </c>
      <c r="J2036" t="s">
        <v>2868</v>
      </c>
      <c r="K2036" t="s">
        <v>2883</v>
      </c>
      <c r="L2036" t="s">
        <v>2887</v>
      </c>
      <c r="M2036" t="s">
        <v>2895</v>
      </c>
    </row>
    <row r="2037" spans="1:13">
      <c r="A2037" s="1">
        <f>HYPERLINK("https://lsnyc.legalserver.org/matter/dynamic-profile/view/1912700","19-1912700")</f>
        <v>0</v>
      </c>
      <c r="E2037" t="s">
        <v>92</v>
      </c>
      <c r="F2037" t="s">
        <v>1170</v>
      </c>
      <c r="G2037" t="s">
        <v>1244</v>
      </c>
      <c r="H2037" t="s">
        <v>2520</v>
      </c>
      <c r="I2037" t="s">
        <v>2520</v>
      </c>
      <c r="J2037" t="s">
        <v>2868</v>
      </c>
      <c r="K2037" t="s">
        <v>2883</v>
      </c>
      <c r="M2037" t="s">
        <v>2892</v>
      </c>
    </row>
    <row r="2038" spans="1:13">
      <c r="A2038" s="1">
        <f>HYPERLINK("https://lsnyc.legalserver.org/matter/dynamic-profile/view/1844730","17-1844730")</f>
        <v>0</v>
      </c>
      <c r="E2038" t="s">
        <v>92</v>
      </c>
      <c r="F2038" t="s">
        <v>1171</v>
      </c>
      <c r="G2038" t="s">
        <v>2239</v>
      </c>
      <c r="H2038" t="s">
        <v>2831</v>
      </c>
      <c r="I2038" t="s">
        <v>2801</v>
      </c>
      <c r="J2038" t="s">
        <v>2868</v>
      </c>
      <c r="K2038" t="s">
        <v>2883</v>
      </c>
      <c r="L2038" t="s">
        <v>2887</v>
      </c>
      <c r="M2038" t="s">
        <v>2895</v>
      </c>
    </row>
    <row r="2039" spans="1:13">
      <c r="A2039" s="1">
        <f>HYPERLINK("https://lsnyc.legalserver.org/matter/dynamic-profile/view/1868559","18-1868559")</f>
        <v>0</v>
      </c>
      <c r="E2039" t="s">
        <v>92</v>
      </c>
      <c r="F2039" t="s">
        <v>1172</v>
      </c>
      <c r="G2039" t="s">
        <v>2240</v>
      </c>
      <c r="H2039" t="s">
        <v>2832</v>
      </c>
      <c r="I2039" t="s">
        <v>2364</v>
      </c>
      <c r="J2039" t="s">
        <v>2868</v>
      </c>
      <c r="K2039" t="s">
        <v>2883</v>
      </c>
      <c r="L2039" t="s">
        <v>2887</v>
      </c>
      <c r="M2039" t="s">
        <v>2892</v>
      </c>
    </row>
    <row r="2040" spans="1:13">
      <c r="A2040" s="1">
        <f>HYPERLINK("https://lsnyc.legalserver.org/matter/dynamic-profile/view/1874197","18-1874197")</f>
        <v>0</v>
      </c>
      <c r="E2040" t="s">
        <v>92</v>
      </c>
      <c r="F2040" t="s">
        <v>1173</v>
      </c>
      <c r="G2040" t="s">
        <v>2001</v>
      </c>
      <c r="H2040" t="s">
        <v>2544</v>
      </c>
      <c r="I2040" t="s">
        <v>2521</v>
      </c>
      <c r="J2040" t="s">
        <v>2866</v>
      </c>
      <c r="K2040" t="s">
        <v>2883</v>
      </c>
    </row>
    <row r="2041" spans="1:13">
      <c r="A2041" s="1">
        <f>HYPERLINK("https://lsnyc.legalserver.org/matter/dynamic-profile/view/1872575","18-1872575")</f>
        <v>0</v>
      </c>
      <c r="E2041" t="s">
        <v>92</v>
      </c>
      <c r="F2041" t="s">
        <v>1174</v>
      </c>
      <c r="G2041" t="s">
        <v>2241</v>
      </c>
      <c r="H2041" t="s">
        <v>2738</v>
      </c>
      <c r="I2041" t="s">
        <v>2635</v>
      </c>
      <c r="J2041" t="s">
        <v>2868</v>
      </c>
      <c r="L2041" t="s">
        <v>2887</v>
      </c>
      <c r="M2041" t="s">
        <v>2895</v>
      </c>
    </row>
    <row r="2042" spans="1:13">
      <c r="A2042" s="1">
        <f>HYPERLINK("https://lsnyc.legalserver.org/matter/dynamic-profile/view/1890260","19-1890260")</f>
        <v>0</v>
      </c>
      <c r="E2042" t="s">
        <v>92</v>
      </c>
      <c r="F2042" t="s">
        <v>1175</v>
      </c>
      <c r="G2042" t="s">
        <v>741</v>
      </c>
      <c r="H2042" t="s">
        <v>2428</v>
      </c>
      <c r="I2042" t="s">
        <v>2731</v>
      </c>
      <c r="J2042" t="s">
        <v>2868</v>
      </c>
      <c r="K2042" t="s">
        <v>2883</v>
      </c>
      <c r="L2042" t="s">
        <v>2885</v>
      </c>
      <c r="M2042" t="s">
        <v>2899</v>
      </c>
    </row>
    <row r="2043" spans="1:13">
      <c r="A2043" s="1">
        <f>HYPERLINK("https://lsnyc.legalserver.org/matter/dynamic-profile/view/1841929","17-1841929")</f>
        <v>0</v>
      </c>
      <c r="E2043" t="s">
        <v>92</v>
      </c>
      <c r="F2043" t="s">
        <v>1176</v>
      </c>
      <c r="G2043" t="s">
        <v>2242</v>
      </c>
      <c r="H2043" t="s">
        <v>2783</v>
      </c>
      <c r="I2043" t="s">
        <v>2521</v>
      </c>
      <c r="J2043" t="s">
        <v>2866</v>
      </c>
      <c r="K2043" t="s">
        <v>2883</v>
      </c>
    </row>
    <row r="2044" spans="1:13">
      <c r="A2044" s="1">
        <f>HYPERLINK("https://lsnyc.legalserver.org/matter/dynamic-profile/view/1884240","18-1884240")</f>
        <v>0</v>
      </c>
      <c r="E2044" t="s">
        <v>92</v>
      </c>
      <c r="F2044" t="s">
        <v>1177</v>
      </c>
      <c r="G2044" t="s">
        <v>1680</v>
      </c>
      <c r="H2044" t="s">
        <v>2402</v>
      </c>
      <c r="I2044" t="s">
        <v>2506</v>
      </c>
      <c r="J2044" t="s">
        <v>2868</v>
      </c>
      <c r="L2044" t="s">
        <v>2887</v>
      </c>
      <c r="M2044" t="s">
        <v>2892</v>
      </c>
    </row>
    <row r="2045" spans="1:13">
      <c r="A2045" s="1">
        <f>HYPERLINK("https://lsnyc.legalserver.org/matter/dynamic-profile/view/1841882","17-1841882")</f>
        <v>0</v>
      </c>
      <c r="E2045" t="s">
        <v>92</v>
      </c>
      <c r="F2045" t="s">
        <v>1176</v>
      </c>
      <c r="G2045" t="s">
        <v>2242</v>
      </c>
      <c r="H2045" t="s">
        <v>2833</v>
      </c>
      <c r="I2045" t="s">
        <v>2532</v>
      </c>
      <c r="J2045" t="s">
        <v>2868</v>
      </c>
      <c r="K2045" t="s">
        <v>2883</v>
      </c>
      <c r="L2045" t="s">
        <v>2887</v>
      </c>
      <c r="M2045" t="s">
        <v>2892</v>
      </c>
    </row>
    <row r="2046" spans="1:13">
      <c r="A2046" s="1">
        <f>HYPERLINK("https://lsnyc.legalserver.org/matter/dynamic-profile/view/1845650","17-1845650")</f>
        <v>0</v>
      </c>
      <c r="E2046" t="s">
        <v>92</v>
      </c>
      <c r="F2046" t="s">
        <v>1178</v>
      </c>
      <c r="G2046" t="s">
        <v>2243</v>
      </c>
      <c r="H2046" t="s">
        <v>2834</v>
      </c>
      <c r="I2046" t="s">
        <v>2736</v>
      </c>
      <c r="J2046" t="s">
        <v>2868</v>
      </c>
      <c r="K2046" t="s">
        <v>2883</v>
      </c>
      <c r="L2046" t="s">
        <v>2887</v>
      </c>
      <c r="M2046" t="s">
        <v>2895</v>
      </c>
    </row>
    <row r="2047" spans="1:13">
      <c r="A2047" s="1">
        <f>HYPERLINK("https://lsnyc.legalserver.org/matter/dynamic-profile/view/1896516","19-1896516")</f>
        <v>0</v>
      </c>
      <c r="E2047" t="s">
        <v>92</v>
      </c>
      <c r="F2047" t="s">
        <v>1179</v>
      </c>
      <c r="G2047" t="s">
        <v>1335</v>
      </c>
      <c r="H2047" t="s">
        <v>2509</v>
      </c>
      <c r="I2047" t="s">
        <v>2781</v>
      </c>
      <c r="J2047" t="s">
        <v>2868</v>
      </c>
      <c r="K2047" t="s">
        <v>2883</v>
      </c>
      <c r="L2047" t="s">
        <v>2887</v>
      </c>
      <c r="M2047" t="s">
        <v>2892</v>
      </c>
    </row>
    <row r="2048" spans="1:13">
      <c r="A2048" s="1">
        <f>HYPERLINK("https://lsnyc.legalserver.org/matter/dynamic-profile/view/1893631","19-1893631")</f>
        <v>0</v>
      </c>
      <c r="E2048" t="s">
        <v>92</v>
      </c>
      <c r="F2048" t="s">
        <v>1156</v>
      </c>
      <c r="G2048" t="s">
        <v>2066</v>
      </c>
      <c r="H2048" t="s">
        <v>2821</v>
      </c>
      <c r="I2048" t="s">
        <v>2797</v>
      </c>
      <c r="J2048" t="s">
        <v>2866</v>
      </c>
    </row>
    <row r="2049" spans="1:13">
      <c r="A2049" s="1">
        <f>HYPERLINK("https://lsnyc.legalserver.org/matter/dynamic-profile/view/1905665","19-1905665")</f>
        <v>0</v>
      </c>
      <c r="E2049" t="s">
        <v>92</v>
      </c>
      <c r="F2049" t="s">
        <v>1180</v>
      </c>
      <c r="G2049" t="s">
        <v>2244</v>
      </c>
      <c r="H2049" t="s">
        <v>2558</v>
      </c>
      <c r="I2049" t="s">
        <v>2408</v>
      </c>
      <c r="J2049" t="s">
        <v>2868</v>
      </c>
    </row>
    <row r="2050" spans="1:13">
      <c r="A2050" s="1">
        <f>HYPERLINK("https://lsnyc.legalserver.org/matter/dynamic-profile/view/1873228","18-1873228")</f>
        <v>0</v>
      </c>
      <c r="E2050" t="s">
        <v>92</v>
      </c>
      <c r="F2050" t="s">
        <v>183</v>
      </c>
      <c r="G2050" t="s">
        <v>1610</v>
      </c>
      <c r="H2050" t="s">
        <v>2451</v>
      </c>
      <c r="I2050" t="s">
        <v>2632</v>
      </c>
      <c r="J2050" t="s">
        <v>2868</v>
      </c>
      <c r="K2050" t="s">
        <v>2883</v>
      </c>
      <c r="L2050" t="s">
        <v>2887</v>
      </c>
      <c r="M2050" t="s">
        <v>2892</v>
      </c>
    </row>
    <row r="2051" spans="1:13">
      <c r="A2051" s="1">
        <f>HYPERLINK("https://lsnyc.legalserver.org/matter/dynamic-profile/view/1880580","18-1880580")</f>
        <v>0</v>
      </c>
      <c r="E2051" t="s">
        <v>92</v>
      </c>
      <c r="F2051" t="s">
        <v>1181</v>
      </c>
      <c r="G2051" t="s">
        <v>1368</v>
      </c>
      <c r="H2051" t="s">
        <v>2530</v>
      </c>
      <c r="I2051" t="s">
        <v>2766</v>
      </c>
      <c r="J2051" t="s">
        <v>2868</v>
      </c>
      <c r="L2051" t="s">
        <v>2887</v>
      </c>
      <c r="M2051" t="s">
        <v>2892</v>
      </c>
    </row>
    <row r="2052" spans="1:13">
      <c r="A2052" s="1">
        <f>HYPERLINK("https://lsnyc.legalserver.org/matter/dynamic-profile/view/1889293","19-1889293")</f>
        <v>0</v>
      </c>
      <c r="E2052" t="s">
        <v>92</v>
      </c>
      <c r="F2052" t="s">
        <v>239</v>
      </c>
      <c r="G2052" t="s">
        <v>1251</v>
      </c>
      <c r="H2052" t="s">
        <v>2542</v>
      </c>
      <c r="I2052" t="s">
        <v>2542</v>
      </c>
      <c r="J2052" t="s">
        <v>2868</v>
      </c>
    </row>
    <row r="2053" spans="1:13">
      <c r="A2053" s="1">
        <f>HYPERLINK("https://lsnyc.legalserver.org/matter/dynamic-profile/view/1860609","18-1860609")</f>
        <v>0</v>
      </c>
      <c r="E2053" t="s">
        <v>92</v>
      </c>
      <c r="F2053" t="s">
        <v>148</v>
      </c>
      <c r="G2053" t="s">
        <v>2146</v>
      </c>
      <c r="H2053" t="s">
        <v>2621</v>
      </c>
      <c r="I2053" t="s">
        <v>2521</v>
      </c>
      <c r="J2053" t="s">
        <v>2866</v>
      </c>
    </row>
    <row r="2054" spans="1:13">
      <c r="A2054" s="1">
        <f>HYPERLINK("https://lsnyc.legalserver.org/matter/dynamic-profile/view/1855007","18-1855007")</f>
        <v>0</v>
      </c>
      <c r="E2054" t="s">
        <v>92</v>
      </c>
      <c r="F2054" t="s">
        <v>1182</v>
      </c>
      <c r="G2054" t="s">
        <v>2245</v>
      </c>
      <c r="H2054" t="s">
        <v>2835</v>
      </c>
      <c r="I2054" t="s">
        <v>2835</v>
      </c>
      <c r="J2054" t="s">
        <v>2866</v>
      </c>
    </row>
    <row r="2055" spans="1:13">
      <c r="A2055" s="1">
        <f>HYPERLINK("https://lsnyc.legalserver.org/matter/dynamic-profile/view/1853193","17-1853193")</f>
        <v>0</v>
      </c>
      <c r="E2055" t="s">
        <v>92</v>
      </c>
      <c r="F2055" t="s">
        <v>1183</v>
      </c>
      <c r="G2055" t="s">
        <v>2246</v>
      </c>
      <c r="H2055" t="s">
        <v>2836</v>
      </c>
      <c r="I2055" t="s">
        <v>2696</v>
      </c>
      <c r="J2055" t="s">
        <v>2868</v>
      </c>
      <c r="K2055" t="s">
        <v>2883</v>
      </c>
      <c r="L2055" t="s">
        <v>2888</v>
      </c>
      <c r="M2055" t="s">
        <v>2899</v>
      </c>
    </row>
    <row r="2056" spans="1:13">
      <c r="A2056" s="1">
        <f>HYPERLINK("https://lsnyc.legalserver.org/matter/dynamic-profile/view/1839117","17-1839117")</f>
        <v>0</v>
      </c>
      <c r="E2056" t="s">
        <v>92</v>
      </c>
      <c r="F2056" t="s">
        <v>402</v>
      </c>
      <c r="G2056" t="s">
        <v>1608</v>
      </c>
      <c r="H2056" t="s">
        <v>2815</v>
      </c>
      <c r="I2056" t="s">
        <v>2570</v>
      </c>
      <c r="J2056" t="s">
        <v>2868</v>
      </c>
      <c r="K2056" t="s">
        <v>2883</v>
      </c>
      <c r="L2056" t="s">
        <v>2887</v>
      </c>
      <c r="M2056" t="s">
        <v>2892</v>
      </c>
    </row>
    <row r="2057" spans="1:13">
      <c r="A2057" s="1">
        <f>HYPERLINK("https://lsnyc.legalserver.org/matter/dynamic-profile/view/1896368","19-1896368")</f>
        <v>0</v>
      </c>
      <c r="E2057" t="s">
        <v>92</v>
      </c>
      <c r="F2057" t="s">
        <v>1184</v>
      </c>
      <c r="G2057" t="s">
        <v>2247</v>
      </c>
      <c r="H2057" t="s">
        <v>2686</v>
      </c>
      <c r="I2057" t="s">
        <v>2657</v>
      </c>
      <c r="J2057" t="s">
        <v>2868</v>
      </c>
      <c r="L2057" t="s">
        <v>2890</v>
      </c>
    </row>
    <row r="2058" spans="1:13">
      <c r="A2058" s="1">
        <f>HYPERLINK("https://lsnyc.legalserver.org/matter/dynamic-profile/view/1900614","19-1900614")</f>
        <v>0</v>
      </c>
      <c r="E2058" t="s">
        <v>92</v>
      </c>
      <c r="F2058" t="s">
        <v>335</v>
      </c>
      <c r="G2058" t="s">
        <v>1721</v>
      </c>
      <c r="H2058" t="s">
        <v>2302</v>
      </c>
      <c r="I2058" t="s">
        <v>2407</v>
      </c>
      <c r="J2058" t="s">
        <v>2868</v>
      </c>
      <c r="K2058" t="s">
        <v>2883</v>
      </c>
      <c r="L2058" t="s">
        <v>2887</v>
      </c>
      <c r="M2058" t="s">
        <v>2892</v>
      </c>
    </row>
    <row r="2059" spans="1:13">
      <c r="A2059" s="1">
        <f>HYPERLINK("https://lsnyc.legalserver.org/matter/dynamic-profile/view/1857609","18-1857609")</f>
        <v>0</v>
      </c>
      <c r="E2059" t="s">
        <v>92</v>
      </c>
      <c r="F2059" t="s">
        <v>119</v>
      </c>
      <c r="G2059" t="s">
        <v>2004</v>
      </c>
      <c r="H2059" t="s">
        <v>2837</v>
      </c>
      <c r="I2059" t="s">
        <v>2736</v>
      </c>
      <c r="J2059" t="s">
        <v>2868</v>
      </c>
      <c r="K2059" t="s">
        <v>2883</v>
      </c>
      <c r="L2059" t="s">
        <v>2887</v>
      </c>
      <c r="M2059" t="s">
        <v>2892</v>
      </c>
    </row>
    <row r="2060" spans="1:13">
      <c r="A2060" s="1">
        <f>HYPERLINK("https://lsnyc.legalserver.org/matter/dynamic-profile/view/1880802","18-1880802")</f>
        <v>0</v>
      </c>
      <c r="E2060" t="s">
        <v>92</v>
      </c>
      <c r="F2060" t="s">
        <v>576</v>
      </c>
      <c r="G2060" t="s">
        <v>2248</v>
      </c>
      <c r="H2060" t="s">
        <v>2825</v>
      </c>
      <c r="I2060" t="s">
        <v>2647</v>
      </c>
      <c r="J2060" t="s">
        <v>2868</v>
      </c>
      <c r="L2060" t="s">
        <v>2887</v>
      </c>
      <c r="M2060" t="s">
        <v>2892</v>
      </c>
    </row>
    <row r="2061" spans="1:13">
      <c r="A2061" s="1">
        <f>HYPERLINK("https://lsnyc.legalserver.org/matter/dynamic-profile/view/1884239","18-1884239")</f>
        <v>0</v>
      </c>
      <c r="E2061" t="s">
        <v>92</v>
      </c>
      <c r="F2061" t="s">
        <v>102</v>
      </c>
      <c r="G2061" t="s">
        <v>2249</v>
      </c>
      <c r="H2061" t="s">
        <v>2402</v>
      </c>
      <c r="I2061" t="s">
        <v>2536</v>
      </c>
      <c r="J2061" t="s">
        <v>2868</v>
      </c>
      <c r="L2061" t="s">
        <v>2887</v>
      </c>
      <c r="M2061" t="s">
        <v>2892</v>
      </c>
    </row>
    <row r="2062" spans="1:13">
      <c r="A2062" s="1">
        <f>HYPERLINK("https://lsnyc.legalserver.org/matter/dynamic-profile/view/1867183","18-1867183")</f>
        <v>0</v>
      </c>
      <c r="E2062" t="s">
        <v>92</v>
      </c>
      <c r="F2062" t="s">
        <v>101</v>
      </c>
      <c r="G2062" t="s">
        <v>655</v>
      </c>
      <c r="H2062" t="s">
        <v>2838</v>
      </c>
      <c r="I2062" t="s">
        <v>2360</v>
      </c>
      <c r="J2062" t="s">
        <v>2868</v>
      </c>
      <c r="K2062" t="s">
        <v>2883</v>
      </c>
      <c r="L2062" t="s">
        <v>2887</v>
      </c>
      <c r="M2062" t="s">
        <v>2892</v>
      </c>
    </row>
    <row r="2063" spans="1:13">
      <c r="A2063" s="1">
        <f>HYPERLINK("https://lsnyc.legalserver.org/matter/dynamic-profile/view/1856812","18-1856812")</f>
        <v>0</v>
      </c>
      <c r="E2063" t="s">
        <v>92</v>
      </c>
      <c r="F2063" t="s">
        <v>150</v>
      </c>
      <c r="G2063" t="s">
        <v>1522</v>
      </c>
      <c r="H2063" t="s">
        <v>2617</v>
      </c>
      <c r="I2063" t="s">
        <v>2521</v>
      </c>
      <c r="J2063" t="s">
        <v>2866</v>
      </c>
    </row>
    <row r="2064" spans="1:13">
      <c r="A2064" s="1">
        <f>HYPERLINK("https://lsnyc.legalserver.org/matter/dynamic-profile/view/1859459","18-1859459")</f>
        <v>0</v>
      </c>
      <c r="E2064" t="s">
        <v>92</v>
      </c>
      <c r="F2064" t="s">
        <v>1161</v>
      </c>
      <c r="G2064" t="s">
        <v>2236</v>
      </c>
      <c r="H2064" t="s">
        <v>2814</v>
      </c>
      <c r="I2064" t="s">
        <v>2645</v>
      </c>
      <c r="J2064" t="s">
        <v>2868</v>
      </c>
      <c r="K2064" t="s">
        <v>2883</v>
      </c>
      <c r="L2064" t="s">
        <v>2887</v>
      </c>
      <c r="M2064" t="s">
        <v>2895</v>
      </c>
    </row>
    <row r="2065" spans="1:13">
      <c r="A2065" s="1">
        <f>HYPERLINK("https://lsnyc.legalserver.org/matter/dynamic-profile/view/1911100","19-1911100")</f>
        <v>0</v>
      </c>
      <c r="E2065" t="s">
        <v>92</v>
      </c>
      <c r="F2065" t="s">
        <v>356</v>
      </c>
      <c r="G2065" t="s">
        <v>1650</v>
      </c>
      <c r="H2065" t="s">
        <v>2453</v>
      </c>
      <c r="I2065" t="s">
        <v>2305</v>
      </c>
      <c r="J2065" t="s">
        <v>2868</v>
      </c>
      <c r="K2065" t="s">
        <v>2883</v>
      </c>
      <c r="L2065" t="s">
        <v>2887</v>
      </c>
      <c r="M2065" t="s">
        <v>2895</v>
      </c>
    </row>
    <row r="2066" spans="1:13">
      <c r="A2066" s="1">
        <f>HYPERLINK("https://lsnyc.legalserver.org/matter/dynamic-profile/view/1835907","17-1835907")</f>
        <v>0</v>
      </c>
      <c r="E2066" t="s">
        <v>92</v>
      </c>
      <c r="F2066" t="s">
        <v>1185</v>
      </c>
      <c r="G2066" t="s">
        <v>2250</v>
      </c>
      <c r="H2066" t="s">
        <v>2723</v>
      </c>
      <c r="I2066" t="s">
        <v>2510</v>
      </c>
      <c r="J2066" t="s">
        <v>2868</v>
      </c>
      <c r="L2066" t="s">
        <v>2887</v>
      </c>
      <c r="M2066" t="s">
        <v>2892</v>
      </c>
    </row>
    <row r="2067" spans="1:13">
      <c r="A2067" s="1">
        <f>HYPERLINK("https://lsnyc.legalserver.org/matter/dynamic-profile/view/1858417","18-1858417")</f>
        <v>0</v>
      </c>
      <c r="E2067" t="s">
        <v>92</v>
      </c>
      <c r="F2067" t="s">
        <v>1162</v>
      </c>
      <c r="G2067" t="s">
        <v>1368</v>
      </c>
      <c r="H2067" t="s">
        <v>2827</v>
      </c>
      <c r="I2067" t="s">
        <v>2368</v>
      </c>
      <c r="J2067" t="s">
        <v>2866</v>
      </c>
    </row>
    <row r="2068" spans="1:13">
      <c r="A2068" s="1">
        <f>HYPERLINK("https://lsnyc.legalserver.org/matter/dynamic-profile/view/1892240","19-1892240")</f>
        <v>0</v>
      </c>
      <c r="E2068" t="s">
        <v>92</v>
      </c>
      <c r="F2068" t="s">
        <v>1186</v>
      </c>
      <c r="G2068" t="s">
        <v>1265</v>
      </c>
      <c r="H2068" t="s">
        <v>2651</v>
      </c>
      <c r="I2068" t="s">
        <v>2766</v>
      </c>
      <c r="J2068" t="s">
        <v>2868</v>
      </c>
      <c r="K2068" t="s">
        <v>2883</v>
      </c>
      <c r="L2068" t="s">
        <v>2887</v>
      </c>
      <c r="M2068" t="s">
        <v>2892</v>
      </c>
    </row>
    <row r="2069" spans="1:13">
      <c r="A2069" s="1">
        <f>HYPERLINK("https://lsnyc.legalserver.org/matter/dynamic-profile/view/1845030","17-1845030")</f>
        <v>0</v>
      </c>
      <c r="E2069" t="s">
        <v>92</v>
      </c>
      <c r="F2069" t="s">
        <v>292</v>
      </c>
      <c r="G2069" t="s">
        <v>2251</v>
      </c>
      <c r="H2069" t="s">
        <v>2670</v>
      </c>
      <c r="I2069" t="s">
        <v>2367</v>
      </c>
      <c r="J2069" t="s">
        <v>2868</v>
      </c>
      <c r="K2069" t="s">
        <v>2883</v>
      </c>
      <c r="L2069" t="s">
        <v>2887</v>
      </c>
      <c r="M2069" t="s">
        <v>2892</v>
      </c>
    </row>
    <row r="2070" spans="1:13">
      <c r="A2070" s="1">
        <f>HYPERLINK("https://lsnyc.legalserver.org/matter/dynamic-profile/view/1893178","19-1893178")</f>
        <v>0</v>
      </c>
      <c r="E2070" t="s">
        <v>92</v>
      </c>
      <c r="F2070" t="s">
        <v>1187</v>
      </c>
      <c r="G2070" t="s">
        <v>1350</v>
      </c>
      <c r="H2070" t="s">
        <v>2661</v>
      </c>
      <c r="I2070" t="s">
        <v>2661</v>
      </c>
      <c r="J2070" t="s">
        <v>2868</v>
      </c>
      <c r="K2070" t="s">
        <v>2883</v>
      </c>
      <c r="M2070" t="s">
        <v>2895</v>
      </c>
    </row>
    <row r="2071" spans="1:13">
      <c r="A2071" s="1">
        <f>HYPERLINK("https://lsnyc.legalserver.org/matter/dynamic-profile/view/1902075","19-1902075")</f>
        <v>0</v>
      </c>
      <c r="E2071" t="s">
        <v>92</v>
      </c>
      <c r="F2071" t="s">
        <v>171</v>
      </c>
      <c r="G2071" t="s">
        <v>2252</v>
      </c>
      <c r="H2071" t="s">
        <v>2443</v>
      </c>
      <c r="I2071" t="s">
        <v>2443</v>
      </c>
      <c r="J2071" t="s">
        <v>2868</v>
      </c>
      <c r="M2071" t="s">
        <v>2899</v>
      </c>
    </row>
    <row r="2072" spans="1:13">
      <c r="A2072" s="1">
        <f>HYPERLINK("https://lsnyc.legalserver.org/matter/dynamic-profile/view/1899279","19-1899279")</f>
        <v>0</v>
      </c>
      <c r="E2072" t="s">
        <v>92</v>
      </c>
      <c r="F2072" t="s">
        <v>1188</v>
      </c>
      <c r="G2072" t="s">
        <v>1514</v>
      </c>
      <c r="H2072" t="s">
        <v>2325</v>
      </c>
      <c r="I2072" t="s">
        <v>2307</v>
      </c>
      <c r="J2072" t="s">
        <v>2867</v>
      </c>
      <c r="L2072" t="s">
        <v>2885</v>
      </c>
    </row>
    <row r="2073" spans="1:13">
      <c r="A2073" s="1">
        <f>HYPERLINK("https://lsnyc.legalserver.org/matter/dynamic-profile/view/1870000","18-1870000")</f>
        <v>0</v>
      </c>
      <c r="E2073" t="s">
        <v>92</v>
      </c>
      <c r="F2073" t="s">
        <v>1189</v>
      </c>
      <c r="G2073" t="s">
        <v>2253</v>
      </c>
      <c r="H2073" t="s">
        <v>2646</v>
      </c>
      <c r="I2073" t="s">
        <v>2624</v>
      </c>
      <c r="J2073" t="s">
        <v>2867</v>
      </c>
      <c r="K2073" t="s">
        <v>2883</v>
      </c>
      <c r="L2073" t="s">
        <v>2885</v>
      </c>
      <c r="M2073" t="s">
        <v>2893</v>
      </c>
    </row>
    <row r="2074" spans="1:13">
      <c r="A2074" s="1">
        <f>HYPERLINK("https://lsnyc.legalserver.org/matter/dynamic-profile/view/1874137","18-1874137")</f>
        <v>0</v>
      </c>
      <c r="E2074" t="s">
        <v>92</v>
      </c>
      <c r="F2074" t="s">
        <v>1173</v>
      </c>
      <c r="G2074" t="s">
        <v>2001</v>
      </c>
      <c r="H2074" t="s">
        <v>2544</v>
      </c>
      <c r="I2074" t="s">
        <v>2396</v>
      </c>
      <c r="J2074" t="s">
        <v>2868</v>
      </c>
      <c r="K2074" t="s">
        <v>2883</v>
      </c>
      <c r="L2074" t="s">
        <v>2887</v>
      </c>
      <c r="M2074" t="s">
        <v>2892</v>
      </c>
    </row>
    <row r="2075" spans="1:13">
      <c r="A2075" s="1">
        <f>HYPERLINK("https://lsnyc.legalserver.org/matter/dynamic-profile/view/1889323","19-1889323")</f>
        <v>0</v>
      </c>
      <c r="E2075" t="s">
        <v>92</v>
      </c>
      <c r="F2075" t="s">
        <v>226</v>
      </c>
      <c r="G2075" t="s">
        <v>2254</v>
      </c>
      <c r="H2075" t="s">
        <v>2542</v>
      </c>
      <c r="I2075" t="s">
        <v>2542</v>
      </c>
      <c r="J2075" t="s">
        <v>2868</v>
      </c>
      <c r="M2075" t="s">
        <v>2903</v>
      </c>
    </row>
    <row r="2076" spans="1:13">
      <c r="A2076" s="1">
        <f>HYPERLINK("https://lsnyc.legalserver.org/matter/dynamic-profile/view/1879874","18-1879874")</f>
        <v>0</v>
      </c>
      <c r="E2076" t="s">
        <v>92</v>
      </c>
      <c r="F2076" t="s">
        <v>1190</v>
      </c>
      <c r="G2076" t="s">
        <v>2255</v>
      </c>
      <c r="H2076" t="s">
        <v>2319</v>
      </c>
      <c r="I2076" t="s">
        <v>2789</v>
      </c>
      <c r="J2076" t="s">
        <v>2868</v>
      </c>
      <c r="K2076" t="s">
        <v>2883</v>
      </c>
      <c r="L2076" t="s">
        <v>2887</v>
      </c>
      <c r="M2076" t="s">
        <v>2892</v>
      </c>
    </row>
    <row r="2077" spans="1:13">
      <c r="A2077" s="1">
        <f>HYPERLINK("https://lsnyc.legalserver.org/matter/dynamic-profile/view/1874385","18-1874385")</f>
        <v>0</v>
      </c>
      <c r="E2077" t="s">
        <v>92</v>
      </c>
      <c r="F2077" t="s">
        <v>1191</v>
      </c>
      <c r="G2077" t="s">
        <v>2256</v>
      </c>
      <c r="H2077" t="s">
        <v>2472</v>
      </c>
      <c r="I2077" t="s">
        <v>2351</v>
      </c>
      <c r="J2077" t="s">
        <v>2868</v>
      </c>
      <c r="K2077" t="s">
        <v>2883</v>
      </c>
      <c r="L2077" t="s">
        <v>2887</v>
      </c>
      <c r="M2077" t="s">
        <v>2892</v>
      </c>
    </row>
    <row r="2078" spans="1:13">
      <c r="A2078" s="1">
        <f>HYPERLINK("https://lsnyc.legalserver.org/matter/dynamic-profile/view/1910398","19-1910398")</f>
        <v>0</v>
      </c>
      <c r="E2078" t="s">
        <v>92</v>
      </c>
      <c r="F2078" t="s">
        <v>122</v>
      </c>
      <c r="G2078" t="s">
        <v>861</v>
      </c>
      <c r="H2078" t="s">
        <v>2295</v>
      </c>
      <c r="I2078" t="s">
        <v>2295</v>
      </c>
      <c r="J2078" t="s">
        <v>2868</v>
      </c>
      <c r="K2078" t="s">
        <v>2883</v>
      </c>
      <c r="M2078" t="s">
        <v>2899</v>
      </c>
    </row>
    <row r="2079" spans="1:13">
      <c r="A2079" s="1">
        <f>HYPERLINK("https://lsnyc.legalserver.org/matter/dynamic-profile/view/1902183","19-1902183")</f>
        <v>0</v>
      </c>
      <c r="E2079" t="s">
        <v>92</v>
      </c>
      <c r="F2079" t="s">
        <v>1120</v>
      </c>
      <c r="G2079" t="s">
        <v>2257</v>
      </c>
      <c r="H2079" t="s">
        <v>2404</v>
      </c>
      <c r="I2079" t="s">
        <v>2404</v>
      </c>
      <c r="J2079" t="s">
        <v>2868</v>
      </c>
      <c r="L2079" t="s">
        <v>2886</v>
      </c>
      <c r="M2079" t="s">
        <v>2892</v>
      </c>
    </row>
    <row r="2080" spans="1:13">
      <c r="A2080" s="1">
        <f>HYPERLINK("https://lsnyc.legalserver.org/matter/dynamic-profile/view/1893585","19-1893585")</f>
        <v>0</v>
      </c>
      <c r="E2080" t="s">
        <v>92</v>
      </c>
      <c r="F2080" t="s">
        <v>1192</v>
      </c>
      <c r="G2080" t="s">
        <v>1374</v>
      </c>
      <c r="H2080" t="s">
        <v>2821</v>
      </c>
      <c r="I2080" t="s">
        <v>2403</v>
      </c>
      <c r="J2080" t="s">
        <v>2868</v>
      </c>
      <c r="K2080" t="s">
        <v>2883</v>
      </c>
      <c r="L2080" t="s">
        <v>2887</v>
      </c>
      <c r="M2080" t="s">
        <v>2892</v>
      </c>
    </row>
    <row r="2081" spans="1:13">
      <c r="A2081" s="1">
        <f>HYPERLINK("https://lsnyc.legalserver.org/matter/dynamic-profile/view/1840918","17-1840918")</f>
        <v>0</v>
      </c>
      <c r="E2081" t="s">
        <v>92</v>
      </c>
      <c r="F2081" t="s">
        <v>979</v>
      </c>
      <c r="G2081" t="s">
        <v>2258</v>
      </c>
      <c r="H2081" t="s">
        <v>2839</v>
      </c>
      <c r="I2081" t="s">
        <v>2360</v>
      </c>
      <c r="J2081" t="s">
        <v>2868</v>
      </c>
      <c r="L2081" t="s">
        <v>2887</v>
      </c>
      <c r="M2081" t="s">
        <v>2895</v>
      </c>
    </row>
    <row r="2082" spans="1:13">
      <c r="A2082" s="1">
        <f>HYPERLINK("https://lsnyc.legalserver.org/matter/dynamic-profile/view/1872232","18-1872232")</f>
        <v>0</v>
      </c>
      <c r="E2082" t="s">
        <v>92</v>
      </c>
      <c r="F2082" t="s">
        <v>1193</v>
      </c>
      <c r="G2082" t="s">
        <v>1325</v>
      </c>
      <c r="H2082" t="s">
        <v>2324</v>
      </c>
      <c r="I2082" t="s">
        <v>2456</v>
      </c>
      <c r="J2082" t="s">
        <v>2868</v>
      </c>
      <c r="L2082" t="s">
        <v>2887</v>
      </c>
      <c r="M2082" t="s">
        <v>2892</v>
      </c>
    </row>
    <row r="2083" spans="1:13">
      <c r="A2083" s="1">
        <f>HYPERLINK("https://lsnyc.legalserver.org/matter/dynamic-profile/view/1907850","19-1907850")</f>
        <v>0</v>
      </c>
      <c r="E2083" t="s">
        <v>92</v>
      </c>
      <c r="F2083" t="s">
        <v>1194</v>
      </c>
      <c r="G2083" t="s">
        <v>171</v>
      </c>
      <c r="H2083" t="s">
        <v>2574</v>
      </c>
      <c r="I2083" t="s">
        <v>2450</v>
      </c>
      <c r="J2083" t="s">
        <v>2868</v>
      </c>
    </row>
    <row r="2084" spans="1:13">
      <c r="A2084" s="1">
        <f>HYPERLINK("https://lsnyc.legalserver.org/matter/dynamic-profile/view/1867681","18-1867681")</f>
        <v>0</v>
      </c>
      <c r="E2084" t="s">
        <v>92</v>
      </c>
      <c r="F2084" t="s">
        <v>1195</v>
      </c>
      <c r="G2084" t="s">
        <v>2259</v>
      </c>
      <c r="H2084" t="s">
        <v>2698</v>
      </c>
      <c r="I2084" t="s">
        <v>2440</v>
      </c>
      <c r="J2084" t="s">
        <v>2868</v>
      </c>
      <c r="L2084" t="s">
        <v>2887</v>
      </c>
      <c r="M2084" t="s">
        <v>2895</v>
      </c>
    </row>
    <row r="2085" spans="1:13">
      <c r="A2085" s="1">
        <f>HYPERLINK("https://lsnyc.legalserver.org/matter/dynamic-profile/view/1868856","18-1868856")</f>
        <v>0</v>
      </c>
      <c r="E2085" t="s">
        <v>92</v>
      </c>
      <c r="F2085" t="s">
        <v>621</v>
      </c>
      <c r="G2085" t="s">
        <v>1245</v>
      </c>
      <c r="H2085" t="s">
        <v>2832</v>
      </c>
      <c r="I2085" t="s">
        <v>2327</v>
      </c>
      <c r="J2085" t="s">
        <v>2868</v>
      </c>
      <c r="L2085" t="s">
        <v>2887</v>
      </c>
      <c r="M2085" t="s">
        <v>2892</v>
      </c>
    </row>
    <row r="2086" spans="1:13">
      <c r="A2086" s="1">
        <f>HYPERLINK("https://lsnyc.legalserver.org/matter/dynamic-profile/view/1871016","18-1871016")</f>
        <v>0</v>
      </c>
      <c r="E2086" t="s">
        <v>92</v>
      </c>
      <c r="F2086" t="s">
        <v>592</v>
      </c>
      <c r="G2086" t="s">
        <v>1528</v>
      </c>
      <c r="H2086" t="s">
        <v>2358</v>
      </c>
      <c r="I2086" t="s">
        <v>2779</v>
      </c>
      <c r="J2086" t="s">
        <v>2868</v>
      </c>
      <c r="L2086" t="s">
        <v>2887</v>
      </c>
      <c r="M2086" t="s">
        <v>2892</v>
      </c>
    </row>
    <row r="2087" spans="1:13">
      <c r="A2087" s="1">
        <f>HYPERLINK("https://lsnyc.legalserver.org/matter/dynamic-profile/view/1897089","19-1897089")</f>
        <v>0</v>
      </c>
      <c r="E2087" t="s">
        <v>92</v>
      </c>
      <c r="F2087" t="s">
        <v>1169</v>
      </c>
      <c r="G2087" t="s">
        <v>1238</v>
      </c>
      <c r="H2087" t="s">
        <v>2390</v>
      </c>
      <c r="I2087" t="s">
        <v>2636</v>
      </c>
      <c r="J2087" t="s">
        <v>2868</v>
      </c>
      <c r="K2087" t="s">
        <v>2883</v>
      </c>
      <c r="L2087" t="s">
        <v>2887</v>
      </c>
      <c r="M2087" t="s">
        <v>2892</v>
      </c>
    </row>
    <row r="2088" spans="1:13">
      <c r="A2088" s="1">
        <f>HYPERLINK("https://lsnyc.legalserver.org/matter/dynamic-profile/view/1875115","18-1875115")</f>
        <v>0</v>
      </c>
      <c r="E2088" t="s">
        <v>92</v>
      </c>
      <c r="F2088" t="s">
        <v>355</v>
      </c>
      <c r="G2088" t="s">
        <v>2260</v>
      </c>
      <c r="H2088" t="s">
        <v>2469</v>
      </c>
      <c r="I2088" t="s">
        <v>2630</v>
      </c>
      <c r="J2088" t="s">
        <v>2868</v>
      </c>
      <c r="K2088" t="s">
        <v>2883</v>
      </c>
      <c r="L2088" t="s">
        <v>2887</v>
      </c>
      <c r="M2088" t="s">
        <v>2892</v>
      </c>
    </row>
    <row r="2089" spans="1:13">
      <c r="A2089" s="1">
        <f>HYPERLINK("https://lsnyc.legalserver.org/matter/dynamic-profile/view/1855004","18-1855004")</f>
        <v>0</v>
      </c>
      <c r="E2089" t="s">
        <v>92</v>
      </c>
      <c r="F2089" t="s">
        <v>1182</v>
      </c>
      <c r="G2089" t="s">
        <v>2245</v>
      </c>
      <c r="H2089" t="s">
        <v>2835</v>
      </c>
      <c r="I2089" t="s">
        <v>2467</v>
      </c>
      <c r="J2089" t="s">
        <v>2868</v>
      </c>
      <c r="M2089" t="s">
        <v>2894</v>
      </c>
    </row>
    <row r="2090" spans="1:13">
      <c r="A2090" s="1">
        <f>HYPERLINK("https://lsnyc.legalserver.org/matter/dynamic-profile/view/1905887","19-1905887")</f>
        <v>0</v>
      </c>
      <c r="E2090" t="s">
        <v>92</v>
      </c>
      <c r="F2090" t="s">
        <v>1196</v>
      </c>
      <c r="G2090" t="s">
        <v>2261</v>
      </c>
      <c r="H2090" t="s">
        <v>2398</v>
      </c>
      <c r="I2090" t="s">
        <v>2398</v>
      </c>
      <c r="J2090" t="s">
        <v>2868</v>
      </c>
    </row>
    <row r="2091" spans="1:13">
      <c r="A2091" s="1">
        <f>HYPERLINK("https://lsnyc.legalserver.org/matter/dynamic-profile/view/1835566","17-1835566")</f>
        <v>0</v>
      </c>
      <c r="E2091" t="s">
        <v>92</v>
      </c>
      <c r="F2091" t="s">
        <v>1197</v>
      </c>
      <c r="G2091" t="s">
        <v>1830</v>
      </c>
      <c r="H2091" t="s">
        <v>2840</v>
      </c>
      <c r="I2091" t="s">
        <v>2725</v>
      </c>
      <c r="J2091" t="s">
        <v>2868</v>
      </c>
      <c r="L2091" t="s">
        <v>2887</v>
      </c>
      <c r="M2091" t="s">
        <v>2892</v>
      </c>
    </row>
    <row r="2092" spans="1:13">
      <c r="A2092" s="1">
        <f>HYPERLINK("https://lsnyc.legalserver.org/matter/dynamic-profile/view/1905047","19-1905047")</f>
        <v>0</v>
      </c>
      <c r="E2092" t="s">
        <v>92</v>
      </c>
      <c r="F2092" t="s">
        <v>219</v>
      </c>
      <c r="G2092" t="s">
        <v>1691</v>
      </c>
      <c r="H2092" t="s">
        <v>2789</v>
      </c>
      <c r="I2092" t="s">
        <v>2767</v>
      </c>
      <c r="J2092" t="s">
        <v>2868</v>
      </c>
    </row>
    <row r="2093" spans="1:13">
      <c r="A2093" s="1">
        <f>HYPERLINK("https://lsnyc.legalserver.org/matter/dynamic-profile/view/1878094","18-1878094")</f>
        <v>0</v>
      </c>
      <c r="E2093" t="s">
        <v>92</v>
      </c>
      <c r="F2093" t="s">
        <v>356</v>
      </c>
      <c r="G2093" t="s">
        <v>1650</v>
      </c>
      <c r="H2093" t="s">
        <v>2333</v>
      </c>
      <c r="I2093" t="s">
        <v>2706</v>
      </c>
      <c r="J2093" t="s">
        <v>2869</v>
      </c>
      <c r="K2093" t="s">
        <v>2883</v>
      </c>
      <c r="L2093" t="s">
        <v>2891</v>
      </c>
      <c r="M2093" t="s">
        <v>2896</v>
      </c>
    </row>
    <row r="2094" spans="1:13">
      <c r="A2094" s="1">
        <f>HYPERLINK("https://lsnyc.legalserver.org/matter/dynamic-profile/view/1889122","19-1889122")</f>
        <v>0</v>
      </c>
      <c r="E2094" t="s">
        <v>92</v>
      </c>
      <c r="F2094" t="s">
        <v>1198</v>
      </c>
      <c r="G2094" t="s">
        <v>2262</v>
      </c>
      <c r="H2094" t="s">
        <v>2660</v>
      </c>
      <c r="I2094" t="s">
        <v>2528</v>
      </c>
      <c r="J2094" t="s">
        <v>2868</v>
      </c>
    </row>
    <row r="2095" spans="1:13">
      <c r="A2095" s="1">
        <f>HYPERLINK("https://lsnyc.legalserver.org/matter/dynamic-profile/view/1907676","19-1907676")</f>
        <v>0</v>
      </c>
      <c r="E2095" t="s">
        <v>92</v>
      </c>
      <c r="F2095" t="s">
        <v>690</v>
      </c>
      <c r="G2095" t="s">
        <v>2263</v>
      </c>
      <c r="H2095" t="s">
        <v>2318</v>
      </c>
      <c r="I2095" t="s">
        <v>2401</v>
      </c>
      <c r="J2095" t="s">
        <v>2869</v>
      </c>
      <c r="L2095" t="s">
        <v>2891</v>
      </c>
    </row>
    <row r="2096" spans="1:13">
      <c r="A2096" s="1">
        <f>HYPERLINK("https://lsnyc.legalserver.org/matter/dynamic-profile/view/1904878","19-1904878")</f>
        <v>0</v>
      </c>
      <c r="E2096" t="s">
        <v>92</v>
      </c>
      <c r="F2096" t="s">
        <v>1165</v>
      </c>
      <c r="G2096" t="s">
        <v>1476</v>
      </c>
      <c r="H2096" t="s">
        <v>2658</v>
      </c>
      <c r="I2096" t="s">
        <v>2306</v>
      </c>
      <c r="J2096" t="s">
        <v>2869</v>
      </c>
      <c r="K2096" t="s">
        <v>2883</v>
      </c>
      <c r="L2096" t="s">
        <v>2887</v>
      </c>
      <c r="M2096" t="s">
        <v>2896</v>
      </c>
    </row>
    <row r="2097" spans="1:13">
      <c r="A2097" s="1">
        <f>HYPERLINK("https://lsnyc.legalserver.org/matter/dynamic-profile/view/1879973","18-1879973")</f>
        <v>0</v>
      </c>
      <c r="E2097" t="s">
        <v>92</v>
      </c>
      <c r="F2097" t="s">
        <v>281</v>
      </c>
      <c r="G2097" t="s">
        <v>1246</v>
      </c>
      <c r="H2097" t="s">
        <v>2639</v>
      </c>
      <c r="I2097" t="s">
        <v>2789</v>
      </c>
      <c r="J2097" t="s">
        <v>2868</v>
      </c>
      <c r="K2097" t="s">
        <v>2883</v>
      </c>
      <c r="L2097" t="s">
        <v>2887</v>
      </c>
      <c r="M2097" t="s">
        <v>2902</v>
      </c>
    </row>
    <row r="2098" spans="1:13">
      <c r="A2098" s="1">
        <f>HYPERLINK("https://lsnyc.legalserver.org/matter/dynamic-profile/view/1902137","19-1902137")</f>
        <v>0</v>
      </c>
      <c r="E2098" t="s">
        <v>92</v>
      </c>
      <c r="F2098" t="s">
        <v>761</v>
      </c>
      <c r="G2098" t="s">
        <v>2095</v>
      </c>
      <c r="H2098" t="s">
        <v>2404</v>
      </c>
      <c r="I2098" t="s">
        <v>2649</v>
      </c>
      <c r="J2098" t="s">
        <v>2868</v>
      </c>
    </row>
    <row r="2099" spans="1:13">
      <c r="A2099" s="1">
        <f>HYPERLINK("https://lsnyc.legalserver.org/matter/dynamic-profile/view/1869615","18-1869615")</f>
        <v>0</v>
      </c>
      <c r="E2099" t="s">
        <v>92</v>
      </c>
      <c r="F2099" t="s">
        <v>356</v>
      </c>
      <c r="G2099" t="s">
        <v>1650</v>
      </c>
      <c r="H2099" t="s">
        <v>2712</v>
      </c>
      <c r="I2099" t="s">
        <v>2724</v>
      </c>
      <c r="J2099" t="s">
        <v>2868</v>
      </c>
      <c r="K2099" t="s">
        <v>2883</v>
      </c>
      <c r="L2099" t="s">
        <v>2887</v>
      </c>
      <c r="M2099" t="s">
        <v>2895</v>
      </c>
    </row>
    <row r="2100" spans="1:13">
      <c r="A2100" s="1">
        <f>HYPERLINK("https://lsnyc.legalserver.org/matter/dynamic-profile/view/1899758","19-1899758")</f>
        <v>0</v>
      </c>
      <c r="E2100" t="s">
        <v>92</v>
      </c>
      <c r="F2100" t="s">
        <v>717</v>
      </c>
      <c r="G2100" t="s">
        <v>2264</v>
      </c>
      <c r="H2100" t="s">
        <v>2593</v>
      </c>
      <c r="I2100" t="s">
        <v>2760</v>
      </c>
      <c r="J2100" t="s">
        <v>2868</v>
      </c>
      <c r="K2100" t="s">
        <v>2883</v>
      </c>
      <c r="L2100" t="s">
        <v>2887</v>
      </c>
      <c r="M2100" t="s">
        <v>2892</v>
      </c>
    </row>
    <row r="2101" spans="1:13">
      <c r="A2101" s="1">
        <f>HYPERLINK("https://lsnyc.legalserver.org/matter/dynamic-profile/view/1902925","19-1902925")</f>
        <v>0</v>
      </c>
      <c r="E2101" t="s">
        <v>93</v>
      </c>
      <c r="F2101" t="s">
        <v>1199</v>
      </c>
      <c r="G2101" t="s">
        <v>2265</v>
      </c>
      <c r="H2101" t="s">
        <v>2297</v>
      </c>
      <c r="I2101" t="s">
        <v>2605</v>
      </c>
      <c r="J2101" t="s">
        <v>2868</v>
      </c>
      <c r="K2101" t="s">
        <v>2883</v>
      </c>
      <c r="L2101" t="s">
        <v>2888</v>
      </c>
      <c r="M2101" t="s">
        <v>2892</v>
      </c>
    </row>
    <row r="2102" spans="1:13">
      <c r="A2102" s="1">
        <f>HYPERLINK("https://lsnyc.legalserver.org/matter/dynamic-profile/view/1890256","19-1890256")</f>
        <v>0</v>
      </c>
      <c r="E2102" t="s">
        <v>93</v>
      </c>
      <c r="F2102" t="s">
        <v>1200</v>
      </c>
      <c r="G2102" t="s">
        <v>1743</v>
      </c>
      <c r="H2102" t="s">
        <v>2595</v>
      </c>
      <c r="I2102" t="s">
        <v>2299</v>
      </c>
      <c r="J2102" t="s">
        <v>2868</v>
      </c>
      <c r="K2102" t="s">
        <v>2883</v>
      </c>
      <c r="L2102" t="s">
        <v>2887</v>
      </c>
      <c r="M2102" t="s">
        <v>2892</v>
      </c>
    </row>
    <row r="2103" spans="1:13">
      <c r="A2103" s="1">
        <f>HYPERLINK("https://lsnyc.legalserver.org/matter/dynamic-profile/view/1890336","19-1890336")</f>
        <v>0</v>
      </c>
      <c r="E2103" t="s">
        <v>93</v>
      </c>
      <c r="F2103" t="s">
        <v>1201</v>
      </c>
      <c r="G2103" t="s">
        <v>2266</v>
      </c>
      <c r="H2103" t="s">
        <v>2595</v>
      </c>
      <c r="I2103" t="s">
        <v>2637</v>
      </c>
      <c r="J2103" t="s">
        <v>2868</v>
      </c>
      <c r="K2103" t="s">
        <v>2883</v>
      </c>
      <c r="L2103" t="s">
        <v>2887</v>
      </c>
      <c r="M2103" t="s">
        <v>2892</v>
      </c>
    </row>
    <row r="2104" spans="1:13">
      <c r="A2104" s="1">
        <f>HYPERLINK("https://lsnyc.legalserver.org/matter/dynamic-profile/view/1886437","18-1886437")</f>
        <v>0</v>
      </c>
      <c r="E2104" t="s">
        <v>93</v>
      </c>
      <c r="F2104" t="s">
        <v>1202</v>
      </c>
      <c r="G2104" t="s">
        <v>2267</v>
      </c>
      <c r="H2104" t="s">
        <v>2521</v>
      </c>
      <c r="I2104" t="s">
        <v>2300</v>
      </c>
      <c r="J2104" t="s">
        <v>2868</v>
      </c>
      <c r="L2104" t="s">
        <v>2887</v>
      </c>
      <c r="M2104" t="s">
        <v>2892</v>
      </c>
    </row>
    <row r="2105" spans="1:13">
      <c r="A2105" s="1">
        <f>HYPERLINK("https://lsnyc.legalserver.org/matter/dynamic-profile/view/1890279","19-1890279")</f>
        <v>0</v>
      </c>
      <c r="E2105" t="s">
        <v>93</v>
      </c>
      <c r="F2105" t="s">
        <v>1200</v>
      </c>
      <c r="G2105" t="s">
        <v>1743</v>
      </c>
      <c r="H2105" t="s">
        <v>2595</v>
      </c>
      <c r="I2105" t="s">
        <v>2327</v>
      </c>
      <c r="J2105" t="s">
        <v>2866</v>
      </c>
      <c r="K2105" t="s">
        <v>2883</v>
      </c>
      <c r="L2105" t="s">
        <v>2887</v>
      </c>
      <c r="M2105" t="s">
        <v>2892</v>
      </c>
    </row>
    <row r="2106" spans="1:13">
      <c r="A2106" s="1">
        <f>HYPERLINK("https://lsnyc.legalserver.org/matter/dynamic-profile/view/1889518","19-1889518")</f>
        <v>0</v>
      </c>
      <c r="E2106" t="s">
        <v>93</v>
      </c>
      <c r="F2106" t="s">
        <v>502</v>
      </c>
      <c r="G2106" t="s">
        <v>2268</v>
      </c>
      <c r="H2106" t="s">
        <v>2687</v>
      </c>
      <c r="I2106" t="s">
        <v>2377</v>
      </c>
      <c r="J2106" t="s">
        <v>2866</v>
      </c>
      <c r="K2106" t="s">
        <v>2883</v>
      </c>
      <c r="L2106" t="s">
        <v>2887</v>
      </c>
      <c r="M2106" t="s">
        <v>2892</v>
      </c>
    </row>
    <row r="2107" spans="1:13">
      <c r="A2107" s="1">
        <f>HYPERLINK("https://lsnyc.legalserver.org/matter/dynamic-profile/view/1893681","19-1893681")</f>
        <v>0</v>
      </c>
      <c r="E2107" t="s">
        <v>93</v>
      </c>
      <c r="F2107" t="s">
        <v>1203</v>
      </c>
      <c r="G2107" t="s">
        <v>2269</v>
      </c>
      <c r="H2107" t="s">
        <v>2821</v>
      </c>
      <c r="I2107" t="s">
        <v>2575</v>
      </c>
      <c r="J2107" t="s">
        <v>2866</v>
      </c>
      <c r="L2107" t="s">
        <v>2886</v>
      </c>
    </row>
    <row r="2108" spans="1:13">
      <c r="A2108" s="1">
        <f>HYPERLINK("https://lsnyc.legalserver.org/matter/dynamic-profile/view/1889262","19-1889262")</f>
        <v>0</v>
      </c>
      <c r="E2108" t="s">
        <v>93</v>
      </c>
      <c r="F2108" t="s">
        <v>1204</v>
      </c>
      <c r="G2108" t="s">
        <v>260</v>
      </c>
      <c r="H2108" t="s">
        <v>2542</v>
      </c>
      <c r="I2108" t="s">
        <v>2478</v>
      </c>
      <c r="J2108" t="s">
        <v>2866</v>
      </c>
      <c r="K2108" t="s">
        <v>2883</v>
      </c>
      <c r="L2108" t="s">
        <v>2887</v>
      </c>
      <c r="M2108" t="s">
        <v>2892</v>
      </c>
    </row>
    <row r="2109" spans="1:13">
      <c r="A2109" s="1">
        <f>HYPERLINK("https://lsnyc.legalserver.org/matter/dynamic-profile/view/1909588","19-1909588")</f>
        <v>0</v>
      </c>
      <c r="E2109" t="s">
        <v>93</v>
      </c>
      <c r="F2109" t="s">
        <v>1205</v>
      </c>
      <c r="G2109" t="s">
        <v>1934</v>
      </c>
      <c r="H2109" t="s">
        <v>2582</v>
      </c>
      <c r="I2109" t="s">
        <v>2649</v>
      </c>
      <c r="J2109" t="s">
        <v>2868</v>
      </c>
      <c r="K2109" t="s">
        <v>2883</v>
      </c>
      <c r="L2109" t="s">
        <v>2887</v>
      </c>
      <c r="M2109" t="s">
        <v>2892</v>
      </c>
    </row>
    <row r="2110" spans="1:13">
      <c r="A2110" s="1">
        <f>HYPERLINK("https://lsnyc.legalserver.org/matter/dynamic-profile/view/1892982","19-1892982")</f>
        <v>0</v>
      </c>
      <c r="E2110" t="s">
        <v>93</v>
      </c>
      <c r="F2110" t="s">
        <v>550</v>
      </c>
      <c r="G2110" t="s">
        <v>2270</v>
      </c>
      <c r="H2110" t="s">
        <v>2618</v>
      </c>
      <c r="I2110" t="s">
        <v>2435</v>
      </c>
      <c r="J2110" t="s">
        <v>2870</v>
      </c>
      <c r="L2110" t="s">
        <v>2888</v>
      </c>
      <c r="M2110" t="s">
        <v>2904</v>
      </c>
    </row>
    <row r="2111" spans="1:13">
      <c r="A2111" s="1">
        <f>HYPERLINK("https://lsnyc.legalserver.org/matter/dynamic-profile/view/1896736","19-1896736")</f>
        <v>0</v>
      </c>
      <c r="E2111" t="s">
        <v>93</v>
      </c>
      <c r="F2111" t="s">
        <v>862</v>
      </c>
      <c r="G2111" t="s">
        <v>2271</v>
      </c>
      <c r="H2111" t="s">
        <v>2525</v>
      </c>
      <c r="I2111" t="s">
        <v>2786</v>
      </c>
      <c r="J2111" t="s">
        <v>2868</v>
      </c>
      <c r="L2111" t="s">
        <v>2888</v>
      </c>
      <c r="M2111" t="s">
        <v>2895</v>
      </c>
    </row>
    <row r="2112" spans="1:13">
      <c r="A2112" s="1">
        <f>HYPERLINK("https://lsnyc.legalserver.org/matter/dynamic-profile/view/1898443","19-1898443")</f>
        <v>0</v>
      </c>
      <c r="E2112" t="s">
        <v>93</v>
      </c>
      <c r="F2112" t="s">
        <v>528</v>
      </c>
      <c r="G2112" t="s">
        <v>1390</v>
      </c>
      <c r="H2112" t="s">
        <v>2330</v>
      </c>
      <c r="I2112" t="s">
        <v>2506</v>
      </c>
      <c r="J2112" t="s">
        <v>2868</v>
      </c>
      <c r="M2112" t="s">
        <v>2892</v>
      </c>
    </row>
    <row r="2113" spans="1:13">
      <c r="A2113" s="1">
        <f>HYPERLINK("https://lsnyc.legalserver.org/matter/dynamic-profile/view/1895339","19-1895339")</f>
        <v>0</v>
      </c>
      <c r="E2113" t="s">
        <v>93</v>
      </c>
      <c r="F2113" t="s">
        <v>616</v>
      </c>
      <c r="G2113" t="s">
        <v>1246</v>
      </c>
      <c r="H2113" t="s">
        <v>2500</v>
      </c>
      <c r="I2113" t="s">
        <v>2327</v>
      </c>
      <c r="J2113" t="s">
        <v>2868</v>
      </c>
      <c r="K2113" t="s">
        <v>2883</v>
      </c>
      <c r="L2113" t="s">
        <v>2887</v>
      </c>
      <c r="M2113" t="s">
        <v>2895</v>
      </c>
    </row>
    <row r="2114" spans="1:13">
      <c r="A2114" s="1">
        <f>HYPERLINK("https://lsnyc.legalserver.org/matter/dynamic-profile/view/1910540","19-1910540")</f>
        <v>0</v>
      </c>
      <c r="E2114" t="s">
        <v>93</v>
      </c>
      <c r="F2114" t="s">
        <v>120</v>
      </c>
      <c r="G2114" t="s">
        <v>2272</v>
      </c>
      <c r="H2114" t="s">
        <v>2481</v>
      </c>
      <c r="I2114" t="s">
        <v>2520</v>
      </c>
      <c r="J2114" t="s">
        <v>2868</v>
      </c>
      <c r="K2114" t="s">
        <v>2883</v>
      </c>
      <c r="L2114" t="s">
        <v>2887</v>
      </c>
      <c r="M2114" t="s">
        <v>2892</v>
      </c>
    </row>
    <row r="2115" spans="1:13">
      <c r="A2115" s="1">
        <f>HYPERLINK("https://lsnyc.legalserver.org/matter/dynamic-profile/view/1910542","19-1910542")</f>
        <v>0</v>
      </c>
      <c r="E2115" t="s">
        <v>93</v>
      </c>
      <c r="F2115" t="s">
        <v>120</v>
      </c>
      <c r="G2115" t="s">
        <v>2272</v>
      </c>
      <c r="H2115" t="s">
        <v>2481</v>
      </c>
      <c r="I2115" t="s">
        <v>2520</v>
      </c>
      <c r="J2115" t="s">
        <v>2866</v>
      </c>
    </row>
    <row r="2116" spans="1:13">
      <c r="A2116" s="1">
        <f>HYPERLINK("https://lsnyc.legalserver.org/matter/dynamic-profile/view/1890340","19-1890340")</f>
        <v>0</v>
      </c>
      <c r="E2116" t="s">
        <v>93</v>
      </c>
      <c r="F2116" t="s">
        <v>1201</v>
      </c>
      <c r="G2116" t="s">
        <v>2266</v>
      </c>
      <c r="H2116" t="s">
        <v>2595</v>
      </c>
      <c r="I2116" t="s">
        <v>2406</v>
      </c>
      <c r="J2116" t="s">
        <v>2866</v>
      </c>
      <c r="L2116" t="s">
        <v>2887</v>
      </c>
      <c r="M2116" t="s">
        <v>2892</v>
      </c>
    </row>
    <row r="2117" spans="1:13">
      <c r="A2117" s="1">
        <f>HYPERLINK("https://lsnyc.legalserver.org/matter/dynamic-profile/view/1893913","19-1893913")</f>
        <v>0</v>
      </c>
      <c r="E2117" t="s">
        <v>93</v>
      </c>
      <c r="F2117" t="s">
        <v>502</v>
      </c>
      <c r="G2117" t="s">
        <v>2268</v>
      </c>
      <c r="H2117" t="s">
        <v>2409</v>
      </c>
      <c r="I2117" t="s">
        <v>2318</v>
      </c>
      <c r="J2117" t="s">
        <v>2868</v>
      </c>
      <c r="K2117" t="s">
        <v>2883</v>
      </c>
      <c r="L2117" t="s">
        <v>2887</v>
      </c>
      <c r="M2117" t="s">
        <v>2897</v>
      </c>
    </row>
    <row r="2118" spans="1:13">
      <c r="A2118" s="1">
        <f>HYPERLINK("https://lsnyc.legalserver.org/matter/dynamic-profile/view/1893892","19-1893892")</f>
        <v>0</v>
      </c>
      <c r="E2118" t="s">
        <v>93</v>
      </c>
      <c r="F2118" t="s">
        <v>1201</v>
      </c>
      <c r="G2118" t="s">
        <v>2266</v>
      </c>
      <c r="H2118" t="s">
        <v>2409</v>
      </c>
      <c r="I2118" t="s">
        <v>2412</v>
      </c>
      <c r="J2118" t="s">
        <v>2868</v>
      </c>
      <c r="K2118" t="s">
        <v>2883</v>
      </c>
      <c r="L2118" t="s">
        <v>2891</v>
      </c>
      <c r="M2118" t="s">
        <v>2914</v>
      </c>
    </row>
    <row r="2119" spans="1:13">
      <c r="A2119" s="1">
        <f>HYPERLINK("https://lsnyc.legalserver.org/matter/dynamic-profile/view/1902255","19-1902255")</f>
        <v>0</v>
      </c>
      <c r="E2119" t="s">
        <v>93</v>
      </c>
      <c r="F2119" t="s">
        <v>1206</v>
      </c>
      <c r="G2119" t="s">
        <v>2273</v>
      </c>
      <c r="H2119" t="s">
        <v>2404</v>
      </c>
      <c r="I2119" t="s">
        <v>2766</v>
      </c>
      <c r="J2119" t="s">
        <v>2866</v>
      </c>
    </row>
    <row r="2120" spans="1:13">
      <c r="A2120" s="1">
        <f>HYPERLINK("https://lsnyc.legalserver.org/matter/dynamic-profile/view/1903982","19-1903982")</f>
        <v>0</v>
      </c>
      <c r="E2120" t="s">
        <v>93</v>
      </c>
      <c r="F2120" t="s">
        <v>593</v>
      </c>
      <c r="G2120" t="s">
        <v>2274</v>
      </c>
      <c r="H2120" t="s">
        <v>2605</v>
      </c>
      <c r="I2120" t="s">
        <v>2398</v>
      </c>
      <c r="J2120" t="s">
        <v>2868</v>
      </c>
      <c r="K2120" t="s">
        <v>2883</v>
      </c>
      <c r="L2120" t="s">
        <v>2887</v>
      </c>
      <c r="M2120" t="s">
        <v>2892</v>
      </c>
    </row>
    <row r="2121" spans="1:13">
      <c r="A2121" s="1">
        <f>HYPERLINK("https://lsnyc.legalserver.org/matter/dynamic-profile/view/1909595","19-1909595")</f>
        <v>0</v>
      </c>
      <c r="E2121" t="s">
        <v>93</v>
      </c>
      <c r="F2121" t="s">
        <v>1205</v>
      </c>
      <c r="G2121" t="s">
        <v>1934</v>
      </c>
      <c r="H2121" t="s">
        <v>2582</v>
      </c>
      <c r="I2121" t="s">
        <v>2649</v>
      </c>
      <c r="J2121" t="s">
        <v>2866</v>
      </c>
      <c r="K2121" t="s">
        <v>2883</v>
      </c>
      <c r="L2121" t="s">
        <v>2887</v>
      </c>
      <c r="M2121" t="s">
        <v>2892</v>
      </c>
    </row>
    <row r="2122" spans="1:13">
      <c r="A2122" s="1">
        <f>HYPERLINK("https://lsnyc.legalserver.org/matter/dynamic-profile/view/1901742","19-1901742")</f>
        <v>0</v>
      </c>
      <c r="E2122" t="s">
        <v>93</v>
      </c>
      <c r="F2122" t="s">
        <v>1207</v>
      </c>
      <c r="G2122" t="s">
        <v>1394</v>
      </c>
      <c r="H2122" t="s">
        <v>2563</v>
      </c>
      <c r="I2122" t="s">
        <v>2377</v>
      </c>
      <c r="J2122" t="s">
        <v>2868</v>
      </c>
      <c r="L2122" t="s">
        <v>2887</v>
      </c>
    </row>
    <row r="2123" spans="1:13">
      <c r="A2123" s="1">
        <f>HYPERLINK("https://lsnyc.legalserver.org/matter/dynamic-profile/view/1903973","19-1903973")</f>
        <v>0</v>
      </c>
      <c r="E2123" t="s">
        <v>93</v>
      </c>
      <c r="F2123" t="s">
        <v>1201</v>
      </c>
      <c r="G2123" t="s">
        <v>2266</v>
      </c>
      <c r="H2123" t="s">
        <v>2573</v>
      </c>
      <c r="I2123" t="s">
        <v>2794</v>
      </c>
      <c r="J2123" t="s">
        <v>2868</v>
      </c>
      <c r="K2123" t="s">
        <v>2883</v>
      </c>
      <c r="L2123" t="s">
        <v>2887</v>
      </c>
      <c r="M2123" t="s">
        <v>2892</v>
      </c>
    </row>
    <row r="2124" spans="1:13">
      <c r="A2124" s="1">
        <f>HYPERLINK("https://lsnyc.legalserver.org/matter/dynamic-profile/view/1903008","19-1903008")</f>
        <v>0</v>
      </c>
      <c r="E2124" t="s">
        <v>93</v>
      </c>
      <c r="F2124" t="s">
        <v>413</v>
      </c>
      <c r="G2124" t="s">
        <v>1251</v>
      </c>
      <c r="H2124" t="s">
        <v>2415</v>
      </c>
      <c r="I2124" t="s">
        <v>2705</v>
      </c>
      <c r="J2124" t="s">
        <v>2868</v>
      </c>
      <c r="K2124" t="s">
        <v>2883</v>
      </c>
      <c r="L2124" t="s">
        <v>2887</v>
      </c>
      <c r="M2124" t="s">
        <v>2895</v>
      </c>
    </row>
    <row r="2125" spans="1:13">
      <c r="A2125" s="1">
        <f>HYPERLINK("https://lsnyc.legalserver.org/matter/dynamic-profile/view/1888588","19-1888588")</f>
        <v>0</v>
      </c>
      <c r="E2125" t="s">
        <v>93</v>
      </c>
      <c r="F2125" t="s">
        <v>1208</v>
      </c>
      <c r="G2125" t="s">
        <v>2275</v>
      </c>
      <c r="H2125" t="s">
        <v>2588</v>
      </c>
      <c r="I2125" t="s">
        <v>2351</v>
      </c>
      <c r="J2125" t="s">
        <v>2868</v>
      </c>
      <c r="K2125" t="s">
        <v>2883</v>
      </c>
      <c r="L2125" t="s">
        <v>2887</v>
      </c>
      <c r="M2125" t="s">
        <v>2895</v>
      </c>
    </row>
    <row r="2126" spans="1:13">
      <c r="A2126" s="1">
        <f>HYPERLINK("https://lsnyc.legalserver.org/matter/dynamic-profile/view/1892244","19-1892244")</f>
        <v>0</v>
      </c>
      <c r="E2126" t="s">
        <v>93</v>
      </c>
      <c r="F2126" t="s">
        <v>1209</v>
      </c>
      <c r="G2126" t="s">
        <v>2276</v>
      </c>
      <c r="H2126" t="s">
        <v>2651</v>
      </c>
      <c r="I2126" t="s">
        <v>2363</v>
      </c>
      <c r="J2126" t="s">
        <v>2868</v>
      </c>
      <c r="L2126" t="s">
        <v>2886</v>
      </c>
      <c r="M2126" t="s">
        <v>2895</v>
      </c>
    </row>
    <row r="2127" spans="1:13">
      <c r="A2127" s="1">
        <f>HYPERLINK("https://lsnyc.legalserver.org/matter/dynamic-profile/view/1901255","19-1901255")</f>
        <v>0</v>
      </c>
      <c r="E2127" t="s">
        <v>93</v>
      </c>
      <c r="F2127" t="s">
        <v>1210</v>
      </c>
      <c r="G2127" t="s">
        <v>2277</v>
      </c>
      <c r="H2127" t="s">
        <v>2457</v>
      </c>
      <c r="I2127" t="s">
        <v>2789</v>
      </c>
      <c r="J2127" t="s">
        <v>2868</v>
      </c>
      <c r="K2127" t="s">
        <v>2883</v>
      </c>
      <c r="M2127" t="s">
        <v>2892</v>
      </c>
    </row>
    <row r="2128" spans="1:13">
      <c r="A2128" s="1">
        <f>HYPERLINK("https://lsnyc.legalserver.org/matter/dynamic-profile/view/1893675","19-1893675")</f>
        <v>0</v>
      </c>
      <c r="E2128" t="s">
        <v>93</v>
      </c>
      <c r="F2128" t="s">
        <v>1203</v>
      </c>
      <c r="G2128" t="s">
        <v>2269</v>
      </c>
      <c r="H2128" t="s">
        <v>2821</v>
      </c>
      <c r="I2128" t="s">
        <v>2398</v>
      </c>
      <c r="J2128" t="s">
        <v>2868</v>
      </c>
      <c r="K2128" t="s">
        <v>2883</v>
      </c>
      <c r="L2128" t="s">
        <v>2887</v>
      </c>
      <c r="M2128" t="s">
        <v>2892</v>
      </c>
    </row>
    <row r="2129" spans="1:13">
      <c r="A2129" s="1">
        <f>HYPERLINK("https://lsnyc.legalserver.org/matter/dynamic-profile/view/1901971","19-1901971")</f>
        <v>0</v>
      </c>
      <c r="E2129" t="s">
        <v>93</v>
      </c>
      <c r="F2129" t="s">
        <v>566</v>
      </c>
      <c r="G2129" t="s">
        <v>2278</v>
      </c>
      <c r="H2129" t="s">
        <v>2443</v>
      </c>
      <c r="I2129" t="s">
        <v>2401</v>
      </c>
      <c r="J2129" t="s">
        <v>2868</v>
      </c>
      <c r="K2129" t="s">
        <v>2883</v>
      </c>
      <c r="L2129" t="s">
        <v>2887</v>
      </c>
      <c r="M2129" t="s">
        <v>2892</v>
      </c>
    </row>
    <row r="2130" spans="1:13">
      <c r="A2130" s="1">
        <f>HYPERLINK("https://lsnyc.legalserver.org/matter/dynamic-profile/view/1898049","19-1898049")</f>
        <v>0</v>
      </c>
      <c r="E2130" t="s">
        <v>93</v>
      </c>
      <c r="F2130" t="s">
        <v>453</v>
      </c>
      <c r="G2130" t="s">
        <v>2124</v>
      </c>
      <c r="H2130" t="s">
        <v>2499</v>
      </c>
      <c r="I2130" t="s">
        <v>2731</v>
      </c>
      <c r="J2130" t="s">
        <v>2866</v>
      </c>
    </row>
    <row r="2131" spans="1:13">
      <c r="A2131" s="1">
        <f>HYPERLINK("https://lsnyc.legalserver.org/matter/dynamic-profile/view/1908270","19-1908270")</f>
        <v>0</v>
      </c>
      <c r="E2131" t="s">
        <v>93</v>
      </c>
      <c r="F2131" t="s">
        <v>1093</v>
      </c>
      <c r="G2131" t="s">
        <v>2279</v>
      </c>
      <c r="H2131" t="s">
        <v>2724</v>
      </c>
      <c r="I2131" t="s">
        <v>2705</v>
      </c>
      <c r="J2131" t="s">
        <v>2868</v>
      </c>
      <c r="K2131" t="s">
        <v>2883</v>
      </c>
      <c r="L2131" t="s">
        <v>2887</v>
      </c>
      <c r="M2131" t="s">
        <v>2892</v>
      </c>
    </row>
    <row r="2132" spans="1:13">
      <c r="A2132" s="1">
        <f>HYPERLINK("https://lsnyc.legalserver.org/matter/dynamic-profile/view/1911391","19-1911391")</f>
        <v>0</v>
      </c>
      <c r="E2132" t="s">
        <v>93</v>
      </c>
      <c r="F2132" t="s">
        <v>1211</v>
      </c>
      <c r="G2132" t="s">
        <v>2280</v>
      </c>
      <c r="H2132" t="s">
        <v>2400</v>
      </c>
      <c r="I2132" t="s">
        <v>2705</v>
      </c>
      <c r="J2132" t="s">
        <v>2868</v>
      </c>
      <c r="K2132" t="s">
        <v>2883</v>
      </c>
      <c r="L2132" t="s">
        <v>2887</v>
      </c>
      <c r="M2132" t="s">
        <v>2892</v>
      </c>
    </row>
    <row r="2133" spans="1:13">
      <c r="A2133" s="1">
        <f>HYPERLINK("https://lsnyc.legalserver.org/matter/dynamic-profile/view/1903987","19-1903987")</f>
        <v>0</v>
      </c>
      <c r="E2133" t="s">
        <v>93</v>
      </c>
      <c r="F2133" t="s">
        <v>593</v>
      </c>
      <c r="G2133" t="s">
        <v>2274</v>
      </c>
      <c r="H2133" t="s">
        <v>2605</v>
      </c>
      <c r="I2133" t="s">
        <v>2421</v>
      </c>
      <c r="J2133" t="s">
        <v>2866</v>
      </c>
    </row>
    <row r="2134" spans="1:13">
      <c r="A2134" s="1">
        <f>HYPERLINK("https://lsnyc.legalserver.org/matter/dynamic-profile/view/1902906","19-1902906")</f>
        <v>0</v>
      </c>
      <c r="E2134" t="s">
        <v>93</v>
      </c>
      <c r="F2134" t="s">
        <v>1212</v>
      </c>
      <c r="G2134" t="s">
        <v>2281</v>
      </c>
      <c r="H2134" t="s">
        <v>2297</v>
      </c>
      <c r="I2134" t="s">
        <v>2647</v>
      </c>
      <c r="J2134" t="s">
        <v>2868</v>
      </c>
      <c r="L2134" t="s">
        <v>2887</v>
      </c>
      <c r="M2134" t="s">
        <v>2892</v>
      </c>
    </row>
    <row r="2135" spans="1:13">
      <c r="A2135" s="1">
        <f>HYPERLINK("https://lsnyc.legalserver.org/matter/dynamic-profile/view/1885948","18-1885948")</f>
        <v>0</v>
      </c>
      <c r="E2135" t="s">
        <v>93</v>
      </c>
      <c r="F2135" t="s">
        <v>1213</v>
      </c>
      <c r="G2135" t="s">
        <v>2282</v>
      </c>
      <c r="H2135" t="s">
        <v>2353</v>
      </c>
      <c r="I2135" t="s">
        <v>2574</v>
      </c>
      <c r="J2135" t="s">
        <v>2868</v>
      </c>
      <c r="K2135" t="s">
        <v>2883</v>
      </c>
      <c r="L2135" t="s">
        <v>2887</v>
      </c>
      <c r="M2135" t="s">
        <v>2895</v>
      </c>
    </row>
    <row r="2136" spans="1:13">
      <c r="A2136" s="1">
        <f>HYPERLINK("https://lsnyc.legalserver.org/matter/dynamic-profile/view/1909665","19-1909665")</f>
        <v>0</v>
      </c>
      <c r="E2136" t="s">
        <v>93</v>
      </c>
      <c r="F2136" t="s">
        <v>1214</v>
      </c>
      <c r="G2136" t="s">
        <v>1277</v>
      </c>
      <c r="H2136" t="s">
        <v>2797</v>
      </c>
      <c r="I2136" t="s">
        <v>2303</v>
      </c>
      <c r="J2136" t="s">
        <v>2868</v>
      </c>
      <c r="K2136" t="s">
        <v>2883</v>
      </c>
      <c r="M2136" t="s">
        <v>2892</v>
      </c>
    </row>
    <row r="2137" spans="1:13">
      <c r="A2137" s="1">
        <f>HYPERLINK("https://lsnyc.legalserver.org/matter/dynamic-profile/view/1898021","19-1898021")</f>
        <v>0</v>
      </c>
      <c r="E2137" t="s">
        <v>93</v>
      </c>
      <c r="F2137" t="s">
        <v>612</v>
      </c>
      <c r="G2137" t="s">
        <v>1379</v>
      </c>
      <c r="H2137" t="s">
        <v>2499</v>
      </c>
      <c r="I2137" t="s">
        <v>2485</v>
      </c>
      <c r="J2137" t="s">
        <v>2866</v>
      </c>
    </row>
    <row r="2138" spans="1:13">
      <c r="A2138" s="1">
        <f>HYPERLINK("https://lsnyc.legalserver.org/matter/dynamic-profile/view/1899421","19-1899421")</f>
        <v>0</v>
      </c>
      <c r="E2138" t="s">
        <v>93</v>
      </c>
      <c r="F2138" t="s">
        <v>249</v>
      </c>
      <c r="G2138" t="s">
        <v>1444</v>
      </c>
      <c r="H2138" t="s">
        <v>2325</v>
      </c>
      <c r="I2138" t="s">
        <v>2403</v>
      </c>
      <c r="J2138" t="s">
        <v>2868</v>
      </c>
      <c r="K2138" t="s">
        <v>2883</v>
      </c>
      <c r="L2138" t="s">
        <v>2887</v>
      </c>
      <c r="M2138" t="s">
        <v>2895</v>
      </c>
    </row>
    <row r="2139" spans="1:13">
      <c r="A2139" s="1">
        <f>HYPERLINK("https://lsnyc.legalserver.org/matter/dynamic-profile/view/1892722","19-1892722")</f>
        <v>0</v>
      </c>
      <c r="E2139" t="s">
        <v>93</v>
      </c>
      <c r="F2139" t="s">
        <v>1215</v>
      </c>
      <c r="G2139" t="s">
        <v>2283</v>
      </c>
      <c r="H2139" t="s">
        <v>2335</v>
      </c>
      <c r="I2139" t="s">
        <v>2597</v>
      </c>
      <c r="J2139" t="s">
        <v>2868</v>
      </c>
      <c r="K2139" t="s">
        <v>2883</v>
      </c>
      <c r="L2139" t="s">
        <v>2888</v>
      </c>
      <c r="M2139" t="s">
        <v>2895</v>
      </c>
    </row>
    <row r="2140" spans="1:13">
      <c r="A2140" s="1">
        <f>HYPERLINK("https://lsnyc.legalserver.org/matter/dynamic-profile/view/1901306","19-1901306")</f>
        <v>0</v>
      </c>
      <c r="E2140" t="s">
        <v>93</v>
      </c>
      <c r="F2140" t="s">
        <v>705</v>
      </c>
      <c r="G2140" t="s">
        <v>2284</v>
      </c>
      <c r="H2140" t="s">
        <v>2436</v>
      </c>
      <c r="I2140" t="s">
        <v>2705</v>
      </c>
      <c r="J2140" t="s">
        <v>2868</v>
      </c>
      <c r="K2140" t="s">
        <v>2883</v>
      </c>
      <c r="L2140" t="s">
        <v>2887</v>
      </c>
      <c r="M2140" t="s">
        <v>2895</v>
      </c>
    </row>
    <row r="2141" spans="1:13">
      <c r="A2141" s="1">
        <f>HYPERLINK("https://lsnyc.legalserver.org/matter/dynamic-profile/view/1909147","19-1909147")</f>
        <v>0</v>
      </c>
      <c r="E2141" t="s">
        <v>93</v>
      </c>
      <c r="F2141" t="s">
        <v>1216</v>
      </c>
      <c r="G2141" t="s">
        <v>2285</v>
      </c>
      <c r="H2141" t="s">
        <v>2314</v>
      </c>
      <c r="I2141" t="s">
        <v>2566</v>
      </c>
      <c r="J2141" t="s">
        <v>2868</v>
      </c>
      <c r="K2141" t="s">
        <v>2883</v>
      </c>
      <c r="M2141" t="s">
        <v>2895</v>
      </c>
    </row>
    <row r="2142" spans="1:13">
      <c r="A2142" s="1">
        <f>HYPERLINK("https://lsnyc.legalserver.org/matter/dynamic-profile/view/1896888","19-1896888")</f>
        <v>0</v>
      </c>
      <c r="E2142" t="s">
        <v>93</v>
      </c>
      <c r="F2142" t="s">
        <v>1217</v>
      </c>
      <c r="G2142" t="s">
        <v>1292</v>
      </c>
      <c r="H2142" t="s">
        <v>2535</v>
      </c>
      <c r="I2142" t="s">
        <v>2766</v>
      </c>
      <c r="J2142" t="s">
        <v>2868</v>
      </c>
      <c r="K2142" t="s">
        <v>2883</v>
      </c>
      <c r="L2142" t="s">
        <v>2887</v>
      </c>
      <c r="M2142" t="s">
        <v>2892</v>
      </c>
    </row>
    <row r="2143" spans="1:13">
      <c r="A2143" s="1">
        <f>HYPERLINK("https://lsnyc.legalserver.org/matter/dynamic-profile/view/1911810","19-1911810")</f>
        <v>0</v>
      </c>
      <c r="E2143" t="s">
        <v>93</v>
      </c>
      <c r="F2143" t="s">
        <v>1218</v>
      </c>
      <c r="G2143" t="s">
        <v>2286</v>
      </c>
      <c r="H2143" t="s">
        <v>2636</v>
      </c>
      <c r="I2143" t="s">
        <v>2705</v>
      </c>
      <c r="J2143" t="s">
        <v>2868</v>
      </c>
      <c r="K2143" t="s">
        <v>2883</v>
      </c>
      <c r="L2143" t="s">
        <v>2887</v>
      </c>
      <c r="M2143" t="s">
        <v>2892</v>
      </c>
    </row>
    <row r="2144" spans="1:13">
      <c r="A2144" s="1">
        <f>HYPERLINK("https://lsnyc.legalserver.org/matter/dynamic-profile/view/1886235","18-1886235")</f>
        <v>0</v>
      </c>
      <c r="E2144" t="s">
        <v>93</v>
      </c>
      <c r="F2144" t="s">
        <v>202</v>
      </c>
      <c r="G2144" t="s">
        <v>2161</v>
      </c>
      <c r="H2144" t="s">
        <v>2294</v>
      </c>
      <c r="I2144" t="s">
        <v>2636</v>
      </c>
      <c r="J2144" t="s">
        <v>2868</v>
      </c>
      <c r="K2144" t="s">
        <v>2883</v>
      </c>
      <c r="L2144" t="s">
        <v>2887</v>
      </c>
      <c r="M2144" t="s">
        <v>2892</v>
      </c>
    </row>
    <row r="2145" spans="1:13">
      <c r="A2145" s="1">
        <f>HYPERLINK("https://lsnyc.legalserver.org/matter/dynamic-profile/view/1908502","19-1908502")</f>
        <v>0</v>
      </c>
      <c r="E2145" t="s">
        <v>93</v>
      </c>
      <c r="F2145" t="s">
        <v>1219</v>
      </c>
      <c r="G2145" t="s">
        <v>2197</v>
      </c>
      <c r="H2145" t="s">
        <v>2574</v>
      </c>
      <c r="I2145" t="s">
        <v>2649</v>
      </c>
      <c r="J2145" t="s">
        <v>2868</v>
      </c>
      <c r="K2145" t="s">
        <v>2883</v>
      </c>
      <c r="L2145" t="s">
        <v>2887</v>
      </c>
      <c r="M2145" t="s">
        <v>2892</v>
      </c>
    </row>
    <row r="2146" spans="1:13">
      <c r="A2146" s="1">
        <f>HYPERLINK("https://lsnyc.legalserver.org/matter/dynamic-profile/view/1907928","19-1907928")</f>
        <v>0</v>
      </c>
      <c r="E2146" t="s">
        <v>93</v>
      </c>
      <c r="F2146" t="s">
        <v>1220</v>
      </c>
      <c r="G2146" t="s">
        <v>395</v>
      </c>
      <c r="H2146" t="s">
        <v>2601</v>
      </c>
      <c r="I2146" t="s">
        <v>2401</v>
      </c>
      <c r="J2146" t="s">
        <v>2868</v>
      </c>
      <c r="K2146" t="s">
        <v>2883</v>
      </c>
      <c r="L2146" t="s">
        <v>2887</v>
      </c>
      <c r="M2146" t="s">
        <v>2892</v>
      </c>
    </row>
    <row r="2147" spans="1:13">
      <c r="A2147" s="1">
        <f>HYPERLINK("https://lsnyc.legalserver.org/matter/dynamic-profile/view/1902998","19-1902998")</f>
        <v>0</v>
      </c>
      <c r="E2147" t="s">
        <v>93</v>
      </c>
      <c r="F2147" t="s">
        <v>1046</v>
      </c>
      <c r="G2147" t="s">
        <v>1597</v>
      </c>
      <c r="H2147" t="s">
        <v>2415</v>
      </c>
      <c r="I2147" t="s">
        <v>2401</v>
      </c>
      <c r="J2147" t="s">
        <v>2868</v>
      </c>
      <c r="K2147" t="s">
        <v>2883</v>
      </c>
      <c r="L2147" t="s">
        <v>2887</v>
      </c>
      <c r="M2147" t="s">
        <v>2892</v>
      </c>
    </row>
    <row r="2148" spans="1:13">
      <c r="A2148" s="1">
        <f>HYPERLINK("https://lsnyc.legalserver.org/matter/dynamic-profile/view/1902831","19-1902831")</f>
        <v>0</v>
      </c>
      <c r="E2148" t="s">
        <v>93</v>
      </c>
      <c r="F2148" t="s">
        <v>1221</v>
      </c>
      <c r="G2148" t="s">
        <v>1436</v>
      </c>
      <c r="H2148" t="s">
        <v>2297</v>
      </c>
      <c r="I2148" t="s">
        <v>2297</v>
      </c>
      <c r="J2148" t="s">
        <v>2868</v>
      </c>
      <c r="K2148" t="s">
        <v>2883</v>
      </c>
      <c r="L2148" t="s">
        <v>2887</v>
      </c>
      <c r="M2148" t="s">
        <v>2892</v>
      </c>
    </row>
    <row r="2149" spans="1:13">
      <c r="A2149" s="1">
        <f>HYPERLINK("https://lsnyc.legalserver.org/matter/dynamic-profile/view/1911875","19-1911875")</f>
        <v>0</v>
      </c>
      <c r="E2149" t="s">
        <v>93</v>
      </c>
      <c r="F2149" t="s">
        <v>1222</v>
      </c>
      <c r="G2149" t="s">
        <v>2287</v>
      </c>
      <c r="H2149" t="s">
        <v>2636</v>
      </c>
      <c r="I2149" t="s">
        <v>2705</v>
      </c>
      <c r="J2149" t="s">
        <v>2868</v>
      </c>
      <c r="K2149" t="s">
        <v>2883</v>
      </c>
      <c r="M2149" t="s">
        <v>2895</v>
      </c>
    </row>
    <row r="2150" spans="1:13">
      <c r="A2150" s="1">
        <f>HYPERLINK("https://lsnyc.legalserver.org/matter/dynamic-profile/view/1900502","19-1900502")</f>
        <v>0</v>
      </c>
      <c r="E2150" t="s">
        <v>93</v>
      </c>
      <c r="F2150" t="s">
        <v>206</v>
      </c>
      <c r="G2150" t="s">
        <v>2288</v>
      </c>
      <c r="H2150" t="s">
        <v>2412</v>
      </c>
      <c r="I2150" t="s">
        <v>2667</v>
      </c>
      <c r="J2150" t="s">
        <v>2868</v>
      </c>
      <c r="K2150" t="s">
        <v>2883</v>
      </c>
      <c r="L2150" t="s">
        <v>2887</v>
      </c>
      <c r="M2150" t="s">
        <v>2895</v>
      </c>
    </row>
    <row r="2151" spans="1:13">
      <c r="A2151" s="1">
        <f>HYPERLINK("https://lsnyc.legalserver.org/matter/dynamic-profile/view/1902251","19-1902251")</f>
        <v>0</v>
      </c>
      <c r="E2151" t="s">
        <v>93</v>
      </c>
      <c r="F2151" t="s">
        <v>1206</v>
      </c>
      <c r="G2151" t="s">
        <v>2273</v>
      </c>
      <c r="H2151" t="s">
        <v>2404</v>
      </c>
      <c r="I2151" t="s">
        <v>2395</v>
      </c>
      <c r="J2151" t="s">
        <v>2868</v>
      </c>
      <c r="K2151" t="s">
        <v>2883</v>
      </c>
      <c r="L2151" t="s">
        <v>2887</v>
      </c>
      <c r="M2151" t="s">
        <v>2892</v>
      </c>
    </row>
    <row r="2152" spans="1:13">
      <c r="A2152" s="1">
        <f>HYPERLINK("https://lsnyc.legalserver.org/matter/dynamic-profile/view/1888528","19-1888528")</f>
        <v>0</v>
      </c>
      <c r="E2152" t="s">
        <v>93</v>
      </c>
      <c r="F2152" t="s">
        <v>1204</v>
      </c>
      <c r="G2152" t="s">
        <v>260</v>
      </c>
      <c r="H2152" t="s">
        <v>2588</v>
      </c>
      <c r="I2152" t="s">
        <v>2379</v>
      </c>
      <c r="J2152" t="s">
        <v>2868</v>
      </c>
      <c r="K2152" t="s">
        <v>2883</v>
      </c>
      <c r="L2152" t="s">
        <v>2887</v>
      </c>
      <c r="M2152" t="s">
        <v>2892</v>
      </c>
    </row>
    <row r="2153" spans="1:13">
      <c r="A2153" s="1">
        <f>HYPERLINK("https://lsnyc.legalserver.org/matter/dynamic-profile/view/1898018","19-1898018")</f>
        <v>0</v>
      </c>
      <c r="E2153" t="s">
        <v>93</v>
      </c>
      <c r="F2153" t="s">
        <v>612</v>
      </c>
      <c r="G2153" t="s">
        <v>1379</v>
      </c>
      <c r="H2153" t="s">
        <v>2499</v>
      </c>
      <c r="I2153" t="s">
        <v>2401</v>
      </c>
      <c r="J2153" t="s">
        <v>2868</v>
      </c>
      <c r="K2153" t="s">
        <v>2883</v>
      </c>
      <c r="L2153" t="s">
        <v>2887</v>
      </c>
      <c r="M2153" t="s">
        <v>2892</v>
      </c>
    </row>
    <row r="2154" spans="1:13">
      <c r="A2154" s="1">
        <f>HYPERLINK("https://lsnyc.legalserver.org/matter/dynamic-profile/view/1898041","19-1898041")</f>
        <v>0</v>
      </c>
      <c r="E2154" t="s">
        <v>93</v>
      </c>
      <c r="F2154" t="s">
        <v>453</v>
      </c>
      <c r="G2154" t="s">
        <v>2124</v>
      </c>
      <c r="H2154" t="s">
        <v>2499</v>
      </c>
      <c r="I2154" t="s">
        <v>2657</v>
      </c>
      <c r="J2154" t="s">
        <v>2868</v>
      </c>
      <c r="K2154" t="s">
        <v>2883</v>
      </c>
      <c r="M2154" t="s">
        <v>2892</v>
      </c>
    </row>
    <row r="2155" spans="1:13">
      <c r="A2155" s="1">
        <f>HYPERLINK("https://lsnyc.legalserver.org/matter/dynamic-profile/view/1896123","19-1896123")</f>
        <v>0</v>
      </c>
      <c r="E2155" t="s">
        <v>93</v>
      </c>
      <c r="F2155" t="s">
        <v>1223</v>
      </c>
      <c r="G2155" t="s">
        <v>1650</v>
      </c>
      <c r="H2155" t="s">
        <v>2386</v>
      </c>
      <c r="I2155" t="s">
        <v>2786</v>
      </c>
      <c r="J2155" t="s">
        <v>2868</v>
      </c>
      <c r="K2155" t="s">
        <v>2883</v>
      </c>
      <c r="L2155" t="s">
        <v>2888</v>
      </c>
      <c r="M2155" t="s">
        <v>2892</v>
      </c>
    </row>
    <row r="2156" spans="1:13">
      <c r="A2156" s="1">
        <f>HYPERLINK("https://lsnyc.legalserver.org/matter/dynamic-profile/view/1889513","19-1889513")</f>
        <v>0</v>
      </c>
      <c r="E2156" t="s">
        <v>93</v>
      </c>
      <c r="F2156" t="s">
        <v>502</v>
      </c>
      <c r="G2156" t="s">
        <v>2268</v>
      </c>
      <c r="H2156" t="s">
        <v>2687</v>
      </c>
      <c r="I2156" t="s">
        <v>2306</v>
      </c>
      <c r="J2156" t="s">
        <v>2868</v>
      </c>
      <c r="K2156" t="s">
        <v>2883</v>
      </c>
      <c r="L2156" t="s">
        <v>2887</v>
      </c>
      <c r="M2156" t="s">
        <v>2892</v>
      </c>
    </row>
    <row r="2157" spans="1:13">
      <c r="A2157" s="1">
        <f>HYPERLINK("https://lsnyc.legalserver.org/matter/dynamic-profile/view/1909669","19-1909669")</f>
        <v>0</v>
      </c>
      <c r="E2157" t="s">
        <v>93</v>
      </c>
      <c r="F2157" t="s">
        <v>1214</v>
      </c>
      <c r="G2157" t="s">
        <v>1277</v>
      </c>
      <c r="H2157" t="s">
        <v>2797</v>
      </c>
      <c r="I2157" t="s">
        <v>2303</v>
      </c>
      <c r="J2157" t="s">
        <v>2866</v>
      </c>
    </row>
    <row r="2158" spans="1:13">
      <c r="A2158" s="1">
        <f>HYPERLINK("https://lsnyc.legalserver.org/matter/dynamic-profile/view/1908520","19-1908520")</f>
        <v>0</v>
      </c>
      <c r="E2158" t="s">
        <v>93</v>
      </c>
      <c r="F2158" t="s">
        <v>350</v>
      </c>
      <c r="G2158" t="s">
        <v>1295</v>
      </c>
      <c r="H2158" t="s">
        <v>2574</v>
      </c>
      <c r="I2158" t="s">
        <v>2303</v>
      </c>
      <c r="J2158" t="s">
        <v>2868</v>
      </c>
      <c r="K2158" t="s">
        <v>2883</v>
      </c>
      <c r="L2158" t="s">
        <v>2887</v>
      </c>
      <c r="M2158" t="s">
        <v>2892</v>
      </c>
    </row>
    <row r="2159" spans="1:13">
      <c r="A2159" s="1">
        <f>HYPERLINK("https://lsnyc.legalserver.org/matter/dynamic-profile/view/1893689","19-1893689")</f>
        <v>0</v>
      </c>
      <c r="E2159" t="s">
        <v>93</v>
      </c>
      <c r="F2159" t="s">
        <v>1224</v>
      </c>
      <c r="G2159" t="s">
        <v>2289</v>
      </c>
      <c r="H2159" t="s">
        <v>2821</v>
      </c>
      <c r="I2159" t="s">
        <v>2620</v>
      </c>
      <c r="J2159" t="s">
        <v>2868</v>
      </c>
      <c r="K2159" t="s">
        <v>2883</v>
      </c>
      <c r="L2159" t="s">
        <v>2887</v>
      </c>
      <c r="M2159" t="s">
        <v>2892</v>
      </c>
    </row>
    <row r="2160" spans="1:13">
      <c r="A2160" s="1">
        <f>HYPERLINK("https://lsnyc.legalserver.org/matter/dynamic-profile/view/1896851","19-1896851")</f>
        <v>0</v>
      </c>
      <c r="E2160" t="s">
        <v>93</v>
      </c>
      <c r="F2160" t="s">
        <v>310</v>
      </c>
      <c r="G2160" t="s">
        <v>2034</v>
      </c>
      <c r="H2160" t="s">
        <v>2535</v>
      </c>
      <c r="I2160" t="s">
        <v>2780</v>
      </c>
      <c r="J2160" t="s">
        <v>2868</v>
      </c>
      <c r="K2160" t="s">
        <v>2883</v>
      </c>
      <c r="L2160" t="s">
        <v>2887</v>
      </c>
      <c r="M2160" t="s">
        <v>2892</v>
      </c>
    </row>
    <row r="2161" spans="1:13">
      <c r="A2161" s="1">
        <f>HYPERLINK("https://lsnyc.legalserver.org/matter/dynamic-profile/view/1905305","19-1905305")</f>
        <v>0</v>
      </c>
      <c r="E2161" t="s">
        <v>94</v>
      </c>
      <c r="F2161" t="s">
        <v>293</v>
      </c>
      <c r="G2161" t="s">
        <v>2290</v>
      </c>
      <c r="H2161" t="s">
        <v>2497</v>
      </c>
      <c r="I2161" t="s">
        <v>2305</v>
      </c>
      <c r="J2161" t="s">
        <v>2868</v>
      </c>
      <c r="K2161" t="s">
        <v>2883</v>
      </c>
      <c r="M2161" t="s">
        <v>2895</v>
      </c>
    </row>
    <row r="2162" spans="1:13">
      <c r="A2162" s="1">
        <f>HYPERLINK("https://lsnyc.legalserver.org/matter/dynamic-profile/view/0766931","14-0766931")</f>
        <v>0</v>
      </c>
      <c r="E2162" t="s">
        <v>94</v>
      </c>
      <c r="F2162" t="s">
        <v>104</v>
      </c>
      <c r="G2162" t="s">
        <v>1612</v>
      </c>
      <c r="H2162" t="s">
        <v>2841</v>
      </c>
      <c r="I2162" t="s">
        <v>2705</v>
      </c>
      <c r="J2162" t="s">
        <v>2870</v>
      </c>
      <c r="K2162" t="s">
        <v>2883</v>
      </c>
      <c r="L2162" t="s">
        <v>2887</v>
      </c>
      <c r="M2162" t="s">
        <v>2895</v>
      </c>
    </row>
    <row r="2163" spans="1:13">
      <c r="A2163" s="1">
        <f>HYPERLINK("https://lsnyc.legalserver.org/matter/dynamic-profile/view/0823697","17-0823697")</f>
        <v>0</v>
      </c>
      <c r="E2163" t="s">
        <v>94</v>
      </c>
      <c r="F2163" t="s">
        <v>166</v>
      </c>
      <c r="G2163" t="s">
        <v>1286</v>
      </c>
      <c r="H2163" t="s">
        <v>2788</v>
      </c>
      <c r="I2163" t="s">
        <v>2573</v>
      </c>
      <c r="J2163" t="s">
        <v>2868</v>
      </c>
      <c r="K2163" t="s">
        <v>2883</v>
      </c>
      <c r="L2163" t="s">
        <v>2887</v>
      </c>
      <c r="M2163" t="s">
        <v>2895</v>
      </c>
    </row>
    <row r="2164" spans="1:13">
      <c r="A2164" s="1">
        <f>HYPERLINK("https://lsnyc.legalserver.org/matter/dynamic-profile/view/1869323","18-1869323")</f>
        <v>0</v>
      </c>
      <c r="E2164" t="s">
        <v>94</v>
      </c>
      <c r="F2164" t="s">
        <v>349</v>
      </c>
      <c r="G2164" t="s">
        <v>1356</v>
      </c>
      <c r="H2164" t="s">
        <v>2642</v>
      </c>
      <c r="I2164" t="s">
        <v>2431</v>
      </c>
      <c r="J2164" t="s">
        <v>2868</v>
      </c>
      <c r="L2164" t="s">
        <v>2887</v>
      </c>
      <c r="M2164" t="s">
        <v>2892</v>
      </c>
    </row>
    <row r="2165" spans="1:13">
      <c r="A2165" s="1">
        <f>HYPERLINK("https://lsnyc.legalserver.org/matter/dynamic-profile/view/1910745","19-1910745")</f>
        <v>0</v>
      </c>
      <c r="E2165" t="s">
        <v>94</v>
      </c>
      <c r="F2165" t="s">
        <v>526</v>
      </c>
      <c r="G2165" t="s">
        <v>1452</v>
      </c>
      <c r="H2165" t="s">
        <v>2401</v>
      </c>
      <c r="I2165" t="s">
        <v>2360</v>
      </c>
      <c r="J2165" t="s">
        <v>2868</v>
      </c>
      <c r="K2165" t="s">
        <v>2883</v>
      </c>
      <c r="M2165" t="s">
        <v>2895</v>
      </c>
    </row>
    <row r="2166" spans="1:13">
      <c r="A2166" s="1">
        <f>HYPERLINK("https://lsnyc.legalserver.org/matter/dynamic-profile/view/1907538","19-1907538")</f>
        <v>0</v>
      </c>
      <c r="E2166" t="s">
        <v>94</v>
      </c>
      <c r="F2166" t="s">
        <v>304</v>
      </c>
      <c r="G2166" t="s">
        <v>1410</v>
      </c>
      <c r="H2166" t="s">
        <v>2667</v>
      </c>
      <c r="I2166" t="s">
        <v>2635</v>
      </c>
      <c r="J2166" t="s">
        <v>2868</v>
      </c>
      <c r="L2166" t="s">
        <v>2888</v>
      </c>
      <c r="M2166" t="s">
        <v>2899</v>
      </c>
    </row>
    <row r="2167" spans="1:13">
      <c r="A2167" s="1">
        <f>HYPERLINK("https://lsnyc.legalserver.org/matter/dynamic-profile/view/1871925","18-1871925")</f>
        <v>0</v>
      </c>
      <c r="E2167" t="s">
        <v>94</v>
      </c>
      <c r="F2167" t="s">
        <v>140</v>
      </c>
      <c r="G2167" t="s">
        <v>1996</v>
      </c>
      <c r="H2167" t="s">
        <v>2427</v>
      </c>
      <c r="I2167" t="s">
        <v>2414</v>
      </c>
      <c r="J2167" t="s">
        <v>2868</v>
      </c>
      <c r="K2167" t="s">
        <v>2883</v>
      </c>
      <c r="L2167" t="s">
        <v>2887</v>
      </c>
      <c r="M2167" t="s">
        <v>2892</v>
      </c>
    </row>
    <row r="2168" spans="1:13">
      <c r="A2168" s="1">
        <f>HYPERLINK("https://lsnyc.legalserver.org/matter/dynamic-profile/view/1838618","17-1838618")</f>
        <v>0</v>
      </c>
      <c r="E2168" t="s">
        <v>94</v>
      </c>
      <c r="F2168" t="s">
        <v>1225</v>
      </c>
      <c r="G2168" t="s">
        <v>1509</v>
      </c>
      <c r="H2168" t="s">
        <v>2842</v>
      </c>
      <c r="I2168" t="s">
        <v>2410</v>
      </c>
      <c r="J2168" t="s">
        <v>2870</v>
      </c>
      <c r="K2168" t="s">
        <v>2883</v>
      </c>
      <c r="L2168" t="s">
        <v>2887</v>
      </c>
      <c r="M2168" t="s">
        <v>2895</v>
      </c>
    </row>
    <row r="2169" spans="1:13">
      <c r="A2169" s="1">
        <f>HYPERLINK("https://lsnyc.legalserver.org/matter/dynamic-profile/view/1886582","18-1886582")</f>
        <v>0</v>
      </c>
      <c r="E2169" t="s">
        <v>94</v>
      </c>
      <c r="F2169" t="s">
        <v>217</v>
      </c>
      <c r="G2169" t="s">
        <v>120</v>
      </c>
      <c r="H2169" t="s">
        <v>2368</v>
      </c>
      <c r="I2169" t="s">
        <v>2401</v>
      </c>
      <c r="J2169" t="s">
        <v>2868</v>
      </c>
      <c r="L2169" t="s">
        <v>2887</v>
      </c>
      <c r="M2169" t="s">
        <v>2892</v>
      </c>
    </row>
    <row r="2170" spans="1:13">
      <c r="A2170" s="1">
        <f>HYPERLINK("https://lsnyc.legalserver.org/matter/dynamic-profile/view/1838628","17-1838628")</f>
        <v>0</v>
      </c>
      <c r="E2170" t="s">
        <v>94</v>
      </c>
      <c r="F2170" t="s">
        <v>1225</v>
      </c>
      <c r="G2170" t="s">
        <v>1509</v>
      </c>
      <c r="H2170" t="s">
        <v>2693</v>
      </c>
      <c r="I2170" t="s">
        <v>2450</v>
      </c>
      <c r="J2170" t="s">
        <v>2866</v>
      </c>
      <c r="K2170" t="s">
        <v>2883</v>
      </c>
      <c r="L2170" t="s">
        <v>2885</v>
      </c>
    </row>
    <row r="2171" spans="1:13">
      <c r="A2171" s="1">
        <f>HYPERLINK("https://lsnyc.legalserver.org/matter/dynamic-profile/view/1873550","18-1873550")</f>
        <v>0</v>
      </c>
      <c r="E2171" t="s">
        <v>94</v>
      </c>
      <c r="F2171" t="s">
        <v>482</v>
      </c>
      <c r="G2171" t="s">
        <v>1254</v>
      </c>
      <c r="H2171" t="s">
        <v>2585</v>
      </c>
      <c r="I2171" t="s">
        <v>2705</v>
      </c>
      <c r="J2171" t="s">
        <v>2868</v>
      </c>
      <c r="K2171" t="s">
        <v>2883</v>
      </c>
      <c r="L2171" t="s">
        <v>2887</v>
      </c>
      <c r="M2171" t="s">
        <v>2892</v>
      </c>
    </row>
    <row r="2172" spans="1:13">
      <c r="A2172" s="1">
        <f>HYPERLINK("https://lsnyc.legalserver.org/matter/dynamic-profile/view/1905037","19-1905037")</f>
        <v>0</v>
      </c>
      <c r="E2172" t="s">
        <v>94</v>
      </c>
      <c r="F2172" t="s">
        <v>119</v>
      </c>
      <c r="G2172" t="s">
        <v>1394</v>
      </c>
      <c r="H2172" t="s">
        <v>2789</v>
      </c>
      <c r="I2172" t="s">
        <v>2705</v>
      </c>
      <c r="J2172" t="s">
        <v>2868</v>
      </c>
      <c r="K2172" t="s">
        <v>2883</v>
      </c>
      <c r="L2172" t="s">
        <v>2890</v>
      </c>
      <c r="M2172" t="s">
        <v>2899</v>
      </c>
    </row>
    <row r="2173" spans="1:13">
      <c r="A2173" s="1">
        <f>HYPERLINK("https://lsnyc.legalserver.org/matter/dynamic-profile/view/1906974","19-1906974")</f>
        <v>0</v>
      </c>
      <c r="E2173" t="s">
        <v>94</v>
      </c>
      <c r="F2173" t="s">
        <v>1226</v>
      </c>
      <c r="G2173" t="s">
        <v>1233</v>
      </c>
      <c r="H2173" t="s">
        <v>2799</v>
      </c>
      <c r="I2173" t="s">
        <v>2314</v>
      </c>
      <c r="J2173" t="s">
        <v>2868</v>
      </c>
      <c r="K2173" t="s">
        <v>2883</v>
      </c>
      <c r="L2173" t="s">
        <v>2886</v>
      </c>
      <c r="M2173" t="s">
        <v>2892</v>
      </c>
    </row>
    <row r="2174" spans="1:13">
      <c r="A2174" s="1">
        <f>HYPERLINK("https://lsnyc.legalserver.org/matter/dynamic-profile/view/0812835","16-0812835")</f>
        <v>0</v>
      </c>
      <c r="E2174" t="s">
        <v>94</v>
      </c>
      <c r="F2174" t="s">
        <v>1227</v>
      </c>
      <c r="G2174" t="s">
        <v>2291</v>
      </c>
      <c r="H2174" t="s">
        <v>2843</v>
      </c>
      <c r="I2174" t="s">
        <v>2494</v>
      </c>
      <c r="J2174" t="s">
        <v>2868</v>
      </c>
      <c r="L2174" t="s">
        <v>2887</v>
      </c>
      <c r="M2174" t="s">
        <v>2892</v>
      </c>
    </row>
    <row r="2175" spans="1:13">
      <c r="A2175" s="1">
        <f>HYPERLINK("https://lsnyc.legalserver.org/matter/dynamic-profile/view/1864623","18-1864623")</f>
        <v>0</v>
      </c>
      <c r="E2175" t="s">
        <v>94</v>
      </c>
      <c r="F2175" t="s">
        <v>1228</v>
      </c>
      <c r="G2175" t="s">
        <v>1262</v>
      </c>
      <c r="H2175" t="s">
        <v>2553</v>
      </c>
      <c r="I2175" t="s">
        <v>2368</v>
      </c>
      <c r="J2175" t="s">
        <v>2868</v>
      </c>
      <c r="K2175" t="s">
        <v>2883</v>
      </c>
      <c r="L2175" t="s">
        <v>2887</v>
      </c>
      <c r="M2175" t="s">
        <v>2895</v>
      </c>
    </row>
    <row r="2176" spans="1:13">
      <c r="A2176" s="1">
        <f>HYPERLINK("https://lsnyc.legalserver.org/matter/dynamic-profile/view/1900083","19-1900083")</f>
        <v>0</v>
      </c>
      <c r="E2176" t="s">
        <v>94</v>
      </c>
      <c r="F2176" t="s">
        <v>630</v>
      </c>
      <c r="G2176" t="s">
        <v>610</v>
      </c>
      <c r="H2176" t="s">
        <v>2786</v>
      </c>
      <c r="I2176" t="s">
        <v>2295</v>
      </c>
      <c r="J2176" t="s">
        <v>2868</v>
      </c>
      <c r="K2176" t="s">
        <v>2883</v>
      </c>
      <c r="L2176" t="s">
        <v>2887</v>
      </c>
      <c r="M2176" t="s">
        <v>2892</v>
      </c>
    </row>
    <row r="2177" spans="1:13">
      <c r="A2177" s="1">
        <f>HYPERLINK("https://lsnyc.legalserver.org/matter/dynamic-profile/view/1911976","19-1911976")</f>
        <v>0</v>
      </c>
      <c r="E2177" t="s">
        <v>95</v>
      </c>
      <c r="F2177" t="s">
        <v>298</v>
      </c>
      <c r="G2177" t="s">
        <v>1528</v>
      </c>
      <c r="H2177" t="s">
        <v>2649</v>
      </c>
      <c r="I2177" t="s">
        <v>2649</v>
      </c>
      <c r="J2177" t="s">
        <v>2868</v>
      </c>
      <c r="L2177" t="s">
        <v>2888</v>
      </c>
    </row>
    <row r="2178" spans="1:13">
      <c r="A2178" s="1">
        <f>HYPERLINK("https://lsnyc.legalserver.org/matter/dynamic-profile/view/1891244","19-1891244")</f>
        <v>0</v>
      </c>
      <c r="E2178" t="s">
        <v>95</v>
      </c>
      <c r="F2178" t="s">
        <v>624</v>
      </c>
      <c r="G2178" t="s">
        <v>2292</v>
      </c>
      <c r="H2178" t="s">
        <v>2494</v>
      </c>
      <c r="I2178" t="s">
        <v>2463</v>
      </c>
      <c r="J2178" t="s">
        <v>2868</v>
      </c>
      <c r="K2178" t="s">
        <v>2883</v>
      </c>
      <c r="L2178" t="s">
        <v>2888</v>
      </c>
      <c r="M2178" t="s">
        <v>2906</v>
      </c>
    </row>
    <row r="2179" spans="1:13">
      <c r="A2179" s="1">
        <f>HYPERLINK("https://lsnyc.legalserver.org/matter/dynamic-profile/view/1891884","19-1891884")</f>
        <v>0</v>
      </c>
      <c r="E2179" t="s">
        <v>95</v>
      </c>
      <c r="F2179" t="s">
        <v>326</v>
      </c>
      <c r="G2179" t="s">
        <v>1476</v>
      </c>
      <c r="H2179" t="s">
        <v>2345</v>
      </c>
      <c r="I2179" t="s">
        <v>2463</v>
      </c>
      <c r="J2179" t="s">
        <v>2870</v>
      </c>
      <c r="K2179" t="s">
        <v>2883</v>
      </c>
      <c r="L2179" t="s">
        <v>2888</v>
      </c>
    </row>
    <row r="2180" spans="1:13">
      <c r="A2180" s="1">
        <f>HYPERLINK("https://lsnyc.legalserver.org/matter/dynamic-profile/view/1888023","19-1888023")</f>
        <v>0</v>
      </c>
      <c r="E2180" t="s">
        <v>95</v>
      </c>
      <c r="F2180" t="s">
        <v>187</v>
      </c>
      <c r="G2180" t="s">
        <v>2293</v>
      </c>
      <c r="H2180" t="s">
        <v>2634</v>
      </c>
      <c r="I2180" t="s">
        <v>2487</v>
      </c>
      <c r="J2180" t="s">
        <v>2868</v>
      </c>
      <c r="L2180" t="s">
        <v>2888</v>
      </c>
      <c r="M2180" t="s">
        <v>2903</v>
      </c>
    </row>
    <row r="2181" spans="1:13">
      <c r="A2181" s="1">
        <f>HYPERLINK("https://lsnyc.legalserver.org/matter/dynamic-profile/view/1899645","19-1899645")</f>
        <v>0</v>
      </c>
      <c r="E2181" t="s">
        <v>96</v>
      </c>
      <c r="F2181" t="s">
        <v>466</v>
      </c>
      <c r="G2181" t="s">
        <v>1355</v>
      </c>
      <c r="H2181" t="s">
        <v>2325</v>
      </c>
      <c r="I2181" t="s">
        <v>2636</v>
      </c>
      <c r="J2181" t="s">
        <v>2866</v>
      </c>
      <c r="K2181" t="s">
        <v>2883</v>
      </c>
    </row>
    <row r="2182" spans="1:13">
      <c r="A2182" s="1">
        <f>HYPERLINK("https://lsnyc.legalserver.org/matter/dynamic-profile/view/1912250","19-1912250")</f>
        <v>0</v>
      </c>
      <c r="E2182" t="s">
        <v>96</v>
      </c>
      <c r="F2182" t="s">
        <v>169</v>
      </c>
      <c r="G2182" t="s">
        <v>1529</v>
      </c>
      <c r="H2182" t="s">
        <v>2649</v>
      </c>
      <c r="I2182" t="s">
        <v>2407</v>
      </c>
      <c r="J2182" t="s">
        <v>2866</v>
      </c>
      <c r="K2182" t="s">
        <v>2883</v>
      </c>
    </row>
    <row r="2183" spans="1:13">
      <c r="A2183" s="1">
        <f>HYPERLINK("https://lsnyc.legalserver.org/matter/dynamic-profile/view/1912288","19-1912288")</f>
        <v>0</v>
      </c>
      <c r="E2183" t="s">
        <v>96</v>
      </c>
      <c r="F2183" t="s">
        <v>102</v>
      </c>
      <c r="G2183" t="s">
        <v>2012</v>
      </c>
      <c r="H2183" t="s">
        <v>2649</v>
      </c>
      <c r="I2183" t="s">
        <v>2647</v>
      </c>
      <c r="J2183" t="s">
        <v>2866</v>
      </c>
      <c r="K2183" t="s">
        <v>2883</v>
      </c>
    </row>
    <row r="2184" spans="1:13">
      <c r="A2184" s="1">
        <f>HYPERLINK("https://lsnyc.legalserver.org/matter/dynamic-profile/view/1886948","19-1886948")</f>
        <v>0</v>
      </c>
      <c r="E2184" t="s">
        <v>96</v>
      </c>
      <c r="F2184" t="s">
        <v>1229</v>
      </c>
      <c r="G2184" t="s">
        <v>1232</v>
      </c>
      <c r="H2184" t="s">
        <v>2361</v>
      </c>
      <c r="I2184" t="s">
        <v>2498</v>
      </c>
      <c r="J2184" t="s">
        <v>2866</v>
      </c>
    </row>
    <row r="2185" spans="1:13">
      <c r="A2185" s="1">
        <f>HYPERLINK("https://lsnyc.legalserver.org/matter/dynamic-profile/view/1894219","19-1894219")</f>
        <v>0</v>
      </c>
      <c r="E2185" t="s">
        <v>96</v>
      </c>
      <c r="F2185" t="s">
        <v>384</v>
      </c>
      <c r="G2185" t="s">
        <v>1491</v>
      </c>
      <c r="H2185" t="s">
        <v>2379</v>
      </c>
      <c r="I2185" t="s">
        <v>2766</v>
      </c>
      <c r="J2185" t="s">
        <v>2866</v>
      </c>
    </row>
    <row r="2186" spans="1:13">
      <c r="A2186" s="1">
        <f>HYPERLINK("https://lsnyc.legalserver.org/matter/dynamic-profile/view/1890364","19-1890364")</f>
        <v>0</v>
      </c>
      <c r="E2186" t="s">
        <v>96</v>
      </c>
      <c r="F2186" t="s">
        <v>226</v>
      </c>
      <c r="G2186" t="s">
        <v>1370</v>
      </c>
      <c r="H2186" t="s">
        <v>2580</v>
      </c>
      <c r="I2186" t="s">
        <v>2766</v>
      </c>
      <c r="J2186" t="s">
        <v>2866</v>
      </c>
      <c r="K2186" t="s">
        <v>2883</v>
      </c>
      <c r="M2186" t="s">
        <v>2892</v>
      </c>
    </row>
    <row r="2187" spans="1:13">
      <c r="A2187" s="1">
        <f>HYPERLINK("https://lsnyc.legalserver.org/matter/dynamic-profile/view/1903130","19-1903130")</f>
        <v>0</v>
      </c>
      <c r="E2187" t="s">
        <v>96</v>
      </c>
      <c r="F2187" t="s">
        <v>148</v>
      </c>
      <c r="G2187" t="s">
        <v>1275</v>
      </c>
      <c r="H2187" t="s">
        <v>2713</v>
      </c>
      <c r="I2187" t="s">
        <v>2767</v>
      </c>
      <c r="J2187" t="s">
        <v>2866</v>
      </c>
    </row>
    <row r="2188" spans="1:13">
      <c r="A2188" s="1">
        <f>HYPERLINK("https://lsnyc.legalserver.org/matter/dynamic-profile/view/1908217","19-1908217")</f>
        <v>0</v>
      </c>
      <c r="E2188" t="s">
        <v>96</v>
      </c>
      <c r="F2188" t="s">
        <v>914</v>
      </c>
      <c r="G2188" t="s">
        <v>976</v>
      </c>
      <c r="H2188" t="s">
        <v>2299</v>
      </c>
      <c r="I2188" t="s">
        <v>2407</v>
      </c>
      <c r="J2188" t="s">
        <v>2866</v>
      </c>
      <c r="K2188" t="s">
        <v>2883</v>
      </c>
      <c r="M2188" t="s">
        <v>2892</v>
      </c>
    </row>
    <row r="2189" spans="1:13">
      <c r="A2189" s="1">
        <f>HYPERLINK("https://lsnyc.legalserver.org/matter/dynamic-profile/view/1898124","19-1898124")</f>
        <v>0</v>
      </c>
      <c r="E2189" t="s">
        <v>96</v>
      </c>
      <c r="F2189" t="s">
        <v>102</v>
      </c>
      <c r="G2189" t="s">
        <v>2007</v>
      </c>
      <c r="H2189" t="s">
        <v>2499</v>
      </c>
      <c r="I2189" t="s">
        <v>2767</v>
      </c>
      <c r="J2189" t="s">
        <v>2866</v>
      </c>
      <c r="K2189" t="s">
        <v>2883</v>
      </c>
      <c r="M2189" t="s">
        <v>2892</v>
      </c>
    </row>
    <row r="2190" spans="1:13">
      <c r="A2190" s="1">
        <f>HYPERLINK("https://lsnyc.legalserver.org/matter/dynamic-profile/view/1892898","19-1892898")</f>
        <v>0</v>
      </c>
      <c r="E2190" t="s">
        <v>96</v>
      </c>
      <c r="F2190" t="s">
        <v>179</v>
      </c>
      <c r="G2190" t="s">
        <v>1491</v>
      </c>
      <c r="H2190" t="s">
        <v>2774</v>
      </c>
      <c r="I2190" t="s">
        <v>2329</v>
      </c>
      <c r="J2190" t="s">
        <v>2866</v>
      </c>
      <c r="K2190" t="s">
        <v>2883</v>
      </c>
    </row>
    <row r="2191" spans="1:13">
      <c r="A2191" s="1">
        <f>HYPERLINK("https://lsnyc.legalserver.org/matter/dynamic-profile/view/1899727","19-1899727")</f>
        <v>0</v>
      </c>
      <c r="E2191" t="s">
        <v>96</v>
      </c>
      <c r="F2191" t="s">
        <v>184</v>
      </c>
      <c r="G2191" t="s">
        <v>1234</v>
      </c>
      <c r="H2191" t="s">
        <v>2325</v>
      </c>
      <c r="I2191" t="s">
        <v>2668</v>
      </c>
      <c r="J2191" t="s">
        <v>2866</v>
      </c>
      <c r="K2191" t="s">
        <v>2883</v>
      </c>
    </row>
    <row r="2192" spans="1:13">
      <c r="A2192" s="1">
        <f>HYPERLINK("https://lsnyc.legalserver.org/matter/dynamic-profile/view/1883284","18-1883284")</f>
        <v>0</v>
      </c>
      <c r="E2192" t="s">
        <v>96</v>
      </c>
      <c r="F2192" t="s">
        <v>406</v>
      </c>
      <c r="G2192" t="s">
        <v>1497</v>
      </c>
      <c r="H2192" t="s">
        <v>2454</v>
      </c>
      <c r="I2192" t="s">
        <v>2351</v>
      </c>
      <c r="J2192" t="s">
        <v>2866</v>
      </c>
      <c r="K2192" t="s">
        <v>2883</v>
      </c>
      <c r="M2192" t="s">
        <v>2892</v>
      </c>
    </row>
    <row r="2193" spans="1:13">
      <c r="A2193" s="1">
        <f>HYPERLINK("https://lsnyc.legalserver.org/matter/dynamic-profile/view/1896690","19-1896690")</f>
        <v>0</v>
      </c>
      <c r="E2193" t="s">
        <v>96</v>
      </c>
      <c r="F2193" t="s">
        <v>915</v>
      </c>
      <c r="G2193" t="s">
        <v>2008</v>
      </c>
      <c r="H2193" t="s">
        <v>2641</v>
      </c>
      <c r="I2193" t="s">
        <v>2766</v>
      </c>
      <c r="J2193" t="s">
        <v>2866</v>
      </c>
      <c r="K2193" t="s">
        <v>2883</v>
      </c>
      <c r="M2193" t="s">
        <v>2892</v>
      </c>
    </row>
    <row r="2194" spans="1:13">
      <c r="A2194" s="1">
        <f>HYPERLINK("https://lsnyc.legalserver.org/matter/dynamic-profile/view/1898039","19-1898039")</f>
        <v>0</v>
      </c>
      <c r="E2194" t="s">
        <v>96</v>
      </c>
      <c r="F2194" t="s">
        <v>917</v>
      </c>
      <c r="G2194" t="s">
        <v>1599</v>
      </c>
      <c r="H2194" t="s">
        <v>2499</v>
      </c>
      <c r="I2194" t="s">
        <v>2781</v>
      </c>
      <c r="J2194" t="s">
        <v>2866</v>
      </c>
      <c r="K2194" t="s">
        <v>2883</v>
      </c>
    </row>
    <row r="2195" spans="1:13">
      <c r="A2195" s="1">
        <f>HYPERLINK("https://lsnyc.legalserver.org/matter/dynamic-profile/view/1894713","19-1894713")</f>
        <v>0</v>
      </c>
      <c r="E2195" t="s">
        <v>96</v>
      </c>
      <c r="F2195" t="s">
        <v>225</v>
      </c>
      <c r="G2195" t="s">
        <v>2010</v>
      </c>
      <c r="H2195" t="s">
        <v>2672</v>
      </c>
      <c r="I2195" t="s">
        <v>2766</v>
      </c>
      <c r="J2195" t="s">
        <v>2866</v>
      </c>
      <c r="K2195" t="s">
        <v>2883</v>
      </c>
      <c r="L2195" t="s">
        <v>2886</v>
      </c>
      <c r="M2195" t="s">
        <v>2892</v>
      </c>
    </row>
    <row r="2196" spans="1:13">
      <c r="A2196" s="1">
        <f>HYPERLINK("https://lsnyc.legalserver.org/matter/dynamic-profile/view/1883215","18-1883215")</f>
        <v>0</v>
      </c>
      <c r="E2196" t="s">
        <v>96</v>
      </c>
      <c r="F2196" t="s">
        <v>401</v>
      </c>
      <c r="G2196" t="s">
        <v>1495</v>
      </c>
      <c r="H2196" t="s">
        <v>2569</v>
      </c>
      <c r="I2196" t="s">
        <v>2394</v>
      </c>
      <c r="J2196" t="s">
        <v>2866</v>
      </c>
    </row>
    <row r="2197" spans="1:13">
      <c r="A2197" s="1">
        <f>HYPERLINK("https://lsnyc.legalserver.org/matter/dynamic-profile/view/1898802","19-1898802")</f>
        <v>0</v>
      </c>
      <c r="E2197" t="s">
        <v>96</v>
      </c>
      <c r="F2197" t="s">
        <v>166</v>
      </c>
      <c r="G2197" t="s">
        <v>1828</v>
      </c>
      <c r="H2197" t="s">
        <v>2576</v>
      </c>
      <c r="I2197" t="s">
        <v>2766</v>
      </c>
      <c r="J2197" t="s">
        <v>2866</v>
      </c>
      <c r="K2197" t="s">
        <v>2883</v>
      </c>
      <c r="L2197" t="s">
        <v>2885</v>
      </c>
    </row>
    <row r="2198" spans="1:13">
      <c r="A2198" s="1">
        <f>HYPERLINK("https://lsnyc.legalserver.org/matter/dynamic-profile/view/1906110","19-1906110")</f>
        <v>0</v>
      </c>
      <c r="E2198" t="s">
        <v>96</v>
      </c>
      <c r="F2198" t="s">
        <v>142</v>
      </c>
      <c r="G2198" t="s">
        <v>1269</v>
      </c>
      <c r="H2198" t="s">
        <v>2794</v>
      </c>
      <c r="I2198" t="s">
        <v>2343</v>
      </c>
      <c r="J2198" t="s">
        <v>2866</v>
      </c>
    </row>
    <row r="2199" spans="1:13">
      <c r="A2199" s="1">
        <f>HYPERLINK("https://lsnyc.legalserver.org/matter/dynamic-profile/view/1902764","19-1902764")</f>
        <v>0</v>
      </c>
      <c r="E2199" t="s">
        <v>96</v>
      </c>
      <c r="F2199" t="s">
        <v>187</v>
      </c>
      <c r="G2199" t="s">
        <v>466</v>
      </c>
      <c r="H2199" t="s">
        <v>2415</v>
      </c>
      <c r="I2199" t="s">
        <v>2781</v>
      </c>
      <c r="J2199" t="s">
        <v>2866</v>
      </c>
    </row>
    <row r="2200" spans="1:13">
      <c r="A2200" s="1">
        <f>HYPERLINK("https://lsnyc.legalserver.org/matter/dynamic-profile/view/1882964","18-1882964")</f>
        <v>0</v>
      </c>
      <c r="E2200" t="s">
        <v>96</v>
      </c>
      <c r="F2200" t="s">
        <v>108</v>
      </c>
      <c r="G2200" t="s">
        <v>1512</v>
      </c>
      <c r="H2200" t="s">
        <v>2444</v>
      </c>
      <c r="I2200" t="s">
        <v>2351</v>
      </c>
      <c r="J2200" t="s">
        <v>2866</v>
      </c>
      <c r="K2200" t="s">
        <v>2883</v>
      </c>
      <c r="L2200" t="s">
        <v>2887</v>
      </c>
      <c r="M2200" t="s">
        <v>2892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workbookViewId="0"/>
  </sheetViews>
  <sheetFormatPr defaultRowHeight="15"/>
  <cols>
    <col min="1" max="1" width="20.7109375" style="1" customWidth="1"/>
  </cols>
  <sheetData>
    <row r="1" spans="1:5">
      <c r="A1" s="2" t="s">
        <v>1</v>
      </c>
      <c r="B1" s="2" t="s">
        <v>2</v>
      </c>
      <c r="C1" s="2" t="s">
        <v>3</v>
      </c>
      <c r="D1" s="2" t="s">
        <v>2926</v>
      </c>
      <c r="E1" s="2" t="s">
        <v>2927</v>
      </c>
    </row>
    <row r="3" spans="1:5">
      <c r="A3" s="1" t="s">
        <v>2928</v>
      </c>
      <c r="B3" t="s">
        <v>2937</v>
      </c>
    </row>
    <row r="4" spans="1:5">
      <c r="A4" s="1" t="s">
        <v>2929</v>
      </c>
      <c r="B4" t="s">
        <v>2938</v>
      </c>
      <c r="C4" t="s">
        <v>2939</v>
      </c>
      <c r="D4" t="s">
        <v>2940</v>
      </c>
      <c r="E4" t="s">
        <v>2936</v>
      </c>
    </row>
    <row r="5" spans="1:5">
      <c r="A5" s="1" t="s">
        <v>17</v>
      </c>
      <c r="B5">
        <v>23</v>
      </c>
      <c r="C5">
        <v>1</v>
      </c>
      <c r="D5">
        <v>1</v>
      </c>
      <c r="E5">
        <v>25</v>
      </c>
    </row>
    <row r="6" spans="1:5">
      <c r="A6" s="1" t="s">
        <v>22</v>
      </c>
      <c r="C6">
        <v>4</v>
      </c>
      <c r="E6">
        <v>4</v>
      </c>
    </row>
    <row r="7" spans="1:5">
      <c r="A7" s="1" t="s">
        <v>23</v>
      </c>
      <c r="B7">
        <v>8</v>
      </c>
      <c r="C7">
        <v>1</v>
      </c>
      <c r="D7">
        <v>1</v>
      </c>
      <c r="E7">
        <v>10</v>
      </c>
    </row>
    <row r="8" spans="1:5">
      <c r="A8" s="1" t="s">
        <v>24</v>
      </c>
      <c r="B8">
        <v>22</v>
      </c>
      <c r="C8">
        <v>2</v>
      </c>
      <c r="D8">
        <v>5</v>
      </c>
      <c r="E8">
        <v>29</v>
      </c>
    </row>
    <row r="9" spans="1:5">
      <c r="A9" s="1" t="s">
        <v>25</v>
      </c>
      <c r="C9">
        <v>1</v>
      </c>
      <c r="E9">
        <v>1</v>
      </c>
    </row>
    <row r="10" spans="1:5">
      <c r="A10" s="1" t="s">
        <v>26</v>
      </c>
      <c r="B10">
        <v>2</v>
      </c>
      <c r="C10">
        <v>6</v>
      </c>
      <c r="D10">
        <v>1</v>
      </c>
      <c r="E10">
        <v>9</v>
      </c>
    </row>
    <row r="11" spans="1:5">
      <c r="A11" s="1" t="s">
        <v>27</v>
      </c>
      <c r="B11">
        <v>4</v>
      </c>
      <c r="D11">
        <v>10</v>
      </c>
      <c r="E11">
        <v>14</v>
      </c>
    </row>
    <row r="12" spans="1:5">
      <c r="A12" s="1" t="s">
        <v>28</v>
      </c>
      <c r="C12">
        <v>1</v>
      </c>
      <c r="D12">
        <v>1</v>
      </c>
      <c r="E12">
        <v>2</v>
      </c>
    </row>
    <row r="13" spans="1:5">
      <c r="A13" s="1" t="s">
        <v>29</v>
      </c>
      <c r="B13">
        <v>3</v>
      </c>
      <c r="C13">
        <v>3</v>
      </c>
      <c r="D13">
        <v>2</v>
      </c>
      <c r="E13">
        <v>8</v>
      </c>
    </row>
    <row r="14" spans="1:5">
      <c r="A14" s="1" t="s">
        <v>2930</v>
      </c>
      <c r="B14">
        <v>2</v>
      </c>
      <c r="C14">
        <v>1</v>
      </c>
      <c r="D14">
        <v>5</v>
      </c>
      <c r="E14">
        <v>8</v>
      </c>
    </row>
    <row r="15" spans="1:5">
      <c r="A15" s="1" t="s">
        <v>30</v>
      </c>
      <c r="B15">
        <v>49</v>
      </c>
      <c r="C15">
        <v>1</v>
      </c>
      <c r="D15">
        <v>6</v>
      </c>
      <c r="E15">
        <v>56</v>
      </c>
    </row>
    <row r="16" spans="1:5">
      <c r="A16" s="1" t="s">
        <v>2931</v>
      </c>
      <c r="B16">
        <v>6</v>
      </c>
      <c r="C16">
        <v>1</v>
      </c>
      <c r="D16">
        <v>7</v>
      </c>
      <c r="E16">
        <v>14</v>
      </c>
    </row>
    <row r="17" spans="1:5">
      <c r="A17" s="1" t="s">
        <v>31</v>
      </c>
      <c r="B17">
        <v>19</v>
      </c>
      <c r="C17">
        <v>3</v>
      </c>
      <c r="D17">
        <v>5</v>
      </c>
      <c r="E17">
        <v>27</v>
      </c>
    </row>
    <row r="18" spans="1:5">
      <c r="A18" s="1" t="s">
        <v>33</v>
      </c>
      <c r="C18">
        <v>1</v>
      </c>
      <c r="E18">
        <v>1</v>
      </c>
    </row>
    <row r="19" spans="1:5">
      <c r="A19" s="1" t="s">
        <v>34</v>
      </c>
      <c r="B19">
        <v>5</v>
      </c>
      <c r="E19">
        <v>5</v>
      </c>
    </row>
    <row r="20" spans="1:5">
      <c r="A20" s="1" t="s">
        <v>36</v>
      </c>
      <c r="B20">
        <v>1</v>
      </c>
      <c r="D20">
        <v>1</v>
      </c>
      <c r="E20">
        <v>2</v>
      </c>
    </row>
    <row r="21" spans="1:5">
      <c r="A21" s="1" t="s">
        <v>37</v>
      </c>
      <c r="B21">
        <v>17</v>
      </c>
      <c r="C21">
        <v>6</v>
      </c>
      <c r="D21">
        <v>12</v>
      </c>
      <c r="E21">
        <v>35</v>
      </c>
    </row>
    <row r="22" spans="1:5">
      <c r="A22" s="1" t="s">
        <v>38</v>
      </c>
      <c r="B22">
        <v>11</v>
      </c>
      <c r="C22">
        <v>6</v>
      </c>
      <c r="D22">
        <v>6</v>
      </c>
      <c r="E22">
        <v>23</v>
      </c>
    </row>
    <row r="23" spans="1:5">
      <c r="A23" s="1" t="s">
        <v>39</v>
      </c>
      <c r="D23">
        <v>8</v>
      </c>
      <c r="E23">
        <v>8</v>
      </c>
    </row>
    <row r="24" spans="1:5">
      <c r="A24" s="1" t="s">
        <v>2932</v>
      </c>
      <c r="D24">
        <v>1</v>
      </c>
      <c r="E24">
        <v>1</v>
      </c>
    </row>
    <row r="25" spans="1:5">
      <c r="A25" s="1" t="s">
        <v>42</v>
      </c>
      <c r="B25">
        <v>7</v>
      </c>
      <c r="C25">
        <v>3</v>
      </c>
      <c r="D25">
        <v>14</v>
      </c>
      <c r="E25">
        <v>24</v>
      </c>
    </row>
    <row r="26" spans="1:5">
      <c r="A26" s="1" t="s">
        <v>43</v>
      </c>
      <c r="C26">
        <v>1</v>
      </c>
      <c r="D26">
        <v>1</v>
      </c>
      <c r="E26">
        <v>2</v>
      </c>
    </row>
    <row r="27" spans="1:5">
      <c r="A27" s="1" t="s">
        <v>44</v>
      </c>
      <c r="B27">
        <v>6</v>
      </c>
      <c r="D27">
        <v>7</v>
      </c>
      <c r="E27">
        <v>13</v>
      </c>
    </row>
    <row r="28" spans="1:5">
      <c r="A28" s="1" t="s">
        <v>46</v>
      </c>
      <c r="B28">
        <v>48</v>
      </c>
      <c r="C28">
        <v>1</v>
      </c>
      <c r="D28">
        <v>5</v>
      </c>
      <c r="E28">
        <v>54</v>
      </c>
    </row>
    <row r="29" spans="1:5">
      <c r="A29" s="1" t="s">
        <v>47</v>
      </c>
      <c r="B29">
        <v>9</v>
      </c>
      <c r="C29">
        <v>3</v>
      </c>
      <c r="D29">
        <v>3</v>
      </c>
      <c r="E29">
        <v>15</v>
      </c>
    </row>
    <row r="30" spans="1:5">
      <c r="A30" s="1" t="s">
        <v>49</v>
      </c>
      <c r="B30">
        <v>3</v>
      </c>
      <c r="C30">
        <v>2</v>
      </c>
      <c r="D30">
        <v>1</v>
      </c>
      <c r="E30">
        <v>6</v>
      </c>
    </row>
    <row r="31" spans="1:5">
      <c r="A31" s="1" t="s">
        <v>50</v>
      </c>
      <c r="B31">
        <v>1</v>
      </c>
      <c r="D31">
        <v>1</v>
      </c>
      <c r="E31">
        <v>2</v>
      </c>
    </row>
    <row r="32" spans="1:5">
      <c r="A32" s="1" t="s">
        <v>52</v>
      </c>
      <c r="B32">
        <v>3</v>
      </c>
      <c r="E32">
        <v>3</v>
      </c>
    </row>
    <row r="33" spans="1:5">
      <c r="A33" s="1" t="s">
        <v>55</v>
      </c>
      <c r="C33">
        <v>1</v>
      </c>
      <c r="D33">
        <v>4</v>
      </c>
      <c r="E33">
        <v>5</v>
      </c>
    </row>
    <row r="34" spans="1:5">
      <c r="A34" s="1" t="s">
        <v>57</v>
      </c>
      <c r="B34">
        <v>3</v>
      </c>
      <c r="E34">
        <v>3</v>
      </c>
    </row>
    <row r="35" spans="1:5">
      <c r="A35" s="1" t="s">
        <v>59</v>
      </c>
      <c r="B35">
        <v>34</v>
      </c>
      <c r="C35">
        <v>4</v>
      </c>
      <c r="D35">
        <v>4</v>
      </c>
      <c r="E35">
        <v>42</v>
      </c>
    </row>
    <row r="36" spans="1:5">
      <c r="A36" s="1" t="s">
        <v>60</v>
      </c>
      <c r="B36">
        <v>17</v>
      </c>
      <c r="C36">
        <v>1</v>
      </c>
      <c r="E36">
        <v>18</v>
      </c>
    </row>
    <row r="37" spans="1:5">
      <c r="A37" s="1" t="s">
        <v>62</v>
      </c>
      <c r="B37">
        <v>1</v>
      </c>
      <c r="C37">
        <v>1</v>
      </c>
      <c r="E37">
        <v>2</v>
      </c>
    </row>
    <row r="38" spans="1:5">
      <c r="A38" s="1" t="s">
        <v>63</v>
      </c>
      <c r="B38">
        <v>6</v>
      </c>
      <c r="E38">
        <v>6</v>
      </c>
    </row>
    <row r="39" spans="1:5">
      <c r="A39" s="1" t="s">
        <v>66</v>
      </c>
      <c r="B39">
        <v>4</v>
      </c>
      <c r="E39">
        <v>4</v>
      </c>
    </row>
    <row r="40" spans="1:5">
      <c r="A40" s="1" t="s">
        <v>67</v>
      </c>
      <c r="B40">
        <v>9</v>
      </c>
      <c r="C40">
        <v>3</v>
      </c>
      <c r="D40">
        <v>1</v>
      </c>
      <c r="E40">
        <v>13</v>
      </c>
    </row>
    <row r="41" spans="1:5">
      <c r="A41" s="1" t="s">
        <v>69</v>
      </c>
      <c r="B41">
        <v>1</v>
      </c>
      <c r="D41">
        <v>2</v>
      </c>
      <c r="E41">
        <v>3</v>
      </c>
    </row>
    <row r="42" spans="1:5">
      <c r="A42" s="1" t="s">
        <v>2933</v>
      </c>
      <c r="B42">
        <v>1</v>
      </c>
      <c r="D42">
        <v>1</v>
      </c>
      <c r="E42">
        <v>2</v>
      </c>
    </row>
    <row r="43" spans="1:5">
      <c r="A43" s="1" t="s">
        <v>70</v>
      </c>
      <c r="B43">
        <v>11</v>
      </c>
      <c r="E43">
        <v>11</v>
      </c>
    </row>
    <row r="44" spans="1:5">
      <c r="A44" s="1" t="s">
        <v>71</v>
      </c>
      <c r="B44">
        <v>1</v>
      </c>
      <c r="C44">
        <v>1</v>
      </c>
      <c r="D44">
        <v>1</v>
      </c>
      <c r="E44">
        <v>3</v>
      </c>
    </row>
    <row r="45" spans="1:5">
      <c r="A45" s="1" t="s">
        <v>72</v>
      </c>
      <c r="B45">
        <v>4</v>
      </c>
      <c r="C45">
        <v>1</v>
      </c>
      <c r="D45">
        <v>5</v>
      </c>
      <c r="E45">
        <v>10</v>
      </c>
    </row>
    <row r="46" spans="1:5">
      <c r="A46" s="1" t="s">
        <v>73</v>
      </c>
      <c r="B46">
        <v>3</v>
      </c>
      <c r="D46">
        <v>1</v>
      </c>
      <c r="E46">
        <v>4</v>
      </c>
    </row>
    <row r="47" spans="1:5">
      <c r="A47" s="1" t="s">
        <v>2934</v>
      </c>
      <c r="D47">
        <v>7</v>
      </c>
      <c r="E47">
        <v>7</v>
      </c>
    </row>
    <row r="48" spans="1:5">
      <c r="A48" s="1" t="s">
        <v>80</v>
      </c>
      <c r="D48">
        <v>1</v>
      </c>
      <c r="E48">
        <v>1</v>
      </c>
    </row>
    <row r="49" spans="1:5">
      <c r="A49" s="1" t="s">
        <v>83</v>
      </c>
      <c r="B49">
        <v>1</v>
      </c>
      <c r="C49">
        <v>2</v>
      </c>
      <c r="D49">
        <v>6</v>
      </c>
      <c r="E49">
        <v>9</v>
      </c>
    </row>
    <row r="50" spans="1:5">
      <c r="A50" s="1" t="s">
        <v>84</v>
      </c>
      <c r="B50">
        <v>3</v>
      </c>
      <c r="C50">
        <v>2</v>
      </c>
      <c r="D50">
        <v>3</v>
      </c>
      <c r="E50">
        <v>8</v>
      </c>
    </row>
    <row r="51" spans="1:5">
      <c r="A51" s="1" t="s">
        <v>86</v>
      </c>
      <c r="B51">
        <v>7</v>
      </c>
      <c r="D51">
        <v>2</v>
      </c>
      <c r="E51">
        <v>9</v>
      </c>
    </row>
    <row r="52" spans="1:5">
      <c r="A52" s="1" t="s">
        <v>88</v>
      </c>
      <c r="B52">
        <v>4</v>
      </c>
      <c r="C52">
        <v>1</v>
      </c>
      <c r="E52">
        <v>5</v>
      </c>
    </row>
    <row r="53" spans="1:5">
      <c r="A53" s="1" t="s">
        <v>89</v>
      </c>
      <c r="B53">
        <v>3</v>
      </c>
      <c r="E53">
        <v>3</v>
      </c>
    </row>
    <row r="54" spans="1:5">
      <c r="A54" s="1" t="s">
        <v>91</v>
      </c>
      <c r="B54">
        <v>1</v>
      </c>
      <c r="E54">
        <v>1</v>
      </c>
    </row>
    <row r="55" spans="1:5">
      <c r="A55" s="1" t="s">
        <v>92</v>
      </c>
      <c r="B55">
        <v>29</v>
      </c>
      <c r="C55">
        <v>2</v>
      </c>
      <c r="D55">
        <v>13</v>
      </c>
      <c r="E55">
        <v>44</v>
      </c>
    </row>
    <row r="56" spans="1:5">
      <c r="A56" s="1" t="s">
        <v>93</v>
      </c>
      <c r="D56">
        <v>1</v>
      </c>
      <c r="E56">
        <v>1</v>
      </c>
    </row>
    <row r="57" spans="1:5">
      <c r="A57" s="1" t="s">
        <v>94</v>
      </c>
      <c r="B57">
        <v>1</v>
      </c>
      <c r="E57">
        <v>1</v>
      </c>
    </row>
    <row r="58" spans="1:5">
      <c r="A58" s="1" t="s">
        <v>2935</v>
      </c>
    </row>
    <row r="59" spans="1:5">
      <c r="A59" s="1" t="s">
        <v>2936</v>
      </c>
      <c r="B59">
        <v>393</v>
      </c>
      <c r="C59">
        <v>67</v>
      </c>
      <c r="D59">
        <v>156</v>
      </c>
      <c r="E59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Bronx Housing Aged Open Cases 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2019-10-30T19:34:18Z</dcterms:created>
  <dcterms:modified xsi:type="dcterms:W3CDTF">2019-10-30T19:34:18Z</dcterms:modified>
</cp:coreProperties>
</file>