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Citizen" sheetId="1" r:id="rId1"/>
  </sheets>
  <calcPr calcId="124519" fullCalcOnLoad="1"/>
</workbook>
</file>

<file path=xl/sharedStrings.xml><?xml version="1.0" encoding="utf-8"?>
<sst xmlns="http://schemas.openxmlformats.org/spreadsheetml/2006/main" count="8224" uniqueCount="1313">
  <si>
    <t>Hyperlinked Case #</t>
  </si>
  <si>
    <t>Assigned Branch/CC</t>
  </si>
  <si>
    <t>Closing Staff</t>
  </si>
  <si>
    <t>Intake Staff</t>
  </si>
  <si>
    <t>Primary Advocate</t>
  </si>
  <si>
    <t>Client Name</t>
  </si>
  <si>
    <t>Citizenship Status</t>
  </si>
  <si>
    <t>Immigration Status</t>
  </si>
  <si>
    <t>Close Reason</t>
  </si>
  <si>
    <t>Did any Staff Meet Client in Person?</t>
  </si>
  <si>
    <t>Attestation on File?</t>
  </si>
  <si>
    <t>Staff Verified Non-Citizenship Documentation</t>
  </si>
  <si>
    <t>LSC Eligible?</t>
  </si>
  <si>
    <t>CSR: Eligible</t>
  </si>
  <si>
    <t>Date Opened</t>
  </si>
  <si>
    <t>Date Closed</t>
  </si>
  <si>
    <t>Queens Legal Services</t>
  </si>
  <si>
    <t>Bronx Legal Services</t>
  </si>
  <si>
    <t>Brooklyn Legal Services</t>
  </si>
  <si>
    <t>Manhattan Legal Services</t>
  </si>
  <si>
    <t>Legal Support Unit</t>
  </si>
  <si>
    <t>Staten Island Legal Services</t>
  </si>
  <si>
    <t xml:space="preserve">
Bronx Legal Services: 155
Brooklyn Legal Services: 197
Legal Support Unit: 19
Manhattan Legal Services: 57
Queens Legal Services: 146
Staten Island Legal Services: 1</t>
  </si>
  <si>
    <t>Flynn, William</t>
  </si>
  <si>
    <t>Lebro-Lopez, Wanda</t>
  </si>
  <si>
    <t>Lee, Jooyeon</t>
  </si>
  <si>
    <t>Kellogg, Martha</t>
  </si>
  <si>
    <t>Giles, Debra</t>
  </si>
  <si>
    <t>Baez, Jeaneshia</t>
  </si>
  <si>
    <t>Then, Rosalina</t>
  </si>
  <si>
    <t>Dworkin, Brian</t>
  </si>
  <si>
    <t>Pepitone, Dan</t>
  </si>
  <si>
    <t>Henriquez, Luis</t>
  </si>
  <si>
    <t>Black, Rosalind</t>
  </si>
  <si>
    <t>Ascher, Ann</t>
  </si>
  <si>
    <t>Martinez Alonzo, Washcarina</t>
  </si>
  <si>
    <t>Dranoff, Sarah</t>
  </si>
  <si>
    <t>Velez, Cristina</t>
  </si>
  <si>
    <t>Newton, Christopher</t>
  </si>
  <si>
    <t>Molnar, Shandanette</t>
  </si>
  <si>
    <t>Zaman, Razeen</t>
  </si>
  <si>
    <t>Vogltanz, Amy</t>
  </si>
  <si>
    <t>Goldman, Caitlin</t>
  </si>
  <si>
    <t>Morgan, Rose</t>
  </si>
  <si>
    <t>Rodriguez, Ana</t>
  </si>
  <si>
    <t>Bromberg, Iris</t>
  </si>
  <si>
    <t>Velasquez, Diana</t>
  </si>
  <si>
    <t>Isaias, Bianca</t>
  </si>
  <si>
    <t>Hernandez-Guzman, Sandra</t>
  </si>
  <si>
    <t>Laureano, Luz</t>
  </si>
  <si>
    <t>Bash, Rachel</t>
  </si>
  <si>
    <t>Morace, Jana</t>
  </si>
  <si>
    <t>Acevedo, Tiffany</t>
  </si>
  <si>
    <t>Kelly, Dawn</t>
  </si>
  <si>
    <t>Cardenas, Lizeth</t>
  </si>
  <si>
    <t>Kramer, Kramer</t>
  </si>
  <si>
    <t>Eisenberg, Jennifer</t>
  </si>
  <si>
    <t>Hernandez, Elizabeth</t>
  </si>
  <si>
    <t>McCormick, James</t>
  </si>
  <si>
    <t>James, Lelia</t>
  </si>
  <si>
    <t>Castillo, Evette</t>
  </si>
  <si>
    <t>Katz, Cindy</t>
  </si>
  <si>
    <t>Hernandez, Marisol</t>
  </si>
  <si>
    <t>McDonald, Susan</t>
  </si>
  <si>
    <t>Schorr, Nanette</t>
  </si>
  <si>
    <t>Griffin, Jacquelyn</t>
  </si>
  <si>
    <t>Betances, Gabriella</t>
  </si>
  <si>
    <t>Ramos, Axel</t>
  </si>
  <si>
    <t>Twersky, Jonathan</t>
  </si>
  <si>
    <t>Moss, Julieta</t>
  </si>
  <si>
    <t>Roman, Lurica</t>
  </si>
  <si>
    <t>Alexis, Jennifer</t>
  </si>
  <si>
    <t>Lambert, Tara</t>
  </si>
  <si>
    <t>Marchena, Ivan</t>
  </si>
  <si>
    <t>Bailey, Michael</t>
  </si>
  <si>
    <t>Vujica, Visnja</t>
  </si>
  <si>
    <t>Gonzalez, Migdalia</t>
  </si>
  <si>
    <t>Surette, Gibb</t>
  </si>
  <si>
    <t>Greene, Janelle</t>
  </si>
  <si>
    <t>Osei, Dionne</t>
  </si>
  <si>
    <t>Lowery, Liam</t>
  </si>
  <si>
    <t>Figueroa, Vianca</t>
  </si>
  <si>
    <t>Contreras, Gatsby</t>
  </si>
  <si>
    <t>Fischman, Jean</t>
  </si>
  <si>
    <t>Abrigo, Jose</t>
  </si>
  <si>
    <t>Bedard, Nancy</t>
  </si>
  <si>
    <t>Romeo, Franklin</t>
  </si>
  <si>
    <t>Feliz, Oswald</t>
  </si>
  <si>
    <t>Arboleda, Paula</t>
  </si>
  <si>
    <t>Castronovo, Julian</t>
  </si>
  <si>
    <t>McCowen, Tamella</t>
  </si>
  <si>
    <t>Leipziger, Amy</t>
  </si>
  <si>
    <t>Tan, Andrea</t>
  </si>
  <si>
    <t>Mulles, Carlos</t>
  </si>
  <si>
    <t>Ma, Chiansan</t>
  </si>
  <si>
    <t>Savinon, Clara</t>
  </si>
  <si>
    <t>Garcia, Diana</t>
  </si>
  <si>
    <t>Camargo, Tatiana</t>
  </si>
  <si>
    <t>Sun, Rachel</t>
  </si>
  <si>
    <t>Mattessich, Sandra</t>
  </si>
  <si>
    <t>Diamanti, Anna Maria</t>
  </si>
  <si>
    <t>DeLong, Sarah</t>
  </si>
  <si>
    <t>Miller, Thomas</t>
  </si>
  <si>
    <t>Acosta, Rosa</t>
  </si>
  <si>
    <t>Edwards, Zamara</t>
  </si>
  <si>
    <t>Ross, Jasmine</t>
  </si>
  <si>
    <t>Smith, Rebecca</t>
  </si>
  <si>
    <t>Barreda, Catherine</t>
  </si>
  <si>
    <t>Sanchez, Richard</t>
  </si>
  <si>
    <t>Banks, Melissa</t>
  </si>
  <si>
    <t>Tello, Victor</t>
  </si>
  <si>
    <t>MacRae, John</t>
  </si>
  <si>
    <t>Corsaro, Veronica</t>
  </si>
  <si>
    <t>Patel, Roopal</t>
  </si>
  <si>
    <t>Belhomme, Wilesca</t>
  </si>
  <si>
    <t>Johnston, Emily</t>
  </si>
  <si>
    <t>Brownback, Liz</t>
  </si>
  <si>
    <t>Samuel, Somalia</t>
  </si>
  <si>
    <t>Ricart, Janet</t>
  </si>
  <si>
    <t>Garcia, Keiannis</t>
  </si>
  <si>
    <t>Ventura, Lynn</t>
  </si>
  <si>
    <t>Gonzalez, Gabriela</t>
  </si>
  <si>
    <t>Baptiste, Sharon</t>
  </si>
  <si>
    <t>James, Natalie</t>
  </si>
  <si>
    <t>Zabizhin, Albert</t>
  </si>
  <si>
    <t>Vu, Michelle</t>
  </si>
  <si>
    <t>Stevens, Jean</t>
  </si>
  <si>
    <t>Zeidler, Melissa</t>
  </si>
  <si>
    <t>Guiral Cuervo, Carolina</t>
  </si>
  <si>
    <t>Pangonis, Dustin</t>
  </si>
  <si>
    <t>Goncharov-Cruickshnk, Natalie</t>
  </si>
  <si>
    <t>Salcedo, Luciris</t>
  </si>
  <si>
    <t>Wong, Humbert</t>
  </si>
  <si>
    <t>Salk, Nicole</t>
  </si>
  <si>
    <t>Martinez-Gunter, Maribel</t>
  </si>
  <si>
    <t>Miranda, Stephanie</t>
  </si>
  <si>
    <t>Costa, Stephanie</t>
  </si>
  <si>
    <t>Odoemene, Udoka</t>
  </si>
  <si>
    <t>Deolarte, Stephanie</t>
  </si>
  <si>
    <t>Vale, Yvonne</t>
  </si>
  <si>
    <t>Marsland, Martha</t>
  </si>
  <si>
    <t>Castro, Cristina</t>
  </si>
  <si>
    <t>Dolin, Brett</t>
  </si>
  <si>
    <t>Nadeau-Rifkind, Al</t>
  </si>
  <si>
    <t>Silliman, Stacey</t>
  </si>
  <si>
    <t>Chan, Vincce</t>
  </si>
  <si>
    <t>Barrow, Jennifer</t>
  </si>
  <si>
    <t>Taylor, Mark</t>
  </si>
  <si>
    <t>Herman, Terry</t>
  </si>
  <si>
    <t>Armentrout, Lynn</t>
  </si>
  <si>
    <t>Urizar, Ana</t>
  </si>
  <si>
    <t>Mendez, Yessenia</t>
  </si>
  <si>
    <t>Guerra, Yolanda</t>
  </si>
  <si>
    <t>McHugh Mills, Maura</t>
  </si>
  <si>
    <t>Eisom, Stanley</t>
  </si>
  <si>
    <t>St. Louis, Bianca</t>
  </si>
  <si>
    <t>Rivera, Brunilda</t>
  </si>
  <si>
    <t>Singh, Ermela</t>
  </si>
  <si>
    <t>Nacinovich, Anne</t>
  </si>
  <si>
    <t>Purcell, Emily</t>
  </si>
  <si>
    <t>Goyzueta, Anna</t>
  </si>
  <si>
    <t>Alba, Sarah</t>
  </si>
  <si>
    <t>Hansen-Eder, Arlene</t>
  </si>
  <si>
    <t>Sambataro, Debra</t>
  </si>
  <si>
    <t>Joly, Coco</t>
  </si>
  <si>
    <t>Crisona, Kathryn</t>
  </si>
  <si>
    <t>Lawson, Terry</t>
  </si>
  <si>
    <t>Kook, Heejung</t>
  </si>
  <si>
    <t>Haynes, Tralane</t>
  </si>
  <si>
    <t>Nachman, Fraidy</t>
  </si>
  <si>
    <t>Elmore, Josh</t>
  </si>
  <si>
    <t>Reardon, Elizabeth</t>
  </si>
  <si>
    <t>Fukuda, Noriko</t>
  </si>
  <si>
    <t>Price, Meredith</t>
  </si>
  <si>
    <t>Hecht-Felella, Laura</t>
  </si>
  <si>
    <t>Chen, Eugene</t>
  </si>
  <si>
    <t>Massey, Randi</t>
  </si>
  <si>
    <t>Cruz-Perez, Javier</t>
  </si>
  <si>
    <t>Fuller-Bennett, Reuben</t>
  </si>
  <si>
    <t>Tyler, Johnson</t>
  </si>
  <si>
    <t>Brito, Victor</t>
  </si>
  <si>
    <t>Casey, Jonnelle</t>
  </si>
  <si>
    <t>Pettit, Stephanie</t>
  </si>
  <si>
    <t>Ukegbu, Ezi</t>
  </si>
  <si>
    <t>Clifford, Mun</t>
  </si>
  <si>
    <t>Bowman, Cathy</t>
  </si>
  <si>
    <t>Laffer, Tara</t>
  </si>
  <si>
    <t>Ketcher, Maxine</t>
  </si>
  <si>
    <t>Cisneros, Marisol</t>
  </si>
  <si>
    <t>Gibson, Vicki</t>
  </si>
  <si>
    <t>Pozo, Caridad</t>
  </si>
  <si>
    <t>Lynch, Megan</t>
  </si>
  <si>
    <t>Gamble, Taylor</t>
  </si>
  <si>
    <t>Taylor, Stephanie</t>
  </si>
  <si>
    <t>Guadalupe, Marilyn</t>
  </si>
  <si>
    <t>Sun, Dao</t>
  </si>
  <si>
    <t>Ortiz, Andrew</t>
  </si>
  <si>
    <t>Labossiere, Samantha</t>
  </si>
  <si>
    <t>Caban-Gandhi, Celina</t>
  </si>
  <si>
    <t>Espinal, Wendy</t>
  </si>
  <si>
    <t>Vega, Rita</t>
  </si>
  <si>
    <t>Acron, Denise</t>
  </si>
  <si>
    <t>Stone, Gary</t>
  </si>
  <si>
    <t>Paulino, Jayna</t>
  </si>
  <si>
    <t>Sanabria, Myrna</t>
  </si>
  <si>
    <t>Roman, Nydia</t>
  </si>
  <si>
    <t>White, Latanya</t>
  </si>
  <si>
    <t>Rodriguez, Lucy</t>
  </si>
  <si>
    <t>Wilkins, Amanda</t>
  </si>
  <si>
    <t>Garcia, Alexandra</t>
  </si>
  <si>
    <t>Vergeli, Evelyn</t>
  </si>
  <si>
    <t>Ortiz, Adrienne</t>
  </si>
  <si>
    <t>Diaz, Lino</t>
  </si>
  <si>
    <t>Dong, Sean</t>
  </si>
  <si>
    <t>Allums, Kenneshea</t>
  </si>
  <si>
    <t>Mui, Ernie</t>
  </si>
  <si>
    <t>Morales-Robinson, Ana</t>
  </si>
  <si>
    <t>Hammersmith, Amy</t>
  </si>
  <si>
    <t>Medina, Marta</t>
  </si>
  <si>
    <t>Pujols, Isabel</t>
  </si>
  <si>
    <t>Benitez, Vicenta</t>
  </si>
  <si>
    <t>Arias, Johanna</t>
  </si>
  <si>
    <t>Bohnett, Elizabeth</t>
  </si>
  <si>
    <t>DeStefano, Jessica</t>
  </si>
  <si>
    <t>Lee, Soo Hyun</t>
  </si>
  <si>
    <t>Calderon, Milta</t>
  </si>
  <si>
    <t>Villanueva, Anthony</t>
  </si>
  <si>
    <t>Maltezos, Alexander</t>
  </si>
  <si>
    <t>Wong, Angela</t>
  </si>
  <si>
    <t>Lopez, Gabriel</t>
  </si>
  <si>
    <t>Chua, Janice</t>
  </si>
  <si>
    <t>Atuegbu, Chidera</t>
  </si>
  <si>
    <t>Djourab, Atteib</t>
  </si>
  <si>
    <t>Lane, Diane</t>
  </si>
  <si>
    <t>Frias De Sosa, Yajaira</t>
  </si>
  <si>
    <t>Shang, Andrea</t>
  </si>
  <si>
    <t>Jonas, Myrtle</t>
  </si>
  <si>
    <t>Baldova, Maria</t>
  </si>
  <si>
    <t>Prado, Steven</t>
  </si>
  <si>
    <t>Flores, Irene</t>
  </si>
  <si>
    <t>Woods, Nicole</t>
  </si>
  <si>
    <t>Guzman Velazquez, Leida</t>
  </si>
  <si>
    <t>Lin, Tina</t>
  </si>
  <si>
    <t>Santana, Bridgette</t>
  </si>
  <si>
    <t>Nunez, Crystal</t>
  </si>
  <si>
    <t>Mendez-Acosta, Maria</t>
  </si>
  <si>
    <t>Tejada, Dennis</t>
  </si>
  <si>
    <t>Yeasmin, Sarzah</t>
  </si>
  <si>
    <t>Khan, Shafaq</t>
  </si>
  <si>
    <t>Pierre, Haenley</t>
  </si>
  <si>
    <t>Guzman, Michael</t>
  </si>
  <si>
    <t>Amponsah, Oheneba</t>
  </si>
  <si>
    <t>Sanchez, Sandra</t>
  </si>
  <si>
    <t>Arias, Sandra</t>
  </si>
  <si>
    <t>Bernardez, Florencita</t>
  </si>
  <si>
    <t>Torres, Elizabeth</t>
  </si>
  <si>
    <t>Hernandez, Jonathan</t>
  </si>
  <si>
    <t>Goodbourn, Rebecca</t>
  </si>
  <si>
    <t>Wilson-Wieland, Cherille</t>
  </si>
  <si>
    <t>Bateman, Steven</t>
  </si>
  <si>
    <t>Alvarado, Zuly</t>
  </si>
  <si>
    <t>Namuche, Raquel</t>
  </si>
  <si>
    <t>Ortega, Luis</t>
  </si>
  <si>
    <t>Minovi, Michelle</t>
  </si>
  <si>
    <t>Garcia, Delci</t>
  </si>
  <si>
    <t>Isaacs, Nicole</t>
  </si>
  <si>
    <t>Escobar, Sarah</t>
  </si>
  <si>
    <t>Hoque, Shatti</t>
  </si>
  <si>
    <t>Diaz, Christhian</t>
  </si>
  <si>
    <t>Pepe, Lailah</t>
  </si>
  <si>
    <t>Reid, Jude</t>
  </si>
  <si>
    <t>Khanam, Aysha</t>
  </si>
  <si>
    <t>Castellanos, Rachel</t>
  </si>
  <si>
    <t>Button, Kylen</t>
  </si>
  <si>
    <t>Stadler, Danielle</t>
  </si>
  <si>
    <t>Pacheco, Joe</t>
  </si>
  <si>
    <t>Hanmer, Dorothy</t>
  </si>
  <si>
    <t>Stephenson, Anne</t>
  </si>
  <si>
    <t>Encarnacion-Badru, Bea</t>
  </si>
  <si>
    <t>Carvalho J. Ribeiro, Patricia</t>
  </si>
  <si>
    <t>Duman, Shirley</t>
  </si>
  <si>
    <t>Diaz, Sharon</t>
  </si>
  <si>
    <t>Villalobos, Tanya</t>
  </si>
  <si>
    <t>Kim, Jennie</t>
  </si>
  <si>
    <t>Blackman, Valerie</t>
  </si>
  <si>
    <t>Murray, Pat</t>
  </si>
  <si>
    <t>Mar, Nelson</t>
  </si>
  <si>
    <t>Madrid, Andrea</t>
  </si>
  <si>
    <t>Abbas, Sayeda</t>
  </si>
  <si>
    <t>Shah, Ami</t>
  </si>
  <si>
    <t>Drumm, Kristen</t>
  </si>
  <si>
    <t>Luo, Amy</t>
  </si>
  <si>
    <t>Chalas, Mayra</t>
  </si>
  <si>
    <t>Ocana, Johanna</t>
  </si>
  <si>
    <t>Rubin, Jenn</t>
  </si>
  <si>
    <t>Teitelbaum, Genna</t>
  </si>
  <si>
    <t>Englard, Rubin</t>
  </si>
  <si>
    <t>Reyes, Nicole</t>
  </si>
  <si>
    <t>Santos, Marisol</t>
  </si>
  <si>
    <t>Rhee, Bohee</t>
  </si>
  <si>
    <t>Spencer, Eleanor</t>
  </si>
  <si>
    <t>Schiff, Logan</t>
  </si>
  <si>
    <t>Scherman, Randi</t>
  </si>
  <si>
    <t>Kelly, Kitanya</t>
  </si>
  <si>
    <t>Lebron, Fernando</t>
  </si>
  <si>
    <t>Succop, Steven</t>
  </si>
  <si>
    <t>Figaro, Nakesha</t>
  </si>
  <si>
    <t>Mottley, Darlene</t>
  </si>
  <si>
    <t>Lorenzo, Alexis</t>
  </si>
  <si>
    <t>Schafler, Eliza</t>
  </si>
  <si>
    <t>Kransdorf, William</t>
  </si>
  <si>
    <t>Umoke, Jacob</t>
  </si>
  <si>
    <t>Gruenwald, Robert</t>
  </si>
  <si>
    <t>Patel, Mona</t>
  </si>
  <si>
    <t>Schryver, Erik</t>
  </si>
  <si>
    <t>Edwards, Patrice</t>
  </si>
  <si>
    <t>Hao, Lindsay</t>
  </si>
  <si>
    <t>Jacobs, Alex</t>
  </si>
  <si>
    <t>Salas, Emma</t>
  </si>
  <si>
    <t>Ansari, Saif</t>
  </si>
  <si>
    <t>Lam, Kevin</t>
  </si>
  <si>
    <t>Kim, Jae Young</t>
  </si>
  <si>
    <t>Kraner, Natalie</t>
  </si>
  <si>
    <t>Marconi, Monica</t>
  </si>
  <si>
    <t>Collins, Carla</t>
  </si>
  <si>
    <t>Almonte, Brenda</t>
  </si>
  <si>
    <t>Garcia, Maria L</t>
  </si>
  <si>
    <t>Nealy, Annette</t>
  </si>
  <si>
    <t>Burgado, Theresa</t>
  </si>
  <si>
    <t>Beato, Jhon M.</t>
  </si>
  <si>
    <t>Ra, Kyung Hee</t>
  </si>
  <si>
    <t>Lopez, Fernando</t>
  </si>
  <si>
    <t>Tavarez, Maximina</t>
  </si>
  <si>
    <t>Counts, Miriam</t>
  </si>
  <si>
    <t>Faican, Chela</t>
  </si>
  <si>
    <t>Bonilla, Elsy</t>
  </si>
  <si>
    <t>Salazar, Amparo</t>
  </si>
  <si>
    <t>Davis, Kathleen</t>
  </si>
  <si>
    <t>Cano, David</t>
  </si>
  <si>
    <t>Berkofsky, Jay S</t>
  </si>
  <si>
    <t>Wallace, Jamel</t>
  </si>
  <si>
    <t>Stewart, Johari</t>
  </si>
  <si>
    <t>Matos, Saul</t>
  </si>
  <si>
    <t>Villegas, Andres</t>
  </si>
  <si>
    <t>Guzman, Alejandra</t>
  </si>
  <si>
    <t>Gonzalez, Dinorah</t>
  </si>
  <si>
    <t>Brito, Nancy</t>
  </si>
  <si>
    <t>Estime, James</t>
  </si>
  <si>
    <t>Naughten, Richard</t>
  </si>
  <si>
    <t>Reid, Carmen</t>
  </si>
  <si>
    <t>Ponce, Jose</t>
  </si>
  <si>
    <t>Williams, Teddy L</t>
  </si>
  <si>
    <t>Beharry, Lilmatie</t>
  </si>
  <si>
    <t>Williams, Nao</t>
  </si>
  <si>
    <t>Shah, Ramesh</t>
  </si>
  <si>
    <t>Seelig, Charles</t>
  </si>
  <si>
    <t>Suarez, Dioni</t>
  </si>
  <si>
    <t>Ayala, Norma</t>
  </si>
  <si>
    <t>Castro Bermeo, Maria Transito</t>
  </si>
  <si>
    <t>Ghiraj, Jewan</t>
  </si>
  <si>
    <t>Moronta, Juan</t>
  </si>
  <si>
    <t>Dunwell, David</t>
  </si>
  <si>
    <t>Rivera, Moises</t>
  </si>
  <si>
    <t>Douglas, Anthony</t>
  </si>
  <si>
    <t>Sheuly, Sharmin</t>
  </si>
  <si>
    <t>Romero Sanchez, Maria Viviana</t>
  </si>
  <si>
    <t>Cruz, Luis</t>
  </si>
  <si>
    <t>Wright, Fatimah Hawwa</t>
  </si>
  <si>
    <t>Wright, Kenneth</t>
  </si>
  <si>
    <t>Mercedes, Maxima</t>
  </si>
  <si>
    <t>Aisakhunova, Jackie</t>
  </si>
  <si>
    <t>Barreno, Jonathan</t>
  </si>
  <si>
    <t>Endara Pino, Carol</t>
  </si>
  <si>
    <t>Schiavone, Bobbi</t>
  </si>
  <si>
    <t>Rodriguez, Wendy</t>
  </si>
  <si>
    <t>Evelyn, Siobhan</t>
  </si>
  <si>
    <t>Pusey, Andrew</t>
  </si>
  <si>
    <t>Franco, Guillermina</t>
  </si>
  <si>
    <t>Perez Rodriguez, Roberto E</t>
  </si>
  <si>
    <t>Hamilton, Kenya</t>
  </si>
  <si>
    <t>Parker Jr., James M</t>
  </si>
  <si>
    <t>Tulshiram, Albert</t>
  </si>
  <si>
    <t>Estrada, Ingrid</t>
  </si>
  <si>
    <t>Mota, Pedro</t>
  </si>
  <si>
    <t>Neya, Emmanuel</t>
  </si>
  <si>
    <t>Thorman, Jean</t>
  </si>
  <si>
    <t>Cross, Ava P.</t>
  </si>
  <si>
    <t>Garcia, Rosa</t>
  </si>
  <si>
    <t>Persaud, Jaiboon</t>
  </si>
  <si>
    <t>Prescod, Victor</t>
  </si>
  <si>
    <t>Jones, Eric</t>
  </si>
  <si>
    <t>Ricketts, Rosetta</t>
  </si>
  <si>
    <t>Sheriff, Umaru</t>
  </si>
  <si>
    <t>Davis, Mary</t>
  </si>
  <si>
    <t>Augustin, Emani L</t>
  </si>
  <si>
    <t>Figueros, Mare</t>
  </si>
  <si>
    <t>Cramer, Evelyn</t>
  </si>
  <si>
    <t>Escamilla, Maria de los Angeles</t>
  </si>
  <si>
    <t>Cortes, Eva</t>
  </si>
  <si>
    <t>Thantoni, Doorsami</t>
  </si>
  <si>
    <t>Punch, Irma</t>
  </si>
  <si>
    <t>Sukhdeo, Anand</t>
  </si>
  <si>
    <t>Easter, Javon</t>
  </si>
  <si>
    <t>Persaud, Bhuwan</t>
  </si>
  <si>
    <t>Farrouq, Shadika</t>
  </si>
  <si>
    <t>Rosado, Eugenia</t>
  </si>
  <si>
    <t>Prevost, Victoria</t>
  </si>
  <si>
    <t>Samaroo, Harideo</t>
  </si>
  <si>
    <t>Diakite, Aicha</t>
  </si>
  <si>
    <t>Conti, Valerie</t>
  </si>
  <si>
    <t>Roman Loor, Lillyan E</t>
  </si>
  <si>
    <t>Nivar, Luz</t>
  </si>
  <si>
    <t>Seymour, Jessica</t>
  </si>
  <si>
    <t>Pabon, Nereida</t>
  </si>
  <si>
    <t>Osorio, Sonia</t>
  </si>
  <si>
    <t>Medina, Heribelt</t>
  </si>
  <si>
    <t>Thompson, Andrea</t>
  </si>
  <si>
    <t>Torres Gutama, Jose</t>
  </si>
  <si>
    <t>Rosario, Irene B</t>
  </si>
  <si>
    <t>Muniz, Denzel</t>
  </si>
  <si>
    <t>Jimenez, Jenny</t>
  </si>
  <si>
    <t>Gomez, Ronelvi</t>
  </si>
  <si>
    <t>Makresias, Ourania</t>
  </si>
  <si>
    <t>Jeanty, Jaebets Sabine</t>
  </si>
  <si>
    <t>Rice, Emily</t>
  </si>
  <si>
    <t>Turner, James</t>
  </si>
  <si>
    <t>Nicholson, Latasha</t>
  </si>
  <si>
    <t>Rodriguez, Millian</t>
  </si>
  <si>
    <t>Lopez, Astrid</t>
  </si>
  <si>
    <t>Floyd, Albert</t>
  </si>
  <si>
    <t>Insham, Pirbaksh</t>
  </si>
  <si>
    <t>Faraguna, James</t>
  </si>
  <si>
    <t>Allende, Aymee</t>
  </si>
  <si>
    <t>Perez, Julio</t>
  </si>
  <si>
    <t>Corona, Armando</t>
  </si>
  <si>
    <t>Spann, Pamela</t>
  </si>
  <si>
    <t>Peterson, Connie D</t>
  </si>
  <si>
    <t>Stephenson, Jill</t>
  </si>
  <si>
    <t>Farid, Suriahya</t>
  </si>
  <si>
    <t>Soto, Jose</t>
  </si>
  <si>
    <t>John, Miriam</t>
  </si>
  <si>
    <t>Collazo, Maria</t>
  </si>
  <si>
    <t>Fuentes, Sean</t>
  </si>
  <si>
    <t>Talla, Celestine</t>
  </si>
  <si>
    <t>Hightower, Khayriyyah</t>
  </si>
  <si>
    <t>Merritt, Thyias</t>
  </si>
  <si>
    <t>Santana, Luz</t>
  </si>
  <si>
    <t>Paulino, Jenny</t>
  </si>
  <si>
    <t>Gianfrate, Shauna</t>
  </si>
  <si>
    <t>Spencer, Anita</t>
  </si>
  <si>
    <t>Wu, Yi Tong</t>
  </si>
  <si>
    <t>Jaikaran, Ryan</t>
  </si>
  <si>
    <t>hightower, Sharon</t>
  </si>
  <si>
    <t>Tejeda, Francely</t>
  </si>
  <si>
    <t>Aman, Ricky</t>
  </si>
  <si>
    <t>Holt, Ike</t>
  </si>
  <si>
    <t>Roche-Fisher, Vivian</t>
  </si>
  <si>
    <t>Harris, Devin</t>
  </si>
  <si>
    <t>Fernandez, Adrian</t>
  </si>
  <si>
    <t>Rodriguez, Martha</t>
  </si>
  <si>
    <t>Fairall, Joseph</t>
  </si>
  <si>
    <t>Harris, Earl</t>
  </si>
  <si>
    <t>Gonzalez, Lisette</t>
  </si>
  <si>
    <t>Aracena, Juan</t>
  </si>
  <si>
    <t>Apostolescu, Marious</t>
  </si>
  <si>
    <t>Dean, Desiree</t>
  </si>
  <si>
    <t>Williams, Donna</t>
  </si>
  <si>
    <t>Simukenaite, Rita</t>
  </si>
  <si>
    <t>Woody, Arieyon</t>
  </si>
  <si>
    <t>Muhammad, Darlene</t>
  </si>
  <si>
    <t>Diaz, Tusha</t>
  </si>
  <si>
    <t>Liang, Fuyan</t>
  </si>
  <si>
    <t>Desroches, Mireille</t>
  </si>
  <si>
    <t>Theme, Jephtah</t>
  </si>
  <si>
    <t>Rodriguez, Andres Santiago</t>
  </si>
  <si>
    <t>Diouf, Abeullah</t>
  </si>
  <si>
    <t>Sahadeo, Raynelle</t>
  </si>
  <si>
    <t>Quintero, Olga</t>
  </si>
  <si>
    <t>Ortiz, Gina</t>
  </si>
  <si>
    <t>Gil, Josefina</t>
  </si>
  <si>
    <t>Cordero, Luis</t>
  </si>
  <si>
    <t>Yaroh, Mamoudou</t>
  </si>
  <si>
    <t>Nunez, Ramon</t>
  </si>
  <si>
    <t>Makrides, Andrew</t>
  </si>
  <si>
    <t>Polanco De Los Santos, Rosa</t>
  </si>
  <si>
    <t>Johnson, Nadina</t>
  </si>
  <si>
    <t>Smith, Nikki</t>
  </si>
  <si>
    <t>Pogbene, Alidou</t>
  </si>
  <si>
    <t>Paulino, Biany</t>
  </si>
  <si>
    <t>Campos Renteria, Laura</t>
  </si>
  <si>
    <t>Cohen, Tzvi</t>
  </si>
  <si>
    <t>Mercado, Madeline L</t>
  </si>
  <si>
    <t>Walker, Chanette</t>
  </si>
  <si>
    <t>Nelson, Donnelle</t>
  </si>
  <si>
    <t>Newkirk, Wayne</t>
  </si>
  <si>
    <t>Williams, Geraldine</t>
  </si>
  <si>
    <t>Wallace, Marsha</t>
  </si>
  <si>
    <t>Karashah, Willy</t>
  </si>
  <si>
    <t>Quinones, Justin</t>
  </si>
  <si>
    <t>Ramirez, Sunilda</t>
  </si>
  <si>
    <t>Sinishtaj, Malot</t>
  </si>
  <si>
    <t>Wu, Sophia</t>
  </si>
  <si>
    <t>Rodriguez, Latoya</t>
  </si>
  <si>
    <t>Mbili Nee, Mabusi</t>
  </si>
  <si>
    <t>Colon, Johanna</t>
  </si>
  <si>
    <t>Francois, Kristen</t>
  </si>
  <si>
    <t>Torres Garcia, Numancia</t>
  </si>
  <si>
    <t>Matheson, Mary</t>
  </si>
  <si>
    <t>Burnside, Glen Albert</t>
  </si>
  <si>
    <t>Manning, Khalil</t>
  </si>
  <si>
    <t>C, R</t>
  </si>
  <si>
    <t>Singh, Ramrati</t>
  </si>
  <si>
    <t>Garabito, Abraham</t>
  </si>
  <si>
    <t>Ramirez, Rigoberto</t>
  </si>
  <si>
    <t>Jenkins, Shareef H</t>
  </si>
  <si>
    <t>Sanchez, Jorge</t>
  </si>
  <si>
    <t>Franco, Jonni</t>
  </si>
  <si>
    <t>Wright, Renee</t>
  </si>
  <si>
    <t>Harrrison, Michele</t>
  </si>
  <si>
    <t>Bochner, Josh</t>
  </si>
  <si>
    <t>Anderson, Jerome</t>
  </si>
  <si>
    <t>Yamundaw, Kebbeh</t>
  </si>
  <si>
    <t>Hibbert, Clive</t>
  </si>
  <si>
    <t>Velez, Blanca</t>
  </si>
  <si>
    <t>Lawson, Connie</t>
  </si>
  <si>
    <t>Ba, Biba</t>
  </si>
  <si>
    <t>Sheik, Melissa</t>
  </si>
  <si>
    <t>Morgan, Trevor</t>
  </si>
  <si>
    <t>Lin, Fengjin</t>
  </si>
  <si>
    <t>Gallagher, Joyce</t>
  </si>
  <si>
    <t>Seck, Moustapha</t>
  </si>
  <si>
    <t>Woods, Wayne</t>
  </si>
  <si>
    <t>Jenkins, Darlene</t>
  </si>
  <si>
    <t>Williams, Latishia</t>
  </si>
  <si>
    <t>Jimenez, Yliana</t>
  </si>
  <si>
    <t>Gallego, Luz</t>
  </si>
  <si>
    <t>Thompson, Emma</t>
  </si>
  <si>
    <t>Okai, Nii</t>
  </si>
  <si>
    <t>Johnson, Jevonne</t>
  </si>
  <si>
    <t>Ferreira, Julio</t>
  </si>
  <si>
    <t>Coleman, Vinnett</t>
  </si>
  <si>
    <t>Rodriguez, Norma</t>
  </si>
  <si>
    <t>Gamoom, Ameera</t>
  </si>
  <si>
    <t>Foster, Virginia O</t>
  </si>
  <si>
    <t>Cabrera, Ana Maria</t>
  </si>
  <si>
    <t>Blanco, Maria</t>
  </si>
  <si>
    <t>Martinez, Michael A</t>
  </si>
  <si>
    <t>Eastman, Colin S</t>
  </si>
  <si>
    <t>Thiam, Fadhima</t>
  </si>
  <si>
    <t>Tooker, Paige</t>
  </si>
  <si>
    <t>Youssef, Ekram</t>
  </si>
  <si>
    <t>Lopez De Hernandez, Rafaela</t>
  </si>
  <si>
    <t>Hidalgo, Yovanny</t>
  </si>
  <si>
    <t>Pena De La Cruz, Yahaira</t>
  </si>
  <si>
    <t>Hur, Chong</t>
  </si>
  <si>
    <t>White, Teiona</t>
  </si>
  <si>
    <t>St. Aude, Elsie V.</t>
  </si>
  <si>
    <t>Charles, John</t>
  </si>
  <si>
    <t>Ochoa, Sonia</t>
  </si>
  <si>
    <t>Franco, Nenita</t>
  </si>
  <si>
    <t>Solis, Maritza</t>
  </si>
  <si>
    <t>Thompson, Karen</t>
  </si>
  <si>
    <t>Covert, Robert</t>
  </si>
  <si>
    <t>Nunez, Maria</t>
  </si>
  <si>
    <t>Nunez, Santiago</t>
  </si>
  <si>
    <t>Nunez, Rosa</t>
  </si>
  <si>
    <t>Castellano, Yolanda</t>
  </si>
  <si>
    <t>Mesa, Juana Vargas</t>
  </si>
  <si>
    <t>Robles, Michael</t>
  </si>
  <si>
    <t>Steele, Anthea Ethel</t>
  </si>
  <si>
    <t>Diallo, Mohamadou</t>
  </si>
  <si>
    <t>Lewis, Kammiel</t>
  </si>
  <si>
    <t>Toombs, Myra</t>
  </si>
  <si>
    <t>Barrett, Maria</t>
  </si>
  <si>
    <t>Cange, Alex</t>
  </si>
  <si>
    <t>Morrison, Esther</t>
  </si>
  <si>
    <t>Rivera Jr, Jose</t>
  </si>
  <si>
    <t>Ahmed, Misbah</t>
  </si>
  <si>
    <t>Francis, Charmain</t>
  </si>
  <si>
    <t>Lovett, Stephanie</t>
  </si>
  <si>
    <t>Brown, Carol</t>
  </si>
  <si>
    <t>Bryan, Shema M</t>
  </si>
  <si>
    <t>Thompson, Lavern</t>
  </si>
  <si>
    <t>Gallimore, Prince</t>
  </si>
  <si>
    <t>Ruiz, Marisol</t>
  </si>
  <si>
    <t>Ramos Gonzalez, Roxanna Esperanza</t>
  </si>
  <si>
    <t>Dennis, Deborah</t>
  </si>
  <si>
    <t>Barnes, Baryse</t>
  </si>
  <si>
    <t>Gainer, Veronica</t>
  </si>
  <si>
    <t>Malik, Fahad</t>
  </si>
  <si>
    <t>Englisis, Anthony G</t>
  </si>
  <si>
    <t>Rodriguez, Misael</t>
  </si>
  <si>
    <t>Sherman, Calvin</t>
  </si>
  <si>
    <t>Mcfadden, Cassandra</t>
  </si>
  <si>
    <t>Zanova, Zulfiya</t>
  </si>
  <si>
    <t>Clarke, Marjorie</t>
  </si>
  <si>
    <t>Balfour, Patrick</t>
  </si>
  <si>
    <t>Abreu, Erminio</t>
  </si>
  <si>
    <t>Ludwig, Yolanda</t>
  </si>
  <si>
    <t>Nau, Margarette</t>
  </si>
  <si>
    <t>Quiroz, Carmela</t>
  </si>
  <si>
    <t>Samaru, Taleah</t>
  </si>
  <si>
    <t>Wikstrom, Gloria</t>
  </si>
  <si>
    <t>Ross, Allen</t>
  </si>
  <si>
    <t>Alicea, Justine</t>
  </si>
  <si>
    <t>Tirado, Nydia</t>
  </si>
  <si>
    <t>Diallo, Aissatou</t>
  </si>
  <si>
    <t>Gibson, StaceyAnn</t>
  </si>
  <si>
    <t>Gardner, Lulumae</t>
  </si>
  <si>
    <t>Hadley, Yaisha</t>
  </si>
  <si>
    <t>Rivera, Andrea</t>
  </si>
  <si>
    <t>Nyarko, Edwin</t>
  </si>
  <si>
    <t>Anderson, Sam Nathan</t>
  </si>
  <si>
    <t>Richards, Deneise</t>
  </si>
  <si>
    <t>Boston, Chris Lache</t>
  </si>
  <si>
    <t>Alfieri, Elizabeth</t>
  </si>
  <si>
    <t>ROSARIO, ANA</t>
  </si>
  <si>
    <t>Kopelowitz, Yoalia</t>
  </si>
  <si>
    <t>Peals, Shonniece</t>
  </si>
  <si>
    <t>Gutierrez, Jennifer</t>
  </si>
  <si>
    <t>Demunn, Winfield</t>
  </si>
  <si>
    <t>Ramos, Maritsa</t>
  </si>
  <si>
    <t>Carmona, Maria E</t>
  </si>
  <si>
    <t>Iturralde, Gladys</t>
  </si>
  <si>
    <t>Thompson Maldonado, Sirina Abelina</t>
  </si>
  <si>
    <t>Russo, Brunella</t>
  </si>
  <si>
    <t>Patterson, Toby</t>
  </si>
  <si>
    <t>Piccirillo, Rudy</t>
  </si>
  <si>
    <t>Abramov, Yury</t>
  </si>
  <si>
    <t>Cabreja, Randy</t>
  </si>
  <si>
    <t>Mamoudou, Halidou</t>
  </si>
  <si>
    <t>Skuibida, Vladyflav</t>
  </si>
  <si>
    <t>Espeut, Eric</t>
  </si>
  <si>
    <t>Maximino, Raquel</t>
  </si>
  <si>
    <t>Herrera, Rosa</t>
  </si>
  <si>
    <t>Restrepo, Tivisay</t>
  </si>
  <si>
    <t>Chacon, Digna</t>
  </si>
  <si>
    <t>Lyons, Lateefah</t>
  </si>
  <si>
    <t>Green-Ewer, Willona M</t>
  </si>
  <si>
    <t>Emmert, Samantha</t>
  </si>
  <si>
    <t>Lopez, Fabiola</t>
  </si>
  <si>
    <t>Pena, Angela</t>
  </si>
  <si>
    <t>Asgar, Bilawal</t>
  </si>
  <si>
    <t>Alvarez, Ginger</t>
  </si>
  <si>
    <t>Catana, Claudia</t>
  </si>
  <si>
    <t>Lebow, Cindy</t>
  </si>
  <si>
    <t>Tanksley, Unis</t>
  </si>
  <si>
    <t>Rentas, Jose</t>
  </si>
  <si>
    <t>Williams, Goldie</t>
  </si>
  <si>
    <t>Edward, Nadisha</t>
  </si>
  <si>
    <t>Rakovski, Elena</t>
  </si>
  <si>
    <t>Ward, Michelle</t>
  </si>
  <si>
    <t>Winston-Orr, Patricia</t>
  </si>
  <si>
    <t>Anokam, Eunice</t>
  </si>
  <si>
    <t>Brown, Ronald</t>
  </si>
  <si>
    <t>Harris, Humberto</t>
  </si>
  <si>
    <t>Thomas, Rhondy</t>
  </si>
  <si>
    <t>Smith- Hewitt, Melva A</t>
  </si>
  <si>
    <t>Aguilar, Sonia</t>
  </si>
  <si>
    <t>Nathaniel, Tiana</t>
  </si>
  <si>
    <t>Noakes, Kenneth</t>
  </si>
  <si>
    <t>Akhtar, Hussain</t>
  </si>
  <si>
    <t>Walker, Vernell</t>
  </si>
  <si>
    <t>Munoz, Elvia</t>
  </si>
  <si>
    <t>Rankine, Raquel</t>
  </si>
  <si>
    <t>Bacahara, NFL</t>
  </si>
  <si>
    <t>Sargeant, Anya</t>
  </si>
  <si>
    <t>Loza, Miguel</t>
  </si>
  <si>
    <t>Aduna, Philip</t>
  </si>
  <si>
    <t>Nunez, Jose</t>
  </si>
  <si>
    <t>Marriott, Philimina</t>
  </si>
  <si>
    <t>Trujillo, Triniidad</t>
  </si>
  <si>
    <t>Turner, Alvin</t>
  </si>
  <si>
    <t>Browne-James, Moresia</t>
  </si>
  <si>
    <t>Piccirillo, Elizabeth</t>
  </si>
  <si>
    <t>Cisse, Bangary</t>
  </si>
  <si>
    <t>Donkemezuo, Raymond</t>
  </si>
  <si>
    <t>Naqvi, Faiza</t>
  </si>
  <si>
    <t>Sultana, Kaium-Shah</t>
  </si>
  <si>
    <t>Kornrich, Tracy</t>
  </si>
  <si>
    <t>Branch, Jillian</t>
  </si>
  <si>
    <t>Dessaint, Christine P.</t>
  </si>
  <si>
    <t>Johnson, Elaine I</t>
  </si>
  <si>
    <t>Ip, Shu Tim</t>
  </si>
  <si>
    <t>Dindyal, Sonia</t>
  </si>
  <si>
    <t>Khimraj, Hardaye</t>
  </si>
  <si>
    <t>Abrahim, Camroon</t>
  </si>
  <si>
    <t>Weddington, Samantha</t>
  </si>
  <si>
    <t>Riera, Madelyn</t>
  </si>
  <si>
    <t>Torrez, Pablo</t>
  </si>
  <si>
    <t>Warren Jr., Darren Lamont</t>
  </si>
  <si>
    <t>Grimes, Louise</t>
  </si>
  <si>
    <t>FoFana, Sekou</t>
  </si>
  <si>
    <t>artwell, dawnette</t>
  </si>
  <si>
    <t>Abreu, Mayra</t>
  </si>
  <si>
    <t>Pires, Fernando</t>
  </si>
  <si>
    <t>Rivera, Felipa</t>
  </si>
  <si>
    <t>Jackson, Crystal</t>
  </si>
  <si>
    <t>Perez, Carolin</t>
  </si>
  <si>
    <t>Hall, Ana</t>
  </si>
  <si>
    <t>Trotman, Sian</t>
  </si>
  <si>
    <t>Kanazoe, Adama</t>
  </si>
  <si>
    <t>West, Theodore</t>
  </si>
  <si>
    <t>Blanco Baptista, Douglas Kendrid</t>
  </si>
  <si>
    <t>Romeo, Roderick</t>
  </si>
  <si>
    <t>Daffeh, Fatau</t>
  </si>
  <si>
    <t>Jackson, Shanequa</t>
  </si>
  <si>
    <t>NOBOA, NATALI C.</t>
  </si>
  <si>
    <t>Leitch, Emily</t>
  </si>
  <si>
    <t>Perez, Julissa</t>
  </si>
  <si>
    <t>Murray, Miasia</t>
  </si>
  <si>
    <t>Thompson, Madonna</t>
  </si>
  <si>
    <t>Higgins, Gloria</t>
  </si>
  <si>
    <t>Williams, Charlie</t>
  </si>
  <si>
    <t>Hines, Lamont</t>
  </si>
  <si>
    <t>Suh, Yoon</t>
  </si>
  <si>
    <t>Cruz, Ada</t>
  </si>
  <si>
    <t>Ahmed, Fateha</t>
  </si>
  <si>
    <t>Weldon-Moses, Gloria</t>
  </si>
  <si>
    <t>Rivera, Robert</t>
  </si>
  <si>
    <t>Frank, Michael</t>
  </si>
  <si>
    <t>Tout Puissant, Jean</t>
  </si>
  <si>
    <t>Shivprasad, Narain</t>
  </si>
  <si>
    <t>Alexander, Zaiden</t>
  </si>
  <si>
    <t>Shelly, Denise</t>
  </si>
  <si>
    <t>Vasquez Rivas, Carmen</t>
  </si>
  <si>
    <t>Augustin, Justina</t>
  </si>
  <si>
    <t>Gomez, Lucila</t>
  </si>
  <si>
    <t>Noel, Alissa</t>
  </si>
  <si>
    <t>Barnes, Bryant</t>
  </si>
  <si>
    <t>Rodriguez, Kawana</t>
  </si>
  <si>
    <t>Faye, Marie</t>
  </si>
  <si>
    <t>Lugo, Marisol</t>
  </si>
  <si>
    <t>Santiago, Angelina</t>
  </si>
  <si>
    <t>Gibson, Yamira</t>
  </si>
  <si>
    <t>Seon, Latchmin</t>
  </si>
  <si>
    <t>Kelly, Richard</t>
  </si>
  <si>
    <t>Oladele, Taiwo</t>
  </si>
  <si>
    <t>Krojcer, Zenon</t>
  </si>
  <si>
    <t>Villa, Daluva</t>
  </si>
  <si>
    <t>Nazaire, Pedine</t>
  </si>
  <si>
    <t>Atker, Hafiza</t>
  </si>
  <si>
    <t>De Jesus Gonzalez, Juan Jacinto</t>
  </si>
  <si>
    <t>Subren, David</t>
  </si>
  <si>
    <t>Cantos, Olga</t>
  </si>
  <si>
    <t>Landa, Roberto</t>
  </si>
  <si>
    <t>Davis, Brandon</t>
  </si>
  <si>
    <t>Grullon, Salvador</t>
  </si>
  <si>
    <t>Larrazabal, Alfredo</t>
  </si>
  <si>
    <t>Moskowitz, Rosalie</t>
  </si>
  <si>
    <t>Mikhail, Katayev</t>
  </si>
  <si>
    <t>Laboy, Catherine</t>
  </si>
  <si>
    <t>Garcia, Heladio</t>
  </si>
  <si>
    <t>Wall-Alston, Denise</t>
  </si>
  <si>
    <t>Gunthrope, Ja'Dore</t>
  </si>
  <si>
    <t>Trujilo, Adelina</t>
  </si>
  <si>
    <t>Nazaire, Marie</t>
  </si>
  <si>
    <t>Lugo, Francis</t>
  </si>
  <si>
    <t>Quezada, Yafrigi</t>
  </si>
  <si>
    <t>De Jesus, Melinda</t>
  </si>
  <si>
    <t>Hughes, Larry</t>
  </si>
  <si>
    <t>Ketema, Demere</t>
  </si>
  <si>
    <t>Espinal, John</t>
  </si>
  <si>
    <t>Tanner, Patrick</t>
  </si>
  <si>
    <t>Gibson, Jodi</t>
  </si>
  <si>
    <t>Smith, Naeemah</t>
  </si>
  <si>
    <t>Reyes, Albert</t>
  </si>
  <si>
    <t>Maldonado, Stephen</t>
  </si>
  <si>
    <t>Ryan, Lea Ann</t>
  </si>
  <si>
    <t>Toussaint, Puters</t>
  </si>
  <si>
    <t>Spires, Doris</t>
  </si>
  <si>
    <t>Bailey, Kadeidra S.</t>
  </si>
  <si>
    <t>Leonardo, Erwin</t>
  </si>
  <si>
    <t>DAVIS, KENT</t>
  </si>
  <si>
    <t>Anderson, Terrance</t>
  </si>
  <si>
    <t>Kaefer, Karl</t>
  </si>
  <si>
    <t>Muy, Ana</t>
  </si>
  <si>
    <t>Rivera, Elizabeth</t>
  </si>
  <si>
    <t>Singh, Deonarine</t>
  </si>
  <si>
    <t>Banks, Todd</t>
  </si>
  <si>
    <t>Montoya, Josue G</t>
  </si>
  <si>
    <t>Locklear, Derek J</t>
  </si>
  <si>
    <t>Stevens, Debbie</t>
  </si>
  <si>
    <t>Despinosse, Nicole</t>
  </si>
  <si>
    <t>Santiago, Brian</t>
  </si>
  <si>
    <t>Walker, Florence</t>
  </si>
  <si>
    <t>Tull, Lenore</t>
  </si>
  <si>
    <t>Riccobono, Donna</t>
  </si>
  <si>
    <t>Flores, Teresa D</t>
  </si>
  <si>
    <t>Rodriguez, Ray</t>
  </si>
  <si>
    <t>Cooper-Hurge, Rhonda</t>
  </si>
  <si>
    <t>Reyes, Maritza</t>
  </si>
  <si>
    <t>Almonte, Delma</t>
  </si>
  <si>
    <t>Mahadeo, Nandanie</t>
  </si>
  <si>
    <t>Pulinario, Keila</t>
  </si>
  <si>
    <t>Jean Baptiste, Hermione</t>
  </si>
  <si>
    <t>Obadina, Bola</t>
  </si>
  <si>
    <t>Dollar, Kinyotta</t>
  </si>
  <si>
    <t>Bates, Donald</t>
  </si>
  <si>
    <t>Browne, Kenton</t>
  </si>
  <si>
    <t>Long, Benita</t>
  </si>
  <si>
    <t>Cavlak, Asli</t>
  </si>
  <si>
    <t>Hernandez Rosario, Eduardo</t>
  </si>
  <si>
    <t>Senat, Jean</t>
  </si>
  <si>
    <t>Ancorini, Emanuele</t>
  </si>
  <si>
    <t>Espinal, Pedro</t>
  </si>
  <si>
    <t>Peng, Run Jiao</t>
  </si>
  <si>
    <t>Sanchez, Jose C</t>
  </si>
  <si>
    <t>Guerrero, Jose</t>
  </si>
  <si>
    <t>Hernandez, Santiago</t>
  </si>
  <si>
    <t>Sheppard, Jannil</t>
  </si>
  <si>
    <t>Dokie, Kour</t>
  </si>
  <si>
    <t>Yip, Jimmy</t>
  </si>
  <si>
    <t>Rodriguez, Carmen</t>
  </si>
  <si>
    <t>De la Vega, Isabel</t>
  </si>
  <si>
    <t>Noel, Rodriene</t>
  </si>
  <si>
    <t>Diamond, Blu Ruby</t>
  </si>
  <si>
    <t>Amat, Deborah E</t>
  </si>
  <si>
    <t>Arriola Guity, Leslie</t>
  </si>
  <si>
    <t>Peralta, Michael M</t>
  </si>
  <si>
    <t>Ayala, Maxine</t>
  </si>
  <si>
    <t>Bernard, Rose</t>
  </si>
  <si>
    <t>Hobbs, Karaine</t>
  </si>
  <si>
    <t>Mathiak, Michael</t>
  </si>
  <si>
    <t>Charles, Tayanara</t>
  </si>
  <si>
    <t>Martinez, Alex</t>
  </si>
  <si>
    <t>Garcia, Belkis</t>
  </si>
  <si>
    <t>Mendoza, Eulalia</t>
  </si>
  <si>
    <t>Pinkney, James</t>
  </si>
  <si>
    <t>Gill Grant, Rhoda C</t>
  </si>
  <si>
    <t>castillo, Robert</t>
  </si>
  <si>
    <t>NICKENS, NYEMA</t>
  </si>
  <si>
    <t>Crispo, Mary</t>
  </si>
  <si>
    <t>Ellert, John</t>
  </si>
  <si>
    <t>Schum, Jody</t>
  </si>
  <si>
    <t>Ryan, Wendy</t>
  </si>
  <si>
    <t>Lee, Brenda</t>
  </si>
  <si>
    <t>Glover, Donald</t>
  </si>
  <si>
    <t>Duran, Juan</t>
  </si>
  <si>
    <t>Morales, Mariela</t>
  </si>
  <si>
    <t>Andaluce, Mirella</t>
  </si>
  <si>
    <t>Rendon, Ashley</t>
  </si>
  <si>
    <t>Siguencia, Maria</t>
  </si>
  <si>
    <t>De Filippis, Peter</t>
  </si>
  <si>
    <t>Gonzalez, Jessica</t>
  </si>
  <si>
    <t>Baez, Danielle</t>
  </si>
  <si>
    <t>Smith, Ron S.</t>
  </si>
  <si>
    <t>hayduke, Gregory</t>
  </si>
  <si>
    <t>Jungk, Diane</t>
  </si>
  <si>
    <t>Williams-Murray, Cheryl</t>
  </si>
  <si>
    <t>Levental, Paula</t>
  </si>
  <si>
    <t>Edwards, Colleen</t>
  </si>
  <si>
    <t>Brailsford, Marshall Bobby</t>
  </si>
  <si>
    <t>Brown, Tameca</t>
  </si>
  <si>
    <t>Webster, Daiquon Daymell</t>
  </si>
  <si>
    <t>Tabar, Robert</t>
  </si>
  <si>
    <t>Borden, Randolph</t>
  </si>
  <si>
    <t>Checo, Maria</t>
  </si>
  <si>
    <t>Giannpoulos, Evaggelica</t>
  </si>
  <si>
    <t>Dugue, Arshely</t>
  </si>
  <si>
    <t>VArgas, Vicenta</t>
  </si>
  <si>
    <t>Hill, Francine</t>
  </si>
  <si>
    <t>Jalloh, Saffiatu</t>
  </si>
  <si>
    <t>Gonzalez, Eladio</t>
  </si>
  <si>
    <t>Zapata, Gladis</t>
  </si>
  <si>
    <t>Tatum, Monica</t>
  </si>
  <si>
    <t>Settles, Phil</t>
  </si>
  <si>
    <t>Oropeza, Reyna</t>
  </si>
  <si>
    <t>Merizalde, Narcisa A</t>
  </si>
  <si>
    <t>Herrera, Melchor</t>
  </si>
  <si>
    <t>Talomeque, Manuel S</t>
  </si>
  <si>
    <t>Williams, Denie</t>
  </si>
  <si>
    <t>Thompson, Joan</t>
  </si>
  <si>
    <t>Flecha, Doreen</t>
  </si>
  <si>
    <t>Elias, Jose</t>
  </si>
  <si>
    <t>Ramirez, Debora</t>
  </si>
  <si>
    <t>Citizen</t>
  </si>
  <si>
    <t>Non-Citizen</t>
  </si>
  <si>
    <t>Victim/Survivor of battery,extreme cruelty,or sexual assault (including domestic / family / intimate partner violence)</t>
  </si>
  <si>
    <t>Lawful Permanent Resident (LPR)</t>
  </si>
  <si>
    <t>Victim of Criminal Activity (eligible for U Visa)</t>
  </si>
  <si>
    <t>Refugee</t>
  </si>
  <si>
    <t>Asylee</t>
  </si>
  <si>
    <t>Unmarried siblings under 18 of victim of criminal activity (eligible for U Visa) (victim must be under 21)</t>
  </si>
  <si>
    <t>Married to US Citizen-with pending or approved adjustment of status (greencard) application</t>
  </si>
  <si>
    <t>Spouse or children of victim of criminal activity/U Visa eligible applicant</t>
  </si>
  <si>
    <t>Parent of minor victim / survivor of battery, extreme cruelty, or sexual assault (incluing domestic / intimate partner violence)</t>
  </si>
  <si>
    <t>Parent of US Citizen with a pending or approved adjustment of status (greencard) application</t>
  </si>
  <si>
    <t>Parent of victim of criminal activity (eligible for U Visa)- (victim must be under 21)</t>
  </si>
  <si>
    <t>Not Eligible</t>
  </si>
  <si>
    <t>H - Administrative Agency Decision</t>
  </si>
  <si>
    <t>G - Negotiated Settlement with Litigation</t>
  </si>
  <si>
    <t>IB - Contested Court Decision</t>
  </si>
  <si>
    <t>A - Counsel and Advice</t>
  </si>
  <si>
    <t>L - Extensive Service (not resulting in Settlement of Court or Administrative Action)</t>
  </si>
  <si>
    <t>IC - Appeals</t>
  </si>
  <si>
    <t>B - Limited Action (Brief Service)</t>
  </si>
  <si>
    <t>IA - Uncontested Court Decision</t>
  </si>
  <si>
    <t>F - Negotiated Settlement w/out Litigation</t>
  </si>
  <si>
    <t>Yes</t>
  </si>
  <si>
    <t>No</t>
  </si>
  <si>
    <t xml:space="preserve"> </t>
  </si>
  <si>
    <t>06/27/2013</t>
  </si>
  <si>
    <t>09/30/2013</t>
  </si>
  <si>
    <t>10/28/2013</t>
  </si>
  <si>
    <t>06/12/2014</t>
  </si>
  <si>
    <t>07/01/2014</t>
  </si>
  <si>
    <t>07/31/2014</t>
  </si>
  <si>
    <t>10/16/2014</t>
  </si>
  <si>
    <t>10/21/2014</t>
  </si>
  <si>
    <t>02/20/2015</t>
  </si>
  <si>
    <t>06/12/2015</t>
  </si>
  <si>
    <t>07/27/2015</t>
  </si>
  <si>
    <t>12/24/2015</t>
  </si>
  <si>
    <t>01/22/2016</t>
  </si>
  <si>
    <t>01/25/2016</t>
  </si>
  <si>
    <t>03/09/2016</t>
  </si>
  <si>
    <t>08/01/2019</t>
  </si>
  <si>
    <t>04/04/2016</t>
  </si>
  <si>
    <t>05/12/2016</t>
  </si>
  <si>
    <t>05/19/2016</t>
  </si>
  <si>
    <t>06/01/2016</t>
  </si>
  <si>
    <t>06/06/2016</t>
  </si>
  <si>
    <t>06/24/2016</t>
  </si>
  <si>
    <t>08/05/2016</t>
  </si>
  <si>
    <t>08/25/2016</t>
  </si>
  <si>
    <t>08/30/2016</t>
  </si>
  <si>
    <t>10/07/2016</t>
  </si>
  <si>
    <t>10/24/2016</t>
  </si>
  <si>
    <t>11/17/2016</t>
  </si>
  <si>
    <t>11/29/2016</t>
  </si>
  <si>
    <t>12/29/2016</t>
  </si>
  <si>
    <t>01/09/2017</t>
  </si>
  <si>
    <t>01/11/2017</t>
  </si>
  <si>
    <t>01/20/2017</t>
  </si>
  <si>
    <t>01/27/2017</t>
  </si>
  <si>
    <t>02/02/2017</t>
  </si>
  <si>
    <t>02/17/2017</t>
  </si>
  <si>
    <t>02/22/2017</t>
  </si>
  <si>
    <t>02/16/2017</t>
  </si>
  <si>
    <t>04/10/2017</t>
  </si>
  <si>
    <t>04/24/2017</t>
  </si>
  <si>
    <t>05/02/2017</t>
  </si>
  <si>
    <t>04/26/2017</t>
  </si>
  <si>
    <t>05/11/2017</t>
  </si>
  <si>
    <t>05/15/2017</t>
  </si>
  <si>
    <t>05/27/2017</t>
  </si>
  <si>
    <t>05/30/2017</t>
  </si>
  <si>
    <t>05/31/2017</t>
  </si>
  <si>
    <t>06/02/2017</t>
  </si>
  <si>
    <t>06/07/2017</t>
  </si>
  <si>
    <t>06/09/2017</t>
  </si>
  <si>
    <t>06/13/2017</t>
  </si>
  <si>
    <t>06/15/2017</t>
  </si>
  <si>
    <t>06/16/2017</t>
  </si>
  <si>
    <t>06/29/2017</t>
  </si>
  <si>
    <t>06/28/2017</t>
  </si>
  <si>
    <t>07/12/2017</t>
  </si>
  <si>
    <t>07/25/2017</t>
  </si>
  <si>
    <t>07/28/2017</t>
  </si>
  <si>
    <t>07/31/2017</t>
  </si>
  <si>
    <t>08/08/2017</t>
  </si>
  <si>
    <t>08/10/2017</t>
  </si>
  <si>
    <t>08/11/2017</t>
  </si>
  <si>
    <t>08/18/2017</t>
  </si>
  <si>
    <t>09/01/2017</t>
  </si>
  <si>
    <t>09/05/2017</t>
  </si>
  <si>
    <t>09/07/2017</t>
  </si>
  <si>
    <t>09/15/2017</t>
  </si>
  <si>
    <t>06/20/2016</t>
  </si>
  <si>
    <t>09/28/2017</t>
  </si>
  <si>
    <t>10/06/2017</t>
  </si>
  <si>
    <t>10/17/2017</t>
  </si>
  <si>
    <t>10/19/2017</t>
  </si>
  <si>
    <t>10/23/2017</t>
  </si>
  <si>
    <t>12/25/2017</t>
  </si>
  <si>
    <t>11/01/2017</t>
  </si>
  <si>
    <t>11/02/2017</t>
  </si>
  <si>
    <t>11/09/2017</t>
  </si>
  <si>
    <t>11/17/2017</t>
  </si>
  <si>
    <t>11/20/2017</t>
  </si>
  <si>
    <t>11/28/2017</t>
  </si>
  <si>
    <t>12/04/2017</t>
  </si>
  <si>
    <t>12/12/2017</t>
  </si>
  <si>
    <t>12/20/2017</t>
  </si>
  <si>
    <t>12/19/2017</t>
  </si>
  <si>
    <t>12/21/2017</t>
  </si>
  <si>
    <t>01/02/2018</t>
  </si>
  <si>
    <t>03/06/2018</t>
  </si>
  <si>
    <t>01/11/2018</t>
  </si>
  <si>
    <t>08/05/2019</t>
  </si>
  <si>
    <t>01/12/2018</t>
  </si>
  <si>
    <t>01/19/2018</t>
  </si>
  <si>
    <t>01/22/2018</t>
  </si>
  <si>
    <t>01/30/2018</t>
  </si>
  <si>
    <t>02/01/2018</t>
  </si>
  <si>
    <t>02/05/2018</t>
  </si>
  <si>
    <t>02/07/2018</t>
  </si>
  <si>
    <t>02/08/2018</t>
  </si>
  <si>
    <t>02/15/2018</t>
  </si>
  <si>
    <t>02/27/2018</t>
  </si>
  <si>
    <t>03/01/2018</t>
  </si>
  <si>
    <t>03/20/2018</t>
  </si>
  <si>
    <t>03/26/2018</t>
  </si>
  <si>
    <t>11/15/2018</t>
  </si>
  <si>
    <t>04/03/2018</t>
  </si>
  <si>
    <t>04/04/2018</t>
  </si>
  <si>
    <t>04/20/2018</t>
  </si>
  <si>
    <t>04/12/2018</t>
  </si>
  <si>
    <t>04/17/2018</t>
  </si>
  <si>
    <t>04/26/2018</t>
  </si>
  <si>
    <t>05/02/2018</t>
  </si>
  <si>
    <t>05/04/2018</t>
  </si>
  <si>
    <t>05/07/2018</t>
  </si>
  <si>
    <t>09/24/2018</t>
  </si>
  <si>
    <t>05/15/2018</t>
  </si>
  <si>
    <t>01/10/2019</t>
  </si>
  <si>
    <t>05/21/2018</t>
  </si>
  <si>
    <t>05/23/2018</t>
  </si>
  <si>
    <t>05/24/2018</t>
  </si>
  <si>
    <t>06/01/2018</t>
  </si>
  <si>
    <t>06/05/2018</t>
  </si>
  <si>
    <t>06/06/2018</t>
  </si>
  <si>
    <t>06/07/2018</t>
  </si>
  <si>
    <t>06/08/2018</t>
  </si>
  <si>
    <t>06/12/2018</t>
  </si>
  <si>
    <t>06/13/2018</t>
  </si>
  <si>
    <t>07/13/2018</t>
  </si>
  <si>
    <t>06/19/2018</t>
  </si>
  <si>
    <t>06/21/2018</t>
  </si>
  <si>
    <t>06/22/2018</t>
  </si>
  <si>
    <t>06/25/2018</t>
  </si>
  <si>
    <t>06/26/2018</t>
  </si>
  <si>
    <t>06/28/2018</t>
  </si>
  <si>
    <t>07/03/2018</t>
  </si>
  <si>
    <t>07/06/2018</t>
  </si>
  <si>
    <t>07/09/2018</t>
  </si>
  <si>
    <t>07/16/2018</t>
  </si>
  <si>
    <t>07/17/2018</t>
  </si>
  <si>
    <t>07/19/2018</t>
  </si>
  <si>
    <t>07/23/2018</t>
  </si>
  <si>
    <t>07/24/2018</t>
  </si>
  <si>
    <t>08/01/2018</t>
  </si>
  <si>
    <t>08/16/2018</t>
  </si>
  <si>
    <t>08/17/2018</t>
  </si>
  <si>
    <t>08/20/2018</t>
  </si>
  <si>
    <t>08/21/2018</t>
  </si>
  <si>
    <t>12/18/2018</t>
  </si>
  <si>
    <t>08/23/2018</t>
  </si>
  <si>
    <t>08/30/2018</t>
  </si>
  <si>
    <t>09/04/2018</t>
  </si>
  <si>
    <t>09/05/2018</t>
  </si>
  <si>
    <t>09/06/2018</t>
  </si>
  <si>
    <t>09/07/2018</t>
  </si>
  <si>
    <t>09/11/2018</t>
  </si>
  <si>
    <t>09/12/2018</t>
  </si>
  <si>
    <t>09/14/2018</t>
  </si>
  <si>
    <t>09/18/2018</t>
  </si>
  <si>
    <t>09/19/2018</t>
  </si>
  <si>
    <t>09/20/2018</t>
  </si>
  <si>
    <t>09/21/2018</t>
  </si>
  <si>
    <t>09/28/2018</t>
  </si>
  <si>
    <t>10/03/2018</t>
  </si>
  <si>
    <t>10/30/2018</t>
  </si>
  <si>
    <t>10/09/2018</t>
  </si>
  <si>
    <t>10/10/2018</t>
  </si>
  <si>
    <t>11/02/2018</t>
  </si>
  <si>
    <t>10/11/2018</t>
  </si>
  <si>
    <t>10/19/2018</t>
  </si>
  <si>
    <t>10/23/2018</t>
  </si>
  <si>
    <t>10/25/2018</t>
  </si>
  <si>
    <t>10/29/2018</t>
  </si>
  <si>
    <t>10/31/2018</t>
  </si>
  <si>
    <t>11/01/2018</t>
  </si>
  <si>
    <t>11/07/2018</t>
  </si>
  <si>
    <t>11/09/2018</t>
  </si>
  <si>
    <t>11/13/2018</t>
  </si>
  <si>
    <t>11/14/2018</t>
  </si>
  <si>
    <t>11/16/2018</t>
  </si>
  <si>
    <t>11/19/2018</t>
  </si>
  <si>
    <t>11/21/2018</t>
  </si>
  <si>
    <t>11/26/2018</t>
  </si>
  <si>
    <t>11/29/2018</t>
  </si>
  <si>
    <t>11/30/2018</t>
  </si>
  <si>
    <t>12/03/2018</t>
  </si>
  <si>
    <t>12/04/2018</t>
  </si>
  <si>
    <t>12/12/2018</t>
  </si>
  <si>
    <t>12/05/2018</t>
  </si>
  <si>
    <t>12/06/2018</t>
  </si>
  <si>
    <t>12/07/2018</t>
  </si>
  <si>
    <t>12/11/2018</t>
  </si>
  <si>
    <t>12/13/2018</t>
  </si>
  <si>
    <t>12/14/2018</t>
  </si>
  <si>
    <t>12/17/2018</t>
  </si>
  <si>
    <t>12/20/2018</t>
  </si>
  <si>
    <t>12/21/2018</t>
  </si>
  <si>
    <t>12/24/2018</t>
  </si>
  <si>
    <t>12/27/2018</t>
  </si>
  <si>
    <t>12/28/2018</t>
  </si>
  <si>
    <t>01/02/2019</t>
  </si>
  <si>
    <t>01/03/2019</t>
  </si>
  <si>
    <t>01/04/2019</t>
  </si>
  <si>
    <t>01/08/2019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</si>
  <si>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</si>
  <si>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</si>
  <si>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</si>
  <si>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</si>
  <si>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</si>
  <si>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</si>
  <si>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</si>
  <si>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03/07/2019</t>
  </si>
  <si>
    <t>01/09/2019</t>
  </si>
  <si>
    <t>01/23/2019</t>
  </si>
  <si>
    <t>03/08/2019</t>
  </si>
  <si>
    <t>01/24/2019</t>
  </si>
  <si>
    <t>01/29/2019</t>
  </si>
  <si>
    <t>01/30/2019</t>
  </si>
  <si>
    <t>01/31/2019</t>
  </si>
  <si>
    <t>02/04/2019</t>
  </si>
  <si>
    <t>02/05/2019</t>
  </si>
  <si>
    <t>03/18/2019</t>
  </si>
  <si>
    <t>02/06/2019</t>
  </si>
  <si>
    <t>02/07/2019</t>
  </si>
  <si>
    <t>02/13/2019</t>
  </si>
  <si>
    <t>02/11/2019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</si>
  <si>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</si>
  <si>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</si>
  <si>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</si>
  <si>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</si>
  <si>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</si>
  <si>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</si>
  <si>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</si>
  <si>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</si>
  <si>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03/01/2019</t>
  </si>
  <si>
    <t>03/04/2019</t>
  </si>
  <si>
    <t>03/05/2019</t>
  </si>
  <si>
    <t>03/11/2019</t>
  </si>
  <si>
    <t>03/12/2019</t>
  </si>
  <si>
    <t>03/14/2019</t>
  </si>
  <si>
    <t>03/15/2019</t>
  </si>
  <si>
    <t>02/28/2019</t>
  </si>
  <si>
    <t>06/27/2019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</si>
  <si>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</si>
  <si>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</si>
  <si>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</si>
  <si>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</si>
  <si>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</si>
  <si>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</si>
  <si>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</si>
  <si>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</si>
  <si>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</si>
  <si>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</si>
  <si>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</si>
  <si>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04/08/2019</t>
  </si>
  <si>
    <t>04/09/2019</t>
  </si>
  <si>
    <t>06/20/2019</t>
  </si>
  <si>
    <t>04/10/2019</t>
  </si>
  <si>
    <t>04/16/2019</t>
  </si>
  <si>
    <t>04/15/2019</t>
  </si>
  <si>
    <t>04/12/2019</t>
  </si>
  <si>
    <t>04/18/2019</t>
  </si>
  <si>
    <t>04/17/2019</t>
  </si>
  <si>
    <t>04/19/2019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</si>
  <si>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</si>
  <si>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</si>
  <si>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</si>
  <si>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</si>
  <si>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</si>
  <si>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</si>
  <si>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</si>
  <si>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</si>
  <si>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</si>
  <si>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</si>
  <si>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05/07/2019</t>
  </si>
  <si>
    <t>05/08/2019</t>
  </si>
  <si>
    <t>05/09/2019</t>
  </si>
  <si>
    <t>05/10/2019</t>
  </si>
  <si>
    <t>05/14/2019</t>
  </si>
  <si>
    <t>05/15/2019</t>
  </si>
  <si>
    <t>08/23/2019</t>
  </si>
  <si>
    <t>05/17/2019</t>
  </si>
  <si>
    <t>05/20/2019</t>
  </si>
  <si>
    <t>05/21/2019</t>
  </si>
  <si>
    <t>05/23/2019</t>
  </si>
  <si>
    <t>05/28/2019</t>
  </si>
  <si>
    <t>07/02/2019</t>
  </si>
  <si>
    <t>06/04/2019</t>
  </si>
  <si>
    <t>05/30/2019</t>
  </si>
  <si>
    <t>06/05/2019</t>
  </si>
  <si>
    <t>06/06/2019</t>
  </si>
  <si>
    <t>06/07/2019</t>
  </si>
  <si>
    <t>06/10/2019</t>
  </si>
  <si>
    <t>06/13/2019</t>
  </si>
  <si>
    <t>06/17/2019</t>
  </si>
  <si>
    <t>06/18/2019</t>
  </si>
  <si>
    <t>06/21/2019</t>
  </si>
  <si>
    <t>06/24/2019</t>
  </si>
  <si>
    <t>06/25/2019</t>
  </si>
  <si>
    <t>06/19/2019</t>
  </si>
  <si>
    <t>06/28/2019</t>
  </si>
  <si>
    <t>06/29/2019</t>
  </si>
  <si>
    <t>07/01/2019</t>
  </si>
  <si>
    <t>07/05/2019</t>
  </si>
  <si>
    <t>07/09/2019</t>
  </si>
  <si>
    <t>07/10/2019</t>
  </si>
  <si>
    <t>07/11/2019</t>
  </si>
  <si>
    <t>07/12/2019</t>
  </si>
  <si>
    <t>07/18/2019</t>
  </si>
  <si>
    <t>07/16/2019</t>
  </si>
  <si>
    <t>07/17/2019</t>
  </si>
  <si>
    <t>07/19/2019</t>
  </si>
  <si>
    <t>07/22/2019</t>
  </si>
  <si>
    <t>07/24/2019</t>
  </si>
  <si>
    <t>07/25/2019</t>
  </si>
  <si>
    <t>10/08/2019</t>
  </si>
  <si>
    <t>07/29/2019</t>
  </si>
  <si>
    <t>07/30/2019</t>
  </si>
  <si>
    <t>07/31/2019</t>
  </si>
  <si>
    <t>08/26/2019</t>
  </si>
  <si>
    <t>08/06/2019</t>
  </si>
  <si>
    <t>08/07/2019</t>
  </si>
  <si>
    <t>08/09/2019</t>
  </si>
  <si>
    <t>08/12/2019</t>
  </si>
  <si>
    <t>08/13/2019</t>
  </si>
  <si>
    <t>08/14/2019</t>
  </si>
  <si>
    <t>08/21/2019</t>
  </si>
  <si>
    <t>08/19/2019</t>
  </si>
  <si>
    <t>08/20/2019</t>
  </si>
  <si>
    <t>08/22/2019</t>
  </si>
  <si>
    <t>08/27/2019</t>
  </si>
  <si>
    <t>08/28/2019</t>
  </si>
  <si>
    <t>08/29/2019</t>
  </si>
  <si>
    <t>09/04/2019</t>
  </si>
  <si>
    <t>09/05/2019</t>
  </si>
  <si>
    <t>09/10/2019</t>
  </si>
  <si>
    <t>09/12/2019</t>
  </si>
  <si>
    <t>09/11/2019</t>
  </si>
  <si>
    <t>09/16/2019</t>
  </si>
  <si>
    <t>09/17/2019</t>
  </si>
  <si>
    <t>09/09/2019</t>
  </si>
  <si>
    <t>09/26/2019</t>
  </si>
  <si>
    <t>09/27/2019</t>
  </si>
  <si>
    <t>09/30/2019</t>
  </si>
  <si>
    <t>10/01/2019</t>
  </si>
  <si>
    <t>10/02/2019</t>
  </si>
  <si>
    <t>10/09/2019</t>
  </si>
  <si>
    <t>10/03/2019</t>
  </si>
  <si>
    <t>10/04/2019</t>
  </si>
  <si>
    <t>10/15/2019</t>
  </si>
  <si>
    <t>10/17/2019</t>
  </si>
  <si>
    <t>10/18/2019</t>
  </si>
  <si>
    <t>10/21/2019</t>
  </si>
  <si>
    <t>10/22/2019</t>
  </si>
  <si>
    <t>10/10/2019</t>
  </si>
  <si>
    <t>10/24/2019</t>
  </si>
  <si>
    <t>10/31/2019</t>
  </si>
  <si>
    <t>11/07/2019</t>
  </si>
  <si>
    <t>11/08/2019</t>
  </si>
  <si>
    <t>11/14/2019</t>
  </si>
  <si>
    <t>05/24/2010</t>
  </si>
  <si>
    <t>11/04/2019</t>
  </si>
  <si>
    <t>01/28/2019</t>
  </si>
  <si>
    <t>10/25/2019</t>
  </si>
  <si>
    <t>05/31/2019</t>
  </si>
  <si>
    <t>09/19/2019</t>
  </si>
  <si>
    <t>06/14/2019</t>
  </si>
  <si>
    <t>05/16/2019</t>
  </si>
  <si>
    <t>09/25/2019</t>
  </si>
  <si>
    <t>09/18/2019</t>
  </si>
  <si>
    <t>07/26/2019</t>
  </si>
  <si>
    <t>06/26/2019</t>
  </si>
  <si>
    <t>09/24/2019</t>
  </si>
  <si>
    <t>10/16/2019</t>
  </si>
  <si>
    <t>05/06/2019</t>
  </si>
  <si>
    <t>03/13/2019</t>
  </si>
  <si>
    <t>10/11/2019</t>
  </si>
  <si>
    <t>10/28/2019</t>
  </si>
  <si>
    <t>03/19/2019</t>
  </si>
  <si>
    <t>02/01/2019</t>
  </si>
  <si>
    <t>10/23/2019</t>
  </si>
  <si>
    <t>02/27/2019</t>
  </si>
  <si>
    <t>09/13/2019</t>
  </si>
  <si>
    <t>10/30/2019</t>
  </si>
  <si>
    <t>08/02/2019</t>
  </si>
  <si>
    <t>05/13/2019</t>
  </si>
  <si>
    <t>05/29/2019</t>
  </si>
  <si>
    <t>03/20/2019</t>
  </si>
  <si>
    <t>11/06/2019</t>
  </si>
  <si>
    <t>04/11/2019</t>
  </si>
  <si>
    <t>09/28/2019</t>
  </si>
  <si>
    <t>03/06/2019</t>
  </si>
  <si>
    <t>11/12/2019</t>
  </si>
  <si>
    <t>10/07/2019</t>
  </si>
  <si>
    <t>09/21/2019</t>
  </si>
  <si>
    <t>04/05/2019</t>
  </si>
  <si>
    <t>08/30/2019</t>
  </si>
  <si>
    <t>11/13/2019</t>
  </si>
  <si>
    <t>07/08/2019</t>
  </si>
  <si>
    <t>09/03/2019</t>
  </si>
  <si>
    <t>07/23/2019</t>
  </si>
  <si>
    <t>07/03/2019</t>
  </si>
  <si>
    <t>08/16/2019</t>
  </si>
  <si>
    <t>10/29/2019</t>
  </si>
  <si>
    <t>01/13/2019</t>
  </si>
  <si>
    <t>11/01/2019</t>
  </si>
  <si>
    <t>01/21/2019</t>
  </si>
  <si>
    <t>08/11/2019</t>
  </si>
  <si>
    <t>08/08/2019</t>
  </si>
  <si>
    <t>08/15/2019</t>
  </si>
  <si>
    <t>06/12/2019</t>
  </si>
  <si>
    <t>09/20/2019</t>
  </si>
  <si>
    <t>09/23/2019</t>
  </si>
  <si>
    <t>06/30/2019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</si>
</sst>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577"/>
  <sheetViews>
    <sheetView tabSelected="1" workbookViewId="0"/>
  </sheetViews>
  <sheetFormatPr defaultRowHeight="15"/>
  <cols>
    <col min="1" max="1" width="20.7109375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HYPERLINK("https://lsnyc.legalserver.org/matter/dynamic-profile/view/0736783","13-0736783")</f>
        <v>0</v>
      </c>
      <c r="B2" t="s">
        <v>16</v>
      </c>
      <c r="C2" t="s">
        <v>23</v>
      </c>
      <c r="D2" t="s">
        <v>44</v>
      </c>
      <c r="E2" t="s">
        <v>284</v>
      </c>
      <c r="F2" t="s">
        <v>323</v>
      </c>
      <c r="G2" t="s">
        <v>876</v>
      </c>
      <c r="I2" t="s">
        <v>890</v>
      </c>
      <c r="J2" t="s">
        <v>899</v>
      </c>
      <c r="K2" t="s">
        <v>901</v>
      </c>
      <c r="L2" t="s">
        <v>901</v>
      </c>
      <c r="M2" t="s">
        <v>899</v>
      </c>
      <c r="N2" t="s">
        <v>900</v>
      </c>
      <c r="O2" t="s">
        <v>902</v>
      </c>
      <c r="P2" t="s">
        <v>1199</v>
      </c>
    </row>
    <row r="3" spans="1:16">
      <c r="A3" s="1">
        <f>HYPERLINK("https://lsnyc.legalserver.org/matter/dynamic-profile/view/0741483","13-0741483")</f>
        <v>0</v>
      </c>
      <c r="B3" t="s">
        <v>17</v>
      </c>
      <c r="C3" t="s">
        <v>24</v>
      </c>
      <c r="D3" t="s">
        <v>190</v>
      </c>
      <c r="E3" t="s">
        <v>187</v>
      </c>
      <c r="F3" t="s">
        <v>324</v>
      </c>
      <c r="G3" t="s">
        <v>876</v>
      </c>
      <c r="I3" t="s">
        <v>890</v>
      </c>
      <c r="J3" t="s">
        <v>900</v>
      </c>
      <c r="K3" t="s">
        <v>900</v>
      </c>
      <c r="L3" t="s">
        <v>901</v>
      </c>
      <c r="M3" t="s">
        <v>899</v>
      </c>
      <c r="N3" t="s">
        <v>900</v>
      </c>
      <c r="O3" t="s">
        <v>903</v>
      </c>
      <c r="P3" t="s">
        <v>1150</v>
      </c>
    </row>
    <row r="4" spans="1:16">
      <c r="A4" s="1">
        <f>HYPERLINK("https://lsnyc.legalserver.org/matter/dynamic-profile/view/0743146","13-0743146")</f>
        <v>0</v>
      </c>
      <c r="B4" t="s">
        <v>18</v>
      </c>
      <c r="C4" t="s">
        <v>25</v>
      </c>
      <c r="D4" t="s">
        <v>204</v>
      </c>
      <c r="E4" t="s">
        <v>285</v>
      </c>
      <c r="F4" t="s">
        <v>325</v>
      </c>
      <c r="G4" t="s">
        <v>876</v>
      </c>
      <c r="I4" t="s">
        <v>891</v>
      </c>
      <c r="J4" t="s">
        <v>899</v>
      </c>
      <c r="K4" t="s">
        <v>901</v>
      </c>
      <c r="L4" t="s">
        <v>901</v>
      </c>
      <c r="M4" t="s">
        <v>899</v>
      </c>
      <c r="N4" t="s">
        <v>900</v>
      </c>
      <c r="O4" t="s">
        <v>904</v>
      </c>
      <c r="P4" t="s">
        <v>1260</v>
      </c>
    </row>
    <row r="5" spans="1:16">
      <c r="A5" s="1">
        <f>HYPERLINK("https://lsnyc.legalserver.org/matter/dynamic-profile/view/0755667","14-0755667")</f>
        <v>0</v>
      </c>
      <c r="B5" t="s">
        <v>17</v>
      </c>
      <c r="C5" t="s">
        <v>26</v>
      </c>
      <c r="D5" t="s">
        <v>205</v>
      </c>
      <c r="E5" t="s">
        <v>82</v>
      </c>
      <c r="F5" t="s">
        <v>326</v>
      </c>
      <c r="G5" t="s">
        <v>876</v>
      </c>
      <c r="I5" t="s">
        <v>892</v>
      </c>
      <c r="J5" t="s">
        <v>899</v>
      </c>
      <c r="K5" t="s">
        <v>900</v>
      </c>
      <c r="L5" t="s">
        <v>901</v>
      </c>
      <c r="M5" t="s">
        <v>899</v>
      </c>
      <c r="N5" t="s">
        <v>900</v>
      </c>
      <c r="O5" t="s">
        <v>905</v>
      </c>
      <c r="P5" t="s">
        <v>1195</v>
      </c>
    </row>
    <row r="6" spans="1:16">
      <c r="A6" s="1">
        <f>HYPERLINK("https://lsnyc.legalserver.org/matter/dynamic-profile/view/0758633","14-0758633")</f>
        <v>0</v>
      </c>
      <c r="B6" t="s">
        <v>18</v>
      </c>
      <c r="C6" t="s">
        <v>27</v>
      </c>
      <c r="D6" t="s">
        <v>206</v>
      </c>
      <c r="E6" t="s">
        <v>27</v>
      </c>
      <c r="F6" t="s">
        <v>327</v>
      </c>
      <c r="G6" t="s">
        <v>876</v>
      </c>
      <c r="I6" t="s">
        <v>890</v>
      </c>
      <c r="J6" t="s">
        <v>899</v>
      </c>
      <c r="K6" t="s">
        <v>901</v>
      </c>
      <c r="L6" t="s">
        <v>901</v>
      </c>
      <c r="M6" t="s">
        <v>899</v>
      </c>
      <c r="N6" t="s">
        <v>900</v>
      </c>
      <c r="O6" t="s">
        <v>906</v>
      </c>
      <c r="P6" t="s">
        <v>1199</v>
      </c>
    </row>
    <row r="7" spans="1:16">
      <c r="A7" s="1">
        <f>HYPERLINK("https://lsnyc.legalserver.org/matter/dynamic-profile/view/0759199","14-0759199")</f>
        <v>0</v>
      </c>
      <c r="B7" t="s">
        <v>17</v>
      </c>
      <c r="C7" t="s">
        <v>28</v>
      </c>
      <c r="D7" t="s">
        <v>190</v>
      </c>
      <c r="E7" t="s">
        <v>187</v>
      </c>
      <c r="F7" t="s">
        <v>328</v>
      </c>
      <c r="G7" t="s">
        <v>876</v>
      </c>
      <c r="I7" t="s">
        <v>890</v>
      </c>
      <c r="J7" t="s">
        <v>899</v>
      </c>
      <c r="K7" t="s">
        <v>900</v>
      </c>
      <c r="L7" t="s">
        <v>901</v>
      </c>
      <c r="M7" t="s">
        <v>899</v>
      </c>
      <c r="N7" t="s">
        <v>900</v>
      </c>
      <c r="O7" t="s">
        <v>907</v>
      </c>
      <c r="P7" t="s">
        <v>1150</v>
      </c>
    </row>
    <row r="8" spans="1:16">
      <c r="A8" s="1">
        <f>HYPERLINK("https://lsnyc.legalserver.org/matter/dynamic-profile/view/0759638","14-0759638")</f>
        <v>0</v>
      </c>
      <c r="B8" t="s">
        <v>17</v>
      </c>
      <c r="C8" t="s">
        <v>29</v>
      </c>
      <c r="D8" t="s">
        <v>207</v>
      </c>
      <c r="E8" t="s">
        <v>286</v>
      </c>
      <c r="F8" t="s">
        <v>329</v>
      </c>
      <c r="G8" t="s">
        <v>876</v>
      </c>
      <c r="I8" t="s">
        <v>893</v>
      </c>
      <c r="J8" t="s">
        <v>899</v>
      </c>
      <c r="K8" t="s">
        <v>900</v>
      </c>
      <c r="L8" t="s">
        <v>901</v>
      </c>
      <c r="M8" t="s">
        <v>899</v>
      </c>
      <c r="N8" t="s">
        <v>900</v>
      </c>
      <c r="O8" t="s">
        <v>908</v>
      </c>
      <c r="P8" t="s">
        <v>1261</v>
      </c>
    </row>
    <row r="9" spans="1:16">
      <c r="A9" s="1">
        <f>HYPERLINK("https://lsnyc.legalserver.org/matter/dynamic-profile/view/0764635","14-0764635")</f>
        <v>0</v>
      </c>
      <c r="B9" t="s">
        <v>16</v>
      </c>
      <c r="C9" t="s">
        <v>30</v>
      </c>
      <c r="D9" t="s">
        <v>208</v>
      </c>
      <c r="E9" t="s">
        <v>30</v>
      </c>
      <c r="F9" t="s">
        <v>330</v>
      </c>
      <c r="G9" t="s">
        <v>876</v>
      </c>
      <c r="I9" t="s">
        <v>894</v>
      </c>
      <c r="J9" t="s">
        <v>899</v>
      </c>
      <c r="K9" t="s">
        <v>900</v>
      </c>
      <c r="L9" t="s">
        <v>901</v>
      </c>
      <c r="M9" t="s">
        <v>899</v>
      </c>
      <c r="N9" t="s">
        <v>900</v>
      </c>
      <c r="O9" t="s">
        <v>909</v>
      </c>
      <c r="P9" t="s">
        <v>1262</v>
      </c>
    </row>
    <row r="10" spans="1:16">
      <c r="A10" s="1">
        <f>HYPERLINK("https://lsnyc.legalserver.org/matter/dynamic-profile/view/0773310","15-0773310")</f>
        <v>0</v>
      </c>
      <c r="B10" t="s">
        <v>19</v>
      </c>
      <c r="C10" t="s">
        <v>31</v>
      </c>
      <c r="D10" t="s">
        <v>209</v>
      </c>
      <c r="E10" t="s">
        <v>31</v>
      </c>
      <c r="F10" t="s">
        <v>331</v>
      </c>
      <c r="G10" t="s">
        <v>876</v>
      </c>
      <c r="I10" t="s">
        <v>895</v>
      </c>
      <c r="J10" t="s">
        <v>899</v>
      </c>
      <c r="K10" t="s">
        <v>901</v>
      </c>
      <c r="L10" t="s">
        <v>901</v>
      </c>
      <c r="M10" t="s">
        <v>900</v>
      </c>
      <c r="N10" t="s">
        <v>900</v>
      </c>
      <c r="O10" t="s">
        <v>910</v>
      </c>
      <c r="P10" t="s">
        <v>1184</v>
      </c>
    </row>
    <row r="11" spans="1:16">
      <c r="A11" s="1">
        <f>HYPERLINK("https://lsnyc.legalserver.org/matter/dynamic-profile/view/0780764","15-0780764")</f>
        <v>0</v>
      </c>
      <c r="B11" t="s">
        <v>19</v>
      </c>
      <c r="C11" t="s">
        <v>32</v>
      </c>
      <c r="D11" t="s">
        <v>209</v>
      </c>
      <c r="E11" t="s">
        <v>32</v>
      </c>
      <c r="F11" t="s">
        <v>332</v>
      </c>
      <c r="G11" t="s">
        <v>876</v>
      </c>
      <c r="I11" t="s">
        <v>891</v>
      </c>
      <c r="J11" t="s">
        <v>899</v>
      </c>
      <c r="K11" t="s">
        <v>901</v>
      </c>
      <c r="L11" t="s">
        <v>901</v>
      </c>
      <c r="M11" t="s">
        <v>899</v>
      </c>
      <c r="N11" t="s">
        <v>900</v>
      </c>
      <c r="O11" t="s">
        <v>911</v>
      </c>
      <c r="P11" t="s">
        <v>1186</v>
      </c>
    </row>
    <row r="12" spans="1:16">
      <c r="A12" s="1">
        <f>HYPERLINK("https://lsnyc.legalserver.org/matter/dynamic-profile/view/0780767","15-0780767")</f>
        <v>0</v>
      </c>
      <c r="B12" t="s">
        <v>19</v>
      </c>
      <c r="C12" t="s">
        <v>32</v>
      </c>
      <c r="D12" t="s">
        <v>209</v>
      </c>
      <c r="E12" t="s">
        <v>32</v>
      </c>
      <c r="F12" t="s">
        <v>332</v>
      </c>
      <c r="G12" t="s">
        <v>876</v>
      </c>
      <c r="I12" t="s">
        <v>891</v>
      </c>
      <c r="J12" t="s">
        <v>899</v>
      </c>
      <c r="K12" t="s">
        <v>901</v>
      </c>
      <c r="L12" t="s">
        <v>901</v>
      </c>
      <c r="M12" t="s">
        <v>899</v>
      </c>
      <c r="N12" t="s">
        <v>900</v>
      </c>
      <c r="O12" t="s">
        <v>911</v>
      </c>
      <c r="P12" t="s">
        <v>1186</v>
      </c>
    </row>
    <row r="13" spans="1:16">
      <c r="A13" s="1">
        <f>HYPERLINK("https://lsnyc.legalserver.org/matter/dynamic-profile/view/0784216","15-0784216")</f>
        <v>0</v>
      </c>
      <c r="B13" t="s">
        <v>19</v>
      </c>
      <c r="C13" t="s">
        <v>33</v>
      </c>
      <c r="D13" t="s">
        <v>210</v>
      </c>
      <c r="E13" t="s">
        <v>33</v>
      </c>
      <c r="F13" t="s">
        <v>333</v>
      </c>
      <c r="G13" t="s">
        <v>876</v>
      </c>
      <c r="I13" t="s">
        <v>891</v>
      </c>
      <c r="J13" t="s">
        <v>899</v>
      </c>
      <c r="K13" t="s">
        <v>901</v>
      </c>
      <c r="L13" t="s">
        <v>901</v>
      </c>
      <c r="M13" t="s">
        <v>899</v>
      </c>
      <c r="N13" t="s">
        <v>900</v>
      </c>
      <c r="O13" t="s">
        <v>912</v>
      </c>
      <c r="P13" t="s">
        <v>1146</v>
      </c>
    </row>
    <row r="14" spans="1:16">
      <c r="A14" s="1">
        <f>HYPERLINK("https://lsnyc.legalserver.org/matter/dynamic-profile/view/0794962","15-0794962")</f>
        <v>0</v>
      </c>
      <c r="B14" t="s">
        <v>16</v>
      </c>
      <c r="C14" t="s">
        <v>30</v>
      </c>
      <c r="D14" t="s">
        <v>211</v>
      </c>
      <c r="E14" t="s">
        <v>211</v>
      </c>
      <c r="F14" t="s">
        <v>334</v>
      </c>
      <c r="G14" t="s">
        <v>877</v>
      </c>
      <c r="H14" t="s">
        <v>878</v>
      </c>
      <c r="I14" t="s">
        <v>890</v>
      </c>
      <c r="J14" t="s">
        <v>899</v>
      </c>
      <c r="K14" t="s">
        <v>901</v>
      </c>
      <c r="L14" t="s">
        <v>900</v>
      </c>
      <c r="M14" t="s">
        <v>899</v>
      </c>
      <c r="N14" t="s">
        <v>899</v>
      </c>
      <c r="O14" t="s">
        <v>913</v>
      </c>
      <c r="P14" t="s">
        <v>1240</v>
      </c>
    </row>
    <row r="15" spans="1:16">
      <c r="A15" s="1">
        <f>HYPERLINK("https://lsnyc.legalserver.org/matter/dynamic-profile/view/0796553","16-0796553")</f>
        <v>0</v>
      </c>
      <c r="B15" t="s">
        <v>16</v>
      </c>
      <c r="C15" t="s">
        <v>34</v>
      </c>
      <c r="D15" t="s">
        <v>190</v>
      </c>
      <c r="E15" t="s">
        <v>215</v>
      </c>
      <c r="F15" t="s">
        <v>335</v>
      </c>
      <c r="G15" t="s">
        <v>876</v>
      </c>
      <c r="I15" t="s">
        <v>893</v>
      </c>
      <c r="J15" t="s">
        <v>899</v>
      </c>
      <c r="K15" t="s">
        <v>900</v>
      </c>
      <c r="L15" t="s">
        <v>901</v>
      </c>
      <c r="M15" t="s">
        <v>899</v>
      </c>
      <c r="N15" t="s">
        <v>900</v>
      </c>
      <c r="O15" t="s">
        <v>914</v>
      </c>
      <c r="P15" t="s">
        <v>1188</v>
      </c>
    </row>
    <row r="16" spans="1:16">
      <c r="A16" s="1">
        <f>HYPERLINK("https://lsnyc.legalserver.org/matter/dynamic-profile/view/0796763","16-0796763")</f>
        <v>0</v>
      </c>
      <c r="B16" t="s">
        <v>16</v>
      </c>
      <c r="C16" t="s">
        <v>34</v>
      </c>
      <c r="D16" t="s">
        <v>212</v>
      </c>
      <c r="E16" t="s">
        <v>212</v>
      </c>
      <c r="F16" t="s">
        <v>336</v>
      </c>
      <c r="G16" t="s">
        <v>877</v>
      </c>
      <c r="H16" t="s">
        <v>879</v>
      </c>
      <c r="I16" t="s">
        <v>893</v>
      </c>
      <c r="J16" t="s">
        <v>899</v>
      </c>
      <c r="K16" t="s">
        <v>901</v>
      </c>
      <c r="L16" t="s">
        <v>900</v>
      </c>
      <c r="M16" t="s">
        <v>899</v>
      </c>
      <c r="N16" t="s">
        <v>900</v>
      </c>
      <c r="O16" t="s">
        <v>915</v>
      </c>
      <c r="P16" t="s">
        <v>1188</v>
      </c>
    </row>
    <row r="17" spans="1:16">
      <c r="A17" s="1">
        <f>HYPERLINK("https://lsnyc.legalserver.org/matter/dynamic-profile/view/0799588","16-0799588")</f>
        <v>0</v>
      </c>
      <c r="B17" t="s">
        <v>16</v>
      </c>
      <c r="C17" t="s">
        <v>34</v>
      </c>
      <c r="D17" t="s">
        <v>190</v>
      </c>
      <c r="E17" t="s">
        <v>215</v>
      </c>
      <c r="F17" t="s">
        <v>337</v>
      </c>
      <c r="G17" t="s">
        <v>876</v>
      </c>
      <c r="I17" t="s">
        <v>893</v>
      </c>
      <c r="J17" t="s">
        <v>899</v>
      </c>
      <c r="K17" t="s">
        <v>900</v>
      </c>
      <c r="L17" t="s">
        <v>901</v>
      </c>
      <c r="M17" t="s">
        <v>900</v>
      </c>
      <c r="N17" t="s">
        <v>900</v>
      </c>
      <c r="O17" t="s">
        <v>916</v>
      </c>
      <c r="P17" t="s">
        <v>1263</v>
      </c>
    </row>
    <row r="18" spans="1:16">
      <c r="A18" s="1">
        <f>HYPERLINK("https://lsnyc.legalserver.org/matter/dynamic-profile/view/0799760","16-0799760")</f>
        <v>0</v>
      </c>
      <c r="B18" t="s">
        <v>19</v>
      </c>
      <c r="C18" t="s">
        <v>35</v>
      </c>
      <c r="D18" t="s">
        <v>213</v>
      </c>
      <c r="E18" t="s">
        <v>35</v>
      </c>
      <c r="F18" t="s">
        <v>338</v>
      </c>
      <c r="G18" t="s">
        <v>876</v>
      </c>
      <c r="I18" t="s">
        <v>893</v>
      </c>
      <c r="J18" t="s">
        <v>899</v>
      </c>
      <c r="K18" t="s">
        <v>900</v>
      </c>
      <c r="L18" t="s">
        <v>901</v>
      </c>
      <c r="M18" t="s">
        <v>899</v>
      </c>
      <c r="N18" t="s">
        <v>900</v>
      </c>
      <c r="O18" t="s">
        <v>917</v>
      </c>
      <c r="P18" t="s">
        <v>1264</v>
      </c>
    </row>
    <row r="19" spans="1:16">
      <c r="A19" s="1">
        <f>HYPERLINK("https://lsnyc.legalserver.org/matter/dynamic-profile/view/0802398","16-0802398")</f>
        <v>0</v>
      </c>
      <c r="B19" t="s">
        <v>16</v>
      </c>
      <c r="C19" t="s">
        <v>34</v>
      </c>
      <c r="D19" t="s">
        <v>71</v>
      </c>
      <c r="E19" t="s">
        <v>215</v>
      </c>
      <c r="F19" t="s">
        <v>339</v>
      </c>
      <c r="G19" t="s">
        <v>876</v>
      </c>
      <c r="I19" t="s">
        <v>893</v>
      </c>
      <c r="J19" t="s">
        <v>899</v>
      </c>
      <c r="K19" t="s">
        <v>900</v>
      </c>
      <c r="L19" t="s">
        <v>901</v>
      </c>
      <c r="M19" t="s">
        <v>899</v>
      </c>
      <c r="N19" t="s">
        <v>900</v>
      </c>
      <c r="O19" t="s">
        <v>918</v>
      </c>
      <c r="P19" t="s">
        <v>1188</v>
      </c>
    </row>
    <row r="20" spans="1:16">
      <c r="A20" s="1">
        <f>HYPERLINK("https://lsnyc.legalserver.org/matter/dynamic-profile/view/0805390","16-0805390")</f>
        <v>0</v>
      </c>
      <c r="B20" t="s">
        <v>18</v>
      </c>
      <c r="C20" t="s">
        <v>36</v>
      </c>
      <c r="D20" t="s">
        <v>214</v>
      </c>
      <c r="E20" t="s">
        <v>208</v>
      </c>
      <c r="F20" t="s">
        <v>340</v>
      </c>
      <c r="G20" t="s">
        <v>876</v>
      </c>
      <c r="I20" t="s">
        <v>890</v>
      </c>
      <c r="J20" t="s">
        <v>899</v>
      </c>
      <c r="K20" t="s">
        <v>901</v>
      </c>
      <c r="L20" t="s">
        <v>901</v>
      </c>
      <c r="M20" t="s">
        <v>899</v>
      </c>
      <c r="N20" t="s">
        <v>900</v>
      </c>
      <c r="O20" t="s">
        <v>919</v>
      </c>
      <c r="P20" t="s">
        <v>1265</v>
      </c>
    </row>
    <row r="21" spans="1:16">
      <c r="A21" s="1">
        <f>HYPERLINK("https://lsnyc.legalserver.org/matter/dynamic-profile/view/0806005","16-0806005")</f>
        <v>0</v>
      </c>
      <c r="B21" t="s">
        <v>16</v>
      </c>
      <c r="C21" t="s">
        <v>34</v>
      </c>
      <c r="D21" t="s">
        <v>212</v>
      </c>
      <c r="E21" t="s">
        <v>212</v>
      </c>
      <c r="F21" t="s">
        <v>341</v>
      </c>
      <c r="G21" t="s">
        <v>876</v>
      </c>
      <c r="I21" t="s">
        <v>891</v>
      </c>
      <c r="J21" t="s">
        <v>899</v>
      </c>
      <c r="K21" t="s">
        <v>900</v>
      </c>
      <c r="L21" t="s">
        <v>901</v>
      </c>
      <c r="M21" t="s">
        <v>899</v>
      </c>
      <c r="N21" t="s">
        <v>900</v>
      </c>
      <c r="O21" t="s">
        <v>920</v>
      </c>
      <c r="P21" t="s">
        <v>1266</v>
      </c>
    </row>
    <row r="22" spans="1:16">
      <c r="A22" s="1">
        <f>HYPERLINK("https://lsnyc.legalserver.org/matter/dynamic-profile/view/0807035","16-0807035")</f>
        <v>0</v>
      </c>
      <c r="B22" t="s">
        <v>16</v>
      </c>
      <c r="C22" t="s">
        <v>34</v>
      </c>
      <c r="D22" t="s">
        <v>215</v>
      </c>
      <c r="E22" t="s">
        <v>215</v>
      </c>
      <c r="F22" t="s">
        <v>342</v>
      </c>
      <c r="G22" t="s">
        <v>876</v>
      </c>
      <c r="I22" t="s">
        <v>891</v>
      </c>
      <c r="J22" t="s">
        <v>899</v>
      </c>
      <c r="K22" t="s">
        <v>900</v>
      </c>
      <c r="L22" t="s">
        <v>901</v>
      </c>
      <c r="M22" t="s">
        <v>899</v>
      </c>
      <c r="N22" t="s">
        <v>900</v>
      </c>
      <c r="O22" t="s">
        <v>921</v>
      </c>
      <c r="P22" t="s">
        <v>1111</v>
      </c>
    </row>
    <row r="23" spans="1:16">
      <c r="A23" s="1">
        <f>HYPERLINK("https://lsnyc.legalserver.org/matter/dynamic-profile/view/0807200","16-0807200")</f>
        <v>0</v>
      </c>
      <c r="B23" t="s">
        <v>16</v>
      </c>
      <c r="C23" t="s">
        <v>37</v>
      </c>
      <c r="D23" t="s">
        <v>216</v>
      </c>
      <c r="E23" t="s">
        <v>287</v>
      </c>
      <c r="F23" t="s">
        <v>343</v>
      </c>
      <c r="G23" t="s">
        <v>876</v>
      </c>
      <c r="I23" t="s">
        <v>890</v>
      </c>
      <c r="J23" t="s">
        <v>899</v>
      </c>
      <c r="K23" t="s">
        <v>900</v>
      </c>
      <c r="L23" t="s">
        <v>901</v>
      </c>
      <c r="M23" t="s">
        <v>899</v>
      </c>
      <c r="N23" t="s">
        <v>900</v>
      </c>
      <c r="O23" t="s">
        <v>922</v>
      </c>
      <c r="P23" t="s">
        <v>1103</v>
      </c>
    </row>
    <row r="24" spans="1:16">
      <c r="A24" s="1">
        <f>HYPERLINK("https://lsnyc.legalserver.org/matter/dynamic-profile/view/0808613","16-0808613")</f>
        <v>0</v>
      </c>
      <c r="B24" t="s">
        <v>16</v>
      </c>
      <c r="C24" t="s">
        <v>38</v>
      </c>
      <c r="D24" t="s">
        <v>217</v>
      </c>
      <c r="E24" t="s">
        <v>217</v>
      </c>
      <c r="F24" t="s">
        <v>344</v>
      </c>
      <c r="G24" t="s">
        <v>876</v>
      </c>
      <c r="I24" t="s">
        <v>891</v>
      </c>
      <c r="J24" t="s">
        <v>899</v>
      </c>
      <c r="K24" t="s">
        <v>900</v>
      </c>
      <c r="L24" t="s">
        <v>901</v>
      </c>
      <c r="M24" t="s">
        <v>899</v>
      </c>
      <c r="N24" t="s">
        <v>900</v>
      </c>
      <c r="O24" t="s">
        <v>923</v>
      </c>
      <c r="P24" t="s">
        <v>1210</v>
      </c>
    </row>
    <row r="25" spans="1:16">
      <c r="A25" s="1">
        <f>HYPERLINK("https://lsnyc.legalserver.org/matter/dynamic-profile/view/0811842","16-0811842")</f>
        <v>0</v>
      </c>
      <c r="B25" t="s">
        <v>17</v>
      </c>
      <c r="C25" t="s">
        <v>39</v>
      </c>
      <c r="D25" t="s">
        <v>218</v>
      </c>
      <c r="E25" t="s">
        <v>39</v>
      </c>
      <c r="F25" t="s">
        <v>345</v>
      </c>
      <c r="G25" t="s">
        <v>877</v>
      </c>
      <c r="H25" t="s">
        <v>879</v>
      </c>
      <c r="I25" t="s">
        <v>894</v>
      </c>
      <c r="J25" t="s">
        <v>899</v>
      </c>
      <c r="K25" t="s">
        <v>901</v>
      </c>
      <c r="L25" t="s">
        <v>901</v>
      </c>
      <c r="M25" t="s">
        <v>899</v>
      </c>
      <c r="N25" t="s">
        <v>900</v>
      </c>
      <c r="O25" t="s">
        <v>924</v>
      </c>
      <c r="P25" t="s">
        <v>1265</v>
      </c>
    </row>
    <row r="26" spans="1:16">
      <c r="A26" s="1">
        <f>HYPERLINK("https://lsnyc.legalserver.org/matter/dynamic-profile/view/0811882","16-0811882")</f>
        <v>0</v>
      </c>
      <c r="B26" t="s">
        <v>17</v>
      </c>
      <c r="C26" t="s">
        <v>39</v>
      </c>
      <c r="D26" t="s">
        <v>218</v>
      </c>
      <c r="E26" t="s">
        <v>39</v>
      </c>
      <c r="F26" t="s">
        <v>346</v>
      </c>
      <c r="G26" t="s">
        <v>877</v>
      </c>
      <c r="H26" t="s">
        <v>879</v>
      </c>
      <c r="I26" t="s">
        <v>894</v>
      </c>
      <c r="J26" t="s">
        <v>899</v>
      </c>
      <c r="K26" t="s">
        <v>901</v>
      </c>
      <c r="L26" t="s">
        <v>901</v>
      </c>
      <c r="M26" t="s">
        <v>899</v>
      </c>
      <c r="N26" t="s">
        <v>900</v>
      </c>
      <c r="O26" t="s">
        <v>924</v>
      </c>
      <c r="P26" t="s">
        <v>1265</v>
      </c>
    </row>
    <row r="27" spans="1:16">
      <c r="A27" s="1">
        <f>HYPERLINK("https://lsnyc.legalserver.org/matter/dynamic-profile/view/0813462","16-0813462")</f>
        <v>0</v>
      </c>
      <c r="B27" t="s">
        <v>18</v>
      </c>
      <c r="C27" t="s">
        <v>40</v>
      </c>
      <c r="D27" t="s">
        <v>104</v>
      </c>
      <c r="E27" t="s">
        <v>40</v>
      </c>
      <c r="F27" t="s">
        <v>347</v>
      </c>
      <c r="G27" t="s">
        <v>877</v>
      </c>
      <c r="H27" t="s">
        <v>879</v>
      </c>
      <c r="I27" t="s">
        <v>896</v>
      </c>
      <c r="J27" t="s">
        <v>899</v>
      </c>
      <c r="K27" t="s">
        <v>901</v>
      </c>
      <c r="L27" t="s">
        <v>901</v>
      </c>
      <c r="M27" t="s">
        <v>899</v>
      </c>
      <c r="N27" t="s">
        <v>900</v>
      </c>
      <c r="O27" t="s">
        <v>925</v>
      </c>
      <c r="P27" t="s">
        <v>1230</v>
      </c>
    </row>
    <row r="28" spans="1:16">
      <c r="A28" s="1">
        <f>HYPERLINK("https://lsnyc.legalserver.org/matter/dynamic-profile/view/0813541","16-0813541")</f>
        <v>0</v>
      </c>
      <c r="B28" t="s">
        <v>16</v>
      </c>
      <c r="C28" t="s">
        <v>38</v>
      </c>
      <c r="D28" t="s">
        <v>190</v>
      </c>
      <c r="E28" t="s">
        <v>217</v>
      </c>
      <c r="F28" t="s">
        <v>344</v>
      </c>
      <c r="G28" t="s">
        <v>876</v>
      </c>
      <c r="I28" t="s">
        <v>891</v>
      </c>
      <c r="J28" t="s">
        <v>899</v>
      </c>
      <c r="K28" t="s">
        <v>900</v>
      </c>
      <c r="L28" t="s">
        <v>901</v>
      </c>
      <c r="M28" t="s">
        <v>899</v>
      </c>
      <c r="N28" t="s">
        <v>900</v>
      </c>
      <c r="O28" t="s">
        <v>926</v>
      </c>
      <c r="P28" t="s">
        <v>1210</v>
      </c>
    </row>
    <row r="29" spans="1:16">
      <c r="A29" s="1">
        <f>HYPERLINK("https://lsnyc.legalserver.org/matter/dynamic-profile/view/0817004","16-0817004")</f>
        <v>0</v>
      </c>
      <c r="B29" t="s">
        <v>19</v>
      </c>
      <c r="C29" t="s">
        <v>41</v>
      </c>
      <c r="D29" t="s">
        <v>210</v>
      </c>
      <c r="E29" t="s">
        <v>288</v>
      </c>
      <c r="F29" t="s">
        <v>348</v>
      </c>
      <c r="G29" t="s">
        <v>876</v>
      </c>
      <c r="I29" t="s">
        <v>893</v>
      </c>
      <c r="J29" t="s">
        <v>899</v>
      </c>
      <c r="K29" t="s">
        <v>901</v>
      </c>
      <c r="L29" t="s">
        <v>901</v>
      </c>
      <c r="M29" t="s">
        <v>900</v>
      </c>
      <c r="N29" t="s">
        <v>900</v>
      </c>
      <c r="O29" t="s">
        <v>927</v>
      </c>
      <c r="P29" t="s">
        <v>1258</v>
      </c>
    </row>
    <row r="30" spans="1:16">
      <c r="A30" s="1">
        <f>HYPERLINK("https://lsnyc.legalserver.org/matter/dynamic-profile/view/0818264","16-0818264")</f>
        <v>0</v>
      </c>
      <c r="B30" t="s">
        <v>16</v>
      </c>
      <c r="C30" t="s">
        <v>34</v>
      </c>
      <c r="D30" t="s">
        <v>215</v>
      </c>
      <c r="E30" t="s">
        <v>215</v>
      </c>
      <c r="F30" t="s">
        <v>349</v>
      </c>
      <c r="G30" t="s">
        <v>877</v>
      </c>
      <c r="H30" t="s">
        <v>878</v>
      </c>
      <c r="I30" t="s">
        <v>893</v>
      </c>
      <c r="J30" t="s">
        <v>899</v>
      </c>
      <c r="K30" t="s">
        <v>901</v>
      </c>
      <c r="L30" t="s">
        <v>900</v>
      </c>
      <c r="M30" t="s">
        <v>899</v>
      </c>
      <c r="N30" t="s">
        <v>900</v>
      </c>
      <c r="O30" t="s">
        <v>928</v>
      </c>
      <c r="P30" t="s">
        <v>1111</v>
      </c>
    </row>
    <row r="31" spans="1:16">
      <c r="A31" s="1">
        <f>HYPERLINK("https://lsnyc.legalserver.org/matter/dynamic-profile/view/0820217","16-0820217")</f>
        <v>0</v>
      </c>
      <c r="B31" t="s">
        <v>19</v>
      </c>
      <c r="C31" t="s">
        <v>42</v>
      </c>
      <c r="D31" t="s">
        <v>219</v>
      </c>
      <c r="E31" t="s">
        <v>42</v>
      </c>
      <c r="F31" t="s">
        <v>350</v>
      </c>
      <c r="G31" t="s">
        <v>876</v>
      </c>
      <c r="I31" t="s">
        <v>893</v>
      </c>
      <c r="J31" t="s">
        <v>899</v>
      </c>
      <c r="K31" t="s">
        <v>900</v>
      </c>
      <c r="L31" t="s">
        <v>901</v>
      </c>
      <c r="M31" t="s">
        <v>899</v>
      </c>
      <c r="N31" t="s">
        <v>900</v>
      </c>
      <c r="O31" t="s">
        <v>929</v>
      </c>
      <c r="P31" t="s">
        <v>1175</v>
      </c>
    </row>
    <row r="32" spans="1:16">
      <c r="A32" s="1">
        <f>HYPERLINK("https://lsnyc.legalserver.org/matter/dynamic-profile/view/0820938","16-0820938")</f>
        <v>0</v>
      </c>
      <c r="B32" t="s">
        <v>18</v>
      </c>
      <c r="C32" t="s">
        <v>32</v>
      </c>
      <c r="D32" t="s">
        <v>62</v>
      </c>
      <c r="E32" t="s">
        <v>32</v>
      </c>
      <c r="F32" t="s">
        <v>351</v>
      </c>
      <c r="G32" t="s">
        <v>877</v>
      </c>
      <c r="H32" t="s">
        <v>880</v>
      </c>
      <c r="I32" t="s">
        <v>892</v>
      </c>
      <c r="J32" t="s">
        <v>899</v>
      </c>
      <c r="K32" t="s">
        <v>901</v>
      </c>
      <c r="L32" t="s">
        <v>901</v>
      </c>
      <c r="M32" t="s">
        <v>899</v>
      </c>
      <c r="N32" t="s">
        <v>900</v>
      </c>
      <c r="O32" t="s">
        <v>930</v>
      </c>
      <c r="P32" t="s">
        <v>1197</v>
      </c>
    </row>
    <row r="33" spans="1:16">
      <c r="A33" s="1">
        <f>HYPERLINK("https://lsnyc.legalserver.org/matter/dynamic-profile/view/0822380","16-0822380")</f>
        <v>0</v>
      </c>
      <c r="B33" t="s">
        <v>16</v>
      </c>
      <c r="C33" t="s">
        <v>34</v>
      </c>
      <c r="D33" t="s">
        <v>190</v>
      </c>
      <c r="E33" t="s">
        <v>227</v>
      </c>
      <c r="F33" t="s">
        <v>352</v>
      </c>
      <c r="G33" t="s">
        <v>877</v>
      </c>
      <c r="H33" t="s">
        <v>879</v>
      </c>
      <c r="I33" t="s">
        <v>891</v>
      </c>
      <c r="J33" t="s">
        <v>899</v>
      </c>
      <c r="K33" t="s">
        <v>901</v>
      </c>
      <c r="L33" t="s">
        <v>900</v>
      </c>
      <c r="M33" t="s">
        <v>899</v>
      </c>
      <c r="N33" t="s">
        <v>900</v>
      </c>
      <c r="O33" t="s">
        <v>931</v>
      </c>
      <c r="P33" t="s">
        <v>1267</v>
      </c>
    </row>
    <row r="34" spans="1:16">
      <c r="A34" s="1">
        <f>HYPERLINK("https://lsnyc.legalserver.org/matter/dynamic-profile/view/0824292","17-0824292")</f>
        <v>0</v>
      </c>
      <c r="B34" t="s">
        <v>19</v>
      </c>
      <c r="C34" t="s">
        <v>43</v>
      </c>
      <c r="D34" t="s">
        <v>220</v>
      </c>
      <c r="E34" t="s">
        <v>43</v>
      </c>
      <c r="F34" t="s">
        <v>353</v>
      </c>
      <c r="G34" t="s">
        <v>877</v>
      </c>
      <c r="H34" t="s">
        <v>879</v>
      </c>
      <c r="I34" t="s">
        <v>891</v>
      </c>
      <c r="J34" t="s">
        <v>899</v>
      </c>
      <c r="K34" t="s">
        <v>901</v>
      </c>
      <c r="L34" t="s">
        <v>900</v>
      </c>
      <c r="M34" t="s">
        <v>899</v>
      </c>
      <c r="N34" t="s">
        <v>899</v>
      </c>
      <c r="O34" t="s">
        <v>932</v>
      </c>
      <c r="P34" t="s">
        <v>1268</v>
      </c>
    </row>
    <row r="35" spans="1:16">
      <c r="A35" s="1">
        <f>HYPERLINK("https://lsnyc.legalserver.org/matter/dynamic-profile/view/0824495","17-0824495")</f>
        <v>0</v>
      </c>
      <c r="B35" t="s">
        <v>16</v>
      </c>
      <c r="C35" t="s">
        <v>44</v>
      </c>
      <c r="D35" t="s">
        <v>221</v>
      </c>
      <c r="E35" t="s">
        <v>221</v>
      </c>
      <c r="F35" t="s">
        <v>354</v>
      </c>
      <c r="G35" t="s">
        <v>876</v>
      </c>
      <c r="I35" t="s">
        <v>896</v>
      </c>
      <c r="J35" t="s">
        <v>899</v>
      </c>
      <c r="K35" t="s">
        <v>900</v>
      </c>
      <c r="L35" t="s">
        <v>901</v>
      </c>
      <c r="M35" t="s">
        <v>899</v>
      </c>
      <c r="N35" t="s">
        <v>900</v>
      </c>
      <c r="O35" t="s">
        <v>933</v>
      </c>
      <c r="P35" t="s">
        <v>1170</v>
      </c>
    </row>
    <row r="36" spans="1:16">
      <c r="A36" s="1">
        <f>HYPERLINK("https://lsnyc.legalserver.org/matter/dynamic-profile/view/0825210","17-0825210")</f>
        <v>0</v>
      </c>
      <c r="B36" t="s">
        <v>19</v>
      </c>
      <c r="C36" t="s">
        <v>45</v>
      </c>
      <c r="D36" t="s">
        <v>220</v>
      </c>
      <c r="E36" t="s">
        <v>45</v>
      </c>
      <c r="F36" t="s">
        <v>355</v>
      </c>
      <c r="G36" t="s">
        <v>876</v>
      </c>
      <c r="I36" t="s">
        <v>897</v>
      </c>
      <c r="J36" t="s">
        <v>899</v>
      </c>
      <c r="K36" t="s">
        <v>901</v>
      </c>
      <c r="L36" t="s">
        <v>901</v>
      </c>
      <c r="M36" t="s">
        <v>899</v>
      </c>
      <c r="N36" t="s">
        <v>900</v>
      </c>
      <c r="O36" t="s">
        <v>934</v>
      </c>
      <c r="P36" t="s">
        <v>1257</v>
      </c>
    </row>
    <row r="37" spans="1:16">
      <c r="A37" s="1">
        <f>HYPERLINK("https://lsnyc.legalserver.org/matter/dynamic-profile/view/0825964","17-0825964")</f>
        <v>0</v>
      </c>
      <c r="B37" t="s">
        <v>19</v>
      </c>
      <c r="C37" t="s">
        <v>46</v>
      </c>
      <c r="D37" t="s">
        <v>63</v>
      </c>
      <c r="E37" t="s">
        <v>289</v>
      </c>
      <c r="F37" t="s">
        <v>356</v>
      </c>
      <c r="G37" t="s">
        <v>876</v>
      </c>
      <c r="I37" t="s">
        <v>891</v>
      </c>
      <c r="J37" t="s">
        <v>899</v>
      </c>
      <c r="K37" t="s">
        <v>901</v>
      </c>
      <c r="L37" t="s">
        <v>901</v>
      </c>
      <c r="M37" t="s">
        <v>899</v>
      </c>
      <c r="N37" t="s">
        <v>900</v>
      </c>
      <c r="O37" t="s">
        <v>935</v>
      </c>
      <c r="P37" t="s">
        <v>1105</v>
      </c>
    </row>
    <row r="38" spans="1:16">
      <c r="A38" s="1">
        <f>HYPERLINK("https://lsnyc.legalserver.org/matter/dynamic-profile/view/0826586","17-0826586")</f>
        <v>0</v>
      </c>
      <c r="B38" t="s">
        <v>18</v>
      </c>
      <c r="C38" t="s">
        <v>47</v>
      </c>
      <c r="D38" t="s">
        <v>222</v>
      </c>
      <c r="E38" t="s">
        <v>47</v>
      </c>
      <c r="F38" t="s">
        <v>357</v>
      </c>
      <c r="G38" t="s">
        <v>876</v>
      </c>
      <c r="I38" t="s">
        <v>898</v>
      </c>
      <c r="J38" t="s">
        <v>899</v>
      </c>
      <c r="K38" t="s">
        <v>901</v>
      </c>
      <c r="L38" t="s">
        <v>901</v>
      </c>
      <c r="M38" t="s">
        <v>899</v>
      </c>
      <c r="N38" t="s">
        <v>900</v>
      </c>
      <c r="O38" t="s">
        <v>936</v>
      </c>
      <c r="P38" t="s">
        <v>1269</v>
      </c>
    </row>
    <row r="39" spans="1:16">
      <c r="A39" s="1">
        <f>HYPERLINK("https://lsnyc.legalserver.org/matter/dynamic-profile/view/0827886","17-0827886")</f>
        <v>0</v>
      </c>
      <c r="B39" t="s">
        <v>17</v>
      </c>
      <c r="C39" t="s">
        <v>48</v>
      </c>
      <c r="D39" t="s">
        <v>48</v>
      </c>
      <c r="E39" t="s">
        <v>48</v>
      </c>
      <c r="F39" t="s">
        <v>358</v>
      </c>
      <c r="G39" t="s">
        <v>877</v>
      </c>
      <c r="H39" t="s">
        <v>878</v>
      </c>
      <c r="I39" t="s">
        <v>896</v>
      </c>
      <c r="J39" t="s">
        <v>899</v>
      </c>
      <c r="K39" t="s">
        <v>901</v>
      </c>
      <c r="L39" t="s">
        <v>900</v>
      </c>
      <c r="M39" t="s">
        <v>899</v>
      </c>
      <c r="N39" t="s">
        <v>900</v>
      </c>
      <c r="O39" t="s">
        <v>937</v>
      </c>
      <c r="P39" t="s">
        <v>1270</v>
      </c>
    </row>
    <row r="40" spans="1:16">
      <c r="A40" s="1">
        <f>HYPERLINK("https://lsnyc.legalserver.org/matter/dynamic-profile/view/0828124","17-0828124")</f>
        <v>0</v>
      </c>
      <c r="B40" t="s">
        <v>16</v>
      </c>
      <c r="C40" t="s">
        <v>44</v>
      </c>
      <c r="D40" t="s">
        <v>44</v>
      </c>
      <c r="E40" t="s">
        <v>221</v>
      </c>
      <c r="F40" t="s">
        <v>359</v>
      </c>
      <c r="G40" t="s">
        <v>876</v>
      </c>
      <c r="I40" t="s">
        <v>896</v>
      </c>
      <c r="J40" t="s">
        <v>899</v>
      </c>
      <c r="K40" t="s">
        <v>900</v>
      </c>
      <c r="L40" t="s">
        <v>901</v>
      </c>
      <c r="M40" t="s">
        <v>899</v>
      </c>
      <c r="N40" t="s">
        <v>900</v>
      </c>
      <c r="O40" t="s">
        <v>938</v>
      </c>
      <c r="P40" t="s">
        <v>1170</v>
      </c>
    </row>
    <row r="41" spans="1:16">
      <c r="A41" s="1">
        <f>HYPERLINK("https://lsnyc.legalserver.org/matter/dynamic-profile/view/0828221","17-0828221")</f>
        <v>0</v>
      </c>
      <c r="B41" t="s">
        <v>17</v>
      </c>
      <c r="C41" t="s">
        <v>48</v>
      </c>
      <c r="D41" t="s">
        <v>220</v>
      </c>
      <c r="E41" t="s">
        <v>48</v>
      </c>
      <c r="F41" t="s">
        <v>360</v>
      </c>
      <c r="G41" t="s">
        <v>877</v>
      </c>
      <c r="H41" t="s">
        <v>879</v>
      </c>
      <c r="I41" t="s">
        <v>896</v>
      </c>
      <c r="J41" t="s">
        <v>899</v>
      </c>
      <c r="K41" t="s">
        <v>901</v>
      </c>
      <c r="L41" t="s">
        <v>900</v>
      </c>
      <c r="M41" t="s">
        <v>899</v>
      </c>
      <c r="N41" t="s">
        <v>900</v>
      </c>
      <c r="O41" t="s">
        <v>939</v>
      </c>
      <c r="P41" t="s">
        <v>1270</v>
      </c>
    </row>
    <row r="42" spans="1:16">
      <c r="A42" s="1">
        <f>HYPERLINK("https://lsnyc.legalserver.org/matter/dynamic-profile/view/0832528","17-0832528")</f>
        <v>0</v>
      </c>
      <c r="B42" t="s">
        <v>16</v>
      </c>
      <c r="C42" t="s">
        <v>34</v>
      </c>
      <c r="D42" t="s">
        <v>223</v>
      </c>
      <c r="E42" t="s">
        <v>227</v>
      </c>
      <c r="F42" t="s">
        <v>361</v>
      </c>
      <c r="G42" t="s">
        <v>876</v>
      </c>
      <c r="I42" t="s">
        <v>891</v>
      </c>
      <c r="J42" t="s">
        <v>899</v>
      </c>
      <c r="K42" t="s">
        <v>900</v>
      </c>
      <c r="L42" t="s">
        <v>901</v>
      </c>
      <c r="M42" t="s">
        <v>900</v>
      </c>
      <c r="N42" t="s">
        <v>900</v>
      </c>
      <c r="O42" t="s">
        <v>940</v>
      </c>
      <c r="P42" t="s">
        <v>1271</v>
      </c>
    </row>
    <row r="43" spans="1:16">
      <c r="A43" s="1">
        <f>HYPERLINK("https://lsnyc.legalserver.org/matter/dynamic-profile/view/1833586","17-1833586")</f>
        <v>0</v>
      </c>
      <c r="B43" t="s">
        <v>17</v>
      </c>
      <c r="C43" t="s">
        <v>49</v>
      </c>
      <c r="D43" t="s">
        <v>224</v>
      </c>
      <c r="E43" t="s">
        <v>49</v>
      </c>
      <c r="F43" t="s">
        <v>362</v>
      </c>
      <c r="G43" t="s">
        <v>876</v>
      </c>
      <c r="I43" t="s">
        <v>896</v>
      </c>
      <c r="J43" t="s">
        <v>899</v>
      </c>
      <c r="K43" t="s">
        <v>900</v>
      </c>
      <c r="L43" t="s">
        <v>901</v>
      </c>
      <c r="M43" t="s">
        <v>899</v>
      </c>
      <c r="N43" t="s">
        <v>900</v>
      </c>
      <c r="O43" t="s">
        <v>941</v>
      </c>
      <c r="P43" t="s">
        <v>1178</v>
      </c>
    </row>
    <row r="44" spans="1:16">
      <c r="A44" s="1">
        <f>HYPERLINK("https://lsnyc.legalserver.org/matter/dynamic-profile/view/1834302","17-1834302")</f>
        <v>0</v>
      </c>
      <c r="B44" t="s">
        <v>18</v>
      </c>
      <c r="C44" t="s">
        <v>50</v>
      </c>
      <c r="D44" t="s">
        <v>225</v>
      </c>
      <c r="E44" t="s">
        <v>50</v>
      </c>
      <c r="F44" t="s">
        <v>363</v>
      </c>
      <c r="G44" t="s">
        <v>876</v>
      </c>
      <c r="I44" t="s">
        <v>893</v>
      </c>
      <c r="J44" t="s">
        <v>899</v>
      </c>
      <c r="K44" t="s">
        <v>901</v>
      </c>
      <c r="L44" t="s">
        <v>901</v>
      </c>
      <c r="M44" t="s">
        <v>900</v>
      </c>
      <c r="N44" t="s">
        <v>900</v>
      </c>
      <c r="O44" t="s">
        <v>942</v>
      </c>
      <c r="P44" t="s">
        <v>1272</v>
      </c>
    </row>
    <row r="45" spans="1:16">
      <c r="A45" s="1">
        <f>HYPERLINK("https://lsnyc.legalserver.org/matter/dynamic-profile/view/1834315","17-1834315")</f>
        <v>0</v>
      </c>
      <c r="B45" t="s">
        <v>16</v>
      </c>
      <c r="C45" t="s">
        <v>51</v>
      </c>
      <c r="D45" t="s">
        <v>51</v>
      </c>
      <c r="E45" t="s">
        <v>51</v>
      </c>
      <c r="F45" t="s">
        <v>364</v>
      </c>
      <c r="G45" t="s">
        <v>876</v>
      </c>
      <c r="I45" t="s">
        <v>893</v>
      </c>
      <c r="J45" t="s">
        <v>899</v>
      </c>
      <c r="K45" t="s">
        <v>900</v>
      </c>
      <c r="L45" t="s">
        <v>901</v>
      </c>
      <c r="M45" t="s">
        <v>900</v>
      </c>
      <c r="N45" t="s">
        <v>900</v>
      </c>
      <c r="O45" t="s">
        <v>943</v>
      </c>
      <c r="P45" t="s">
        <v>1273</v>
      </c>
    </row>
    <row r="46" spans="1:16">
      <c r="A46" s="1">
        <f>HYPERLINK("https://lsnyc.legalserver.org/matter/dynamic-profile/view/1835335","17-1835335")</f>
        <v>0</v>
      </c>
      <c r="B46" t="s">
        <v>20</v>
      </c>
      <c r="C46" t="s">
        <v>52</v>
      </c>
      <c r="D46" t="s">
        <v>48</v>
      </c>
      <c r="E46" t="s">
        <v>48</v>
      </c>
      <c r="F46" t="s">
        <v>365</v>
      </c>
      <c r="G46" t="s">
        <v>877</v>
      </c>
      <c r="H46" t="s">
        <v>878</v>
      </c>
      <c r="I46" t="s">
        <v>896</v>
      </c>
      <c r="J46" t="s">
        <v>899</v>
      </c>
      <c r="K46" t="s">
        <v>901</v>
      </c>
      <c r="L46" t="s">
        <v>900</v>
      </c>
      <c r="M46" t="s">
        <v>899</v>
      </c>
      <c r="N46" t="s">
        <v>900</v>
      </c>
      <c r="O46" t="s">
        <v>944</v>
      </c>
      <c r="P46" t="s">
        <v>1107</v>
      </c>
    </row>
    <row r="47" spans="1:16">
      <c r="A47" s="1">
        <f>HYPERLINK("https://lsnyc.legalserver.org/matter/dynamic-profile/view/1835553","17-1835553")</f>
        <v>0</v>
      </c>
      <c r="B47" t="s">
        <v>18</v>
      </c>
      <c r="C47" t="s">
        <v>27</v>
      </c>
      <c r="D47" t="s">
        <v>226</v>
      </c>
      <c r="E47" t="s">
        <v>27</v>
      </c>
      <c r="F47" t="s">
        <v>366</v>
      </c>
      <c r="G47" t="s">
        <v>876</v>
      </c>
      <c r="I47" t="s">
        <v>890</v>
      </c>
      <c r="J47" t="s">
        <v>899</v>
      </c>
      <c r="K47" t="s">
        <v>901</v>
      </c>
      <c r="L47" t="s">
        <v>901</v>
      </c>
      <c r="M47" t="s">
        <v>899</v>
      </c>
      <c r="N47" t="s">
        <v>900</v>
      </c>
      <c r="O47" t="s">
        <v>945</v>
      </c>
      <c r="P47" t="s">
        <v>1170</v>
      </c>
    </row>
    <row r="48" spans="1:16">
      <c r="A48" s="1">
        <f>HYPERLINK("https://lsnyc.legalserver.org/matter/dynamic-profile/view/1836715","17-1836715")</f>
        <v>0</v>
      </c>
      <c r="B48" t="s">
        <v>18</v>
      </c>
      <c r="C48" t="s">
        <v>32</v>
      </c>
      <c r="D48" t="s">
        <v>107</v>
      </c>
      <c r="E48" t="s">
        <v>32</v>
      </c>
      <c r="F48" t="s">
        <v>367</v>
      </c>
      <c r="G48" t="s">
        <v>876</v>
      </c>
      <c r="I48" t="s">
        <v>893</v>
      </c>
      <c r="J48" t="s">
        <v>899</v>
      </c>
      <c r="K48" t="s">
        <v>901</v>
      </c>
      <c r="L48" t="s">
        <v>901</v>
      </c>
      <c r="M48" t="s">
        <v>899</v>
      </c>
      <c r="N48" t="s">
        <v>900</v>
      </c>
      <c r="O48" t="s">
        <v>946</v>
      </c>
      <c r="P48" t="s">
        <v>1200</v>
      </c>
    </row>
    <row r="49" spans="1:16">
      <c r="A49" s="1">
        <f>HYPERLINK("https://lsnyc.legalserver.org/matter/dynamic-profile/view/1836725","17-1836725")</f>
        <v>0</v>
      </c>
      <c r="B49" t="s">
        <v>18</v>
      </c>
      <c r="C49" t="s">
        <v>32</v>
      </c>
      <c r="D49" t="s">
        <v>107</v>
      </c>
      <c r="E49" t="s">
        <v>32</v>
      </c>
      <c r="F49" t="s">
        <v>368</v>
      </c>
      <c r="G49" t="s">
        <v>876</v>
      </c>
      <c r="I49" t="s">
        <v>896</v>
      </c>
      <c r="J49" t="s">
        <v>899</v>
      </c>
      <c r="K49" t="s">
        <v>901</v>
      </c>
      <c r="L49" t="s">
        <v>901</v>
      </c>
      <c r="M49" t="s">
        <v>899</v>
      </c>
      <c r="N49" t="s">
        <v>900</v>
      </c>
      <c r="O49" t="s">
        <v>946</v>
      </c>
      <c r="P49" t="s">
        <v>1200</v>
      </c>
    </row>
    <row r="50" spans="1:16">
      <c r="A50" s="1">
        <f>HYPERLINK("https://lsnyc.legalserver.org/matter/dynamic-profile/view/1836865","17-1836865")</f>
        <v>0</v>
      </c>
      <c r="B50" t="s">
        <v>16</v>
      </c>
      <c r="C50" t="s">
        <v>34</v>
      </c>
      <c r="D50" t="s">
        <v>227</v>
      </c>
      <c r="E50" t="s">
        <v>215</v>
      </c>
      <c r="F50" t="s">
        <v>369</v>
      </c>
      <c r="G50" t="s">
        <v>876</v>
      </c>
      <c r="I50" t="s">
        <v>891</v>
      </c>
      <c r="J50" t="s">
        <v>899</v>
      </c>
      <c r="K50" t="s">
        <v>900</v>
      </c>
      <c r="L50" t="s">
        <v>901</v>
      </c>
      <c r="M50" t="s">
        <v>899</v>
      </c>
      <c r="N50" t="s">
        <v>900</v>
      </c>
      <c r="O50" t="s">
        <v>947</v>
      </c>
      <c r="P50" t="s">
        <v>1147</v>
      </c>
    </row>
    <row r="51" spans="1:16">
      <c r="A51" s="1">
        <f>HYPERLINK("https://lsnyc.legalserver.org/matter/dynamic-profile/view/1836905","17-1836905")</f>
        <v>0</v>
      </c>
      <c r="B51" t="s">
        <v>18</v>
      </c>
      <c r="C51" t="s">
        <v>40</v>
      </c>
      <c r="D51" t="s">
        <v>228</v>
      </c>
      <c r="E51" t="s">
        <v>40</v>
      </c>
      <c r="F51" t="s">
        <v>370</v>
      </c>
      <c r="G51" t="s">
        <v>877</v>
      </c>
      <c r="H51" t="s">
        <v>878</v>
      </c>
      <c r="I51" t="s">
        <v>893</v>
      </c>
      <c r="J51" t="s">
        <v>899</v>
      </c>
      <c r="K51" t="s">
        <v>901</v>
      </c>
      <c r="L51" t="s">
        <v>901</v>
      </c>
      <c r="M51" t="s">
        <v>899</v>
      </c>
      <c r="N51" t="s">
        <v>900</v>
      </c>
      <c r="O51" t="s">
        <v>948</v>
      </c>
      <c r="P51" t="s">
        <v>1195</v>
      </c>
    </row>
    <row r="52" spans="1:16">
      <c r="A52" s="1">
        <f>HYPERLINK("https://lsnyc.legalserver.org/matter/dynamic-profile/view/1837140","17-1837140")</f>
        <v>0</v>
      </c>
      <c r="B52" t="s">
        <v>18</v>
      </c>
      <c r="C52" t="s">
        <v>40</v>
      </c>
      <c r="D52" t="s">
        <v>219</v>
      </c>
      <c r="E52" t="s">
        <v>40</v>
      </c>
      <c r="F52" t="s">
        <v>371</v>
      </c>
      <c r="G52" t="s">
        <v>877</v>
      </c>
      <c r="H52" t="s">
        <v>878</v>
      </c>
      <c r="I52" t="s">
        <v>893</v>
      </c>
      <c r="J52" t="s">
        <v>899</v>
      </c>
      <c r="K52" t="s">
        <v>901</v>
      </c>
      <c r="L52" t="s">
        <v>901</v>
      </c>
      <c r="M52" t="s">
        <v>899</v>
      </c>
      <c r="N52" t="s">
        <v>900</v>
      </c>
      <c r="O52" t="s">
        <v>949</v>
      </c>
      <c r="P52" t="s">
        <v>1158</v>
      </c>
    </row>
    <row r="53" spans="1:16">
      <c r="A53" s="1">
        <f>HYPERLINK("https://lsnyc.legalserver.org/matter/dynamic-profile/view/1837224","17-1837224")</f>
        <v>0</v>
      </c>
      <c r="B53" t="s">
        <v>16</v>
      </c>
      <c r="C53" t="s">
        <v>38</v>
      </c>
      <c r="D53" t="s">
        <v>217</v>
      </c>
      <c r="E53" t="s">
        <v>217</v>
      </c>
      <c r="F53" t="s">
        <v>372</v>
      </c>
      <c r="G53" t="s">
        <v>876</v>
      </c>
      <c r="I53" t="s">
        <v>893</v>
      </c>
      <c r="J53" t="s">
        <v>899</v>
      </c>
      <c r="K53" t="s">
        <v>900</v>
      </c>
      <c r="L53" t="s">
        <v>901</v>
      </c>
      <c r="M53" t="s">
        <v>900</v>
      </c>
      <c r="N53" t="s">
        <v>900</v>
      </c>
      <c r="O53" t="s">
        <v>949</v>
      </c>
      <c r="P53" t="s">
        <v>1241</v>
      </c>
    </row>
    <row r="54" spans="1:16">
      <c r="A54" s="1">
        <f>HYPERLINK("https://lsnyc.legalserver.org/matter/dynamic-profile/view/1837591","17-1837591")</f>
        <v>0</v>
      </c>
      <c r="B54" t="s">
        <v>19</v>
      </c>
      <c r="C54" t="s">
        <v>45</v>
      </c>
      <c r="D54" t="s">
        <v>50</v>
      </c>
      <c r="E54" t="s">
        <v>45</v>
      </c>
      <c r="F54" t="s">
        <v>373</v>
      </c>
      <c r="G54" t="s">
        <v>876</v>
      </c>
      <c r="I54" t="s">
        <v>891</v>
      </c>
      <c r="J54" t="s">
        <v>899</v>
      </c>
      <c r="K54" t="s">
        <v>901</v>
      </c>
      <c r="L54" t="s">
        <v>901</v>
      </c>
      <c r="M54" t="s">
        <v>900</v>
      </c>
      <c r="N54" t="s">
        <v>900</v>
      </c>
      <c r="O54" t="s">
        <v>950</v>
      </c>
      <c r="P54" t="s">
        <v>1257</v>
      </c>
    </row>
    <row r="55" spans="1:16">
      <c r="A55" s="1">
        <f>HYPERLINK("https://lsnyc.legalserver.org/matter/dynamic-profile/view/1837764","17-1837764")</f>
        <v>0</v>
      </c>
      <c r="B55" t="s">
        <v>18</v>
      </c>
      <c r="C55" t="s">
        <v>53</v>
      </c>
      <c r="D55" t="s">
        <v>229</v>
      </c>
      <c r="E55" t="s">
        <v>53</v>
      </c>
      <c r="F55" t="s">
        <v>374</v>
      </c>
      <c r="G55" t="s">
        <v>876</v>
      </c>
      <c r="I55" t="s">
        <v>893</v>
      </c>
      <c r="J55" t="s">
        <v>899</v>
      </c>
      <c r="K55" t="s">
        <v>901</v>
      </c>
      <c r="L55" t="s">
        <v>901</v>
      </c>
      <c r="M55" t="s">
        <v>899</v>
      </c>
      <c r="N55" t="s">
        <v>900</v>
      </c>
      <c r="O55" t="s">
        <v>951</v>
      </c>
      <c r="P55" t="s">
        <v>1149</v>
      </c>
    </row>
    <row r="56" spans="1:16">
      <c r="A56" s="1">
        <f>HYPERLINK("https://lsnyc.legalserver.org/matter/dynamic-profile/view/1838001","17-1838001")</f>
        <v>0</v>
      </c>
      <c r="B56" t="s">
        <v>20</v>
      </c>
      <c r="C56" t="s">
        <v>54</v>
      </c>
      <c r="D56" t="s">
        <v>71</v>
      </c>
      <c r="E56" t="s">
        <v>230</v>
      </c>
      <c r="F56" t="s">
        <v>375</v>
      </c>
      <c r="G56" t="s">
        <v>877</v>
      </c>
      <c r="H56" t="s">
        <v>879</v>
      </c>
      <c r="I56" t="s">
        <v>893</v>
      </c>
      <c r="J56" t="s">
        <v>899</v>
      </c>
      <c r="K56" t="s">
        <v>901</v>
      </c>
      <c r="L56" t="s">
        <v>901</v>
      </c>
      <c r="M56" t="s">
        <v>899</v>
      </c>
      <c r="N56" t="s">
        <v>900</v>
      </c>
      <c r="O56" t="s">
        <v>952</v>
      </c>
      <c r="P56" t="s">
        <v>1253</v>
      </c>
    </row>
    <row r="57" spans="1:16">
      <c r="A57" s="1">
        <f>HYPERLINK("https://lsnyc.legalserver.org/matter/dynamic-profile/view/1838329","17-1838329")</f>
        <v>0</v>
      </c>
      <c r="B57" t="s">
        <v>16</v>
      </c>
      <c r="C57" t="s">
        <v>37</v>
      </c>
      <c r="D57" t="s">
        <v>230</v>
      </c>
      <c r="E57" t="s">
        <v>287</v>
      </c>
      <c r="F57" t="s">
        <v>343</v>
      </c>
      <c r="G57" t="s">
        <v>876</v>
      </c>
      <c r="I57" t="s">
        <v>890</v>
      </c>
      <c r="J57" t="s">
        <v>899</v>
      </c>
      <c r="K57" t="s">
        <v>900</v>
      </c>
      <c r="L57" t="s">
        <v>901</v>
      </c>
      <c r="M57" t="s">
        <v>900</v>
      </c>
      <c r="N57" t="s">
        <v>900</v>
      </c>
      <c r="O57" t="s">
        <v>953</v>
      </c>
      <c r="P57" t="s">
        <v>1103</v>
      </c>
    </row>
    <row r="58" spans="1:16">
      <c r="A58" s="1">
        <f>HYPERLINK("https://lsnyc.legalserver.org/matter/dynamic-profile/view/1838414","17-1838414")</f>
        <v>0</v>
      </c>
      <c r="B58" t="s">
        <v>19</v>
      </c>
      <c r="C58" t="s">
        <v>46</v>
      </c>
      <c r="D58" t="s">
        <v>220</v>
      </c>
      <c r="E58" t="s">
        <v>289</v>
      </c>
      <c r="F58" t="s">
        <v>376</v>
      </c>
      <c r="G58" t="s">
        <v>877</v>
      </c>
      <c r="H58" t="s">
        <v>879</v>
      </c>
      <c r="I58" t="s">
        <v>891</v>
      </c>
      <c r="J58" t="s">
        <v>899</v>
      </c>
      <c r="K58" t="s">
        <v>901</v>
      </c>
      <c r="L58" t="s">
        <v>900</v>
      </c>
      <c r="M58" t="s">
        <v>899</v>
      </c>
      <c r="N58" t="s">
        <v>899</v>
      </c>
      <c r="O58" t="s">
        <v>954</v>
      </c>
      <c r="P58" t="s">
        <v>1136</v>
      </c>
    </row>
    <row r="59" spans="1:16">
      <c r="A59" s="1">
        <f>HYPERLINK("https://lsnyc.legalserver.org/matter/dynamic-profile/view/1839287","17-1839287")</f>
        <v>0</v>
      </c>
      <c r="B59" t="s">
        <v>18</v>
      </c>
      <c r="C59" t="s">
        <v>55</v>
      </c>
      <c r="D59" t="s">
        <v>62</v>
      </c>
      <c r="E59" t="s">
        <v>290</v>
      </c>
      <c r="F59" t="s">
        <v>377</v>
      </c>
      <c r="G59" t="s">
        <v>877</v>
      </c>
      <c r="H59" t="s">
        <v>880</v>
      </c>
      <c r="I59" t="s">
        <v>898</v>
      </c>
      <c r="J59" t="s">
        <v>899</v>
      </c>
      <c r="K59" t="s">
        <v>901</v>
      </c>
      <c r="L59" t="s">
        <v>901</v>
      </c>
      <c r="M59" t="s">
        <v>899</v>
      </c>
      <c r="N59" t="s">
        <v>900</v>
      </c>
      <c r="O59" t="s">
        <v>955</v>
      </c>
      <c r="P59" t="s">
        <v>1274</v>
      </c>
    </row>
    <row r="60" spans="1:16">
      <c r="A60" s="1">
        <f>HYPERLINK("https://lsnyc.legalserver.org/matter/dynamic-profile/view/1839388","17-1839388")</f>
        <v>0</v>
      </c>
      <c r="B60" t="s">
        <v>17</v>
      </c>
      <c r="C60" t="s">
        <v>48</v>
      </c>
      <c r="D60" t="s">
        <v>28</v>
      </c>
      <c r="E60" t="s">
        <v>48</v>
      </c>
      <c r="F60" t="s">
        <v>378</v>
      </c>
      <c r="G60" t="s">
        <v>877</v>
      </c>
      <c r="H60" t="s">
        <v>881</v>
      </c>
      <c r="I60" t="s">
        <v>893</v>
      </c>
      <c r="J60" t="s">
        <v>899</v>
      </c>
      <c r="K60" t="s">
        <v>901</v>
      </c>
      <c r="L60" t="s">
        <v>901</v>
      </c>
      <c r="M60" t="s">
        <v>899</v>
      </c>
      <c r="N60" t="s">
        <v>900</v>
      </c>
      <c r="O60" t="s">
        <v>956</v>
      </c>
      <c r="P60" t="s">
        <v>1178</v>
      </c>
    </row>
    <row r="61" spans="1:16">
      <c r="A61" s="1">
        <f>HYPERLINK("https://lsnyc.legalserver.org/matter/dynamic-profile/view/1839581","17-1839581")</f>
        <v>0</v>
      </c>
      <c r="B61" t="s">
        <v>18</v>
      </c>
      <c r="C61" t="s">
        <v>32</v>
      </c>
      <c r="D61" t="s">
        <v>155</v>
      </c>
      <c r="E61" t="s">
        <v>32</v>
      </c>
      <c r="F61" t="s">
        <v>379</v>
      </c>
      <c r="G61" t="s">
        <v>876</v>
      </c>
      <c r="I61" t="s">
        <v>891</v>
      </c>
      <c r="J61" t="s">
        <v>899</v>
      </c>
      <c r="K61" t="s">
        <v>901</v>
      </c>
      <c r="L61" t="s">
        <v>901</v>
      </c>
      <c r="M61" t="s">
        <v>899</v>
      </c>
      <c r="N61" t="s">
        <v>900</v>
      </c>
      <c r="O61" t="s">
        <v>955</v>
      </c>
      <c r="P61" t="s">
        <v>1200</v>
      </c>
    </row>
    <row r="62" spans="1:16">
      <c r="A62" s="1">
        <f>HYPERLINK("https://lsnyc.legalserver.org/matter/dynamic-profile/view/1840508","17-1840508")</f>
        <v>0</v>
      </c>
      <c r="B62" t="s">
        <v>16</v>
      </c>
      <c r="C62" t="s">
        <v>44</v>
      </c>
      <c r="D62" t="s">
        <v>221</v>
      </c>
      <c r="E62" t="s">
        <v>221</v>
      </c>
      <c r="F62" t="s">
        <v>380</v>
      </c>
      <c r="G62" t="s">
        <v>876</v>
      </c>
      <c r="I62" t="s">
        <v>896</v>
      </c>
      <c r="J62" t="s">
        <v>899</v>
      </c>
      <c r="K62" t="s">
        <v>900</v>
      </c>
      <c r="L62" t="s">
        <v>901</v>
      </c>
      <c r="M62" t="s">
        <v>899</v>
      </c>
      <c r="N62" t="s">
        <v>900</v>
      </c>
      <c r="O62" t="s">
        <v>957</v>
      </c>
      <c r="P62" t="s">
        <v>1158</v>
      </c>
    </row>
    <row r="63" spans="1:16">
      <c r="A63" s="1">
        <f>HYPERLINK("https://lsnyc.legalserver.org/matter/dynamic-profile/view/1841702","17-1841702")</f>
        <v>0</v>
      </c>
      <c r="B63" t="s">
        <v>16</v>
      </c>
      <c r="C63" t="s">
        <v>44</v>
      </c>
      <c r="D63" t="s">
        <v>221</v>
      </c>
      <c r="E63" t="s">
        <v>221</v>
      </c>
      <c r="F63" t="s">
        <v>381</v>
      </c>
      <c r="G63" t="s">
        <v>876</v>
      </c>
      <c r="I63" t="s">
        <v>896</v>
      </c>
      <c r="J63" t="s">
        <v>899</v>
      </c>
      <c r="K63" t="s">
        <v>900</v>
      </c>
      <c r="L63" t="s">
        <v>901</v>
      </c>
      <c r="M63" t="s">
        <v>899</v>
      </c>
      <c r="N63" t="s">
        <v>900</v>
      </c>
      <c r="O63" t="s">
        <v>958</v>
      </c>
      <c r="P63" t="s">
        <v>1168</v>
      </c>
    </row>
    <row r="64" spans="1:16">
      <c r="A64" s="1">
        <f>HYPERLINK("https://lsnyc.legalserver.org/matter/dynamic-profile/view/1842102","17-1842102")</f>
        <v>0</v>
      </c>
      <c r="B64" t="s">
        <v>16</v>
      </c>
      <c r="C64" t="s">
        <v>34</v>
      </c>
      <c r="D64" t="s">
        <v>215</v>
      </c>
      <c r="E64" t="s">
        <v>215</v>
      </c>
      <c r="F64" t="s">
        <v>382</v>
      </c>
      <c r="G64" t="s">
        <v>876</v>
      </c>
      <c r="I64" t="s">
        <v>893</v>
      </c>
      <c r="J64" t="s">
        <v>899</v>
      </c>
      <c r="K64" t="s">
        <v>900</v>
      </c>
      <c r="L64" t="s">
        <v>901</v>
      </c>
      <c r="M64" t="s">
        <v>899</v>
      </c>
      <c r="N64" t="s">
        <v>900</v>
      </c>
      <c r="O64" t="s">
        <v>959</v>
      </c>
      <c r="P64" t="s">
        <v>1266</v>
      </c>
    </row>
    <row r="65" spans="1:16">
      <c r="A65" s="1">
        <f>HYPERLINK("https://lsnyc.legalserver.org/matter/dynamic-profile/view/1842149","17-1842149")</f>
        <v>0</v>
      </c>
      <c r="B65" t="s">
        <v>16</v>
      </c>
      <c r="C65" t="s">
        <v>34</v>
      </c>
      <c r="D65" t="s">
        <v>231</v>
      </c>
      <c r="E65" t="s">
        <v>34</v>
      </c>
      <c r="F65" t="s">
        <v>383</v>
      </c>
      <c r="G65" t="s">
        <v>876</v>
      </c>
      <c r="I65" t="s">
        <v>893</v>
      </c>
      <c r="J65" t="s">
        <v>899</v>
      </c>
      <c r="K65" t="s">
        <v>901</v>
      </c>
      <c r="L65" t="s">
        <v>901</v>
      </c>
      <c r="M65" t="s">
        <v>899</v>
      </c>
      <c r="N65" t="s">
        <v>900</v>
      </c>
      <c r="O65" t="s">
        <v>960</v>
      </c>
      <c r="P65" t="s">
        <v>1253</v>
      </c>
    </row>
    <row r="66" spans="1:16">
      <c r="A66" s="1">
        <f>HYPERLINK("https://lsnyc.legalserver.org/matter/dynamic-profile/view/1842952","17-1842952")</f>
        <v>0</v>
      </c>
      <c r="B66" t="s">
        <v>19</v>
      </c>
      <c r="C66" t="s">
        <v>33</v>
      </c>
      <c r="D66" t="s">
        <v>63</v>
      </c>
      <c r="E66" t="s">
        <v>33</v>
      </c>
      <c r="F66" t="s">
        <v>333</v>
      </c>
      <c r="G66" t="s">
        <v>876</v>
      </c>
      <c r="I66" t="s">
        <v>891</v>
      </c>
      <c r="J66" t="s">
        <v>900</v>
      </c>
      <c r="K66" t="s">
        <v>901</v>
      </c>
      <c r="L66" t="s">
        <v>901</v>
      </c>
      <c r="M66" t="s">
        <v>899</v>
      </c>
      <c r="N66" t="s">
        <v>900</v>
      </c>
      <c r="O66" t="s">
        <v>961</v>
      </c>
      <c r="P66" t="s">
        <v>1146</v>
      </c>
    </row>
    <row r="67" spans="1:16">
      <c r="A67" s="1">
        <f>HYPERLINK("https://lsnyc.legalserver.org/matter/dynamic-profile/view/1843109","17-1843109")</f>
        <v>0</v>
      </c>
      <c r="B67" t="s">
        <v>18</v>
      </c>
      <c r="C67" t="s">
        <v>40</v>
      </c>
      <c r="D67" t="s">
        <v>232</v>
      </c>
      <c r="E67" t="s">
        <v>40</v>
      </c>
      <c r="F67" t="s">
        <v>384</v>
      </c>
      <c r="G67" t="s">
        <v>877</v>
      </c>
      <c r="H67" t="s">
        <v>880</v>
      </c>
      <c r="I67" t="s">
        <v>893</v>
      </c>
      <c r="J67" t="s">
        <v>899</v>
      </c>
      <c r="K67" t="s">
        <v>901</v>
      </c>
      <c r="L67" t="s">
        <v>901</v>
      </c>
      <c r="M67" t="s">
        <v>899</v>
      </c>
      <c r="N67" t="s">
        <v>900</v>
      </c>
      <c r="O67" t="s">
        <v>962</v>
      </c>
      <c r="P67" t="s">
        <v>1267</v>
      </c>
    </row>
    <row r="68" spans="1:16">
      <c r="A68" s="1">
        <f>HYPERLINK("https://lsnyc.legalserver.org/matter/dynamic-profile/view/1843238","17-1843238")</f>
        <v>0</v>
      </c>
      <c r="B68" t="s">
        <v>18</v>
      </c>
      <c r="C68" t="s">
        <v>56</v>
      </c>
      <c r="D68" t="s">
        <v>56</v>
      </c>
      <c r="E68" t="s">
        <v>56</v>
      </c>
      <c r="F68" t="s">
        <v>385</v>
      </c>
      <c r="G68" t="s">
        <v>876</v>
      </c>
      <c r="I68" t="s">
        <v>894</v>
      </c>
      <c r="J68" t="s">
        <v>899</v>
      </c>
      <c r="K68" t="s">
        <v>901</v>
      </c>
      <c r="L68" t="s">
        <v>901</v>
      </c>
      <c r="M68" t="s">
        <v>899</v>
      </c>
      <c r="N68" t="s">
        <v>900</v>
      </c>
      <c r="O68" t="s">
        <v>963</v>
      </c>
      <c r="P68" t="s">
        <v>1206</v>
      </c>
    </row>
    <row r="69" spans="1:16">
      <c r="A69" s="1">
        <f>HYPERLINK("https://lsnyc.legalserver.org/matter/dynamic-profile/view/1843848","17-1843848")</f>
        <v>0</v>
      </c>
      <c r="B69" t="s">
        <v>18</v>
      </c>
      <c r="C69" t="s">
        <v>55</v>
      </c>
      <c r="D69" t="s">
        <v>233</v>
      </c>
      <c r="E69" t="s">
        <v>290</v>
      </c>
      <c r="F69" t="s">
        <v>386</v>
      </c>
      <c r="G69" t="s">
        <v>876</v>
      </c>
      <c r="I69" t="s">
        <v>894</v>
      </c>
      <c r="J69" t="s">
        <v>899</v>
      </c>
      <c r="K69" t="s">
        <v>901</v>
      </c>
      <c r="L69" t="s">
        <v>901</v>
      </c>
      <c r="M69" t="s">
        <v>900</v>
      </c>
      <c r="N69" t="s">
        <v>900</v>
      </c>
      <c r="O69" t="s">
        <v>964</v>
      </c>
      <c r="P69" t="s">
        <v>1163</v>
      </c>
    </row>
    <row r="70" spans="1:16">
      <c r="A70" s="1">
        <f>HYPERLINK("https://lsnyc.legalserver.org/matter/dynamic-profile/view/1845039","17-1845039")</f>
        <v>0</v>
      </c>
      <c r="B70" t="s">
        <v>18</v>
      </c>
      <c r="C70" t="s">
        <v>57</v>
      </c>
      <c r="D70" t="s">
        <v>229</v>
      </c>
      <c r="E70" t="s">
        <v>57</v>
      </c>
      <c r="F70" t="s">
        <v>387</v>
      </c>
      <c r="G70" t="s">
        <v>876</v>
      </c>
      <c r="I70" t="s">
        <v>894</v>
      </c>
      <c r="J70" t="s">
        <v>900</v>
      </c>
      <c r="K70" t="s">
        <v>901</v>
      </c>
      <c r="L70" t="s">
        <v>901</v>
      </c>
      <c r="M70" t="s">
        <v>899</v>
      </c>
      <c r="N70" t="s">
        <v>900</v>
      </c>
      <c r="O70" t="s">
        <v>965</v>
      </c>
      <c r="P70" t="s">
        <v>1114</v>
      </c>
    </row>
    <row r="71" spans="1:16">
      <c r="A71" s="1">
        <f>HYPERLINK("https://lsnyc.legalserver.org/matter/dynamic-profile/view/1845213","17-1845213")</f>
        <v>0</v>
      </c>
      <c r="B71" t="s">
        <v>16</v>
      </c>
      <c r="C71" t="s">
        <v>44</v>
      </c>
      <c r="D71" t="s">
        <v>221</v>
      </c>
      <c r="E71" t="s">
        <v>221</v>
      </c>
      <c r="F71" t="s">
        <v>388</v>
      </c>
      <c r="G71" t="s">
        <v>876</v>
      </c>
      <c r="I71" t="s">
        <v>896</v>
      </c>
      <c r="J71" t="s">
        <v>899</v>
      </c>
      <c r="K71" t="s">
        <v>900</v>
      </c>
      <c r="L71" t="s">
        <v>901</v>
      </c>
      <c r="M71" t="s">
        <v>899</v>
      </c>
      <c r="N71" t="s">
        <v>900</v>
      </c>
      <c r="O71" t="s">
        <v>966</v>
      </c>
      <c r="P71" t="s">
        <v>1168</v>
      </c>
    </row>
    <row r="72" spans="1:16">
      <c r="A72" s="1">
        <f>HYPERLINK("https://lsnyc.legalserver.org/matter/dynamic-profile/view/1845321","17-1845321")</f>
        <v>0</v>
      </c>
      <c r="B72" t="s">
        <v>18</v>
      </c>
      <c r="C72" t="s">
        <v>58</v>
      </c>
      <c r="D72" t="s">
        <v>62</v>
      </c>
      <c r="E72" t="s">
        <v>58</v>
      </c>
      <c r="F72" t="s">
        <v>389</v>
      </c>
      <c r="G72" t="s">
        <v>876</v>
      </c>
      <c r="I72" t="s">
        <v>893</v>
      </c>
      <c r="J72" t="s">
        <v>899</v>
      </c>
      <c r="K72" t="s">
        <v>901</v>
      </c>
      <c r="L72" t="s">
        <v>901</v>
      </c>
      <c r="M72" t="s">
        <v>900</v>
      </c>
      <c r="N72" t="s">
        <v>900</v>
      </c>
      <c r="O72" t="s">
        <v>967</v>
      </c>
      <c r="P72" t="s">
        <v>1226</v>
      </c>
    </row>
    <row r="73" spans="1:16">
      <c r="A73" s="1">
        <f>HYPERLINK("https://lsnyc.legalserver.org/matter/dynamic-profile/view/1845391","17-1845391")</f>
        <v>0</v>
      </c>
      <c r="B73" t="s">
        <v>18</v>
      </c>
      <c r="C73" t="s">
        <v>32</v>
      </c>
      <c r="D73" t="s">
        <v>107</v>
      </c>
      <c r="E73" t="s">
        <v>32</v>
      </c>
      <c r="F73" t="s">
        <v>390</v>
      </c>
      <c r="G73" t="s">
        <v>876</v>
      </c>
      <c r="I73" t="s">
        <v>891</v>
      </c>
      <c r="J73" t="s">
        <v>899</v>
      </c>
      <c r="K73" t="s">
        <v>901</v>
      </c>
      <c r="L73" t="s">
        <v>901</v>
      </c>
      <c r="M73" t="s">
        <v>899</v>
      </c>
      <c r="N73" t="s">
        <v>900</v>
      </c>
      <c r="O73" t="s">
        <v>967</v>
      </c>
      <c r="P73" t="s">
        <v>1200</v>
      </c>
    </row>
    <row r="74" spans="1:16">
      <c r="A74" s="1">
        <f>HYPERLINK("https://lsnyc.legalserver.org/matter/dynamic-profile/view/1846050","17-1846050")</f>
        <v>0</v>
      </c>
      <c r="B74" t="s">
        <v>16</v>
      </c>
      <c r="C74" t="s">
        <v>34</v>
      </c>
      <c r="D74" t="s">
        <v>190</v>
      </c>
      <c r="E74" t="s">
        <v>227</v>
      </c>
      <c r="F74" t="s">
        <v>391</v>
      </c>
      <c r="G74" t="s">
        <v>877</v>
      </c>
      <c r="H74" t="s">
        <v>878</v>
      </c>
      <c r="I74" t="s">
        <v>891</v>
      </c>
      <c r="J74" t="s">
        <v>899</v>
      </c>
      <c r="K74" t="s">
        <v>901</v>
      </c>
      <c r="L74" t="s">
        <v>901</v>
      </c>
      <c r="M74" t="s">
        <v>899</v>
      </c>
      <c r="N74" t="s">
        <v>900</v>
      </c>
      <c r="O74" t="s">
        <v>968</v>
      </c>
      <c r="P74" t="s">
        <v>1271</v>
      </c>
    </row>
    <row r="75" spans="1:16">
      <c r="A75" s="1">
        <f>HYPERLINK("https://lsnyc.legalserver.org/matter/dynamic-profile/view/1846137","17-1846137")</f>
        <v>0</v>
      </c>
      <c r="B75" t="s">
        <v>18</v>
      </c>
      <c r="C75" t="s">
        <v>40</v>
      </c>
      <c r="D75" t="s">
        <v>40</v>
      </c>
      <c r="E75" t="s">
        <v>40</v>
      </c>
      <c r="F75" t="s">
        <v>392</v>
      </c>
      <c r="G75" t="s">
        <v>877</v>
      </c>
      <c r="H75" t="s">
        <v>878</v>
      </c>
      <c r="I75" t="s">
        <v>893</v>
      </c>
      <c r="J75" t="s">
        <v>899</v>
      </c>
      <c r="K75" t="s">
        <v>901</v>
      </c>
      <c r="L75" t="s">
        <v>901</v>
      </c>
      <c r="M75" t="s">
        <v>899</v>
      </c>
      <c r="N75" t="s">
        <v>900</v>
      </c>
      <c r="O75" t="s">
        <v>969</v>
      </c>
      <c r="P75" t="s">
        <v>1158</v>
      </c>
    </row>
    <row r="76" spans="1:16">
      <c r="A76" s="1">
        <f>HYPERLINK("https://lsnyc.legalserver.org/matter/dynamic-profile/view/1847155","17-1847155")</f>
        <v>0</v>
      </c>
      <c r="B76" t="s">
        <v>18</v>
      </c>
      <c r="C76" t="s">
        <v>55</v>
      </c>
      <c r="D76" t="s">
        <v>234</v>
      </c>
      <c r="E76" t="s">
        <v>290</v>
      </c>
      <c r="F76" t="s">
        <v>393</v>
      </c>
      <c r="G76" t="s">
        <v>877</v>
      </c>
      <c r="H76" t="s">
        <v>879</v>
      </c>
      <c r="I76" t="s">
        <v>898</v>
      </c>
      <c r="J76" t="s">
        <v>899</v>
      </c>
      <c r="K76" t="s">
        <v>901</v>
      </c>
      <c r="L76" t="s">
        <v>901</v>
      </c>
      <c r="M76" t="s">
        <v>899</v>
      </c>
      <c r="N76" t="s">
        <v>900</v>
      </c>
      <c r="O76" t="s">
        <v>970</v>
      </c>
      <c r="P76" t="s">
        <v>1144</v>
      </c>
    </row>
    <row r="77" spans="1:16">
      <c r="A77" s="1">
        <f>HYPERLINK("https://lsnyc.legalserver.org/matter/dynamic-profile/view/1847221","17-1847221")</f>
        <v>0</v>
      </c>
      <c r="B77" t="s">
        <v>18</v>
      </c>
      <c r="C77" t="s">
        <v>27</v>
      </c>
      <c r="D77" t="s">
        <v>71</v>
      </c>
      <c r="E77" t="s">
        <v>27</v>
      </c>
      <c r="F77" t="s">
        <v>394</v>
      </c>
      <c r="G77" t="s">
        <v>876</v>
      </c>
      <c r="I77" t="s">
        <v>890</v>
      </c>
      <c r="J77" t="s">
        <v>899</v>
      </c>
      <c r="K77" t="s">
        <v>901</v>
      </c>
      <c r="L77" t="s">
        <v>901</v>
      </c>
      <c r="M77" t="s">
        <v>899</v>
      </c>
      <c r="N77" t="s">
        <v>900</v>
      </c>
      <c r="O77" t="s">
        <v>970</v>
      </c>
      <c r="P77" t="s">
        <v>1275</v>
      </c>
    </row>
    <row r="78" spans="1:16">
      <c r="A78" s="1">
        <f>HYPERLINK("https://lsnyc.legalserver.org/matter/dynamic-profile/view/1847225","17-1847225")</f>
        <v>0</v>
      </c>
      <c r="B78" t="s">
        <v>16</v>
      </c>
      <c r="C78" t="s">
        <v>34</v>
      </c>
      <c r="D78" t="s">
        <v>219</v>
      </c>
      <c r="E78" t="s">
        <v>227</v>
      </c>
      <c r="F78" t="s">
        <v>395</v>
      </c>
      <c r="G78" t="s">
        <v>876</v>
      </c>
      <c r="I78" t="s">
        <v>893</v>
      </c>
      <c r="J78" t="s">
        <v>899</v>
      </c>
      <c r="K78" t="s">
        <v>901</v>
      </c>
      <c r="L78" t="s">
        <v>901</v>
      </c>
      <c r="M78" t="s">
        <v>899</v>
      </c>
      <c r="N78" t="s">
        <v>900</v>
      </c>
      <c r="O78" t="s">
        <v>970</v>
      </c>
      <c r="P78" t="s">
        <v>1232</v>
      </c>
    </row>
    <row r="79" spans="1:16">
      <c r="A79" s="1">
        <f>HYPERLINK("https://lsnyc.legalserver.org/matter/dynamic-profile/view/1847262","17-1847262")</f>
        <v>0</v>
      </c>
      <c r="B79" t="s">
        <v>16</v>
      </c>
      <c r="C79" t="s">
        <v>34</v>
      </c>
      <c r="D79" t="s">
        <v>227</v>
      </c>
      <c r="E79" t="s">
        <v>227</v>
      </c>
      <c r="F79" t="s">
        <v>396</v>
      </c>
      <c r="G79" t="s">
        <v>876</v>
      </c>
      <c r="I79" t="s">
        <v>891</v>
      </c>
      <c r="J79" t="s">
        <v>899</v>
      </c>
      <c r="K79" t="s">
        <v>900</v>
      </c>
      <c r="L79" t="s">
        <v>901</v>
      </c>
      <c r="M79" t="s">
        <v>899</v>
      </c>
      <c r="N79" t="s">
        <v>900</v>
      </c>
      <c r="O79" t="s">
        <v>970</v>
      </c>
      <c r="P79" t="s">
        <v>1271</v>
      </c>
    </row>
    <row r="80" spans="1:16">
      <c r="A80" s="1">
        <f>HYPERLINK("https://lsnyc.legalserver.org/matter/dynamic-profile/view/1848068","17-1848068")</f>
        <v>0</v>
      </c>
      <c r="B80" t="s">
        <v>19</v>
      </c>
      <c r="C80" t="s">
        <v>59</v>
      </c>
      <c r="D80" t="s">
        <v>235</v>
      </c>
      <c r="E80" t="s">
        <v>59</v>
      </c>
      <c r="F80" t="s">
        <v>397</v>
      </c>
      <c r="G80" t="s">
        <v>877</v>
      </c>
      <c r="H80" t="s">
        <v>878</v>
      </c>
      <c r="I80" t="s">
        <v>893</v>
      </c>
      <c r="J80" t="s">
        <v>899</v>
      </c>
      <c r="K80" t="s">
        <v>901</v>
      </c>
      <c r="L80" t="s">
        <v>901</v>
      </c>
      <c r="M80" t="s">
        <v>899</v>
      </c>
      <c r="N80" t="s">
        <v>900</v>
      </c>
      <c r="O80" t="s">
        <v>971</v>
      </c>
      <c r="P80" t="s">
        <v>1193</v>
      </c>
    </row>
    <row r="81" spans="1:16">
      <c r="A81" s="1">
        <f>HYPERLINK("https://lsnyc.legalserver.org/matter/dynamic-profile/view/1848846","17-1848846")</f>
        <v>0</v>
      </c>
      <c r="B81" t="s">
        <v>19</v>
      </c>
      <c r="C81" t="s">
        <v>46</v>
      </c>
      <c r="D81" t="s">
        <v>46</v>
      </c>
      <c r="E81" t="s">
        <v>45</v>
      </c>
      <c r="F81" t="s">
        <v>398</v>
      </c>
      <c r="G81" t="s">
        <v>876</v>
      </c>
      <c r="I81" t="s">
        <v>893</v>
      </c>
      <c r="J81" t="s">
        <v>899</v>
      </c>
      <c r="K81" t="s">
        <v>901</v>
      </c>
      <c r="L81" t="s">
        <v>901</v>
      </c>
      <c r="M81" t="s">
        <v>899</v>
      </c>
      <c r="N81" t="s">
        <v>900</v>
      </c>
      <c r="O81" t="s">
        <v>972</v>
      </c>
      <c r="P81" t="s">
        <v>1155</v>
      </c>
    </row>
    <row r="82" spans="1:16">
      <c r="A82" s="1">
        <f>HYPERLINK("https://lsnyc.legalserver.org/matter/dynamic-profile/view/1848917","17-1848917")</f>
        <v>0</v>
      </c>
      <c r="B82" t="s">
        <v>16</v>
      </c>
      <c r="C82" t="s">
        <v>44</v>
      </c>
      <c r="D82" t="s">
        <v>221</v>
      </c>
      <c r="E82" t="s">
        <v>221</v>
      </c>
      <c r="F82" t="s">
        <v>399</v>
      </c>
      <c r="G82" t="s">
        <v>876</v>
      </c>
      <c r="I82" t="s">
        <v>896</v>
      </c>
      <c r="J82" t="s">
        <v>899</v>
      </c>
      <c r="K82" t="s">
        <v>900</v>
      </c>
      <c r="L82" t="s">
        <v>901</v>
      </c>
      <c r="M82" t="s">
        <v>899</v>
      </c>
      <c r="N82" t="s">
        <v>900</v>
      </c>
      <c r="O82" t="s">
        <v>972</v>
      </c>
      <c r="P82" t="s">
        <v>1158</v>
      </c>
    </row>
    <row r="83" spans="1:16">
      <c r="A83" s="1">
        <f>HYPERLINK("https://lsnyc.legalserver.org/matter/dynamic-profile/view/1849169","17-1849169")</f>
        <v>0</v>
      </c>
      <c r="B83" t="s">
        <v>16</v>
      </c>
      <c r="C83" t="s">
        <v>38</v>
      </c>
      <c r="D83" t="s">
        <v>236</v>
      </c>
      <c r="E83" t="s">
        <v>236</v>
      </c>
      <c r="F83" t="s">
        <v>400</v>
      </c>
      <c r="G83" t="s">
        <v>876</v>
      </c>
      <c r="I83" t="s">
        <v>893</v>
      </c>
      <c r="J83" t="s">
        <v>899</v>
      </c>
      <c r="K83" t="s">
        <v>900</v>
      </c>
      <c r="L83" t="s">
        <v>901</v>
      </c>
      <c r="M83" t="s">
        <v>899</v>
      </c>
      <c r="N83" t="s">
        <v>900</v>
      </c>
      <c r="O83" t="s">
        <v>973</v>
      </c>
      <c r="P83" t="s">
        <v>1238</v>
      </c>
    </row>
    <row r="84" spans="1:16">
      <c r="A84" s="1">
        <f>HYPERLINK("https://lsnyc.legalserver.org/matter/dynamic-profile/view/1849341","17-1849341")</f>
        <v>0</v>
      </c>
      <c r="B84" t="s">
        <v>16</v>
      </c>
      <c r="C84" t="s">
        <v>44</v>
      </c>
      <c r="D84" t="s">
        <v>221</v>
      </c>
      <c r="E84" t="s">
        <v>221</v>
      </c>
      <c r="F84" t="s">
        <v>401</v>
      </c>
      <c r="G84" t="s">
        <v>876</v>
      </c>
      <c r="I84" t="s">
        <v>896</v>
      </c>
      <c r="J84" t="s">
        <v>899</v>
      </c>
      <c r="K84" t="s">
        <v>900</v>
      </c>
      <c r="L84" t="s">
        <v>901</v>
      </c>
      <c r="M84" t="s">
        <v>899</v>
      </c>
      <c r="N84" t="s">
        <v>900</v>
      </c>
      <c r="O84" t="s">
        <v>974</v>
      </c>
      <c r="P84" t="s">
        <v>1158</v>
      </c>
    </row>
    <row r="85" spans="1:16">
      <c r="A85" s="1">
        <f>HYPERLINK("https://lsnyc.legalserver.org/matter/dynamic-profile/view/1849343","17-1849343")</f>
        <v>0</v>
      </c>
      <c r="B85" t="s">
        <v>18</v>
      </c>
      <c r="C85" t="s">
        <v>60</v>
      </c>
      <c r="D85" t="s">
        <v>237</v>
      </c>
      <c r="E85" t="s">
        <v>185</v>
      </c>
      <c r="F85" t="s">
        <v>402</v>
      </c>
      <c r="G85" t="s">
        <v>876</v>
      </c>
      <c r="I85" t="s">
        <v>890</v>
      </c>
      <c r="J85" t="s">
        <v>899</v>
      </c>
      <c r="K85" t="s">
        <v>900</v>
      </c>
      <c r="L85" t="s">
        <v>901</v>
      </c>
      <c r="M85" t="s">
        <v>899</v>
      </c>
      <c r="N85" t="s">
        <v>900</v>
      </c>
      <c r="O85" t="s">
        <v>974</v>
      </c>
      <c r="P85" t="s">
        <v>1127</v>
      </c>
    </row>
    <row r="86" spans="1:16">
      <c r="A86" s="1">
        <f>HYPERLINK("https://lsnyc.legalserver.org/matter/dynamic-profile/view/1849372","17-1849372")</f>
        <v>0</v>
      </c>
      <c r="B86" t="s">
        <v>16</v>
      </c>
      <c r="C86" t="s">
        <v>44</v>
      </c>
      <c r="D86" t="s">
        <v>221</v>
      </c>
      <c r="E86" t="s">
        <v>221</v>
      </c>
      <c r="F86" t="s">
        <v>403</v>
      </c>
      <c r="G86" t="s">
        <v>876</v>
      </c>
      <c r="I86" t="s">
        <v>896</v>
      </c>
      <c r="J86" t="s">
        <v>899</v>
      </c>
      <c r="K86" t="s">
        <v>900</v>
      </c>
      <c r="L86" t="s">
        <v>901</v>
      </c>
      <c r="M86" t="s">
        <v>899</v>
      </c>
      <c r="N86" t="s">
        <v>900</v>
      </c>
      <c r="O86" t="s">
        <v>974</v>
      </c>
      <c r="P86" t="s">
        <v>1168</v>
      </c>
    </row>
    <row r="87" spans="1:16">
      <c r="A87" s="1">
        <f>HYPERLINK("https://lsnyc.legalserver.org/matter/dynamic-profile/view/1849393","17-1849393")</f>
        <v>0</v>
      </c>
      <c r="B87" t="s">
        <v>16</v>
      </c>
      <c r="C87" t="s">
        <v>61</v>
      </c>
      <c r="D87" t="s">
        <v>221</v>
      </c>
      <c r="E87" t="s">
        <v>221</v>
      </c>
      <c r="F87" t="s">
        <v>404</v>
      </c>
      <c r="G87" t="s">
        <v>876</v>
      </c>
      <c r="I87" t="s">
        <v>896</v>
      </c>
      <c r="J87" t="s">
        <v>899</v>
      </c>
      <c r="K87" t="s">
        <v>901</v>
      </c>
      <c r="L87" t="s">
        <v>901</v>
      </c>
      <c r="M87" t="s">
        <v>899</v>
      </c>
      <c r="N87" t="s">
        <v>900</v>
      </c>
      <c r="O87" t="s">
        <v>974</v>
      </c>
      <c r="P87" t="s">
        <v>1184</v>
      </c>
    </row>
    <row r="88" spans="1:16">
      <c r="A88" s="1">
        <f>HYPERLINK("https://lsnyc.legalserver.org/matter/dynamic-profile/view/1849797","17-1849797")</f>
        <v>0</v>
      </c>
      <c r="B88" t="s">
        <v>17</v>
      </c>
      <c r="C88" t="s">
        <v>49</v>
      </c>
      <c r="D88" t="s">
        <v>238</v>
      </c>
      <c r="E88" t="s">
        <v>49</v>
      </c>
      <c r="F88" t="s">
        <v>405</v>
      </c>
      <c r="G88" t="s">
        <v>876</v>
      </c>
      <c r="I88" t="s">
        <v>893</v>
      </c>
      <c r="J88" t="s">
        <v>899</v>
      </c>
      <c r="K88" t="s">
        <v>900</v>
      </c>
      <c r="L88" t="s">
        <v>901</v>
      </c>
      <c r="M88" t="s">
        <v>899</v>
      </c>
      <c r="N88" t="s">
        <v>900</v>
      </c>
      <c r="O88" t="s">
        <v>975</v>
      </c>
      <c r="P88" t="s">
        <v>1107</v>
      </c>
    </row>
    <row r="89" spans="1:16">
      <c r="A89" s="1">
        <f>HYPERLINK("https://lsnyc.legalserver.org/matter/dynamic-profile/view/1850152","17-1850152")</f>
        <v>0</v>
      </c>
      <c r="B89" t="s">
        <v>16</v>
      </c>
      <c r="C89" t="s">
        <v>34</v>
      </c>
      <c r="D89" t="s">
        <v>239</v>
      </c>
      <c r="E89" t="s">
        <v>239</v>
      </c>
      <c r="F89" t="s">
        <v>406</v>
      </c>
      <c r="G89" t="s">
        <v>876</v>
      </c>
      <c r="I89" t="s">
        <v>893</v>
      </c>
      <c r="J89" t="s">
        <v>899</v>
      </c>
      <c r="K89" t="s">
        <v>900</v>
      </c>
      <c r="L89" t="s">
        <v>901</v>
      </c>
      <c r="M89" t="s">
        <v>900</v>
      </c>
      <c r="N89" t="s">
        <v>900</v>
      </c>
      <c r="O89" t="s">
        <v>976</v>
      </c>
      <c r="P89" t="s">
        <v>1188</v>
      </c>
    </row>
    <row r="90" spans="1:16">
      <c r="A90" s="1">
        <f>HYPERLINK("https://lsnyc.legalserver.org/matter/dynamic-profile/view/1850290","17-1850290")</f>
        <v>0</v>
      </c>
      <c r="B90" t="s">
        <v>16</v>
      </c>
      <c r="C90" t="s">
        <v>44</v>
      </c>
      <c r="D90" t="s">
        <v>221</v>
      </c>
      <c r="E90" t="s">
        <v>221</v>
      </c>
      <c r="F90" t="s">
        <v>407</v>
      </c>
      <c r="G90" t="s">
        <v>876</v>
      </c>
      <c r="I90" t="s">
        <v>896</v>
      </c>
      <c r="J90" t="s">
        <v>899</v>
      </c>
      <c r="K90" t="s">
        <v>900</v>
      </c>
      <c r="L90" t="s">
        <v>901</v>
      </c>
      <c r="M90" t="s">
        <v>899</v>
      </c>
      <c r="N90" t="s">
        <v>900</v>
      </c>
      <c r="O90" t="s">
        <v>977</v>
      </c>
      <c r="P90" t="s">
        <v>1158</v>
      </c>
    </row>
    <row r="91" spans="1:16">
      <c r="A91" s="1">
        <f>HYPERLINK("https://lsnyc.legalserver.org/matter/dynamic-profile/view/1850761","17-1850761")</f>
        <v>0</v>
      </c>
      <c r="B91" t="s">
        <v>16</v>
      </c>
      <c r="C91" t="s">
        <v>38</v>
      </c>
      <c r="D91" t="s">
        <v>240</v>
      </c>
      <c r="E91" t="s">
        <v>217</v>
      </c>
      <c r="F91" t="s">
        <v>408</v>
      </c>
      <c r="G91" t="s">
        <v>876</v>
      </c>
      <c r="I91" t="s">
        <v>893</v>
      </c>
      <c r="J91" t="s">
        <v>899</v>
      </c>
      <c r="K91" t="s">
        <v>900</v>
      </c>
      <c r="L91" t="s">
        <v>901</v>
      </c>
      <c r="M91" t="s">
        <v>900</v>
      </c>
      <c r="N91" t="s">
        <v>900</v>
      </c>
      <c r="O91" t="s">
        <v>978</v>
      </c>
      <c r="P91" t="s">
        <v>1241</v>
      </c>
    </row>
    <row r="92" spans="1:16">
      <c r="A92" s="1">
        <f>HYPERLINK("https://lsnyc.legalserver.org/matter/dynamic-profile/view/1850804","17-1850804")</f>
        <v>0</v>
      </c>
      <c r="B92" t="s">
        <v>18</v>
      </c>
      <c r="C92" t="s">
        <v>62</v>
      </c>
      <c r="D92" t="s">
        <v>62</v>
      </c>
      <c r="E92" t="s">
        <v>62</v>
      </c>
      <c r="F92" t="s">
        <v>409</v>
      </c>
      <c r="G92" t="s">
        <v>876</v>
      </c>
      <c r="I92" t="s">
        <v>893</v>
      </c>
      <c r="J92" t="s">
        <v>899</v>
      </c>
      <c r="K92" t="s">
        <v>901</v>
      </c>
      <c r="L92" t="s">
        <v>901</v>
      </c>
      <c r="M92" t="s">
        <v>899</v>
      </c>
      <c r="N92" t="s">
        <v>900</v>
      </c>
      <c r="O92" t="s">
        <v>978</v>
      </c>
      <c r="P92" t="s">
        <v>1276</v>
      </c>
    </row>
    <row r="93" spans="1:16">
      <c r="A93" s="1">
        <f>HYPERLINK("https://lsnyc.legalserver.org/matter/dynamic-profile/view/1850823","17-1850823")</f>
        <v>0</v>
      </c>
      <c r="B93" t="s">
        <v>18</v>
      </c>
      <c r="C93" t="s">
        <v>40</v>
      </c>
      <c r="D93" t="s">
        <v>241</v>
      </c>
      <c r="E93" t="s">
        <v>40</v>
      </c>
      <c r="F93" t="s">
        <v>410</v>
      </c>
      <c r="G93" t="s">
        <v>877</v>
      </c>
      <c r="H93" t="s">
        <v>878</v>
      </c>
      <c r="I93" t="s">
        <v>893</v>
      </c>
      <c r="J93" t="s">
        <v>899</v>
      </c>
      <c r="K93" t="s">
        <v>901</v>
      </c>
      <c r="L93" t="s">
        <v>901</v>
      </c>
      <c r="M93" t="s">
        <v>899</v>
      </c>
      <c r="N93" t="s">
        <v>900</v>
      </c>
      <c r="O93" t="s">
        <v>978</v>
      </c>
      <c r="P93" t="s">
        <v>1158</v>
      </c>
    </row>
    <row r="94" spans="1:16">
      <c r="A94" s="1">
        <f>HYPERLINK("https://lsnyc.legalserver.org/matter/dynamic-profile/view/1851469","17-1851469")</f>
        <v>0</v>
      </c>
      <c r="B94" t="s">
        <v>16</v>
      </c>
      <c r="C94" t="s">
        <v>34</v>
      </c>
      <c r="D94" t="s">
        <v>242</v>
      </c>
      <c r="E94" t="s">
        <v>227</v>
      </c>
      <c r="F94" t="s">
        <v>411</v>
      </c>
      <c r="G94" t="s">
        <v>877</v>
      </c>
      <c r="H94" t="s">
        <v>879</v>
      </c>
      <c r="I94" t="s">
        <v>893</v>
      </c>
      <c r="J94" t="s">
        <v>899</v>
      </c>
      <c r="K94" t="s">
        <v>901</v>
      </c>
      <c r="L94" t="s">
        <v>900</v>
      </c>
      <c r="M94" t="s">
        <v>899</v>
      </c>
      <c r="N94" t="s">
        <v>900</v>
      </c>
      <c r="O94" t="s">
        <v>979</v>
      </c>
      <c r="P94" t="s">
        <v>1267</v>
      </c>
    </row>
    <row r="95" spans="1:16">
      <c r="A95" s="1">
        <f>HYPERLINK("https://lsnyc.legalserver.org/matter/dynamic-profile/view/1851523","17-1851523")</f>
        <v>0</v>
      </c>
      <c r="B95" t="s">
        <v>19</v>
      </c>
      <c r="C95" t="s">
        <v>63</v>
      </c>
      <c r="D95" t="s">
        <v>235</v>
      </c>
      <c r="E95" t="s">
        <v>235</v>
      </c>
      <c r="F95" t="s">
        <v>412</v>
      </c>
      <c r="G95" t="s">
        <v>876</v>
      </c>
      <c r="I95" t="s">
        <v>893</v>
      </c>
      <c r="J95" t="s">
        <v>899</v>
      </c>
      <c r="K95" t="s">
        <v>901</v>
      </c>
      <c r="L95" t="s">
        <v>901</v>
      </c>
      <c r="M95" t="s">
        <v>899</v>
      </c>
      <c r="N95" t="s">
        <v>900</v>
      </c>
      <c r="O95" t="s">
        <v>979</v>
      </c>
      <c r="P95" t="s">
        <v>1143</v>
      </c>
    </row>
    <row r="96" spans="1:16">
      <c r="A96" s="1">
        <f>HYPERLINK("https://lsnyc.legalserver.org/matter/dynamic-profile/view/1851611","17-1851611")</f>
        <v>0</v>
      </c>
      <c r="B96" t="s">
        <v>19</v>
      </c>
      <c r="C96" t="s">
        <v>46</v>
      </c>
      <c r="D96" t="s">
        <v>119</v>
      </c>
      <c r="E96" t="s">
        <v>291</v>
      </c>
      <c r="F96" t="s">
        <v>413</v>
      </c>
      <c r="G96" t="s">
        <v>876</v>
      </c>
      <c r="I96" t="s">
        <v>891</v>
      </c>
      <c r="J96" t="s">
        <v>899</v>
      </c>
      <c r="K96" t="s">
        <v>900</v>
      </c>
      <c r="L96" t="s">
        <v>901</v>
      </c>
      <c r="M96" t="s">
        <v>899</v>
      </c>
      <c r="N96" t="s">
        <v>900</v>
      </c>
      <c r="O96" t="s">
        <v>980</v>
      </c>
      <c r="P96" t="s">
        <v>1277</v>
      </c>
    </row>
    <row r="97" spans="1:16">
      <c r="A97" s="1">
        <f>HYPERLINK("https://lsnyc.legalserver.org/matter/dynamic-profile/view/1851922","17-1851922")</f>
        <v>0</v>
      </c>
      <c r="B97" t="s">
        <v>16</v>
      </c>
      <c r="C97" t="s">
        <v>38</v>
      </c>
      <c r="D97" t="s">
        <v>217</v>
      </c>
      <c r="E97" t="s">
        <v>217</v>
      </c>
      <c r="F97" t="s">
        <v>414</v>
      </c>
      <c r="G97" t="s">
        <v>876</v>
      </c>
      <c r="I97" t="s">
        <v>896</v>
      </c>
      <c r="J97" t="s">
        <v>899</v>
      </c>
      <c r="K97" t="s">
        <v>900</v>
      </c>
      <c r="L97" t="s">
        <v>901</v>
      </c>
      <c r="M97" t="s">
        <v>899</v>
      </c>
      <c r="N97" t="s">
        <v>900</v>
      </c>
      <c r="O97" t="s">
        <v>981</v>
      </c>
      <c r="P97" t="s">
        <v>1242</v>
      </c>
    </row>
    <row r="98" spans="1:16">
      <c r="A98" s="1">
        <f>HYPERLINK("https://lsnyc.legalserver.org/matter/dynamic-profile/view/1852034","17-1852034")</f>
        <v>0</v>
      </c>
      <c r="B98" t="s">
        <v>17</v>
      </c>
      <c r="C98" t="s">
        <v>64</v>
      </c>
      <c r="D98" t="s">
        <v>243</v>
      </c>
      <c r="E98" t="s">
        <v>286</v>
      </c>
      <c r="F98" t="s">
        <v>415</v>
      </c>
      <c r="G98" t="s">
        <v>876</v>
      </c>
      <c r="I98" t="s">
        <v>896</v>
      </c>
      <c r="J98" t="s">
        <v>899</v>
      </c>
      <c r="K98" t="s">
        <v>901</v>
      </c>
      <c r="L98" t="s">
        <v>901</v>
      </c>
      <c r="M98" t="s">
        <v>899</v>
      </c>
      <c r="N98" t="s">
        <v>900</v>
      </c>
      <c r="O98" t="s">
        <v>981</v>
      </c>
      <c r="P98" t="s">
        <v>1278</v>
      </c>
    </row>
    <row r="99" spans="1:16">
      <c r="A99" s="1">
        <f>HYPERLINK("https://lsnyc.legalserver.org/matter/dynamic-profile/view/1852645","17-1852645")</f>
        <v>0</v>
      </c>
      <c r="B99" t="s">
        <v>18</v>
      </c>
      <c r="C99" t="s">
        <v>32</v>
      </c>
      <c r="D99" t="s">
        <v>229</v>
      </c>
      <c r="E99" t="s">
        <v>32</v>
      </c>
      <c r="F99" t="s">
        <v>416</v>
      </c>
      <c r="G99" t="s">
        <v>876</v>
      </c>
      <c r="I99" t="s">
        <v>891</v>
      </c>
      <c r="J99" t="s">
        <v>899</v>
      </c>
      <c r="K99" t="s">
        <v>901</v>
      </c>
      <c r="L99" t="s">
        <v>901</v>
      </c>
      <c r="M99" t="s">
        <v>899</v>
      </c>
      <c r="N99" t="s">
        <v>900</v>
      </c>
      <c r="O99" t="s">
        <v>982</v>
      </c>
      <c r="P99" t="s">
        <v>1200</v>
      </c>
    </row>
    <row r="100" spans="1:16">
      <c r="A100" s="1">
        <f>HYPERLINK("https://lsnyc.legalserver.org/matter/dynamic-profile/view/1853447","17-1853447")</f>
        <v>0</v>
      </c>
      <c r="B100" t="s">
        <v>16</v>
      </c>
      <c r="C100" t="s">
        <v>37</v>
      </c>
      <c r="D100" t="s">
        <v>193</v>
      </c>
      <c r="E100" t="s">
        <v>292</v>
      </c>
      <c r="F100" t="s">
        <v>417</v>
      </c>
      <c r="G100" t="s">
        <v>876</v>
      </c>
      <c r="I100" t="s">
        <v>893</v>
      </c>
      <c r="J100" t="s">
        <v>899</v>
      </c>
      <c r="K100" t="s">
        <v>900</v>
      </c>
      <c r="L100" t="s">
        <v>901</v>
      </c>
      <c r="M100" t="s">
        <v>899</v>
      </c>
      <c r="N100" t="s">
        <v>900</v>
      </c>
      <c r="O100" t="s">
        <v>983</v>
      </c>
      <c r="P100" t="s">
        <v>1279</v>
      </c>
    </row>
    <row r="101" spans="1:16">
      <c r="A101" s="1">
        <f>HYPERLINK("https://lsnyc.legalserver.org/matter/dynamic-profile/view/1853938","17-1853938")</f>
        <v>0</v>
      </c>
      <c r="B101" t="s">
        <v>18</v>
      </c>
      <c r="C101" t="s">
        <v>65</v>
      </c>
      <c r="D101" t="s">
        <v>244</v>
      </c>
      <c r="E101" t="s">
        <v>65</v>
      </c>
      <c r="F101" t="s">
        <v>418</v>
      </c>
      <c r="G101" t="s">
        <v>876</v>
      </c>
      <c r="I101" t="s">
        <v>898</v>
      </c>
      <c r="J101" t="s">
        <v>899</v>
      </c>
      <c r="K101" t="s">
        <v>900</v>
      </c>
      <c r="L101" t="s">
        <v>901</v>
      </c>
      <c r="M101" t="s">
        <v>899</v>
      </c>
      <c r="N101" t="s">
        <v>900</v>
      </c>
      <c r="O101" t="s">
        <v>984</v>
      </c>
      <c r="P101" t="s">
        <v>1237</v>
      </c>
    </row>
    <row r="102" spans="1:16">
      <c r="A102" s="1">
        <f>HYPERLINK("https://lsnyc.legalserver.org/matter/dynamic-profile/view/1853966","17-1853966")</f>
        <v>0</v>
      </c>
      <c r="B102" t="s">
        <v>18</v>
      </c>
      <c r="C102" t="s">
        <v>27</v>
      </c>
      <c r="D102" t="s">
        <v>213</v>
      </c>
      <c r="E102" t="s">
        <v>27</v>
      </c>
      <c r="F102" t="s">
        <v>419</v>
      </c>
      <c r="G102" t="s">
        <v>876</v>
      </c>
      <c r="I102" t="s">
        <v>894</v>
      </c>
      <c r="J102" t="s">
        <v>900</v>
      </c>
      <c r="K102" t="s">
        <v>901</v>
      </c>
      <c r="L102" t="s">
        <v>901</v>
      </c>
      <c r="M102" t="s">
        <v>899</v>
      </c>
      <c r="N102" t="s">
        <v>900</v>
      </c>
      <c r="O102" t="s">
        <v>985</v>
      </c>
      <c r="P102" t="s">
        <v>1126</v>
      </c>
    </row>
    <row r="103" spans="1:16">
      <c r="A103" s="1">
        <f>HYPERLINK("https://lsnyc.legalserver.org/matter/dynamic-profile/view/1854327","17-1854327")</f>
        <v>0</v>
      </c>
      <c r="B103" t="s">
        <v>17</v>
      </c>
      <c r="C103" t="s">
        <v>66</v>
      </c>
      <c r="D103" t="s">
        <v>245</v>
      </c>
      <c r="E103" t="s">
        <v>293</v>
      </c>
      <c r="F103" t="s">
        <v>420</v>
      </c>
      <c r="G103" t="s">
        <v>876</v>
      </c>
      <c r="I103" t="s">
        <v>891</v>
      </c>
      <c r="J103" t="s">
        <v>899</v>
      </c>
      <c r="K103" t="s">
        <v>900</v>
      </c>
      <c r="L103" t="s">
        <v>901</v>
      </c>
      <c r="M103" t="s">
        <v>900</v>
      </c>
      <c r="N103" t="s">
        <v>900</v>
      </c>
      <c r="O103" t="s">
        <v>986</v>
      </c>
      <c r="P103" t="s">
        <v>1179</v>
      </c>
    </row>
    <row r="104" spans="1:16">
      <c r="A104" s="1">
        <f>HYPERLINK("https://lsnyc.legalserver.org/matter/dynamic-profile/view/1854919","18-1854919")</f>
        <v>0</v>
      </c>
      <c r="B104" t="s">
        <v>17</v>
      </c>
      <c r="C104" t="s">
        <v>67</v>
      </c>
      <c r="D104" t="s">
        <v>226</v>
      </c>
      <c r="E104" t="s">
        <v>67</v>
      </c>
      <c r="F104" t="s">
        <v>421</v>
      </c>
      <c r="G104" t="s">
        <v>876</v>
      </c>
      <c r="I104" t="s">
        <v>894</v>
      </c>
      <c r="J104" t="s">
        <v>899</v>
      </c>
      <c r="K104" t="s">
        <v>900</v>
      </c>
      <c r="L104" t="s">
        <v>901</v>
      </c>
      <c r="M104" t="s">
        <v>899</v>
      </c>
      <c r="N104" t="s">
        <v>900</v>
      </c>
      <c r="O104" t="s">
        <v>987</v>
      </c>
      <c r="P104" t="s">
        <v>1280</v>
      </c>
    </row>
    <row r="105" spans="1:16">
      <c r="A105" s="1">
        <f>HYPERLINK("https://lsnyc.legalserver.org/matter/dynamic-profile/view/1855431","18-1855431")</f>
        <v>0</v>
      </c>
      <c r="B105" t="s">
        <v>18</v>
      </c>
      <c r="C105" t="s">
        <v>68</v>
      </c>
      <c r="D105" t="s">
        <v>68</v>
      </c>
      <c r="E105" t="s">
        <v>68</v>
      </c>
      <c r="F105" t="s">
        <v>422</v>
      </c>
      <c r="G105" t="s">
        <v>876</v>
      </c>
      <c r="I105" t="s">
        <v>891</v>
      </c>
      <c r="J105" t="s">
        <v>899</v>
      </c>
      <c r="K105" t="s">
        <v>901</v>
      </c>
      <c r="L105" t="s">
        <v>901</v>
      </c>
      <c r="M105" t="s">
        <v>899</v>
      </c>
      <c r="N105" t="s">
        <v>900</v>
      </c>
      <c r="O105" t="s">
        <v>988</v>
      </c>
      <c r="P105" t="s">
        <v>1101</v>
      </c>
    </row>
    <row r="106" spans="1:16">
      <c r="A106" s="1">
        <f>HYPERLINK("https://lsnyc.legalserver.org/matter/dynamic-profile/view/1855922","18-1855922")</f>
        <v>0</v>
      </c>
      <c r="B106" t="s">
        <v>18</v>
      </c>
      <c r="C106" t="s">
        <v>69</v>
      </c>
      <c r="D106" t="s">
        <v>232</v>
      </c>
      <c r="E106" t="s">
        <v>58</v>
      </c>
      <c r="F106" t="s">
        <v>423</v>
      </c>
      <c r="G106" t="s">
        <v>876</v>
      </c>
      <c r="I106" t="s">
        <v>893</v>
      </c>
      <c r="J106" t="s">
        <v>899</v>
      </c>
      <c r="K106" t="s">
        <v>901</v>
      </c>
      <c r="L106" t="s">
        <v>901</v>
      </c>
      <c r="M106" t="s">
        <v>900</v>
      </c>
      <c r="N106" t="s">
        <v>900</v>
      </c>
      <c r="O106" t="s">
        <v>989</v>
      </c>
      <c r="P106" t="s">
        <v>1281</v>
      </c>
    </row>
    <row r="107" spans="1:16">
      <c r="A107" s="1">
        <f>HYPERLINK("https://lsnyc.legalserver.org/matter/dynamic-profile/view/1855974","18-1855974")</f>
        <v>0</v>
      </c>
      <c r="B107" t="s">
        <v>17</v>
      </c>
      <c r="C107" t="s">
        <v>70</v>
      </c>
      <c r="D107" t="s">
        <v>246</v>
      </c>
      <c r="E107" t="s">
        <v>70</v>
      </c>
      <c r="F107" t="s">
        <v>424</v>
      </c>
      <c r="G107" t="s">
        <v>876</v>
      </c>
      <c r="I107" t="s">
        <v>896</v>
      </c>
      <c r="J107" t="s">
        <v>899</v>
      </c>
      <c r="K107" t="s">
        <v>901</v>
      </c>
      <c r="L107" t="s">
        <v>901</v>
      </c>
      <c r="M107" t="s">
        <v>899</v>
      </c>
      <c r="N107" t="s">
        <v>900</v>
      </c>
      <c r="O107" t="s">
        <v>990</v>
      </c>
      <c r="P107" t="s">
        <v>1282</v>
      </c>
    </row>
    <row r="108" spans="1:16">
      <c r="A108" s="1">
        <f>HYPERLINK("https://lsnyc.legalserver.org/matter/dynamic-profile/view/1856023","18-1856023")</f>
        <v>0</v>
      </c>
      <c r="B108" t="s">
        <v>18</v>
      </c>
      <c r="C108" t="s">
        <v>27</v>
      </c>
      <c r="D108" t="s">
        <v>216</v>
      </c>
      <c r="E108" t="s">
        <v>27</v>
      </c>
      <c r="F108" t="s">
        <v>425</v>
      </c>
      <c r="G108" t="s">
        <v>876</v>
      </c>
      <c r="I108" t="s">
        <v>896</v>
      </c>
      <c r="J108" t="s">
        <v>899</v>
      </c>
      <c r="K108" t="s">
        <v>901</v>
      </c>
      <c r="L108" t="s">
        <v>901</v>
      </c>
      <c r="M108" t="s">
        <v>899</v>
      </c>
      <c r="N108" t="s">
        <v>900</v>
      </c>
      <c r="O108" t="s">
        <v>991</v>
      </c>
      <c r="P108" t="s">
        <v>1178</v>
      </c>
    </row>
    <row r="109" spans="1:16">
      <c r="A109" s="1">
        <f>HYPERLINK("https://lsnyc.legalserver.org/matter/dynamic-profile/view/1856613","18-1856613")</f>
        <v>0</v>
      </c>
      <c r="B109" t="s">
        <v>16</v>
      </c>
      <c r="C109" t="s">
        <v>23</v>
      </c>
      <c r="D109" t="s">
        <v>232</v>
      </c>
      <c r="E109" t="s">
        <v>284</v>
      </c>
      <c r="F109" t="s">
        <v>426</v>
      </c>
      <c r="G109" t="s">
        <v>876</v>
      </c>
      <c r="I109" t="s">
        <v>895</v>
      </c>
      <c r="J109" t="s">
        <v>899</v>
      </c>
      <c r="K109" t="s">
        <v>900</v>
      </c>
      <c r="L109" t="s">
        <v>901</v>
      </c>
      <c r="M109" t="s">
        <v>899</v>
      </c>
      <c r="N109" t="s">
        <v>900</v>
      </c>
      <c r="O109" t="s">
        <v>992</v>
      </c>
      <c r="P109" t="s">
        <v>1199</v>
      </c>
    </row>
    <row r="110" spans="1:16">
      <c r="A110" s="1">
        <f>HYPERLINK("https://lsnyc.legalserver.org/matter/dynamic-profile/view/1856843","18-1856843")</f>
        <v>0</v>
      </c>
      <c r="B110" t="s">
        <v>16</v>
      </c>
      <c r="C110" t="s">
        <v>44</v>
      </c>
      <c r="D110" t="s">
        <v>221</v>
      </c>
      <c r="E110" t="s">
        <v>221</v>
      </c>
      <c r="F110" t="s">
        <v>427</v>
      </c>
      <c r="G110" t="s">
        <v>876</v>
      </c>
      <c r="I110" t="s">
        <v>893</v>
      </c>
      <c r="J110" t="s">
        <v>899</v>
      </c>
      <c r="K110" t="s">
        <v>900</v>
      </c>
      <c r="L110" t="s">
        <v>901</v>
      </c>
      <c r="M110" t="s">
        <v>899</v>
      </c>
      <c r="N110" t="s">
        <v>900</v>
      </c>
      <c r="O110" t="s">
        <v>993</v>
      </c>
      <c r="P110" t="s">
        <v>1144</v>
      </c>
    </row>
    <row r="111" spans="1:16">
      <c r="A111" s="1">
        <f>HYPERLINK("https://lsnyc.legalserver.org/matter/dynamic-profile/view/1857694","18-1857694")</f>
        <v>0</v>
      </c>
      <c r="B111" t="s">
        <v>16</v>
      </c>
      <c r="C111" t="s">
        <v>44</v>
      </c>
      <c r="D111" t="s">
        <v>221</v>
      </c>
      <c r="E111" t="s">
        <v>221</v>
      </c>
      <c r="F111" t="s">
        <v>428</v>
      </c>
      <c r="G111" t="s">
        <v>876</v>
      </c>
      <c r="I111" t="s">
        <v>893</v>
      </c>
      <c r="J111" t="s">
        <v>899</v>
      </c>
      <c r="K111" t="s">
        <v>900</v>
      </c>
      <c r="L111" t="s">
        <v>901</v>
      </c>
      <c r="M111" t="s">
        <v>899</v>
      </c>
      <c r="N111" t="s">
        <v>900</v>
      </c>
      <c r="O111" t="s">
        <v>994</v>
      </c>
      <c r="P111" t="s">
        <v>1138</v>
      </c>
    </row>
    <row r="112" spans="1:16">
      <c r="A112" s="1">
        <f>HYPERLINK("https://lsnyc.legalserver.org/matter/dynamic-profile/view/1857873","18-1857873")</f>
        <v>0</v>
      </c>
      <c r="B112" t="s">
        <v>18</v>
      </c>
      <c r="C112" t="s">
        <v>60</v>
      </c>
      <c r="D112" t="s">
        <v>247</v>
      </c>
      <c r="E112" t="s">
        <v>60</v>
      </c>
      <c r="F112" t="s">
        <v>429</v>
      </c>
      <c r="G112" t="s">
        <v>876</v>
      </c>
      <c r="I112" t="s">
        <v>894</v>
      </c>
      <c r="J112" t="s">
        <v>900</v>
      </c>
      <c r="K112" t="s">
        <v>900</v>
      </c>
      <c r="L112" t="s">
        <v>901</v>
      </c>
      <c r="M112" t="s">
        <v>900</v>
      </c>
      <c r="N112" t="s">
        <v>900</v>
      </c>
      <c r="O112" t="s">
        <v>995</v>
      </c>
      <c r="P112" t="s">
        <v>1106</v>
      </c>
    </row>
    <row r="113" spans="1:16">
      <c r="A113" s="1">
        <f>HYPERLINK("https://lsnyc.legalserver.org/matter/dynamic-profile/view/1858118","18-1858118")</f>
        <v>0</v>
      </c>
      <c r="B113" t="s">
        <v>16</v>
      </c>
      <c r="C113" t="s">
        <v>61</v>
      </c>
      <c r="D113" t="s">
        <v>76</v>
      </c>
      <c r="E113" t="s">
        <v>76</v>
      </c>
      <c r="F113" t="s">
        <v>430</v>
      </c>
      <c r="G113" t="s">
        <v>876</v>
      </c>
      <c r="I113" t="s">
        <v>896</v>
      </c>
      <c r="J113" t="s">
        <v>899</v>
      </c>
      <c r="K113" t="s">
        <v>900</v>
      </c>
      <c r="L113" t="s">
        <v>901</v>
      </c>
      <c r="M113" t="s">
        <v>899</v>
      </c>
      <c r="N113" t="s">
        <v>900</v>
      </c>
      <c r="O113" t="s">
        <v>996</v>
      </c>
      <c r="P113" t="s">
        <v>1165</v>
      </c>
    </row>
    <row r="114" spans="1:16">
      <c r="A114" s="1">
        <f>HYPERLINK("https://lsnyc.legalserver.org/matter/dynamic-profile/view/1858378","18-1858378")</f>
        <v>0</v>
      </c>
      <c r="B114" t="s">
        <v>18</v>
      </c>
      <c r="C114" t="s">
        <v>60</v>
      </c>
      <c r="D114" t="s">
        <v>237</v>
      </c>
      <c r="E114" t="s">
        <v>60</v>
      </c>
      <c r="F114" t="s">
        <v>431</v>
      </c>
      <c r="G114" t="s">
        <v>876</v>
      </c>
      <c r="I114" t="s">
        <v>894</v>
      </c>
      <c r="J114" t="s">
        <v>900</v>
      </c>
      <c r="K114" t="s">
        <v>900</v>
      </c>
      <c r="L114" t="s">
        <v>901</v>
      </c>
      <c r="M114" t="s">
        <v>900</v>
      </c>
      <c r="N114" t="s">
        <v>900</v>
      </c>
      <c r="O114" t="s">
        <v>997</v>
      </c>
      <c r="P114" t="s">
        <v>1106</v>
      </c>
    </row>
    <row r="115" spans="1:16">
      <c r="A115" s="1">
        <f>HYPERLINK("https://lsnyc.legalserver.org/matter/dynamic-profile/view/1858525","18-1858525")</f>
        <v>0</v>
      </c>
      <c r="B115" t="s">
        <v>18</v>
      </c>
      <c r="C115" t="s">
        <v>71</v>
      </c>
      <c r="D115" t="s">
        <v>241</v>
      </c>
      <c r="E115" t="s">
        <v>248</v>
      </c>
      <c r="F115" t="s">
        <v>432</v>
      </c>
      <c r="G115" t="s">
        <v>876</v>
      </c>
      <c r="I115" t="s">
        <v>893</v>
      </c>
      <c r="J115" t="s">
        <v>899</v>
      </c>
      <c r="K115" t="s">
        <v>901</v>
      </c>
      <c r="L115" t="s">
        <v>901</v>
      </c>
      <c r="M115" t="s">
        <v>899</v>
      </c>
      <c r="N115" t="s">
        <v>900</v>
      </c>
      <c r="O115" t="s">
        <v>998</v>
      </c>
      <c r="P115" t="s">
        <v>1141</v>
      </c>
    </row>
    <row r="116" spans="1:16">
      <c r="A116" s="1">
        <f>HYPERLINK("https://lsnyc.legalserver.org/matter/dynamic-profile/view/1858986","18-1858986")</f>
        <v>0</v>
      </c>
      <c r="B116" t="s">
        <v>18</v>
      </c>
      <c r="C116" t="s">
        <v>27</v>
      </c>
      <c r="D116" t="s">
        <v>248</v>
      </c>
      <c r="E116" t="s">
        <v>27</v>
      </c>
      <c r="F116" t="s">
        <v>433</v>
      </c>
      <c r="G116" t="s">
        <v>876</v>
      </c>
      <c r="I116" t="s">
        <v>890</v>
      </c>
      <c r="J116" t="s">
        <v>899</v>
      </c>
      <c r="K116" t="s">
        <v>901</v>
      </c>
      <c r="L116" t="s">
        <v>901</v>
      </c>
      <c r="M116" t="s">
        <v>899</v>
      </c>
      <c r="N116" t="s">
        <v>900</v>
      </c>
      <c r="O116" t="s">
        <v>999</v>
      </c>
      <c r="P116" t="s">
        <v>1266</v>
      </c>
    </row>
    <row r="117" spans="1:16">
      <c r="A117" s="1">
        <f>HYPERLINK("https://lsnyc.legalserver.org/matter/dynamic-profile/view/1860125","18-1860125")</f>
        <v>0</v>
      </c>
      <c r="B117" t="s">
        <v>17</v>
      </c>
      <c r="C117" t="s">
        <v>72</v>
      </c>
      <c r="D117" t="s">
        <v>28</v>
      </c>
      <c r="E117" t="s">
        <v>72</v>
      </c>
      <c r="F117" t="s">
        <v>434</v>
      </c>
      <c r="G117" t="s">
        <v>877</v>
      </c>
      <c r="H117" t="s">
        <v>880</v>
      </c>
      <c r="I117" t="s">
        <v>896</v>
      </c>
      <c r="J117" t="s">
        <v>899</v>
      </c>
      <c r="K117" t="s">
        <v>900</v>
      </c>
      <c r="L117" t="s">
        <v>900</v>
      </c>
      <c r="M117" t="s">
        <v>900</v>
      </c>
      <c r="N117" t="s">
        <v>900</v>
      </c>
      <c r="O117" t="s">
        <v>1000</v>
      </c>
      <c r="P117" t="s">
        <v>1178</v>
      </c>
    </row>
    <row r="118" spans="1:16">
      <c r="A118" s="1">
        <f>HYPERLINK("https://lsnyc.legalserver.org/matter/dynamic-profile/view/1860308","18-1860308")</f>
        <v>0</v>
      </c>
      <c r="B118" t="s">
        <v>18</v>
      </c>
      <c r="C118" t="s">
        <v>73</v>
      </c>
      <c r="D118" t="s">
        <v>155</v>
      </c>
      <c r="E118" t="s">
        <v>73</v>
      </c>
      <c r="F118" t="s">
        <v>435</v>
      </c>
      <c r="G118" t="s">
        <v>876</v>
      </c>
      <c r="I118" t="s">
        <v>893</v>
      </c>
      <c r="J118" t="s">
        <v>899</v>
      </c>
      <c r="K118" t="s">
        <v>900</v>
      </c>
      <c r="L118" t="s">
        <v>901</v>
      </c>
      <c r="M118" t="s">
        <v>900</v>
      </c>
      <c r="N118" t="s">
        <v>900</v>
      </c>
      <c r="O118" t="s">
        <v>1001</v>
      </c>
      <c r="P118" t="s">
        <v>1263</v>
      </c>
    </row>
    <row r="119" spans="1:16">
      <c r="A119" s="1">
        <f>HYPERLINK("https://lsnyc.legalserver.org/matter/dynamic-profile/view/1862128","18-1862128")</f>
        <v>0</v>
      </c>
      <c r="B119" t="s">
        <v>18</v>
      </c>
      <c r="C119" t="s">
        <v>74</v>
      </c>
      <c r="D119" t="s">
        <v>249</v>
      </c>
      <c r="E119" t="s">
        <v>74</v>
      </c>
      <c r="F119" t="s">
        <v>436</v>
      </c>
      <c r="G119" t="s">
        <v>876</v>
      </c>
      <c r="I119" t="s">
        <v>898</v>
      </c>
      <c r="J119" t="s">
        <v>899</v>
      </c>
      <c r="K119" t="s">
        <v>901</v>
      </c>
      <c r="L119" t="s">
        <v>901</v>
      </c>
      <c r="M119" t="s">
        <v>900</v>
      </c>
      <c r="N119" t="s">
        <v>900</v>
      </c>
      <c r="O119" t="s">
        <v>1002</v>
      </c>
      <c r="P119" t="s">
        <v>1265</v>
      </c>
    </row>
    <row r="120" spans="1:16">
      <c r="A120" s="1">
        <f>HYPERLINK("https://lsnyc.legalserver.org/matter/dynamic-profile/view/1862185","18-1862185")</f>
        <v>0</v>
      </c>
      <c r="B120" t="s">
        <v>18</v>
      </c>
      <c r="C120" t="s">
        <v>75</v>
      </c>
      <c r="D120" t="s">
        <v>75</v>
      </c>
      <c r="E120" t="s">
        <v>75</v>
      </c>
      <c r="F120" t="s">
        <v>437</v>
      </c>
      <c r="G120" t="s">
        <v>876</v>
      </c>
      <c r="I120" t="s">
        <v>893</v>
      </c>
      <c r="J120" t="s">
        <v>899</v>
      </c>
      <c r="K120" t="s">
        <v>901</v>
      </c>
      <c r="L120" t="s">
        <v>901</v>
      </c>
      <c r="M120" t="s">
        <v>899</v>
      </c>
      <c r="N120" t="s">
        <v>900</v>
      </c>
      <c r="O120" t="s">
        <v>1002</v>
      </c>
      <c r="P120" t="s">
        <v>1283</v>
      </c>
    </row>
    <row r="121" spans="1:16">
      <c r="A121" s="1">
        <f>HYPERLINK("https://lsnyc.legalserver.org/matter/dynamic-profile/view/1862566","18-1862566")</f>
        <v>0</v>
      </c>
      <c r="B121" t="s">
        <v>16</v>
      </c>
      <c r="C121" t="s">
        <v>76</v>
      </c>
      <c r="D121" t="s">
        <v>76</v>
      </c>
      <c r="E121" t="s">
        <v>76</v>
      </c>
      <c r="F121" t="s">
        <v>438</v>
      </c>
      <c r="G121" t="s">
        <v>876</v>
      </c>
      <c r="I121" t="s">
        <v>896</v>
      </c>
      <c r="J121" t="s">
        <v>899</v>
      </c>
      <c r="K121" t="s">
        <v>900</v>
      </c>
      <c r="L121" t="s">
        <v>901</v>
      </c>
      <c r="M121" t="s">
        <v>900</v>
      </c>
      <c r="N121" t="s">
        <v>900</v>
      </c>
      <c r="O121" t="s">
        <v>1003</v>
      </c>
      <c r="P121" t="s">
        <v>1173</v>
      </c>
    </row>
    <row r="122" spans="1:16">
      <c r="A122" s="1">
        <f>HYPERLINK("https://lsnyc.legalserver.org/matter/dynamic-profile/view/1862806","18-1862806")</f>
        <v>0</v>
      </c>
      <c r="B122" t="s">
        <v>18</v>
      </c>
      <c r="C122" t="s">
        <v>77</v>
      </c>
      <c r="D122" t="s">
        <v>168</v>
      </c>
      <c r="E122" t="s">
        <v>77</v>
      </c>
      <c r="F122" t="s">
        <v>439</v>
      </c>
      <c r="G122" t="s">
        <v>876</v>
      </c>
      <c r="I122" t="s">
        <v>894</v>
      </c>
      <c r="J122" t="s">
        <v>899</v>
      </c>
      <c r="K122" t="s">
        <v>901</v>
      </c>
      <c r="L122" t="s">
        <v>901</v>
      </c>
      <c r="M122" t="s">
        <v>899</v>
      </c>
      <c r="N122" t="s">
        <v>900</v>
      </c>
      <c r="O122" t="s">
        <v>1004</v>
      </c>
      <c r="P122" t="s">
        <v>1160</v>
      </c>
    </row>
    <row r="123" spans="1:16">
      <c r="A123" s="1">
        <f>HYPERLINK("https://lsnyc.legalserver.org/matter/dynamic-profile/view/1863476","18-1863476")</f>
        <v>0</v>
      </c>
      <c r="B123" t="s">
        <v>18</v>
      </c>
      <c r="C123" t="s">
        <v>69</v>
      </c>
      <c r="D123" t="s">
        <v>213</v>
      </c>
      <c r="E123" t="s">
        <v>58</v>
      </c>
      <c r="F123" t="s">
        <v>440</v>
      </c>
      <c r="G123" t="s">
        <v>877</v>
      </c>
      <c r="H123" t="s">
        <v>879</v>
      </c>
      <c r="I123" t="s">
        <v>893</v>
      </c>
      <c r="J123" t="s">
        <v>899</v>
      </c>
      <c r="K123" t="s">
        <v>901</v>
      </c>
      <c r="L123" t="s">
        <v>901</v>
      </c>
      <c r="M123" t="s">
        <v>899</v>
      </c>
      <c r="N123" t="s">
        <v>900</v>
      </c>
      <c r="O123" t="s">
        <v>1005</v>
      </c>
      <c r="P123" t="s">
        <v>1238</v>
      </c>
    </row>
    <row r="124" spans="1:16">
      <c r="A124" s="1">
        <f>HYPERLINK("https://lsnyc.legalserver.org/matter/dynamic-profile/view/1863548","18-1863548")</f>
        <v>0</v>
      </c>
      <c r="B124" t="s">
        <v>17</v>
      </c>
      <c r="C124" t="s">
        <v>72</v>
      </c>
      <c r="D124" t="s">
        <v>28</v>
      </c>
      <c r="E124" t="s">
        <v>72</v>
      </c>
      <c r="F124" t="s">
        <v>441</v>
      </c>
      <c r="G124" t="s">
        <v>876</v>
      </c>
      <c r="I124" t="s">
        <v>893</v>
      </c>
      <c r="J124" t="s">
        <v>899</v>
      </c>
      <c r="K124" t="s">
        <v>901</v>
      </c>
      <c r="L124" t="s">
        <v>901</v>
      </c>
      <c r="M124" t="s">
        <v>900</v>
      </c>
      <c r="N124" t="s">
        <v>900</v>
      </c>
      <c r="O124" t="s">
        <v>1006</v>
      </c>
      <c r="P124" t="s">
        <v>1251</v>
      </c>
    </row>
    <row r="125" spans="1:16">
      <c r="A125" s="1">
        <f>HYPERLINK("https://lsnyc.legalserver.org/matter/dynamic-profile/view/1864258","18-1864258")</f>
        <v>0</v>
      </c>
      <c r="B125" t="s">
        <v>17</v>
      </c>
      <c r="C125" t="s">
        <v>78</v>
      </c>
      <c r="D125" t="s">
        <v>250</v>
      </c>
      <c r="E125" t="s">
        <v>78</v>
      </c>
      <c r="F125" t="s">
        <v>442</v>
      </c>
      <c r="G125" t="s">
        <v>876</v>
      </c>
      <c r="I125" t="s">
        <v>891</v>
      </c>
      <c r="J125" t="s">
        <v>899</v>
      </c>
      <c r="K125" t="s">
        <v>901</v>
      </c>
      <c r="L125" t="s">
        <v>901</v>
      </c>
      <c r="M125" t="s">
        <v>899</v>
      </c>
      <c r="N125" t="s">
        <v>900</v>
      </c>
      <c r="O125" t="s">
        <v>1007</v>
      </c>
      <c r="P125" t="s">
        <v>1161</v>
      </c>
    </row>
    <row r="126" spans="1:16">
      <c r="A126" s="1">
        <f>HYPERLINK("https://lsnyc.legalserver.org/matter/dynamic-profile/view/1864334","18-1864334")</f>
        <v>0</v>
      </c>
      <c r="B126" t="s">
        <v>17</v>
      </c>
      <c r="C126" t="s">
        <v>72</v>
      </c>
      <c r="D126" t="s">
        <v>28</v>
      </c>
      <c r="E126" t="s">
        <v>72</v>
      </c>
      <c r="F126" t="s">
        <v>443</v>
      </c>
      <c r="G126" t="s">
        <v>877</v>
      </c>
      <c r="H126" t="s">
        <v>878</v>
      </c>
      <c r="I126" t="s">
        <v>893</v>
      </c>
      <c r="J126" t="s">
        <v>899</v>
      </c>
      <c r="K126" t="s">
        <v>901</v>
      </c>
      <c r="L126" t="s">
        <v>901</v>
      </c>
      <c r="M126" t="s">
        <v>900</v>
      </c>
      <c r="N126" t="s">
        <v>900</v>
      </c>
      <c r="O126" t="s">
        <v>1008</v>
      </c>
      <c r="P126" t="s">
        <v>1258</v>
      </c>
    </row>
    <row r="127" spans="1:16">
      <c r="A127" s="1">
        <f>HYPERLINK("https://lsnyc.legalserver.org/matter/dynamic-profile/view/1864337","18-1864337")</f>
        <v>0</v>
      </c>
      <c r="B127" t="s">
        <v>17</v>
      </c>
      <c r="C127" t="s">
        <v>79</v>
      </c>
      <c r="D127" t="s">
        <v>243</v>
      </c>
      <c r="E127" t="s">
        <v>79</v>
      </c>
      <c r="F127" t="s">
        <v>444</v>
      </c>
      <c r="G127" t="s">
        <v>876</v>
      </c>
      <c r="I127" t="s">
        <v>896</v>
      </c>
      <c r="J127" t="s">
        <v>899</v>
      </c>
      <c r="K127" t="s">
        <v>901</v>
      </c>
      <c r="L127" t="s">
        <v>901</v>
      </c>
      <c r="M127" t="s">
        <v>899</v>
      </c>
      <c r="N127" t="s">
        <v>900</v>
      </c>
      <c r="O127" t="s">
        <v>1008</v>
      </c>
      <c r="P127" t="s">
        <v>1183</v>
      </c>
    </row>
    <row r="128" spans="1:16">
      <c r="A128" s="1">
        <f>HYPERLINK("https://lsnyc.legalserver.org/matter/dynamic-profile/view/1864787","18-1864787")</f>
        <v>0</v>
      </c>
      <c r="B128" t="s">
        <v>18</v>
      </c>
      <c r="C128" t="s">
        <v>53</v>
      </c>
      <c r="D128" t="s">
        <v>155</v>
      </c>
      <c r="E128" t="s">
        <v>53</v>
      </c>
      <c r="F128" t="s">
        <v>445</v>
      </c>
      <c r="G128" t="s">
        <v>876</v>
      </c>
      <c r="I128" t="s">
        <v>891</v>
      </c>
      <c r="J128" t="s">
        <v>899</v>
      </c>
      <c r="K128" t="s">
        <v>901</v>
      </c>
      <c r="L128" t="s">
        <v>901</v>
      </c>
      <c r="M128" t="s">
        <v>899</v>
      </c>
      <c r="N128" t="s">
        <v>900</v>
      </c>
      <c r="O128" t="s">
        <v>1009</v>
      </c>
      <c r="P128" t="s">
        <v>1149</v>
      </c>
    </row>
    <row r="129" spans="1:16">
      <c r="A129" s="1">
        <f>HYPERLINK("https://lsnyc.legalserver.org/matter/dynamic-profile/view/1865685","18-1865685")</f>
        <v>0</v>
      </c>
      <c r="B129" t="s">
        <v>17</v>
      </c>
      <c r="C129" t="s">
        <v>80</v>
      </c>
      <c r="D129" t="s">
        <v>245</v>
      </c>
      <c r="E129" t="s">
        <v>80</v>
      </c>
      <c r="F129" t="s">
        <v>446</v>
      </c>
      <c r="G129" t="s">
        <v>876</v>
      </c>
      <c r="I129" t="s">
        <v>891</v>
      </c>
      <c r="J129" t="s">
        <v>899</v>
      </c>
      <c r="K129" t="s">
        <v>901</v>
      </c>
      <c r="L129" t="s">
        <v>901</v>
      </c>
      <c r="M129" t="s">
        <v>899</v>
      </c>
      <c r="N129" t="s">
        <v>900</v>
      </c>
      <c r="O129" t="s">
        <v>1010</v>
      </c>
      <c r="P129" t="s">
        <v>1124</v>
      </c>
    </row>
    <row r="130" spans="1:16">
      <c r="A130" s="1">
        <f>HYPERLINK("https://lsnyc.legalserver.org/matter/dynamic-profile/view/1865711","18-1865711")</f>
        <v>0</v>
      </c>
      <c r="B130" t="s">
        <v>17</v>
      </c>
      <c r="C130" t="s">
        <v>81</v>
      </c>
      <c r="D130" t="s">
        <v>245</v>
      </c>
      <c r="E130" t="s">
        <v>80</v>
      </c>
      <c r="F130" t="s">
        <v>447</v>
      </c>
      <c r="G130" t="s">
        <v>877</v>
      </c>
      <c r="H130" t="s">
        <v>879</v>
      </c>
      <c r="I130" t="s">
        <v>890</v>
      </c>
      <c r="J130" t="s">
        <v>899</v>
      </c>
      <c r="K130" t="s">
        <v>901</v>
      </c>
      <c r="L130" t="s">
        <v>901</v>
      </c>
      <c r="M130" t="s">
        <v>899</v>
      </c>
      <c r="N130" t="s">
        <v>900</v>
      </c>
      <c r="O130" t="s">
        <v>1010</v>
      </c>
      <c r="P130" t="s">
        <v>1165</v>
      </c>
    </row>
    <row r="131" spans="1:16">
      <c r="A131" s="1">
        <f>HYPERLINK("https://lsnyc.legalserver.org/matter/dynamic-profile/view/1866297","18-1866297")</f>
        <v>0</v>
      </c>
      <c r="B131" t="s">
        <v>17</v>
      </c>
      <c r="C131" t="s">
        <v>82</v>
      </c>
      <c r="D131" t="s">
        <v>232</v>
      </c>
      <c r="E131" t="s">
        <v>82</v>
      </c>
      <c r="F131" t="s">
        <v>448</v>
      </c>
      <c r="G131" t="s">
        <v>876</v>
      </c>
      <c r="I131" t="s">
        <v>893</v>
      </c>
      <c r="J131" t="s">
        <v>899</v>
      </c>
      <c r="K131" t="s">
        <v>900</v>
      </c>
      <c r="L131" t="s">
        <v>901</v>
      </c>
      <c r="M131" t="s">
        <v>899</v>
      </c>
      <c r="N131" t="s">
        <v>900</v>
      </c>
      <c r="O131" t="s">
        <v>1011</v>
      </c>
      <c r="P131" t="s">
        <v>1016</v>
      </c>
    </row>
    <row r="132" spans="1:16">
      <c r="A132" s="1">
        <f>HYPERLINK("https://lsnyc.legalserver.org/matter/dynamic-profile/view/1866423","18-1866423")</f>
        <v>0</v>
      </c>
      <c r="B132" t="s">
        <v>17</v>
      </c>
      <c r="C132" t="s">
        <v>49</v>
      </c>
      <c r="D132" t="s">
        <v>232</v>
      </c>
      <c r="E132" t="s">
        <v>49</v>
      </c>
      <c r="F132" t="s">
        <v>448</v>
      </c>
      <c r="G132" t="s">
        <v>876</v>
      </c>
      <c r="I132" t="s">
        <v>893</v>
      </c>
      <c r="J132" t="s">
        <v>899</v>
      </c>
      <c r="K132" t="s">
        <v>900</v>
      </c>
      <c r="L132" t="s">
        <v>901</v>
      </c>
      <c r="M132" t="s">
        <v>899</v>
      </c>
      <c r="N132" t="s">
        <v>900</v>
      </c>
      <c r="O132" t="s">
        <v>1012</v>
      </c>
      <c r="P132" t="s">
        <v>1284</v>
      </c>
    </row>
    <row r="133" spans="1:16">
      <c r="A133" s="1">
        <f>HYPERLINK("https://lsnyc.legalserver.org/matter/dynamic-profile/view/1866582","18-1866582")</f>
        <v>0</v>
      </c>
      <c r="B133" t="s">
        <v>16</v>
      </c>
      <c r="C133" t="s">
        <v>44</v>
      </c>
      <c r="D133" t="s">
        <v>98</v>
      </c>
      <c r="E133" t="s">
        <v>98</v>
      </c>
      <c r="F133" t="s">
        <v>449</v>
      </c>
      <c r="G133" t="s">
        <v>876</v>
      </c>
      <c r="I133" t="s">
        <v>897</v>
      </c>
      <c r="J133" t="s">
        <v>899</v>
      </c>
      <c r="K133" t="s">
        <v>900</v>
      </c>
      <c r="L133" t="s">
        <v>901</v>
      </c>
      <c r="M133" t="s">
        <v>899</v>
      </c>
      <c r="N133" t="s">
        <v>900</v>
      </c>
      <c r="O133" t="s">
        <v>1013</v>
      </c>
      <c r="P133" t="s">
        <v>1251</v>
      </c>
    </row>
    <row r="134" spans="1:16">
      <c r="A134" s="1">
        <f>HYPERLINK("https://lsnyc.legalserver.org/matter/dynamic-profile/view/1867212","18-1867212")</f>
        <v>0</v>
      </c>
      <c r="B134" t="s">
        <v>18</v>
      </c>
      <c r="C134" t="s">
        <v>40</v>
      </c>
      <c r="D134" t="s">
        <v>40</v>
      </c>
      <c r="E134" t="s">
        <v>40</v>
      </c>
      <c r="F134" t="s">
        <v>450</v>
      </c>
      <c r="G134" t="s">
        <v>877</v>
      </c>
      <c r="H134" t="s">
        <v>878</v>
      </c>
      <c r="I134" t="s">
        <v>893</v>
      </c>
      <c r="J134" t="s">
        <v>899</v>
      </c>
      <c r="K134" t="s">
        <v>901</v>
      </c>
      <c r="L134" t="s">
        <v>901</v>
      </c>
      <c r="M134" t="s">
        <v>899</v>
      </c>
      <c r="N134" t="s">
        <v>900</v>
      </c>
      <c r="O134" t="s">
        <v>1014</v>
      </c>
      <c r="P134" t="s">
        <v>1158</v>
      </c>
    </row>
    <row r="135" spans="1:16">
      <c r="A135" s="1">
        <f>HYPERLINK("https://lsnyc.legalserver.org/matter/dynamic-profile/view/1867427","18-1867427")</f>
        <v>0</v>
      </c>
      <c r="B135" t="s">
        <v>16</v>
      </c>
      <c r="C135" t="s">
        <v>61</v>
      </c>
      <c r="D135" t="s">
        <v>221</v>
      </c>
      <c r="E135" t="s">
        <v>221</v>
      </c>
      <c r="F135" t="s">
        <v>451</v>
      </c>
      <c r="G135" t="s">
        <v>876</v>
      </c>
      <c r="I135" t="s">
        <v>896</v>
      </c>
      <c r="J135" t="s">
        <v>899</v>
      </c>
      <c r="K135" t="s">
        <v>900</v>
      </c>
      <c r="L135" t="s">
        <v>901</v>
      </c>
      <c r="M135" t="s">
        <v>899</v>
      </c>
      <c r="N135" t="s">
        <v>900</v>
      </c>
      <c r="O135" t="s">
        <v>1015</v>
      </c>
      <c r="P135" t="s">
        <v>1285</v>
      </c>
    </row>
    <row r="136" spans="1:16">
      <c r="A136" s="1">
        <f>HYPERLINK("https://lsnyc.legalserver.org/matter/dynamic-profile/view/1867711","18-1867711")</f>
        <v>0</v>
      </c>
      <c r="B136" t="s">
        <v>17</v>
      </c>
      <c r="C136" t="s">
        <v>83</v>
      </c>
      <c r="D136" t="s">
        <v>83</v>
      </c>
      <c r="E136" t="s">
        <v>83</v>
      </c>
      <c r="F136" t="s">
        <v>452</v>
      </c>
      <c r="G136" t="s">
        <v>876</v>
      </c>
      <c r="I136" t="s">
        <v>894</v>
      </c>
      <c r="J136" t="s">
        <v>900</v>
      </c>
      <c r="K136" t="s">
        <v>901</v>
      </c>
      <c r="L136" t="s">
        <v>901</v>
      </c>
      <c r="M136" t="s">
        <v>899</v>
      </c>
      <c r="N136" t="s">
        <v>900</v>
      </c>
      <c r="O136" t="s">
        <v>1016</v>
      </c>
      <c r="P136" t="s">
        <v>1151</v>
      </c>
    </row>
    <row r="137" spans="1:16">
      <c r="A137" s="1">
        <f>HYPERLINK("https://lsnyc.legalserver.org/matter/dynamic-profile/view/1867928","18-1867928")</f>
        <v>0</v>
      </c>
      <c r="B137" t="s">
        <v>17</v>
      </c>
      <c r="C137" t="s">
        <v>67</v>
      </c>
      <c r="D137" t="s">
        <v>251</v>
      </c>
      <c r="E137" t="s">
        <v>67</v>
      </c>
      <c r="F137" t="s">
        <v>453</v>
      </c>
      <c r="G137" t="s">
        <v>876</v>
      </c>
      <c r="I137" t="s">
        <v>894</v>
      </c>
      <c r="J137" t="s">
        <v>899</v>
      </c>
      <c r="K137" t="s">
        <v>900</v>
      </c>
      <c r="L137" t="s">
        <v>901</v>
      </c>
      <c r="M137" t="s">
        <v>899</v>
      </c>
      <c r="N137" t="s">
        <v>900</v>
      </c>
      <c r="O137" t="s">
        <v>1017</v>
      </c>
      <c r="P137" t="s">
        <v>1146</v>
      </c>
    </row>
    <row r="138" spans="1:16">
      <c r="A138" s="1">
        <f>HYPERLINK("https://lsnyc.legalserver.org/matter/dynamic-profile/view/1868140","18-1868140")</f>
        <v>0</v>
      </c>
      <c r="B138" t="s">
        <v>16</v>
      </c>
      <c r="C138" t="s">
        <v>84</v>
      </c>
      <c r="D138" t="s">
        <v>84</v>
      </c>
      <c r="E138" t="s">
        <v>84</v>
      </c>
      <c r="F138" t="s">
        <v>454</v>
      </c>
      <c r="G138" t="s">
        <v>876</v>
      </c>
      <c r="I138" t="s">
        <v>894</v>
      </c>
      <c r="J138" t="s">
        <v>899</v>
      </c>
      <c r="K138" t="s">
        <v>901</v>
      </c>
      <c r="L138" t="s">
        <v>901</v>
      </c>
      <c r="M138" t="s">
        <v>899</v>
      </c>
      <c r="N138" t="s">
        <v>900</v>
      </c>
      <c r="O138" t="s">
        <v>1018</v>
      </c>
      <c r="P138" t="s">
        <v>1286</v>
      </c>
    </row>
    <row r="139" spans="1:16">
      <c r="A139" s="1">
        <f>HYPERLINK("https://lsnyc.legalserver.org/matter/dynamic-profile/view/1868177","18-1868177")</f>
        <v>0</v>
      </c>
      <c r="B139" t="s">
        <v>18</v>
      </c>
      <c r="C139" t="s">
        <v>50</v>
      </c>
      <c r="D139" t="s">
        <v>226</v>
      </c>
      <c r="E139" t="s">
        <v>50</v>
      </c>
      <c r="F139" t="s">
        <v>455</v>
      </c>
      <c r="G139" t="s">
        <v>876</v>
      </c>
      <c r="I139" t="s">
        <v>893</v>
      </c>
      <c r="J139" t="s">
        <v>899</v>
      </c>
      <c r="K139" t="s">
        <v>901</v>
      </c>
      <c r="L139" t="s">
        <v>901</v>
      </c>
      <c r="M139" t="s">
        <v>899</v>
      </c>
      <c r="N139" t="s">
        <v>900</v>
      </c>
      <c r="O139" t="s">
        <v>1019</v>
      </c>
      <c r="P139" t="s">
        <v>1272</v>
      </c>
    </row>
    <row r="140" spans="1:16">
      <c r="A140" s="1">
        <f>HYPERLINK("https://lsnyc.legalserver.org/matter/dynamic-profile/view/1868922","18-1868922")</f>
        <v>0</v>
      </c>
      <c r="B140" t="s">
        <v>16</v>
      </c>
      <c r="C140" t="s">
        <v>38</v>
      </c>
      <c r="D140" t="s">
        <v>38</v>
      </c>
      <c r="E140" t="s">
        <v>38</v>
      </c>
      <c r="F140" t="s">
        <v>456</v>
      </c>
      <c r="G140" t="s">
        <v>876</v>
      </c>
      <c r="I140" t="s">
        <v>892</v>
      </c>
      <c r="J140" t="s">
        <v>900</v>
      </c>
      <c r="K140" t="s">
        <v>900</v>
      </c>
      <c r="L140" t="s">
        <v>901</v>
      </c>
      <c r="M140" t="s">
        <v>899</v>
      </c>
      <c r="N140" t="s">
        <v>900</v>
      </c>
      <c r="O140" t="s">
        <v>1020</v>
      </c>
      <c r="P140" t="s">
        <v>1163</v>
      </c>
    </row>
    <row r="141" spans="1:16">
      <c r="A141" s="1">
        <f>HYPERLINK("https://lsnyc.legalserver.org/matter/dynamic-profile/view/1869129","18-1869129")</f>
        <v>0</v>
      </c>
      <c r="B141" t="s">
        <v>18</v>
      </c>
      <c r="C141" t="s">
        <v>85</v>
      </c>
      <c r="D141" t="s">
        <v>251</v>
      </c>
      <c r="E141" t="s">
        <v>85</v>
      </c>
      <c r="F141" t="s">
        <v>457</v>
      </c>
      <c r="G141" t="s">
        <v>876</v>
      </c>
      <c r="I141" t="s">
        <v>894</v>
      </c>
      <c r="J141" t="s">
        <v>899</v>
      </c>
      <c r="K141" t="s">
        <v>901</v>
      </c>
      <c r="L141" t="s">
        <v>901</v>
      </c>
      <c r="M141" t="s">
        <v>899</v>
      </c>
      <c r="N141" t="s">
        <v>900</v>
      </c>
      <c r="O141" t="s">
        <v>1021</v>
      </c>
      <c r="P141" t="s">
        <v>1248</v>
      </c>
    </row>
    <row r="142" spans="1:16">
      <c r="A142" s="1">
        <f>HYPERLINK("https://lsnyc.legalserver.org/matter/dynamic-profile/view/1869285","18-1869285")</f>
        <v>0</v>
      </c>
      <c r="B142" t="s">
        <v>18</v>
      </c>
      <c r="C142" t="s">
        <v>40</v>
      </c>
      <c r="D142" t="s">
        <v>219</v>
      </c>
      <c r="E142" t="s">
        <v>40</v>
      </c>
      <c r="F142" t="s">
        <v>458</v>
      </c>
      <c r="G142" t="s">
        <v>876</v>
      </c>
      <c r="I142" t="s">
        <v>893</v>
      </c>
      <c r="J142" t="s">
        <v>899</v>
      </c>
      <c r="K142" t="s">
        <v>900</v>
      </c>
      <c r="L142" t="s">
        <v>901</v>
      </c>
      <c r="M142" t="s">
        <v>899</v>
      </c>
      <c r="N142" t="s">
        <v>900</v>
      </c>
      <c r="O142" t="s">
        <v>1022</v>
      </c>
      <c r="P142" t="s">
        <v>1267</v>
      </c>
    </row>
    <row r="143" spans="1:16">
      <c r="A143" s="1">
        <f>HYPERLINK("https://lsnyc.legalserver.org/matter/dynamic-profile/view/1869426","18-1869426")</f>
        <v>0</v>
      </c>
      <c r="B143" t="s">
        <v>16</v>
      </c>
      <c r="C143" t="s">
        <v>86</v>
      </c>
      <c r="D143" t="s">
        <v>86</v>
      </c>
      <c r="E143" t="s">
        <v>86</v>
      </c>
      <c r="F143" t="s">
        <v>459</v>
      </c>
      <c r="G143" t="s">
        <v>876</v>
      </c>
      <c r="I143" t="s">
        <v>898</v>
      </c>
      <c r="J143" t="s">
        <v>899</v>
      </c>
      <c r="K143" t="s">
        <v>900</v>
      </c>
      <c r="L143" t="s">
        <v>901</v>
      </c>
      <c r="M143" t="s">
        <v>900</v>
      </c>
      <c r="N143" t="s">
        <v>900</v>
      </c>
      <c r="O143" t="s">
        <v>1023</v>
      </c>
      <c r="P143" t="s">
        <v>1199</v>
      </c>
    </row>
    <row r="144" spans="1:16">
      <c r="A144" s="1">
        <f>HYPERLINK("https://lsnyc.legalserver.org/matter/dynamic-profile/view/1869436","18-1869436")</f>
        <v>0</v>
      </c>
      <c r="B144" t="s">
        <v>17</v>
      </c>
      <c r="C144" t="s">
        <v>87</v>
      </c>
      <c r="D144" t="s">
        <v>218</v>
      </c>
      <c r="E144" t="s">
        <v>87</v>
      </c>
      <c r="F144" t="s">
        <v>460</v>
      </c>
      <c r="G144" t="s">
        <v>876</v>
      </c>
      <c r="I144" t="s">
        <v>891</v>
      </c>
      <c r="J144" t="s">
        <v>900</v>
      </c>
      <c r="K144" t="s">
        <v>900</v>
      </c>
      <c r="L144" t="s">
        <v>901</v>
      </c>
      <c r="M144" t="s">
        <v>899</v>
      </c>
      <c r="N144" t="s">
        <v>900</v>
      </c>
      <c r="O144" t="s">
        <v>1023</v>
      </c>
      <c r="P144" t="s">
        <v>1283</v>
      </c>
    </row>
    <row r="145" spans="1:16">
      <c r="A145" s="1">
        <f>HYPERLINK("https://lsnyc.legalserver.org/matter/dynamic-profile/view/1869469","18-1869469")</f>
        <v>0</v>
      </c>
      <c r="B145" t="s">
        <v>17</v>
      </c>
      <c r="C145" t="s">
        <v>88</v>
      </c>
      <c r="D145" t="s">
        <v>252</v>
      </c>
      <c r="E145" t="s">
        <v>49</v>
      </c>
      <c r="F145" t="s">
        <v>461</v>
      </c>
      <c r="G145" t="s">
        <v>876</v>
      </c>
      <c r="I145" t="s">
        <v>893</v>
      </c>
      <c r="J145" t="s">
        <v>899</v>
      </c>
      <c r="K145" t="s">
        <v>900</v>
      </c>
      <c r="L145" t="s">
        <v>901</v>
      </c>
      <c r="M145" t="s">
        <v>899</v>
      </c>
      <c r="N145" t="s">
        <v>900</v>
      </c>
      <c r="O145" t="s">
        <v>1024</v>
      </c>
      <c r="P145" t="s">
        <v>1190</v>
      </c>
    </row>
    <row r="146" spans="1:16">
      <c r="A146" s="1">
        <f>HYPERLINK("https://lsnyc.legalserver.org/matter/dynamic-profile/view/1869757","18-1869757")</f>
        <v>0</v>
      </c>
      <c r="B146" t="s">
        <v>20</v>
      </c>
      <c r="C146" t="s">
        <v>54</v>
      </c>
      <c r="D146" t="s">
        <v>216</v>
      </c>
      <c r="E146" t="s">
        <v>54</v>
      </c>
      <c r="F146" t="s">
        <v>462</v>
      </c>
      <c r="G146" t="s">
        <v>877</v>
      </c>
      <c r="H146" t="s">
        <v>879</v>
      </c>
      <c r="I146" t="s">
        <v>893</v>
      </c>
      <c r="J146" t="s">
        <v>899</v>
      </c>
      <c r="K146" t="s">
        <v>901</v>
      </c>
      <c r="L146" t="s">
        <v>900</v>
      </c>
      <c r="M146" t="s">
        <v>899</v>
      </c>
      <c r="N146" t="s">
        <v>900</v>
      </c>
      <c r="O146" t="s">
        <v>1025</v>
      </c>
      <c r="P146" t="s">
        <v>1253</v>
      </c>
    </row>
    <row r="147" spans="1:16">
      <c r="A147" s="1">
        <f>HYPERLINK("https://lsnyc.legalserver.org/matter/dynamic-profile/view/1869869","18-1869869")</f>
        <v>0</v>
      </c>
      <c r="B147" t="s">
        <v>16</v>
      </c>
      <c r="C147" t="s">
        <v>38</v>
      </c>
      <c r="D147" t="s">
        <v>253</v>
      </c>
      <c r="E147" t="s">
        <v>253</v>
      </c>
      <c r="F147" t="s">
        <v>463</v>
      </c>
      <c r="G147" t="s">
        <v>876</v>
      </c>
      <c r="I147" t="s">
        <v>893</v>
      </c>
      <c r="J147" t="s">
        <v>899</v>
      </c>
      <c r="K147" t="s">
        <v>900</v>
      </c>
      <c r="L147" t="s">
        <v>901</v>
      </c>
      <c r="M147" t="s">
        <v>900</v>
      </c>
      <c r="N147" t="s">
        <v>900</v>
      </c>
      <c r="O147" t="s">
        <v>1026</v>
      </c>
      <c r="P147" t="s">
        <v>1169</v>
      </c>
    </row>
    <row r="148" spans="1:16">
      <c r="A148" s="1">
        <f>HYPERLINK("https://lsnyc.legalserver.org/matter/dynamic-profile/view/1870388","18-1870388")</f>
        <v>0</v>
      </c>
      <c r="B148" t="s">
        <v>16</v>
      </c>
      <c r="C148" t="s">
        <v>34</v>
      </c>
      <c r="D148" t="s">
        <v>190</v>
      </c>
      <c r="E148" t="s">
        <v>227</v>
      </c>
      <c r="F148" t="s">
        <v>464</v>
      </c>
      <c r="G148" t="s">
        <v>876</v>
      </c>
      <c r="I148" t="s">
        <v>893</v>
      </c>
      <c r="J148" t="s">
        <v>899</v>
      </c>
      <c r="K148" t="s">
        <v>900</v>
      </c>
      <c r="L148" t="s">
        <v>901</v>
      </c>
      <c r="M148" t="s">
        <v>899</v>
      </c>
      <c r="N148" t="s">
        <v>900</v>
      </c>
      <c r="O148" t="s">
        <v>1027</v>
      </c>
      <c r="P148" t="s">
        <v>1188</v>
      </c>
    </row>
    <row r="149" spans="1:16">
      <c r="A149" s="1">
        <f>HYPERLINK("https://lsnyc.legalserver.org/matter/dynamic-profile/view/1870389","18-1870389")</f>
        <v>0</v>
      </c>
      <c r="B149" t="s">
        <v>17</v>
      </c>
      <c r="C149" t="s">
        <v>80</v>
      </c>
      <c r="D149" t="s">
        <v>252</v>
      </c>
      <c r="E149" t="s">
        <v>80</v>
      </c>
      <c r="F149" t="s">
        <v>465</v>
      </c>
      <c r="G149" t="s">
        <v>876</v>
      </c>
      <c r="I149" t="s">
        <v>891</v>
      </c>
      <c r="J149" t="s">
        <v>899</v>
      </c>
      <c r="K149" t="s">
        <v>901</v>
      </c>
      <c r="L149" t="s">
        <v>901</v>
      </c>
      <c r="M149" t="s">
        <v>899</v>
      </c>
      <c r="N149" t="s">
        <v>900</v>
      </c>
      <c r="O149" t="s">
        <v>1028</v>
      </c>
      <c r="P149" t="s">
        <v>1171</v>
      </c>
    </row>
    <row r="150" spans="1:16">
      <c r="A150" s="1">
        <f>HYPERLINK("https://lsnyc.legalserver.org/matter/dynamic-profile/view/1870594","18-1870594")</f>
        <v>0</v>
      </c>
      <c r="B150" t="s">
        <v>17</v>
      </c>
      <c r="C150" t="s">
        <v>80</v>
      </c>
      <c r="D150" t="s">
        <v>249</v>
      </c>
      <c r="E150" t="s">
        <v>80</v>
      </c>
      <c r="F150" t="s">
        <v>466</v>
      </c>
      <c r="G150" t="s">
        <v>876</v>
      </c>
      <c r="I150" t="s">
        <v>891</v>
      </c>
      <c r="J150" t="s">
        <v>900</v>
      </c>
      <c r="K150" t="s">
        <v>900</v>
      </c>
      <c r="L150" t="s">
        <v>901</v>
      </c>
      <c r="M150" t="s">
        <v>899</v>
      </c>
      <c r="N150" t="s">
        <v>900</v>
      </c>
      <c r="O150" t="s">
        <v>1029</v>
      </c>
      <c r="P150" t="s">
        <v>1280</v>
      </c>
    </row>
    <row r="151" spans="1:16">
      <c r="A151" s="1">
        <f>HYPERLINK("https://lsnyc.legalserver.org/matter/dynamic-profile/view/1870700","18-1870700")</f>
        <v>0</v>
      </c>
      <c r="B151" t="s">
        <v>18</v>
      </c>
      <c r="C151" t="s">
        <v>89</v>
      </c>
      <c r="D151" t="s">
        <v>234</v>
      </c>
      <c r="E151" t="s">
        <v>89</v>
      </c>
      <c r="F151" t="s">
        <v>467</v>
      </c>
      <c r="G151" t="s">
        <v>877</v>
      </c>
      <c r="H151" t="s">
        <v>879</v>
      </c>
      <c r="I151" t="s">
        <v>891</v>
      </c>
      <c r="J151" t="s">
        <v>899</v>
      </c>
      <c r="K151" t="s">
        <v>901</v>
      </c>
      <c r="L151" t="s">
        <v>901</v>
      </c>
      <c r="M151" t="s">
        <v>899</v>
      </c>
      <c r="N151" t="s">
        <v>900</v>
      </c>
      <c r="O151" t="s">
        <v>1030</v>
      </c>
      <c r="P151" t="s">
        <v>1263</v>
      </c>
    </row>
    <row r="152" spans="1:16">
      <c r="A152" s="1">
        <f>HYPERLINK("https://lsnyc.legalserver.org/matter/dynamic-profile/view/1870813","18-1870813")</f>
        <v>0</v>
      </c>
      <c r="B152" t="s">
        <v>18</v>
      </c>
      <c r="C152" t="s">
        <v>73</v>
      </c>
      <c r="D152" t="s">
        <v>232</v>
      </c>
      <c r="E152" t="s">
        <v>73</v>
      </c>
      <c r="F152" t="s">
        <v>468</v>
      </c>
      <c r="G152" t="s">
        <v>876</v>
      </c>
      <c r="I152" t="s">
        <v>893</v>
      </c>
      <c r="J152" t="s">
        <v>899</v>
      </c>
      <c r="K152" t="s">
        <v>900</v>
      </c>
      <c r="L152" t="s">
        <v>901</v>
      </c>
      <c r="M152" t="s">
        <v>900</v>
      </c>
      <c r="N152" t="s">
        <v>900</v>
      </c>
      <c r="O152" t="s">
        <v>1031</v>
      </c>
      <c r="P152" t="s">
        <v>1285</v>
      </c>
    </row>
    <row r="153" spans="1:16">
      <c r="A153" s="1">
        <f>HYPERLINK("https://lsnyc.legalserver.org/matter/dynamic-profile/view/1870950","18-1870950")</f>
        <v>0</v>
      </c>
      <c r="B153" t="s">
        <v>18</v>
      </c>
      <c r="C153" t="s">
        <v>90</v>
      </c>
      <c r="D153" t="s">
        <v>232</v>
      </c>
      <c r="E153" t="s">
        <v>294</v>
      </c>
      <c r="F153" t="s">
        <v>469</v>
      </c>
      <c r="G153" t="s">
        <v>876</v>
      </c>
      <c r="I153" t="s">
        <v>896</v>
      </c>
      <c r="J153" t="s">
        <v>899</v>
      </c>
      <c r="K153" t="s">
        <v>901</v>
      </c>
      <c r="L153" t="s">
        <v>901</v>
      </c>
      <c r="M153" t="s">
        <v>899</v>
      </c>
      <c r="N153" t="s">
        <v>900</v>
      </c>
      <c r="O153" t="s">
        <v>1032</v>
      </c>
      <c r="P153" t="s">
        <v>1231</v>
      </c>
    </row>
    <row r="154" spans="1:16">
      <c r="A154" s="1">
        <f>HYPERLINK("https://lsnyc.legalserver.org/matter/dynamic-profile/view/1871123","18-1871123")</f>
        <v>0</v>
      </c>
      <c r="B154" t="s">
        <v>17</v>
      </c>
      <c r="C154" t="s">
        <v>26</v>
      </c>
      <c r="D154" t="s">
        <v>241</v>
      </c>
      <c r="E154" t="s">
        <v>82</v>
      </c>
      <c r="F154" t="s">
        <v>470</v>
      </c>
      <c r="G154" t="s">
        <v>876</v>
      </c>
      <c r="I154" t="s">
        <v>891</v>
      </c>
      <c r="J154" t="s">
        <v>899</v>
      </c>
      <c r="K154" t="s">
        <v>900</v>
      </c>
      <c r="L154" t="s">
        <v>901</v>
      </c>
      <c r="M154" t="s">
        <v>899</v>
      </c>
      <c r="N154" t="s">
        <v>900</v>
      </c>
      <c r="O154" t="s">
        <v>1033</v>
      </c>
      <c r="P154" t="s">
        <v>1195</v>
      </c>
    </row>
    <row r="155" spans="1:16">
      <c r="A155" s="1">
        <f>HYPERLINK("https://lsnyc.legalserver.org/matter/dynamic-profile/view/1871162","18-1871162")</f>
        <v>0</v>
      </c>
      <c r="B155" t="s">
        <v>16</v>
      </c>
      <c r="C155" t="s">
        <v>91</v>
      </c>
      <c r="D155" t="s">
        <v>91</v>
      </c>
      <c r="E155" t="s">
        <v>91</v>
      </c>
      <c r="F155" t="s">
        <v>471</v>
      </c>
      <c r="G155" t="s">
        <v>877</v>
      </c>
      <c r="H155" t="s">
        <v>879</v>
      </c>
      <c r="I155" t="s">
        <v>896</v>
      </c>
      <c r="J155" t="s">
        <v>899</v>
      </c>
      <c r="K155" t="s">
        <v>901</v>
      </c>
      <c r="L155" t="s">
        <v>900</v>
      </c>
      <c r="M155" t="s">
        <v>899</v>
      </c>
      <c r="N155" t="s">
        <v>900</v>
      </c>
      <c r="O155" t="s">
        <v>1033</v>
      </c>
      <c r="P155" t="s">
        <v>1148</v>
      </c>
    </row>
    <row r="156" spans="1:16">
      <c r="A156" s="1">
        <f>HYPERLINK("https://lsnyc.legalserver.org/matter/dynamic-profile/view/1871540","18-1871540")</f>
        <v>0</v>
      </c>
      <c r="B156" t="s">
        <v>16</v>
      </c>
      <c r="C156" t="s">
        <v>34</v>
      </c>
      <c r="D156" t="s">
        <v>254</v>
      </c>
      <c r="E156" t="s">
        <v>227</v>
      </c>
      <c r="F156" t="s">
        <v>472</v>
      </c>
      <c r="G156" t="s">
        <v>877</v>
      </c>
      <c r="H156" t="s">
        <v>879</v>
      </c>
      <c r="I156" t="s">
        <v>891</v>
      </c>
      <c r="J156" t="s">
        <v>899</v>
      </c>
      <c r="K156" t="s">
        <v>901</v>
      </c>
      <c r="L156" t="s">
        <v>901</v>
      </c>
      <c r="M156" t="s">
        <v>899</v>
      </c>
      <c r="N156" t="s">
        <v>900</v>
      </c>
      <c r="O156" t="s">
        <v>1034</v>
      </c>
      <c r="P156" t="s">
        <v>1180</v>
      </c>
    </row>
    <row r="157" spans="1:16">
      <c r="A157" s="1">
        <f>HYPERLINK("https://lsnyc.legalserver.org/matter/dynamic-profile/view/1871728","18-1871728")</f>
        <v>0</v>
      </c>
      <c r="B157" t="s">
        <v>18</v>
      </c>
      <c r="C157" t="s">
        <v>69</v>
      </c>
      <c r="D157" t="s">
        <v>237</v>
      </c>
      <c r="E157" t="s">
        <v>58</v>
      </c>
      <c r="F157" t="s">
        <v>473</v>
      </c>
      <c r="G157" t="s">
        <v>876</v>
      </c>
      <c r="I157" t="s">
        <v>893</v>
      </c>
      <c r="J157" t="s">
        <v>899</v>
      </c>
      <c r="K157" t="s">
        <v>901</v>
      </c>
      <c r="L157" t="s">
        <v>901</v>
      </c>
      <c r="M157" t="s">
        <v>900</v>
      </c>
      <c r="N157" t="s">
        <v>900</v>
      </c>
      <c r="O157" t="s">
        <v>1035</v>
      </c>
      <c r="P157" t="s">
        <v>1238</v>
      </c>
    </row>
    <row r="158" spans="1:16">
      <c r="A158" s="1">
        <f>HYPERLINK("https://lsnyc.legalserver.org/matter/dynamic-profile/view/1871794","18-1871794")</f>
        <v>0</v>
      </c>
      <c r="B158" t="s">
        <v>16</v>
      </c>
      <c r="C158" t="s">
        <v>91</v>
      </c>
      <c r="D158" t="s">
        <v>91</v>
      </c>
      <c r="E158" t="s">
        <v>91</v>
      </c>
      <c r="F158" t="s">
        <v>474</v>
      </c>
      <c r="G158" t="s">
        <v>876</v>
      </c>
      <c r="I158" t="s">
        <v>893</v>
      </c>
      <c r="J158" t="s">
        <v>899</v>
      </c>
      <c r="K158" t="s">
        <v>900</v>
      </c>
      <c r="L158" t="s">
        <v>901</v>
      </c>
      <c r="M158" t="s">
        <v>899</v>
      </c>
      <c r="N158" t="s">
        <v>900</v>
      </c>
      <c r="O158" t="s">
        <v>1036</v>
      </c>
      <c r="P158" t="s">
        <v>1148</v>
      </c>
    </row>
    <row r="159" spans="1:16">
      <c r="A159" s="1">
        <f>HYPERLINK("https://lsnyc.legalserver.org/matter/dynamic-profile/view/1872383","18-1872383")</f>
        <v>0</v>
      </c>
      <c r="B159" t="s">
        <v>17</v>
      </c>
      <c r="C159" t="s">
        <v>88</v>
      </c>
      <c r="D159" t="s">
        <v>216</v>
      </c>
      <c r="E159" t="s">
        <v>49</v>
      </c>
      <c r="F159" t="s">
        <v>475</v>
      </c>
      <c r="G159" t="s">
        <v>876</v>
      </c>
      <c r="I159" t="s">
        <v>893</v>
      </c>
      <c r="J159" t="s">
        <v>899</v>
      </c>
      <c r="K159" t="s">
        <v>900</v>
      </c>
      <c r="L159" t="s">
        <v>901</v>
      </c>
      <c r="M159" t="s">
        <v>899</v>
      </c>
      <c r="N159" t="s">
        <v>900</v>
      </c>
      <c r="O159" t="s">
        <v>1037</v>
      </c>
      <c r="P159" t="s">
        <v>1190</v>
      </c>
    </row>
    <row r="160" spans="1:16">
      <c r="A160" s="1">
        <f>HYPERLINK("https://lsnyc.legalserver.org/matter/dynamic-profile/view/1872395","18-1872395")</f>
        <v>0</v>
      </c>
      <c r="B160" t="s">
        <v>18</v>
      </c>
      <c r="C160" t="s">
        <v>92</v>
      </c>
      <c r="D160" t="s">
        <v>92</v>
      </c>
      <c r="E160" t="s">
        <v>92</v>
      </c>
      <c r="F160" t="s">
        <v>476</v>
      </c>
      <c r="G160" t="s">
        <v>876</v>
      </c>
      <c r="I160" t="s">
        <v>893</v>
      </c>
      <c r="J160" t="s">
        <v>899</v>
      </c>
      <c r="K160" t="s">
        <v>901</v>
      </c>
      <c r="L160" t="s">
        <v>901</v>
      </c>
      <c r="M160" t="s">
        <v>899</v>
      </c>
      <c r="N160" t="s">
        <v>900</v>
      </c>
      <c r="O160" t="s">
        <v>1037</v>
      </c>
      <c r="P160" t="s">
        <v>1134</v>
      </c>
    </row>
    <row r="161" spans="1:16">
      <c r="A161" s="1">
        <f>HYPERLINK("https://lsnyc.legalserver.org/matter/dynamic-profile/view/1872435","18-1872435")</f>
        <v>0</v>
      </c>
      <c r="B161" t="s">
        <v>17</v>
      </c>
      <c r="C161" t="s">
        <v>93</v>
      </c>
      <c r="D161" t="s">
        <v>238</v>
      </c>
      <c r="E161" t="s">
        <v>93</v>
      </c>
      <c r="F161" t="s">
        <v>477</v>
      </c>
      <c r="G161" t="s">
        <v>877</v>
      </c>
      <c r="H161" t="s">
        <v>878</v>
      </c>
      <c r="I161" t="s">
        <v>891</v>
      </c>
      <c r="J161" t="s">
        <v>899</v>
      </c>
      <c r="K161" t="s">
        <v>901</v>
      </c>
      <c r="L161" t="s">
        <v>900</v>
      </c>
      <c r="M161" t="s">
        <v>899</v>
      </c>
      <c r="N161" t="s">
        <v>900</v>
      </c>
      <c r="O161" t="s">
        <v>1038</v>
      </c>
      <c r="P161" t="s">
        <v>1250</v>
      </c>
    </row>
    <row r="162" spans="1:16">
      <c r="A162" s="1">
        <f>HYPERLINK("https://lsnyc.legalserver.org/matter/dynamic-profile/view/1872444","18-1872444")</f>
        <v>0</v>
      </c>
      <c r="B162" t="s">
        <v>17</v>
      </c>
      <c r="C162" t="s">
        <v>94</v>
      </c>
      <c r="D162" t="s">
        <v>251</v>
      </c>
      <c r="E162" t="s">
        <v>94</v>
      </c>
      <c r="F162" t="s">
        <v>478</v>
      </c>
      <c r="G162" t="s">
        <v>876</v>
      </c>
      <c r="I162" t="s">
        <v>893</v>
      </c>
      <c r="J162" t="s">
        <v>899</v>
      </c>
      <c r="K162" t="s">
        <v>900</v>
      </c>
      <c r="L162" t="s">
        <v>901</v>
      </c>
      <c r="M162" t="s">
        <v>899</v>
      </c>
      <c r="N162" t="s">
        <v>900</v>
      </c>
      <c r="O162" t="s">
        <v>1038</v>
      </c>
      <c r="P162" t="s">
        <v>1103</v>
      </c>
    </row>
    <row r="163" spans="1:16">
      <c r="A163" s="1">
        <f>HYPERLINK("https://lsnyc.legalserver.org/matter/dynamic-profile/view/1872821","18-1872821")</f>
        <v>0</v>
      </c>
      <c r="B163" t="s">
        <v>21</v>
      </c>
      <c r="C163" t="s">
        <v>95</v>
      </c>
      <c r="D163" t="s">
        <v>255</v>
      </c>
      <c r="E163" t="s">
        <v>295</v>
      </c>
      <c r="F163" t="s">
        <v>479</v>
      </c>
      <c r="G163" t="s">
        <v>876</v>
      </c>
      <c r="I163" t="s">
        <v>896</v>
      </c>
      <c r="J163" t="s">
        <v>899</v>
      </c>
      <c r="K163" t="s">
        <v>900</v>
      </c>
      <c r="L163" t="s">
        <v>901</v>
      </c>
      <c r="M163" t="s">
        <v>900</v>
      </c>
      <c r="N163" t="s">
        <v>900</v>
      </c>
      <c r="O163" t="s">
        <v>1039</v>
      </c>
      <c r="P163" t="s">
        <v>1141</v>
      </c>
    </row>
    <row r="164" spans="1:16">
      <c r="A164" s="1">
        <f>HYPERLINK("https://lsnyc.legalserver.org/matter/dynamic-profile/view/1872843","18-1872843")</f>
        <v>0</v>
      </c>
      <c r="B164" t="s">
        <v>17</v>
      </c>
      <c r="C164" t="s">
        <v>78</v>
      </c>
      <c r="D164" t="s">
        <v>237</v>
      </c>
      <c r="E164" t="s">
        <v>78</v>
      </c>
      <c r="F164" t="s">
        <v>480</v>
      </c>
      <c r="G164" t="s">
        <v>876</v>
      </c>
      <c r="I164" t="s">
        <v>891</v>
      </c>
      <c r="J164" t="s">
        <v>899</v>
      </c>
      <c r="K164" t="s">
        <v>900</v>
      </c>
      <c r="L164" t="s">
        <v>901</v>
      </c>
      <c r="M164" t="s">
        <v>899</v>
      </c>
      <c r="N164" t="s">
        <v>900</v>
      </c>
      <c r="O164" t="s">
        <v>1039</v>
      </c>
      <c r="P164" t="s">
        <v>1113</v>
      </c>
    </row>
    <row r="165" spans="1:16">
      <c r="A165" s="1">
        <f>HYPERLINK("https://lsnyc.legalserver.org/matter/dynamic-profile/view/1873056","18-1873056")</f>
        <v>0</v>
      </c>
      <c r="B165" t="s">
        <v>19</v>
      </c>
      <c r="C165" t="s">
        <v>96</v>
      </c>
      <c r="D165" t="s">
        <v>256</v>
      </c>
      <c r="E165" t="s">
        <v>296</v>
      </c>
      <c r="F165" t="s">
        <v>481</v>
      </c>
      <c r="G165" t="s">
        <v>877</v>
      </c>
      <c r="H165" t="s">
        <v>879</v>
      </c>
      <c r="I165" t="s">
        <v>893</v>
      </c>
      <c r="J165" t="s">
        <v>899</v>
      </c>
      <c r="K165" t="s">
        <v>901</v>
      </c>
      <c r="L165" t="s">
        <v>901</v>
      </c>
      <c r="M165" t="s">
        <v>899</v>
      </c>
      <c r="N165" t="s">
        <v>900</v>
      </c>
      <c r="O165" t="s">
        <v>1040</v>
      </c>
      <c r="P165" t="s">
        <v>1155</v>
      </c>
    </row>
    <row r="166" spans="1:16">
      <c r="A166" s="1">
        <f>HYPERLINK("https://lsnyc.legalserver.org/matter/dynamic-profile/view/1873090","18-1873090")</f>
        <v>0</v>
      </c>
      <c r="B166" t="s">
        <v>17</v>
      </c>
      <c r="C166" t="s">
        <v>80</v>
      </c>
      <c r="D166" t="s">
        <v>243</v>
      </c>
      <c r="E166" t="s">
        <v>80</v>
      </c>
      <c r="F166" t="s">
        <v>482</v>
      </c>
      <c r="G166" t="s">
        <v>877</v>
      </c>
      <c r="H166" t="s">
        <v>879</v>
      </c>
      <c r="I166" t="s">
        <v>891</v>
      </c>
      <c r="J166" t="s">
        <v>900</v>
      </c>
      <c r="K166" t="s">
        <v>901</v>
      </c>
      <c r="L166" t="s">
        <v>901</v>
      </c>
      <c r="M166" t="s">
        <v>899</v>
      </c>
      <c r="N166" t="s">
        <v>900</v>
      </c>
      <c r="O166" t="s">
        <v>1040</v>
      </c>
      <c r="P166" t="s">
        <v>1161</v>
      </c>
    </row>
    <row r="167" spans="1:16">
      <c r="A167" s="1">
        <f>HYPERLINK("https://lsnyc.legalserver.org/matter/dynamic-profile/view/1873229","18-1873229")</f>
        <v>0</v>
      </c>
      <c r="B167" t="s">
        <v>17</v>
      </c>
      <c r="C167" t="s">
        <v>48</v>
      </c>
      <c r="D167" t="s">
        <v>247</v>
      </c>
      <c r="E167" t="s">
        <v>48</v>
      </c>
      <c r="F167" t="s">
        <v>483</v>
      </c>
      <c r="G167" t="s">
        <v>876</v>
      </c>
      <c r="I167" t="s">
        <v>893</v>
      </c>
      <c r="J167" t="s">
        <v>899</v>
      </c>
      <c r="K167" t="s">
        <v>901</v>
      </c>
      <c r="L167" t="s">
        <v>901</v>
      </c>
      <c r="M167" t="s">
        <v>899</v>
      </c>
      <c r="N167" t="s">
        <v>900</v>
      </c>
      <c r="O167" t="s">
        <v>1041</v>
      </c>
      <c r="P167" t="s">
        <v>1287</v>
      </c>
    </row>
    <row r="168" spans="1:16">
      <c r="A168" s="1">
        <f>HYPERLINK("https://lsnyc.legalserver.org/matter/dynamic-profile/view/1873910","18-1873910")</f>
        <v>0</v>
      </c>
      <c r="B168" t="s">
        <v>17</v>
      </c>
      <c r="C168" t="s">
        <v>93</v>
      </c>
      <c r="D168" t="s">
        <v>218</v>
      </c>
      <c r="E168" t="s">
        <v>93</v>
      </c>
      <c r="F168" t="s">
        <v>484</v>
      </c>
      <c r="G168" t="s">
        <v>877</v>
      </c>
      <c r="H168" t="s">
        <v>879</v>
      </c>
      <c r="I168" t="s">
        <v>891</v>
      </c>
      <c r="J168" t="s">
        <v>899</v>
      </c>
      <c r="K168" t="s">
        <v>901</v>
      </c>
      <c r="L168" t="s">
        <v>901</v>
      </c>
      <c r="M168" t="s">
        <v>899</v>
      </c>
      <c r="N168" t="s">
        <v>899</v>
      </c>
      <c r="O168" t="s">
        <v>1042</v>
      </c>
      <c r="P168" t="s">
        <v>1250</v>
      </c>
    </row>
    <row r="169" spans="1:16">
      <c r="A169" s="1">
        <f>HYPERLINK("https://lsnyc.legalserver.org/matter/dynamic-profile/view/1874035","18-1874035")</f>
        <v>0</v>
      </c>
      <c r="B169" t="s">
        <v>16</v>
      </c>
      <c r="C169" t="s">
        <v>97</v>
      </c>
      <c r="D169" t="s">
        <v>97</v>
      </c>
      <c r="E169" t="s">
        <v>97</v>
      </c>
      <c r="F169" t="s">
        <v>485</v>
      </c>
      <c r="G169" t="s">
        <v>876</v>
      </c>
      <c r="I169" t="s">
        <v>893</v>
      </c>
      <c r="J169" t="s">
        <v>899</v>
      </c>
      <c r="K169" t="s">
        <v>900</v>
      </c>
      <c r="L169" t="s">
        <v>901</v>
      </c>
      <c r="M169" t="s">
        <v>899</v>
      </c>
      <c r="N169" t="s">
        <v>900</v>
      </c>
      <c r="O169" t="s">
        <v>1042</v>
      </c>
      <c r="P169" t="s">
        <v>1150</v>
      </c>
    </row>
    <row r="170" spans="1:16">
      <c r="A170" s="1">
        <f>HYPERLINK("https://lsnyc.legalserver.org/matter/dynamic-profile/view/1875276","18-1875276")</f>
        <v>0</v>
      </c>
      <c r="B170" t="s">
        <v>16</v>
      </c>
      <c r="C170" t="s">
        <v>98</v>
      </c>
      <c r="D170" t="s">
        <v>226</v>
      </c>
      <c r="E170" t="s">
        <v>98</v>
      </c>
      <c r="F170" t="s">
        <v>486</v>
      </c>
      <c r="G170" t="s">
        <v>876</v>
      </c>
      <c r="I170" t="s">
        <v>893</v>
      </c>
      <c r="J170" t="s">
        <v>899</v>
      </c>
      <c r="K170" t="s">
        <v>900</v>
      </c>
      <c r="L170" t="s">
        <v>901</v>
      </c>
      <c r="M170" t="s">
        <v>899</v>
      </c>
      <c r="N170" t="s">
        <v>900</v>
      </c>
      <c r="O170" t="s">
        <v>1043</v>
      </c>
      <c r="P170" t="s">
        <v>1246</v>
      </c>
    </row>
    <row r="171" spans="1:16">
      <c r="A171" s="1">
        <f>HYPERLINK("https://lsnyc.legalserver.org/matter/dynamic-profile/view/1875412","18-1875412")</f>
        <v>0</v>
      </c>
      <c r="B171" t="s">
        <v>17</v>
      </c>
      <c r="C171" t="s">
        <v>72</v>
      </c>
      <c r="D171" t="s">
        <v>72</v>
      </c>
      <c r="E171" t="s">
        <v>72</v>
      </c>
      <c r="F171" t="s">
        <v>487</v>
      </c>
      <c r="G171" t="s">
        <v>877</v>
      </c>
      <c r="H171" t="s">
        <v>882</v>
      </c>
      <c r="I171" t="s">
        <v>893</v>
      </c>
      <c r="J171" t="s">
        <v>899</v>
      </c>
      <c r="K171" t="s">
        <v>901</v>
      </c>
      <c r="L171" t="s">
        <v>901</v>
      </c>
      <c r="M171" t="s">
        <v>900</v>
      </c>
      <c r="N171" t="s">
        <v>900</v>
      </c>
      <c r="O171" t="s">
        <v>1044</v>
      </c>
      <c r="P171" t="s">
        <v>1189</v>
      </c>
    </row>
    <row r="172" spans="1:16">
      <c r="A172" s="1">
        <f>HYPERLINK("https://lsnyc.legalserver.org/matter/dynamic-profile/view/1875457","18-1875457")</f>
        <v>0</v>
      </c>
      <c r="B172" t="s">
        <v>17</v>
      </c>
      <c r="C172" t="s">
        <v>67</v>
      </c>
      <c r="D172" t="s">
        <v>226</v>
      </c>
      <c r="E172" t="s">
        <v>67</v>
      </c>
      <c r="F172" t="s">
        <v>488</v>
      </c>
      <c r="G172" t="s">
        <v>877</v>
      </c>
      <c r="H172" t="s">
        <v>879</v>
      </c>
      <c r="I172" t="s">
        <v>894</v>
      </c>
      <c r="J172" t="s">
        <v>899</v>
      </c>
      <c r="K172" t="s">
        <v>901</v>
      </c>
      <c r="L172" t="s">
        <v>900</v>
      </c>
      <c r="M172" t="s">
        <v>899</v>
      </c>
      <c r="N172" t="s">
        <v>900</v>
      </c>
      <c r="O172" t="s">
        <v>1045</v>
      </c>
      <c r="P172" t="s">
        <v>1288</v>
      </c>
    </row>
    <row r="173" spans="1:16">
      <c r="A173" s="1">
        <f>HYPERLINK("https://lsnyc.legalserver.org/matter/dynamic-profile/view/1875647","18-1875647")</f>
        <v>0</v>
      </c>
      <c r="B173" t="s">
        <v>16</v>
      </c>
      <c r="C173" t="s">
        <v>99</v>
      </c>
      <c r="D173" t="s">
        <v>99</v>
      </c>
      <c r="E173" t="s">
        <v>99</v>
      </c>
      <c r="F173" t="s">
        <v>489</v>
      </c>
      <c r="G173" t="s">
        <v>877</v>
      </c>
      <c r="H173" t="s">
        <v>883</v>
      </c>
      <c r="I173" t="s">
        <v>896</v>
      </c>
      <c r="J173" t="s">
        <v>899</v>
      </c>
      <c r="K173" t="s">
        <v>901</v>
      </c>
      <c r="L173" t="s">
        <v>901</v>
      </c>
      <c r="M173" t="s">
        <v>899</v>
      </c>
      <c r="N173" t="s">
        <v>900</v>
      </c>
      <c r="O173" t="s">
        <v>1046</v>
      </c>
      <c r="P173" t="s">
        <v>1189</v>
      </c>
    </row>
    <row r="174" spans="1:16">
      <c r="A174" s="1">
        <f>HYPERLINK("https://lsnyc.legalserver.org/matter/dynamic-profile/view/1875774","18-1875774")</f>
        <v>0</v>
      </c>
      <c r="B174" t="s">
        <v>18</v>
      </c>
      <c r="C174" t="s">
        <v>100</v>
      </c>
      <c r="D174" t="s">
        <v>257</v>
      </c>
      <c r="E174" t="s">
        <v>100</v>
      </c>
      <c r="F174" t="s">
        <v>490</v>
      </c>
      <c r="G174" t="s">
        <v>876</v>
      </c>
      <c r="I174" t="s">
        <v>894</v>
      </c>
      <c r="J174" t="s">
        <v>900</v>
      </c>
      <c r="K174" t="s">
        <v>900</v>
      </c>
      <c r="L174" t="s">
        <v>901</v>
      </c>
      <c r="M174" t="s">
        <v>900</v>
      </c>
      <c r="N174" t="s">
        <v>900</v>
      </c>
      <c r="O174" t="s">
        <v>1047</v>
      </c>
      <c r="P174" t="s">
        <v>1217</v>
      </c>
    </row>
    <row r="175" spans="1:16">
      <c r="A175" s="1">
        <f>HYPERLINK("https://lsnyc.legalserver.org/matter/dynamic-profile/view/1875894","18-1875894")</f>
        <v>0</v>
      </c>
      <c r="B175" t="s">
        <v>18</v>
      </c>
      <c r="C175" t="s">
        <v>58</v>
      </c>
      <c r="D175" t="s">
        <v>155</v>
      </c>
      <c r="E175" t="s">
        <v>58</v>
      </c>
      <c r="F175" t="s">
        <v>491</v>
      </c>
      <c r="G175" t="s">
        <v>876</v>
      </c>
      <c r="I175" t="s">
        <v>891</v>
      </c>
      <c r="J175" t="s">
        <v>899</v>
      </c>
      <c r="K175" t="s">
        <v>901</v>
      </c>
      <c r="L175" t="s">
        <v>901</v>
      </c>
      <c r="M175" t="s">
        <v>900</v>
      </c>
      <c r="N175" t="s">
        <v>900</v>
      </c>
      <c r="O175" t="s">
        <v>1048</v>
      </c>
      <c r="P175" t="s">
        <v>1235</v>
      </c>
    </row>
    <row r="176" spans="1:16">
      <c r="A176" s="1">
        <f>HYPERLINK("https://lsnyc.legalserver.org/matter/dynamic-profile/view/1876401","18-1876401")</f>
        <v>0</v>
      </c>
      <c r="B176" t="s">
        <v>18</v>
      </c>
      <c r="C176" t="s">
        <v>101</v>
      </c>
      <c r="D176" t="s">
        <v>247</v>
      </c>
      <c r="E176" t="s">
        <v>101</v>
      </c>
      <c r="F176" t="s">
        <v>492</v>
      </c>
      <c r="G176" t="s">
        <v>876</v>
      </c>
      <c r="I176" t="s">
        <v>891</v>
      </c>
      <c r="J176" t="s">
        <v>899</v>
      </c>
      <c r="K176" t="s">
        <v>901</v>
      </c>
      <c r="L176" t="s">
        <v>901</v>
      </c>
      <c r="M176" t="s">
        <v>899</v>
      </c>
      <c r="N176" t="s">
        <v>900</v>
      </c>
      <c r="O176" t="s">
        <v>1049</v>
      </c>
      <c r="P176" t="s">
        <v>1194</v>
      </c>
    </row>
    <row r="177" spans="1:16">
      <c r="A177" s="1">
        <f>HYPERLINK("https://lsnyc.legalserver.org/matter/dynamic-profile/view/1876668","18-1876668")</f>
        <v>0</v>
      </c>
      <c r="B177" t="s">
        <v>16</v>
      </c>
      <c r="C177" t="s">
        <v>34</v>
      </c>
      <c r="D177" t="s">
        <v>254</v>
      </c>
      <c r="E177" t="s">
        <v>227</v>
      </c>
      <c r="F177" t="s">
        <v>493</v>
      </c>
      <c r="G177" t="s">
        <v>877</v>
      </c>
      <c r="H177" t="s">
        <v>879</v>
      </c>
      <c r="I177" t="s">
        <v>893</v>
      </c>
      <c r="J177" t="s">
        <v>899</v>
      </c>
      <c r="K177" t="s">
        <v>901</v>
      </c>
      <c r="L177" t="s">
        <v>900</v>
      </c>
      <c r="M177" t="s">
        <v>899</v>
      </c>
      <c r="N177" t="s">
        <v>900</v>
      </c>
      <c r="O177" t="s">
        <v>1050</v>
      </c>
      <c r="P177" t="s">
        <v>1223</v>
      </c>
    </row>
    <row r="178" spans="1:16">
      <c r="A178" s="1">
        <f>HYPERLINK("https://lsnyc.legalserver.org/matter/dynamic-profile/view/1876674","18-1876674")</f>
        <v>0</v>
      </c>
      <c r="B178" t="s">
        <v>18</v>
      </c>
      <c r="C178" t="s">
        <v>102</v>
      </c>
      <c r="D178" t="s">
        <v>258</v>
      </c>
      <c r="E178" t="s">
        <v>102</v>
      </c>
      <c r="F178" t="s">
        <v>494</v>
      </c>
      <c r="G178" t="s">
        <v>876</v>
      </c>
      <c r="I178" t="s">
        <v>894</v>
      </c>
      <c r="J178" t="s">
        <v>900</v>
      </c>
      <c r="K178" t="s">
        <v>900</v>
      </c>
      <c r="L178" t="s">
        <v>901</v>
      </c>
      <c r="M178" t="s">
        <v>900</v>
      </c>
      <c r="N178" t="s">
        <v>900</v>
      </c>
      <c r="O178" t="s">
        <v>1050</v>
      </c>
      <c r="P178" t="s">
        <v>1289</v>
      </c>
    </row>
    <row r="179" spans="1:16">
      <c r="A179" s="1">
        <f>HYPERLINK("https://lsnyc.legalserver.org/matter/dynamic-profile/view/1876769","18-1876769")</f>
        <v>0</v>
      </c>
      <c r="B179" t="s">
        <v>17</v>
      </c>
      <c r="C179" t="s">
        <v>24</v>
      </c>
      <c r="D179" t="s">
        <v>237</v>
      </c>
      <c r="E179" t="s">
        <v>187</v>
      </c>
      <c r="F179" t="s">
        <v>495</v>
      </c>
      <c r="G179" t="s">
        <v>876</v>
      </c>
      <c r="I179" t="s">
        <v>890</v>
      </c>
      <c r="J179" t="s">
        <v>899</v>
      </c>
      <c r="K179" t="s">
        <v>900</v>
      </c>
      <c r="L179" t="s">
        <v>901</v>
      </c>
      <c r="M179" t="s">
        <v>899</v>
      </c>
      <c r="N179" t="s">
        <v>900</v>
      </c>
      <c r="O179" t="s">
        <v>1051</v>
      </c>
      <c r="P179" t="s">
        <v>1215</v>
      </c>
    </row>
    <row r="180" spans="1:16">
      <c r="A180" s="1">
        <f>HYPERLINK("https://lsnyc.legalserver.org/matter/dynamic-profile/view/1876992","18-1876992")</f>
        <v>0</v>
      </c>
      <c r="B180" t="s">
        <v>17</v>
      </c>
      <c r="C180" t="s">
        <v>93</v>
      </c>
      <c r="D180" t="s">
        <v>259</v>
      </c>
      <c r="E180" t="s">
        <v>93</v>
      </c>
      <c r="F180" t="s">
        <v>496</v>
      </c>
      <c r="G180" t="s">
        <v>877</v>
      </c>
      <c r="H180" t="s">
        <v>879</v>
      </c>
      <c r="I180" t="s">
        <v>892</v>
      </c>
      <c r="J180" t="s">
        <v>899</v>
      </c>
      <c r="K180" t="s">
        <v>901</v>
      </c>
      <c r="L180" t="s">
        <v>901</v>
      </c>
      <c r="M180" t="s">
        <v>899</v>
      </c>
      <c r="N180" t="s">
        <v>900</v>
      </c>
      <c r="O180" t="s">
        <v>1052</v>
      </c>
      <c r="P180" t="s">
        <v>1250</v>
      </c>
    </row>
    <row r="181" spans="1:16">
      <c r="A181" s="1">
        <f>HYPERLINK("https://lsnyc.legalserver.org/matter/dynamic-profile/view/1877087","18-1877087")</f>
        <v>0</v>
      </c>
      <c r="B181" t="s">
        <v>16</v>
      </c>
      <c r="C181" t="s">
        <v>91</v>
      </c>
      <c r="D181" t="s">
        <v>260</v>
      </c>
      <c r="E181" t="s">
        <v>91</v>
      </c>
      <c r="F181" t="s">
        <v>497</v>
      </c>
      <c r="G181" t="s">
        <v>876</v>
      </c>
      <c r="I181" t="s">
        <v>893</v>
      </c>
      <c r="J181" t="s">
        <v>899</v>
      </c>
      <c r="K181" t="s">
        <v>900</v>
      </c>
      <c r="L181" t="s">
        <v>901</v>
      </c>
      <c r="M181" t="s">
        <v>899</v>
      </c>
      <c r="N181" t="s">
        <v>900</v>
      </c>
      <c r="O181" t="s">
        <v>1052</v>
      </c>
      <c r="P181" t="s">
        <v>1148</v>
      </c>
    </row>
    <row r="182" spans="1:16">
      <c r="A182" s="1">
        <f>HYPERLINK("https://lsnyc.legalserver.org/matter/dynamic-profile/view/1877124","18-1877124")</f>
        <v>0</v>
      </c>
      <c r="B182" t="s">
        <v>17</v>
      </c>
      <c r="C182" t="s">
        <v>78</v>
      </c>
      <c r="D182" t="s">
        <v>243</v>
      </c>
      <c r="E182" t="s">
        <v>78</v>
      </c>
      <c r="F182" t="s">
        <v>498</v>
      </c>
      <c r="G182" t="s">
        <v>876</v>
      </c>
      <c r="I182" t="s">
        <v>891</v>
      </c>
      <c r="J182" t="s">
        <v>899</v>
      </c>
      <c r="K182" t="s">
        <v>901</v>
      </c>
      <c r="L182" t="s">
        <v>901</v>
      </c>
      <c r="M182" t="s">
        <v>899</v>
      </c>
      <c r="N182" t="s">
        <v>900</v>
      </c>
      <c r="O182" t="s">
        <v>1051</v>
      </c>
      <c r="P182" t="s">
        <v>1290</v>
      </c>
    </row>
    <row r="183" spans="1:16">
      <c r="A183" s="1">
        <f>HYPERLINK("https://lsnyc.legalserver.org/matter/dynamic-profile/view/1877131","18-1877131")</f>
        <v>0</v>
      </c>
      <c r="B183" t="s">
        <v>17</v>
      </c>
      <c r="C183" t="s">
        <v>70</v>
      </c>
      <c r="D183" t="s">
        <v>259</v>
      </c>
      <c r="E183" t="s">
        <v>70</v>
      </c>
      <c r="F183" t="s">
        <v>499</v>
      </c>
      <c r="G183" t="s">
        <v>877</v>
      </c>
      <c r="H183" t="s">
        <v>879</v>
      </c>
      <c r="I183" t="s">
        <v>890</v>
      </c>
      <c r="J183" t="s">
        <v>899</v>
      </c>
      <c r="K183" t="s">
        <v>901</v>
      </c>
      <c r="L183" t="s">
        <v>901</v>
      </c>
      <c r="M183" t="s">
        <v>899</v>
      </c>
      <c r="N183" t="s">
        <v>900</v>
      </c>
      <c r="O183" t="s">
        <v>1053</v>
      </c>
      <c r="P183" t="s">
        <v>1135</v>
      </c>
    </row>
    <row r="184" spans="1:16">
      <c r="A184" s="1">
        <f>HYPERLINK("https://lsnyc.legalserver.org/matter/dynamic-profile/view/1877338","18-1877338")</f>
        <v>0</v>
      </c>
      <c r="B184" t="s">
        <v>17</v>
      </c>
      <c r="C184" t="s">
        <v>88</v>
      </c>
      <c r="D184" t="s">
        <v>238</v>
      </c>
      <c r="E184" t="s">
        <v>49</v>
      </c>
      <c r="F184" t="s">
        <v>500</v>
      </c>
      <c r="G184" t="s">
        <v>876</v>
      </c>
      <c r="I184" t="s">
        <v>891</v>
      </c>
      <c r="J184" t="s">
        <v>899</v>
      </c>
      <c r="K184" t="s">
        <v>900</v>
      </c>
      <c r="L184" t="s">
        <v>901</v>
      </c>
      <c r="M184" t="s">
        <v>899</v>
      </c>
      <c r="N184" t="s">
        <v>900</v>
      </c>
      <c r="O184" t="s">
        <v>1054</v>
      </c>
      <c r="P184" t="s">
        <v>1190</v>
      </c>
    </row>
    <row r="185" spans="1:16">
      <c r="A185" s="1">
        <f>HYPERLINK("https://lsnyc.legalserver.org/matter/dynamic-profile/view/1877346","18-1877346")</f>
        <v>0</v>
      </c>
      <c r="B185" t="s">
        <v>19</v>
      </c>
      <c r="C185" t="s">
        <v>103</v>
      </c>
      <c r="D185" t="s">
        <v>237</v>
      </c>
      <c r="E185" t="s">
        <v>297</v>
      </c>
      <c r="F185" t="s">
        <v>501</v>
      </c>
      <c r="G185" t="s">
        <v>876</v>
      </c>
      <c r="I185" t="s">
        <v>893</v>
      </c>
      <c r="J185" t="s">
        <v>899</v>
      </c>
      <c r="K185" t="s">
        <v>900</v>
      </c>
      <c r="L185" t="s">
        <v>901</v>
      </c>
      <c r="M185" t="s">
        <v>899</v>
      </c>
      <c r="N185" t="s">
        <v>900</v>
      </c>
      <c r="O185" t="s">
        <v>1054</v>
      </c>
      <c r="P185" t="s">
        <v>1107</v>
      </c>
    </row>
    <row r="186" spans="1:16">
      <c r="A186" s="1">
        <f>HYPERLINK("https://lsnyc.legalserver.org/matter/dynamic-profile/view/1877480","18-1877480")</f>
        <v>0</v>
      </c>
      <c r="B186" t="s">
        <v>18</v>
      </c>
      <c r="C186" t="s">
        <v>55</v>
      </c>
      <c r="D186" t="s">
        <v>234</v>
      </c>
      <c r="E186" t="s">
        <v>55</v>
      </c>
      <c r="F186" t="s">
        <v>502</v>
      </c>
      <c r="G186" t="s">
        <v>876</v>
      </c>
      <c r="I186" t="s">
        <v>898</v>
      </c>
      <c r="J186" t="s">
        <v>899</v>
      </c>
      <c r="K186" t="s">
        <v>901</v>
      </c>
      <c r="L186" t="s">
        <v>901</v>
      </c>
      <c r="M186" t="s">
        <v>899</v>
      </c>
      <c r="N186" t="s">
        <v>900</v>
      </c>
      <c r="O186" t="s">
        <v>1055</v>
      </c>
      <c r="P186" t="s">
        <v>1131</v>
      </c>
    </row>
    <row r="187" spans="1:16">
      <c r="A187" s="1">
        <f>HYPERLINK("https://lsnyc.legalserver.org/matter/dynamic-profile/view/1877524","18-1877524")</f>
        <v>0</v>
      </c>
      <c r="B187" t="s">
        <v>16</v>
      </c>
      <c r="C187" t="s">
        <v>97</v>
      </c>
      <c r="D187" t="s">
        <v>97</v>
      </c>
      <c r="E187" t="s">
        <v>97</v>
      </c>
      <c r="F187" t="s">
        <v>503</v>
      </c>
      <c r="G187" t="s">
        <v>876</v>
      </c>
      <c r="I187" t="s">
        <v>893</v>
      </c>
      <c r="J187" t="s">
        <v>899</v>
      </c>
      <c r="K187" t="s">
        <v>900</v>
      </c>
      <c r="L187" t="s">
        <v>901</v>
      </c>
      <c r="M187" t="s">
        <v>900</v>
      </c>
      <c r="N187" t="s">
        <v>900</v>
      </c>
      <c r="O187" t="s">
        <v>1053</v>
      </c>
      <c r="P187" t="s">
        <v>1139</v>
      </c>
    </row>
    <row r="188" spans="1:16">
      <c r="A188" s="1">
        <f>HYPERLINK("https://lsnyc.legalserver.org/matter/dynamic-profile/view/1877533","18-1877533")</f>
        <v>0</v>
      </c>
      <c r="B188" t="s">
        <v>18</v>
      </c>
      <c r="C188" t="s">
        <v>104</v>
      </c>
      <c r="D188" t="s">
        <v>104</v>
      </c>
      <c r="E188" t="s">
        <v>104</v>
      </c>
      <c r="F188" t="s">
        <v>504</v>
      </c>
      <c r="G188" t="s">
        <v>876</v>
      </c>
      <c r="I188" t="s">
        <v>890</v>
      </c>
      <c r="J188" t="s">
        <v>899</v>
      </c>
      <c r="K188" t="s">
        <v>901</v>
      </c>
      <c r="L188" t="s">
        <v>901</v>
      </c>
      <c r="M188" t="s">
        <v>899</v>
      </c>
      <c r="N188" t="s">
        <v>900</v>
      </c>
      <c r="O188" t="s">
        <v>1055</v>
      </c>
      <c r="P188" t="s">
        <v>1243</v>
      </c>
    </row>
    <row r="189" spans="1:16">
      <c r="A189" s="1">
        <f>HYPERLINK("https://lsnyc.legalserver.org/matter/dynamic-profile/view/1877775","18-1877775")</f>
        <v>0</v>
      </c>
      <c r="B189" t="s">
        <v>18</v>
      </c>
      <c r="C189" t="s">
        <v>53</v>
      </c>
      <c r="D189" t="s">
        <v>155</v>
      </c>
      <c r="E189" t="s">
        <v>53</v>
      </c>
      <c r="F189" t="s">
        <v>505</v>
      </c>
      <c r="G189" t="s">
        <v>876</v>
      </c>
      <c r="I189" t="s">
        <v>891</v>
      </c>
      <c r="J189" t="s">
        <v>899</v>
      </c>
      <c r="K189" t="s">
        <v>901</v>
      </c>
      <c r="L189" t="s">
        <v>901</v>
      </c>
      <c r="M189" t="s">
        <v>899</v>
      </c>
      <c r="N189" t="s">
        <v>900</v>
      </c>
      <c r="O189" t="s">
        <v>1056</v>
      </c>
      <c r="P189" t="s">
        <v>1120</v>
      </c>
    </row>
    <row r="190" spans="1:16">
      <c r="A190" s="1">
        <f>HYPERLINK("https://lsnyc.legalserver.org/matter/dynamic-profile/view/1878015","18-1878015")</f>
        <v>0</v>
      </c>
      <c r="B190" t="s">
        <v>19</v>
      </c>
      <c r="C190" t="s">
        <v>31</v>
      </c>
      <c r="D190" t="s">
        <v>31</v>
      </c>
      <c r="E190" t="s">
        <v>31</v>
      </c>
      <c r="F190" t="s">
        <v>506</v>
      </c>
      <c r="G190" t="s">
        <v>877</v>
      </c>
      <c r="H190" t="s">
        <v>884</v>
      </c>
      <c r="I190" t="s">
        <v>893</v>
      </c>
      <c r="J190" t="s">
        <v>899</v>
      </c>
      <c r="K190" t="s">
        <v>901</v>
      </c>
      <c r="L190" t="s">
        <v>901</v>
      </c>
      <c r="M190" t="s">
        <v>900</v>
      </c>
      <c r="N190" t="s">
        <v>900</v>
      </c>
      <c r="O190" t="s">
        <v>1057</v>
      </c>
      <c r="P190" t="s">
        <v>1127</v>
      </c>
    </row>
    <row r="191" spans="1:16">
      <c r="A191" s="1">
        <f>HYPERLINK("https://lsnyc.legalserver.org/matter/dynamic-profile/view/1878036","18-1878036")</f>
        <v>0</v>
      </c>
      <c r="B191" t="s">
        <v>18</v>
      </c>
      <c r="C191" t="s">
        <v>105</v>
      </c>
      <c r="D191" t="s">
        <v>105</v>
      </c>
      <c r="E191" t="s">
        <v>105</v>
      </c>
      <c r="F191" t="s">
        <v>507</v>
      </c>
      <c r="G191" t="s">
        <v>877</v>
      </c>
      <c r="H191" t="s">
        <v>879</v>
      </c>
      <c r="I191" t="s">
        <v>894</v>
      </c>
      <c r="J191" t="s">
        <v>900</v>
      </c>
      <c r="K191" t="s">
        <v>901</v>
      </c>
      <c r="L191" t="s">
        <v>900</v>
      </c>
      <c r="M191" t="s">
        <v>900</v>
      </c>
      <c r="N191" t="s">
        <v>900</v>
      </c>
      <c r="O191" t="s">
        <v>1057</v>
      </c>
      <c r="P191" t="s">
        <v>1164</v>
      </c>
    </row>
    <row r="192" spans="1:16">
      <c r="A192" s="1">
        <f>HYPERLINK("https://lsnyc.legalserver.org/matter/dynamic-profile/view/1878047","18-1878047")</f>
        <v>0</v>
      </c>
      <c r="B192" t="s">
        <v>19</v>
      </c>
      <c r="C192" t="s">
        <v>31</v>
      </c>
      <c r="D192" t="s">
        <v>31</v>
      </c>
      <c r="E192" t="s">
        <v>31</v>
      </c>
      <c r="F192" t="s">
        <v>508</v>
      </c>
      <c r="G192" t="s">
        <v>876</v>
      </c>
      <c r="I192" t="s">
        <v>893</v>
      </c>
      <c r="J192" t="s">
        <v>899</v>
      </c>
      <c r="K192" t="s">
        <v>901</v>
      </c>
      <c r="L192" t="s">
        <v>901</v>
      </c>
      <c r="M192" t="s">
        <v>899</v>
      </c>
      <c r="N192" t="s">
        <v>900</v>
      </c>
      <c r="O192" t="s">
        <v>1057</v>
      </c>
      <c r="P192" t="s">
        <v>1270</v>
      </c>
    </row>
    <row r="193" spans="1:16">
      <c r="A193" s="1">
        <f>HYPERLINK("https://lsnyc.legalserver.org/matter/dynamic-profile/view/1878138","18-1878138")</f>
        <v>0</v>
      </c>
      <c r="B193" t="s">
        <v>17</v>
      </c>
      <c r="C193" t="s">
        <v>64</v>
      </c>
      <c r="D193" t="s">
        <v>216</v>
      </c>
      <c r="E193" t="s">
        <v>286</v>
      </c>
      <c r="F193" t="s">
        <v>509</v>
      </c>
      <c r="G193" t="s">
        <v>876</v>
      </c>
      <c r="I193" t="s">
        <v>890</v>
      </c>
      <c r="J193" t="s">
        <v>899</v>
      </c>
      <c r="K193" t="s">
        <v>901</v>
      </c>
      <c r="L193" t="s">
        <v>901</v>
      </c>
      <c r="M193" t="s">
        <v>899</v>
      </c>
      <c r="N193" t="s">
        <v>900</v>
      </c>
      <c r="O193" t="s">
        <v>1058</v>
      </c>
      <c r="P193" t="s">
        <v>1121</v>
      </c>
    </row>
    <row r="194" spans="1:16">
      <c r="A194" s="1">
        <f>HYPERLINK("https://lsnyc.legalserver.org/matter/dynamic-profile/view/1878155","18-1878155")</f>
        <v>0</v>
      </c>
      <c r="B194" t="s">
        <v>17</v>
      </c>
      <c r="C194" t="s">
        <v>106</v>
      </c>
      <c r="D194" t="s">
        <v>106</v>
      </c>
      <c r="E194" t="s">
        <v>106</v>
      </c>
      <c r="F194" t="s">
        <v>510</v>
      </c>
      <c r="G194" t="s">
        <v>876</v>
      </c>
      <c r="I194" t="s">
        <v>893</v>
      </c>
      <c r="J194" t="s">
        <v>899</v>
      </c>
      <c r="K194" t="s">
        <v>900</v>
      </c>
      <c r="L194" t="s">
        <v>901</v>
      </c>
      <c r="M194" t="s">
        <v>900</v>
      </c>
      <c r="N194" t="s">
        <v>900</v>
      </c>
      <c r="O194" t="s">
        <v>1058</v>
      </c>
      <c r="P194" t="s">
        <v>1146</v>
      </c>
    </row>
    <row r="195" spans="1:16">
      <c r="A195" s="1">
        <f>HYPERLINK("https://lsnyc.legalserver.org/matter/dynamic-profile/view/1878173","18-1878173")</f>
        <v>0</v>
      </c>
      <c r="B195" t="s">
        <v>16</v>
      </c>
      <c r="C195" t="s">
        <v>76</v>
      </c>
      <c r="D195" t="s">
        <v>76</v>
      </c>
      <c r="E195" t="s">
        <v>76</v>
      </c>
      <c r="F195" t="s">
        <v>511</v>
      </c>
      <c r="G195" t="s">
        <v>876</v>
      </c>
      <c r="I195" t="s">
        <v>896</v>
      </c>
      <c r="J195" t="s">
        <v>899</v>
      </c>
      <c r="K195" t="s">
        <v>900</v>
      </c>
      <c r="L195" t="s">
        <v>901</v>
      </c>
      <c r="M195" t="s">
        <v>899</v>
      </c>
      <c r="N195" t="s">
        <v>900</v>
      </c>
      <c r="O195" t="s">
        <v>1058</v>
      </c>
      <c r="P195" t="s">
        <v>1273</v>
      </c>
    </row>
    <row r="196" spans="1:16">
      <c r="A196" s="1">
        <f>HYPERLINK("https://lsnyc.legalserver.org/matter/dynamic-profile/view/1878237","18-1878237")</f>
        <v>0</v>
      </c>
      <c r="B196" t="s">
        <v>17</v>
      </c>
      <c r="C196" t="s">
        <v>78</v>
      </c>
      <c r="D196" t="s">
        <v>226</v>
      </c>
      <c r="E196" t="s">
        <v>78</v>
      </c>
      <c r="F196" t="s">
        <v>512</v>
      </c>
      <c r="G196" t="s">
        <v>876</v>
      </c>
      <c r="I196" t="s">
        <v>891</v>
      </c>
      <c r="J196" t="s">
        <v>899</v>
      </c>
      <c r="K196" t="s">
        <v>901</v>
      </c>
      <c r="L196" t="s">
        <v>901</v>
      </c>
      <c r="M196" t="s">
        <v>899</v>
      </c>
      <c r="N196" t="s">
        <v>900</v>
      </c>
      <c r="O196" t="s">
        <v>1059</v>
      </c>
      <c r="P196" t="s">
        <v>1290</v>
      </c>
    </row>
    <row r="197" spans="1:16">
      <c r="A197" s="1">
        <f>HYPERLINK("https://lsnyc.legalserver.org/matter/dynamic-profile/view/1878284","18-1878284")</f>
        <v>0</v>
      </c>
      <c r="B197" t="s">
        <v>16</v>
      </c>
      <c r="C197" t="s">
        <v>107</v>
      </c>
      <c r="D197" t="s">
        <v>261</v>
      </c>
      <c r="E197" t="s">
        <v>298</v>
      </c>
      <c r="F197" t="s">
        <v>513</v>
      </c>
      <c r="G197" t="s">
        <v>876</v>
      </c>
      <c r="I197" t="s">
        <v>891</v>
      </c>
      <c r="J197" t="s">
        <v>899</v>
      </c>
      <c r="K197" t="s">
        <v>900</v>
      </c>
      <c r="L197" t="s">
        <v>901</v>
      </c>
      <c r="M197" t="s">
        <v>899</v>
      </c>
      <c r="N197" t="s">
        <v>900</v>
      </c>
      <c r="O197" t="s">
        <v>1059</v>
      </c>
      <c r="P197" t="s">
        <v>1266</v>
      </c>
    </row>
    <row r="198" spans="1:16">
      <c r="A198" s="1">
        <f>HYPERLINK("https://lsnyc.legalserver.org/matter/dynamic-profile/view/1878347","18-1878347")</f>
        <v>0</v>
      </c>
      <c r="B198" t="s">
        <v>19</v>
      </c>
      <c r="C198" t="s">
        <v>31</v>
      </c>
      <c r="D198" t="s">
        <v>31</v>
      </c>
      <c r="E198" t="s">
        <v>31</v>
      </c>
      <c r="F198" t="s">
        <v>514</v>
      </c>
      <c r="G198" t="s">
        <v>876</v>
      </c>
      <c r="I198" t="s">
        <v>893</v>
      </c>
      <c r="J198" t="s">
        <v>899</v>
      </c>
      <c r="K198" t="s">
        <v>901</v>
      </c>
      <c r="L198" t="s">
        <v>901</v>
      </c>
      <c r="M198" t="s">
        <v>899</v>
      </c>
      <c r="N198" t="s">
        <v>900</v>
      </c>
      <c r="O198" t="s">
        <v>1060</v>
      </c>
      <c r="P198" t="s">
        <v>1222</v>
      </c>
    </row>
    <row r="199" spans="1:16">
      <c r="A199" s="1">
        <f>HYPERLINK("https://lsnyc.legalserver.org/matter/dynamic-profile/view/1878489","18-1878489")</f>
        <v>0</v>
      </c>
      <c r="B199" t="s">
        <v>17</v>
      </c>
      <c r="C199" t="s">
        <v>108</v>
      </c>
      <c r="D199" t="s">
        <v>243</v>
      </c>
      <c r="E199" t="s">
        <v>108</v>
      </c>
      <c r="F199" t="s">
        <v>512</v>
      </c>
      <c r="G199" t="s">
        <v>876</v>
      </c>
      <c r="I199" t="s">
        <v>896</v>
      </c>
      <c r="J199" t="s">
        <v>899</v>
      </c>
      <c r="K199" t="s">
        <v>901</v>
      </c>
      <c r="L199" t="s">
        <v>901</v>
      </c>
      <c r="M199" t="s">
        <v>899</v>
      </c>
      <c r="N199" t="s">
        <v>900</v>
      </c>
      <c r="O199" t="s">
        <v>1014</v>
      </c>
      <c r="P199" t="s">
        <v>1142</v>
      </c>
    </row>
    <row r="200" spans="1:16">
      <c r="A200" s="1">
        <f>HYPERLINK("https://lsnyc.legalserver.org/matter/dynamic-profile/view/1879008","18-1879008")</f>
        <v>0</v>
      </c>
      <c r="B200" t="s">
        <v>18</v>
      </c>
      <c r="C200" t="s">
        <v>47</v>
      </c>
      <c r="D200" t="s">
        <v>234</v>
      </c>
      <c r="E200" t="s">
        <v>47</v>
      </c>
      <c r="F200" t="s">
        <v>515</v>
      </c>
      <c r="G200" t="s">
        <v>877</v>
      </c>
      <c r="H200" t="s">
        <v>879</v>
      </c>
      <c r="I200" t="s">
        <v>898</v>
      </c>
      <c r="J200" t="s">
        <v>899</v>
      </c>
      <c r="K200" t="s">
        <v>901</v>
      </c>
      <c r="L200" t="s">
        <v>901</v>
      </c>
      <c r="M200" t="s">
        <v>899</v>
      </c>
      <c r="N200" t="s">
        <v>900</v>
      </c>
      <c r="O200" t="s">
        <v>1061</v>
      </c>
      <c r="P200" t="s">
        <v>1158</v>
      </c>
    </row>
    <row r="201" spans="1:16">
      <c r="A201" s="1">
        <f>HYPERLINK("https://lsnyc.legalserver.org/matter/dynamic-profile/view/1879044","18-1879044")</f>
        <v>0</v>
      </c>
      <c r="B201" t="s">
        <v>17</v>
      </c>
      <c r="C201" t="s">
        <v>48</v>
      </c>
      <c r="D201" t="s">
        <v>262</v>
      </c>
      <c r="E201" t="s">
        <v>48</v>
      </c>
      <c r="F201" t="s">
        <v>516</v>
      </c>
      <c r="G201" t="s">
        <v>877</v>
      </c>
      <c r="H201" t="s">
        <v>879</v>
      </c>
      <c r="I201" t="s">
        <v>893</v>
      </c>
      <c r="J201" t="s">
        <v>899</v>
      </c>
      <c r="K201" t="s">
        <v>900</v>
      </c>
      <c r="L201" t="s">
        <v>900</v>
      </c>
      <c r="M201" t="s">
        <v>900</v>
      </c>
      <c r="N201" t="s">
        <v>900</v>
      </c>
      <c r="O201" t="s">
        <v>1061</v>
      </c>
      <c r="P201" t="s">
        <v>1291</v>
      </c>
    </row>
    <row r="202" spans="1:16">
      <c r="A202" s="1">
        <f>HYPERLINK("https://lsnyc.legalserver.org/matter/dynamic-profile/view/1879475","18-1879475")</f>
        <v>0</v>
      </c>
      <c r="B202" t="s">
        <v>16</v>
      </c>
      <c r="C202" t="s">
        <v>109</v>
      </c>
      <c r="D202" t="s">
        <v>190</v>
      </c>
      <c r="E202" t="s">
        <v>299</v>
      </c>
      <c r="F202" t="s">
        <v>517</v>
      </c>
      <c r="G202" t="s">
        <v>877</v>
      </c>
      <c r="H202" t="s">
        <v>878</v>
      </c>
      <c r="I202" t="s">
        <v>891</v>
      </c>
      <c r="J202" t="s">
        <v>899</v>
      </c>
      <c r="K202" t="s">
        <v>901</v>
      </c>
      <c r="L202" t="s">
        <v>900</v>
      </c>
      <c r="M202" t="s">
        <v>899</v>
      </c>
      <c r="N202" t="s">
        <v>900</v>
      </c>
      <c r="O202" t="s">
        <v>1062</v>
      </c>
      <c r="P202" t="s">
        <v>1242</v>
      </c>
    </row>
    <row r="203" spans="1:16">
      <c r="A203" s="1">
        <f>HYPERLINK("https://lsnyc.legalserver.org/matter/dynamic-profile/view/1879484","18-1879484")</f>
        <v>0</v>
      </c>
      <c r="B203" t="s">
        <v>19</v>
      </c>
      <c r="C203" t="s">
        <v>46</v>
      </c>
      <c r="D203" t="s">
        <v>119</v>
      </c>
      <c r="E203" t="s">
        <v>300</v>
      </c>
      <c r="F203" t="s">
        <v>518</v>
      </c>
      <c r="G203" t="s">
        <v>876</v>
      </c>
      <c r="I203" t="s">
        <v>893</v>
      </c>
      <c r="J203" t="s">
        <v>899</v>
      </c>
      <c r="K203" t="s">
        <v>901</v>
      </c>
      <c r="L203" t="s">
        <v>901</v>
      </c>
      <c r="M203" t="s">
        <v>899</v>
      </c>
      <c r="N203" t="s">
        <v>900</v>
      </c>
      <c r="O203" t="s">
        <v>1062</v>
      </c>
      <c r="P203" t="s">
        <v>1292</v>
      </c>
    </row>
    <row r="204" spans="1:16">
      <c r="A204" s="1">
        <f>HYPERLINK("https://lsnyc.legalserver.org/matter/dynamic-profile/view/1879516","18-1879516")</f>
        <v>0</v>
      </c>
      <c r="B204" t="s">
        <v>18</v>
      </c>
      <c r="C204" t="s">
        <v>100</v>
      </c>
      <c r="D204" t="s">
        <v>263</v>
      </c>
      <c r="E204" t="s">
        <v>100</v>
      </c>
      <c r="F204" t="s">
        <v>519</v>
      </c>
      <c r="G204" t="s">
        <v>876</v>
      </c>
      <c r="I204" t="s">
        <v>894</v>
      </c>
      <c r="J204" t="s">
        <v>900</v>
      </c>
      <c r="K204" t="s">
        <v>900</v>
      </c>
      <c r="L204" t="s">
        <v>901</v>
      </c>
      <c r="M204" t="s">
        <v>899</v>
      </c>
      <c r="N204" t="s">
        <v>900</v>
      </c>
      <c r="O204" t="s">
        <v>1063</v>
      </c>
      <c r="P204" t="s">
        <v>1217</v>
      </c>
    </row>
    <row r="205" spans="1:16">
      <c r="A205" s="1">
        <f>HYPERLINK("https://lsnyc.legalserver.org/matter/dynamic-profile/view/1879535","18-1879535")</f>
        <v>0</v>
      </c>
      <c r="B205" t="s">
        <v>17</v>
      </c>
      <c r="C205" t="s">
        <v>67</v>
      </c>
      <c r="D205" t="s">
        <v>67</v>
      </c>
      <c r="E205" t="s">
        <v>67</v>
      </c>
      <c r="F205" t="s">
        <v>520</v>
      </c>
      <c r="G205" t="s">
        <v>877</v>
      </c>
      <c r="H205" t="s">
        <v>880</v>
      </c>
      <c r="I205" t="s">
        <v>894</v>
      </c>
      <c r="J205" t="s">
        <v>899</v>
      </c>
      <c r="K205" t="s">
        <v>901</v>
      </c>
      <c r="L205" t="s">
        <v>901</v>
      </c>
      <c r="M205" t="s">
        <v>899</v>
      </c>
      <c r="N205" t="s">
        <v>900</v>
      </c>
      <c r="O205" t="s">
        <v>1062</v>
      </c>
      <c r="P205" t="s">
        <v>1253</v>
      </c>
    </row>
    <row r="206" spans="1:16">
      <c r="A206" s="1">
        <f>HYPERLINK("https://lsnyc.legalserver.org/matter/dynamic-profile/view/1879934","18-1879934")</f>
        <v>0</v>
      </c>
      <c r="B206" t="s">
        <v>17</v>
      </c>
      <c r="C206" t="s">
        <v>72</v>
      </c>
      <c r="D206" t="s">
        <v>72</v>
      </c>
      <c r="E206" t="s">
        <v>72</v>
      </c>
      <c r="F206" t="s">
        <v>521</v>
      </c>
      <c r="G206" t="s">
        <v>877</v>
      </c>
      <c r="H206" t="s">
        <v>878</v>
      </c>
      <c r="I206" t="s">
        <v>893</v>
      </c>
      <c r="J206" t="s">
        <v>899</v>
      </c>
      <c r="K206" t="s">
        <v>901</v>
      </c>
      <c r="L206" t="s">
        <v>901</v>
      </c>
      <c r="M206" t="s">
        <v>900</v>
      </c>
      <c r="N206" t="s">
        <v>900</v>
      </c>
      <c r="O206" t="s">
        <v>1064</v>
      </c>
      <c r="P206" t="s">
        <v>1189</v>
      </c>
    </row>
    <row r="207" spans="1:16">
      <c r="A207" s="1">
        <f>HYPERLINK("https://lsnyc.legalserver.org/matter/dynamic-profile/view/1880081","18-1880081")</f>
        <v>0</v>
      </c>
      <c r="B207" t="s">
        <v>17</v>
      </c>
      <c r="C207" t="s">
        <v>72</v>
      </c>
      <c r="D207" t="s">
        <v>72</v>
      </c>
      <c r="E207" t="s">
        <v>72</v>
      </c>
      <c r="F207" t="s">
        <v>522</v>
      </c>
      <c r="G207" t="s">
        <v>877</v>
      </c>
      <c r="H207" t="s">
        <v>880</v>
      </c>
      <c r="I207" t="s">
        <v>893</v>
      </c>
      <c r="J207" t="s">
        <v>899</v>
      </c>
      <c r="K207" t="s">
        <v>901</v>
      </c>
      <c r="L207" t="s">
        <v>901</v>
      </c>
      <c r="M207" t="s">
        <v>900</v>
      </c>
      <c r="N207" t="s">
        <v>900</v>
      </c>
      <c r="O207" t="s">
        <v>1065</v>
      </c>
      <c r="P207" t="s">
        <v>1189</v>
      </c>
    </row>
    <row r="208" spans="1:16">
      <c r="A208" s="1">
        <f>HYPERLINK("https://lsnyc.legalserver.org/matter/dynamic-profile/view/1880129","18-1880129")</f>
        <v>0</v>
      </c>
      <c r="B208" t="s">
        <v>18</v>
      </c>
      <c r="C208" t="s">
        <v>110</v>
      </c>
      <c r="D208" t="s">
        <v>110</v>
      </c>
      <c r="E208" t="s">
        <v>110</v>
      </c>
      <c r="F208" t="s">
        <v>523</v>
      </c>
      <c r="G208" t="s">
        <v>877</v>
      </c>
      <c r="H208" t="s">
        <v>879</v>
      </c>
      <c r="I208" t="s">
        <v>893</v>
      </c>
      <c r="J208" t="s">
        <v>899</v>
      </c>
      <c r="K208" t="s">
        <v>901</v>
      </c>
      <c r="L208" t="s">
        <v>901</v>
      </c>
      <c r="M208" t="s">
        <v>899</v>
      </c>
      <c r="N208" t="s">
        <v>900</v>
      </c>
      <c r="O208" t="s">
        <v>1065</v>
      </c>
      <c r="P208" t="s">
        <v>1117</v>
      </c>
    </row>
    <row r="209" spans="1:16">
      <c r="A209" s="1">
        <f>HYPERLINK("https://lsnyc.legalserver.org/matter/dynamic-profile/view/1880162","18-1880162")</f>
        <v>0</v>
      </c>
      <c r="B209" t="s">
        <v>18</v>
      </c>
      <c r="C209" t="s">
        <v>111</v>
      </c>
      <c r="D209" t="s">
        <v>251</v>
      </c>
      <c r="E209" t="s">
        <v>111</v>
      </c>
      <c r="F209" t="s">
        <v>524</v>
      </c>
      <c r="G209" t="s">
        <v>876</v>
      </c>
      <c r="I209" t="s">
        <v>890</v>
      </c>
      <c r="J209" t="s">
        <v>900</v>
      </c>
      <c r="K209" t="s">
        <v>900</v>
      </c>
      <c r="L209" t="s">
        <v>901</v>
      </c>
      <c r="M209" t="s">
        <v>899</v>
      </c>
      <c r="N209" t="s">
        <v>900</v>
      </c>
      <c r="O209" t="s">
        <v>1066</v>
      </c>
      <c r="P209" t="s">
        <v>1142</v>
      </c>
    </row>
    <row r="210" spans="1:16">
      <c r="A210" s="1">
        <f>HYPERLINK("https://lsnyc.legalserver.org/matter/dynamic-profile/view/1880210","18-1880210")</f>
        <v>0</v>
      </c>
      <c r="B210" t="s">
        <v>17</v>
      </c>
      <c r="C210" t="s">
        <v>72</v>
      </c>
      <c r="D210" t="s">
        <v>72</v>
      </c>
      <c r="E210" t="s">
        <v>72</v>
      </c>
      <c r="F210" t="s">
        <v>525</v>
      </c>
      <c r="G210" t="s">
        <v>877</v>
      </c>
      <c r="H210" t="s">
        <v>879</v>
      </c>
      <c r="I210" t="s">
        <v>898</v>
      </c>
      <c r="J210" t="s">
        <v>899</v>
      </c>
      <c r="K210" t="s">
        <v>901</v>
      </c>
      <c r="L210" t="s">
        <v>901</v>
      </c>
      <c r="M210" t="s">
        <v>900</v>
      </c>
      <c r="N210" t="s">
        <v>900</v>
      </c>
      <c r="O210" t="s">
        <v>1067</v>
      </c>
      <c r="P210" t="s">
        <v>1251</v>
      </c>
    </row>
    <row r="211" spans="1:16">
      <c r="A211" s="1">
        <f>HYPERLINK("https://lsnyc.legalserver.org/matter/dynamic-profile/view/1881006","18-1881006")</f>
        <v>0</v>
      </c>
      <c r="B211" t="s">
        <v>18</v>
      </c>
      <c r="C211" t="s">
        <v>69</v>
      </c>
      <c r="D211" t="s">
        <v>219</v>
      </c>
      <c r="E211" t="s">
        <v>58</v>
      </c>
      <c r="F211" t="s">
        <v>526</v>
      </c>
      <c r="G211" t="s">
        <v>876</v>
      </c>
      <c r="I211" t="s">
        <v>893</v>
      </c>
      <c r="J211" t="s">
        <v>899</v>
      </c>
      <c r="K211" t="s">
        <v>900</v>
      </c>
      <c r="L211" t="s">
        <v>901</v>
      </c>
      <c r="M211" t="s">
        <v>899</v>
      </c>
      <c r="N211" t="s">
        <v>900</v>
      </c>
      <c r="O211" t="s">
        <v>1068</v>
      </c>
      <c r="P211" t="s">
        <v>1268</v>
      </c>
    </row>
    <row r="212" spans="1:16">
      <c r="A212" s="1">
        <f>HYPERLINK("https://lsnyc.legalserver.org/matter/dynamic-profile/view/1881013","18-1881013")</f>
        <v>0</v>
      </c>
      <c r="B212" t="s">
        <v>18</v>
      </c>
      <c r="C212" t="s">
        <v>112</v>
      </c>
      <c r="D212" t="s">
        <v>105</v>
      </c>
      <c r="E212" t="s">
        <v>112</v>
      </c>
      <c r="F212" t="s">
        <v>527</v>
      </c>
      <c r="G212" t="s">
        <v>876</v>
      </c>
      <c r="I212" t="s">
        <v>894</v>
      </c>
      <c r="J212" t="s">
        <v>900</v>
      </c>
      <c r="K212" t="s">
        <v>901</v>
      </c>
      <c r="L212" t="s">
        <v>901</v>
      </c>
      <c r="M212" t="s">
        <v>899</v>
      </c>
      <c r="N212" t="s">
        <v>900</v>
      </c>
      <c r="O212" t="s">
        <v>1068</v>
      </c>
      <c r="P212" t="s">
        <v>1100</v>
      </c>
    </row>
    <row r="213" spans="1:16">
      <c r="A213" s="1">
        <f>HYPERLINK("https://lsnyc.legalserver.org/matter/dynamic-profile/view/1881020","18-1881020")</f>
        <v>0</v>
      </c>
      <c r="B213" t="s">
        <v>19</v>
      </c>
      <c r="C213" t="s">
        <v>113</v>
      </c>
      <c r="D213" t="s">
        <v>213</v>
      </c>
      <c r="E213" t="s">
        <v>113</v>
      </c>
      <c r="F213" t="s">
        <v>528</v>
      </c>
      <c r="G213" t="s">
        <v>877</v>
      </c>
      <c r="H213" t="s">
        <v>878</v>
      </c>
      <c r="I213" t="s">
        <v>896</v>
      </c>
      <c r="J213" t="s">
        <v>899</v>
      </c>
      <c r="K213" t="s">
        <v>901</v>
      </c>
      <c r="L213" t="s">
        <v>901</v>
      </c>
      <c r="M213" t="s">
        <v>899</v>
      </c>
      <c r="N213" t="s">
        <v>900</v>
      </c>
      <c r="O213" t="s">
        <v>1068</v>
      </c>
      <c r="P213" t="s">
        <v>1278</v>
      </c>
    </row>
    <row r="214" spans="1:16">
      <c r="A214" s="1">
        <f>HYPERLINK("https://lsnyc.legalserver.org/matter/dynamic-profile/view/1881029","18-1881029")</f>
        <v>0</v>
      </c>
      <c r="B214" t="s">
        <v>18</v>
      </c>
      <c r="C214" t="s">
        <v>114</v>
      </c>
      <c r="D214" t="s">
        <v>105</v>
      </c>
      <c r="E214" t="s">
        <v>301</v>
      </c>
      <c r="F214" t="s">
        <v>529</v>
      </c>
      <c r="G214" t="s">
        <v>876</v>
      </c>
      <c r="I214" t="s">
        <v>894</v>
      </c>
      <c r="J214" t="s">
        <v>899</v>
      </c>
      <c r="K214" t="s">
        <v>900</v>
      </c>
      <c r="L214" t="s">
        <v>901</v>
      </c>
      <c r="M214" t="s">
        <v>900</v>
      </c>
      <c r="N214" t="s">
        <v>900</v>
      </c>
      <c r="O214" t="s">
        <v>1068</v>
      </c>
      <c r="P214" t="s">
        <v>1132</v>
      </c>
    </row>
    <row r="215" spans="1:16">
      <c r="A215" s="1">
        <f>HYPERLINK("https://lsnyc.legalserver.org/matter/dynamic-profile/view/1881222","18-1881222")</f>
        <v>0</v>
      </c>
      <c r="B215" t="s">
        <v>17</v>
      </c>
      <c r="C215" t="s">
        <v>115</v>
      </c>
      <c r="D215" t="s">
        <v>232</v>
      </c>
      <c r="E215" t="s">
        <v>115</v>
      </c>
      <c r="F215" t="s">
        <v>530</v>
      </c>
      <c r="G215" t="s">
        <v>877</v>
      </c>
      <c r="H215" t="s">
        <v>879</v>
      </c>
      <c r="I215" t="s">
        <v>893</v>
      </c>
      <c r="J215" t="s">
        <v>899</v>
      </c>
      <c r="K215" t="s">
        <v>901</v>
      </c>
      <c r="L215" t="s">
        <v>901</v>
      </c>
      <c r="M215" t="s">
        <v>899</v>
      </c>
      <c r="N215" t="s">
        <v>900</v>
      </c>
      <c r="O215" t="s">
        <v>1069</v>
      </c>
      <c r="P215" t="s">
        <v>1174</v>
      </c>
    </row>
    <row r="216" spans="1:16">
      <c r="A216" s="1">
        <f>HYPERLINK("https://lsnyc.legalserver.org/matter/dynamic-profile/view/1881236","18-1881236")</f>
        <v>0</v>
      </c>
      <c r="B216" t="s">
        <v>18</v>
      </c>
      <c r="C216" t="s">
        <v>105</v>
      </c>
      <c r="D216" t="s">
        <v>105</v>
      </c>
      <c r="E216" t="s">
        <v>105</v>
      </c>
      <c r="F216" t="s">
        <v>531</v>
      </c>
      <c r="G216" t="s">
        <v>877</v>
      </c>
      <c r="H216" t="s">
        <v>879</v>
      </c>
      <c r="I216" t="s">
        <v>893</v>
      </c>
      <c r="J216" t="s">
        <v>899</v>
      </c>
      <c r="K216" t="s">
        <v>901</v>
      </c>
      <c r="L216" t="s">
        <v>901</v>
      </c>
      <c r="M216" t="s">
        <v>899</v>
      </c>
      <c r="N216" t="s">
        <v>900</v>
      </c>
      <c r="O216" t="s">
        <v>1069</v>
      </c>
      <c r="P216" t="s">
        <v>1280</v>
      </c>
    </row>
    <row r="217" spans="1:16">
      <c r="A217" s="1">
        <f>HYPERLINK("https://lsnyc.legalserver.org/matter/dynamic-profile/view/1881475","18-1881475")</f>
        <v>0</v>
      </c>
      <c r="B217" t="s">
        <v>18</v>
      </c>
      <c r="C217" t="s">
        <v>116</v>
      </c>
      <c r="D217" t="s">
        <v>116</v>
      </c>
      <c r="E217" t="s">
        <v>116</v>
      </c>
      <c r="F217" t="s">
        <v>532</v>
      </c>
      <c r="G217" t="s">
        <v>876</v>
      </c>
      <c r="I217" t="s">
        <v>893</v>
      </c>
      <c r="J217" t="s">
        <v>899</v>
      </c>
      <c r="K217" t="s">
        <v>900</v>
      </c>
      <c r="L217" t="s">
        <v>901</v>
      </c>
      <c r="M217" t="s">
        <v>899</v>
      </c>
      <c r="N217" t="s">
        <v>900</v>
      </c>
      <c r="O217" t="s">
        <v>1070</v>
      </c>
      <c r="P217" t="s">
        <v>1103</v>
      </c>
    </row>
    <row r="218" spans="1:16">
      <c r="A218" s="1">
        <f>HYPERLINK("https://lsnyc.legalserver.org/matter/dynamic-profile/view/1881544","18-1881544")</f>
        <v>0</v>
      </c>
      <c r="B218" t="s">
        <v>16</v>
      </c>
      <c r="C218" t="s">
        <v>107</v>
      </c>
      <c r="D218" t="s">
        <v>254</v>
      </c>
      <c r="E218" t="s">
        <v>298</v>
      </c>
      <c r="F218" t="s">
        <v>533</v>
      </c>
      <c r="G218" t="s">
        <v>876</v>
      </c>
      <c r="I218" t="s">
        <v>891</v>
      </c>
      <c r="J218" t="s">
        <v>899</v>
      </c>
      <c r="K218" t="s">
        <v>900</v>
      </c>
      <c r="L218" t="s">
        <v>901</v>
      </c>
      <c r="M218" t="s">
        <v>899</v>
      </c>
      <c r="N218" t="s">
        <v>900</v>
      </c>
      <c r="O218" t="s">
        <v>1070</v>
      </c>
      <c r="P218" t="s">
        <v>1293</v>
      </c>
    </row>
    <row r="219" spans="1:16">
      <c r="A219" s="1">
        <f>HYPERLINK("https://lsnyc.legalserver.org/matter/dynamic-profile/view/1881560","18-1881560")</f>
        <v>0</v>
      </c>
      <c r="B219" t="s">
        <v>19</v>
      </c>
      <c r="C219" t="s">
        <v>113</v>
      </c>
      <c r="D219" t="s">
        <v>264</v>
      </c>
      <c r="E219" t="s">
        <v>113</v>
      </c>
      <c r="F219" t="s">
        <v>534</v>
      </c>
      <c r="G219" t="s">
        <v>877</v>
      </c>
      <c r="H219" t="s">
        <v>879</v>
      </c>
      <c r="I219" t="s">
        <v>893</v>
      </c>
      <c r="J219" t="s">
        <v>899</v>
      </c>
      <c r="K219" t="s">
        <v>901</v>
      </c>
      <c r="L219" t="s">
        <v>901</v>
      </c>
      <c r="M219" t="s">
        <v>899</v>
      </c>
      <c r="N219" t="s">
        <v>900</v>
      </c>
      <c r="O219" t="s">
        <v>1070</v>
      </c>
      <c r="P219" t="s">
        <v>1294</v>
      </c>
    </row>
    <row r="220" spans="1:16">
      <c r="A220" s="1">
        <f>HYPERLINK("https://lsnyc.legalserver.org/matter/dynamic-profile/view/1881674","18-1881674")</f>
        <v>0</v>
      </c>
      <c r="B220" t="s">
        <v>16</v>
      </c>
      <c r="C220" t="s">
        <v>97</v>
      </c>
      <c r="D220" t="s">
        <v>97</v>
      </c>
      <c r="E220" t="s">
        <v>97</v>
      </c>
      <c r="F220" t="s">
        <v>535</v>
      </c>
      <c r="G220" t="s">
        <v>876</v>
      </c>
      <c r="I220" t="s">
        <v>893</v>
      </c>
      <c r="J220" t="s">
        <v>899</v>
      </c>
      <c r="K220" t="s">
        <v>900</v>
      </c>
      <c r="L220" t="s">
        <v>901</v>
      </c>
      <c r="M220" t="s">
        <v>899</v>
      </c>
      <c r="N220" t="s">
        <v>900</v>
      </c>
      <c r="O220" t="s">
        <v>1068</v>
      </c>
      <c r="P220" t="s">
        <v>1150</v>
      </c>
    </row>
    <row r="221" spans="1:16">
      <c r="A221" s="1">
        <f>HYPERLINK("https://lsnyc.legalserver.org/matter/dynamic-profile/view/1881783","18-1881783")</f>
        <v>0</v>
      </c>
      <c r="B221" t="s">
        <v>18</v>
      </c>
      <c r="C221" t="s">
        <v>117</v>
      </c>
      <c r="D221" t="s">
        <v>258</v>
      </c>
      <c r="E221" t="s">
        <v>117</v>
      </c>
      <c r="F221" t="s">
        <v>536</v>
      </c>
      <c r="G221" t="s">
        <v>877</v>
      </c>
      <c r="H221" t="s">
        <v>879</v>
      </c>
      <c r="I221" t="s">
        <v>891</v>
      </c>
      <c r="J221" t="s">
        <v>899</v>
      </c>
      <c r="K221" t="s">
        <v>901</v>
      </c>
      <c r="L221" t="s">
        <v>900</v>
      </c>
      <c r="M221" t="s">
        <v>899</v>
      </c>
      <c r="N221" t="s">
        <v>900</v>
      </c>
      <c r="O221" t="s">
        <v>1071</v>
      </c>
      <c r="P221" t="s">
        <v>1177</v>
      </c>
    </row>
    <row r="222" spans="1:16">
      <c r="A222" s="1">
        <f>HYPERLINK("https://lsnyc.legalserver.org/matter/dynamic-profile/view/1881827","18-1881827")</f>
        <v>0</v>
      </c>
      <c r="B222" t="s">
        <v>20</v>
      </c>
      <c r="C222" t="s">
        <v>70</v>
      </c>
      <c r="D222" t="s">
        <v>70</v>
      </c>
      <c r="E222" t="s">
        <v>70</v>
      </c>
      <c r="F222" t="s">
        <v>537</v>
      </c>
      <c r="G222" t="s">
        <v>876</v>
      </c>
      <c r="I222" t="s">
        <v>890</v>
      </c>
      <c r="J222" t="s">
        <v>899</v>
      </c>
      <c r="K222" t="s">
        <v>901</v>
      </c>
      <c r="L222" t="s">
        <v>901</v>
      </c>
      <c r="M222" t="s">
        <v>899</v>
      </c>
      <c r="N222" t="s">
        <v>900</v>
      </c>
      <c r="O222" t="s">
        <v>1071</v>
      </c>
      <c r="P222" t="s">
        <v>1155</v>
      </c>
    </row>
    <row r="223" spans="1:16">
      <c r="A223" s="1">
        <f>HYPERLINK("https://lsnyc.legalserver.org/matter/dynamic-profile/view/1882081","18-1882081")</f>
        <v>0</v>
      </c>
      <c r="B223" t="s">
        <v>16</v>
      </c>
      <c r="C223" t="s">
        <v>34</v>
      </c>
      <c r="D223" t="s">
        <v>232</v>
      </c>
      <c r="E223" t="s">
        <v>61</v>
      </c>
      <c r="F223" t="s">
        <v>538</v>
      </c>
      <c r="G223" t="s">
        <v>876</v>
      </c>
      <c r="I223" t="s">
        <v>893</v>
      </c>
      <c r="J223" t="s">
        <v>899</v>
      </c>
      <c r="K223" t="s">
        <v>900</v>
      </c>
      <c r="L223" t="s">
        <v>901</v>
      </c>
      <c r="M223" t="s">
        <v>899</v>
      </c>
      <c r="N223" t="s">
        <v>900</v>
      </c>
      <c r="O223" t="s">
        <v>1072</v>
      </c>
      <c r="P223" t="s">
        <v>1016</v>
      </c>
    </row>
    <row r="224" spans="1:16">
      <c r="A224" s="1">
        <f>HYPERLINK("https://lsnyc.legalserver.org/matter/dynamic-profile/view/1882145","18-1882145")</f>
        <v>0</v>
      </c>
      <c r="B224" t="s">
        <v>19</v>
      </c>
      <c r="C224" t="s">
        <v>59</v>
      </c>
      <c r="D224" t="s">
        <v>119</v>
      </c>
      <c r="E224" t="s">
        <v>59</v>
      </c>
      <c r="F224" t="s">
        <v>539</v>
      </c>
      <c r="G224" t="s">
        <v>876</v>
      </c>
      <c r="I224" t="s">
        <v>896</v>
      </c>
      <c r="J224" t="s">
        <v>899</v>
      </c>
      <c r="K224" t="s">
        <v>901</v>
      </c>
      <c r="L224" t="s">
        <v>901</v>
      </c>
      <c r="M224" t="s">
        <v>899</v>
      </c>
      <c r="N224" t="s">
        <v>900</v>
      </c>
      <c r="O224" t="s">
        <v>1073</v>
      </c>
      <c r="P224" t="s">
        <v>1194</v>
      </c>
    </row>
    <row r="225" spans="1:16">
      <c r="A225" s="1">
        <f>HYPERLINK("https://lsnyc.legalserver.org/matter/dynamic-profile/view/1882249","18-1882249")</f>
        <v>0</v>
      </c>
      <c r="B225" t="s">
        <v>16</v>
      </c>
      <c r="C225" t="s">
        <v>38</v>
      </c>
      <c r="D225" t="s">
        <v>213</v>
      </c>
      <c r="E225" t="s">
        <v>302</v>
      </c>
      <c r="F225" t="s">
        <v>540</v>
      </c>
      <c r="G225" t="s">
        <v>876</v>
      </c>
      <c r="I225" t="s">
        <v>893</v>
      </c>
      <c r="J225" t="s">
        <v>899</v>
      </c>
      <c r="K225" t="s">
        <v>900</v>
      </c>
      <c r="L225" t="s">
        <v>901</v>
      </c>
      <c r="M225" t="s">
        <v>899</v>
      </c>
      <c r="N225" t="s">
        <v>900</v>
      </c>
      <c r="O225" t="s">
        <v>1066</v>
      </c>
      <c r="P225" t="s">
        <v>1163</v>
      </c>
    </row>
    <row r="226" spans="1:16">
      <c r="A226" s="1">
        <f>HYPERLINK("https://lsnyc.legalserver.org/matter/dynamic-profile/view/1882293","18-1882293")</f>
        <v>0</v>
      </c>
      <c r="B226" t="s">
        <v>17</v>
      </c>
      <c r="C226" t="s">
        <v>118</v>
      </c>
      <c r="D226" t="s">
        <v>243</v>
      </c>
      <c r="E226" t="s">
        <v>147</v>
      </c>
      <c r="F226" t="s">
        <v>541</v>
      </c>
      <c r="G226" t="s">
        <v>876</v>
      </c>
      <c r="I226" t="s">
        <v>891</v>
      </c>
      <c r="J226" t="s">
        <v>899</v>
      </c>
      <c r="K226" t="s">
        <v>901</v>
      </c>
      <c r="L226" t="s">
        <v>901</v>
      </c>
      <c r="M226" t="s">
        <v>899</v>
      </c>
      <c r="N226" t="s">
        <v>900</v>
      </c>
      <c r="O226" t="s">
        <v>1062</v>
      </c>
      <c r="P226" t="s">
        <v>1254</v>
      </c>
    </row>
    <row r="227" spans="1:16">
      <c r="A227" s="1">
        <f>HYPERLINK("https://lsnyc.legalserver.org/matter/dynamic-profile/view/1882469","18-1882469")</f>
        <v>0</v>
      </c>
      <c r="B227" t="s">
        <v>16</v>
      </c>
      <c r="C227" t="s">
        <v>30</v>
      </c>
      <c r="D227" t="s">
        <v>199</v>
      </c>
      <c r="E227" t="s">
        <v>199</v>
      </c>
      <c r="F227" t="s">
        <v>542</v>
      </c>
      <c r="G227" t="s">
        <v>877</v>
      </c>
      <c r="H227" t="s">
        <v>879</v>
      </c>
      <c r="I227" t="s">
        <v>893</v>
      </c>
      <c r="J227" t="s">
        <v>899</v>
      </c>
      <c r="K227" t="s">
        <v>901</v>
      </c>
      <c r="L227" t="s">
        <v>901</v>
      </c>
      <c r="M227" t="s">
        <v>899</v>
      </c>
      <c r="N227" t="s">
        <v>899</v>
      </c>
      <c r="O227" t="s">
        <v>1074</v>
      </c>
      <c r="P227" t="s">
        <v>1152</v>
      </c>
    </row>
    <row r="228" spans="1:16">
      <c r="A228" s="1">
        <f>HYPERLINK("https://lsnyc.legalserver.org/matter/dynamic-profile/view/1882539","18-1882539")</f>
        <v>0</v>
      </c>
      <c r="B228" t="s">
        <v>20</v>
      </c>
      <c r="C228" t="s">
        <v>54</v>
      </c>
      <c r="D228" t="s">
        <v>249</v>
      </c>
      <c r="E228" t="s">
        <v>54</v>
      </c>
      <c r="F228" t="s">
        <v>543</v>
      </c>
      <c r="G228" t="s">
        <v>877</v>
      </c>
      <c r="H228" t="s">
        <v>879</v>
      </c>
      <c r="I228" t="s">
        <v>893</v>
      </c>
      <c r="J228" t="s">
        <v>899</v>
      </c>
      <c r="K228" t="s">
        <v>901</v>
      </c>
      <c r="L228" t="s">
        <v>900</v>
      </c>
      <c r="M228" t="s">
        <v>899</v>
      </c>
      <c r="N228" t="s">
        <v>899</v>
      </c>
      <c r="O228" t="s">
        <v>1074</v>
      </c>
      <c r="P228" t="s">
        <v>1199</v>
      </c>
    </row>
    <row r="229" spans="1:16">
      <c r="A229" s="1">
        <f>HYPERLINK("https://lsnyc.legalserver.org/matter/dynamic-profile/view/1882776","18-1882776")</f>
        <v>0</v>
      </c>
      <c r="B229" t="s">
        <v>19</v>
      </c>
      <c r="C229" t="s">
        <v>119</v>
      </c>
      <c r="D229" t="s">
        <v>119</v>
      </c>
      <c r="E229" t="s">
        <v>303</v>
      </c>
      <c r="F229" t="s">
        <v>544</v>
      </c>
      <c r="G229" t="s">
        <v>876</v>
      </c>
      <c r="I229" t="s">
        <v>896</v>
      </c>
      <c r="J229" t="s">
        <v>899</v>
      </c>
      <c r="K229" t="s">
        <v>900</v>
      </c>
      <c r="L229" t="s">
        <v>901</v>
      </c>
      <c r="M229" t="s">
        <v>899</v>
      </c>
      <c r="N229" t="s">
        <v>900</v>
      </c>
      <c r="O229" t="s">
        <v>1075</v>
      </c>
      <c r="P229" t="s">
        <v>1212</v>
      </c>
    </row>
    <row r="230" spans="1:16">
      <c r="A230" s="1">
        <f>HYPERLINK("https://lsnyc.legalserver.org/matter/dynamic-profile/view/1882949","18-1882949")</f>
        <v>0</v>
      </c>
      <c r="B230" t="s">
        <v>16</v>
      </c>
      <c r="C230" t="s">
        <v>97</v>
      </c>
      <c r="D230" t="s">
        <v>226</v>
      </c>
      <c r="E230" t="s">
        <v>97</v>
      </c>
      <c r="F230" t="s">
        <v>545</v>
      </c>
      <c r="G230" t="s">
        <v>876</v>
      </c>
      <c r="I230" t="s">
        <v>893</v>
      </c>
      <c r="J230" t="s">
        <v>899</v>
      </c>
      <c r="K230" t="s">
        <v>900</v>
      </c>
      <c r="L230" t="s">
        <v>901</v>
      </c>
      <c r="M230" t="s">
        <v>899</v>
      </c>
      <c r="N230" t="s">
        <v>900</v>
      </c>
      <c r="O230" t="s">
        <v>1076</v>
      </c>
      <c r="P230" t="s">
        <v>1175</v>
      </c>
    </row>
    <row r="231" spans="1:16">
      <c r="A231" s="1">
        <f>HYPERLINK("https://lsnyc.legalserver.org/matter/dynamic-profile/view/1883023","18-1883023")</f>
        <v>0</v>
      </c>
      <c r="B231" t="s">
        <v>19</v>
      </c>
      <c r="C231" t="s">
        <v>120</v>
      </c>
      <c r="D231" t="s">
        <v>120</v>
      </c>
      <c r="E231" t="s">
        <v>120</v>
      </c>
      <c r="F231" t="s">
        <v>546</v>
      </c>
      <c r="G231" t="s">
        <v>877</v>
      </c>
      <c r="H231" t="s">
        <v>885</v>
      </c>
      <c r="I231" t="s">
        <v>890</v>
      </c>
      <c r="J231" t="s">
        <v>899</v>
      </c>
      <c r="K231" t="s">
        <v>901</v>
      </c>
      <c r="L231" t="s">
        <v>900</v>
      </c>
      <c r="M231" t="s">
        <v>899</v>
      </c>
      <c r="N231" t="s">
        <v>899</v>
      </c>
      <c r="O231" t="s">
        <v>1076</v>
      </c>
      <c r="P231" t="s">
        <v>1110</v>
      </c>
    </row>
    <row r="232" spans="1:16">
      <c r="A232" s="1">
        <f>HYPERLINK("https://lsnyc.legalserver.org/matter/dynamic-profile/view/1883147","18-1883147")</f>
        <v>0</v>
      </c>
      <c r="B232" t="s">
        <v>16</v>
      </c>
      <c r="C232" t="s">
        <v>44</v>
      </c>
      <c r="D232" t="s">
        <v>249</v>
      </c>
      <c r="E232" t="s">
        <v>304</v>
      </c>
      <c r="F232" t="s">
        <v>547</v>
      </c>
      <c r="G232" t="s">
        <v>876</v>
      </c>
      <c r="I232" t="s">
        <v>893</v>
      </c>
      <c r="J232" t="s">
        <v>899</v>
      </c>
      <c r="K232" t="s">
        <v>900</v>
      </c>
      <c r="L232" t="s">
        <v>901</v>
      </c>
      <c r="M232" t="s">
        <v>899</v>
      </c>
      <c r="N232" t="s">
        <v>900</v>
      </c>
      <c r="O232" t="s">
        <v>1077</v>
      </c>
      <c r="P232" t="s">
        <v>1156</v>
      </c>
    </row>
    <row r="233" spans="1:16">
      <c r="A233" s="1">
        <f>HYPERLINK("https://lsnyc.legalserver.org/matter/dynamic-profile/view/1883279","18-1883279")</f>
        <v>0</v>
      </c>
      <c r="B233" t="s">
        <v>19</v>
      </c>
      <c r="C233" t="s">
        <v>31</v>
      </c>
      <c r="D233" t="s">
        <v>31</v>
      </c>
      <c r="E233" t="s">
        <v>31</v>
      </c>
      <c r="F233" t="s">
        <v>548</v>
      </c>
      <c r="G233" t="s">
        <v>877</v>
      </c>
      <c r="H233" t="s">
        <v>879</v>
      </c>
      <c r="I233" t="s">
        <v>893</v>
      </c>
      <c r="J233" t="s">
        <v>899</v>
      </c>
      <c r="K233" t="s">
        <v>901</v>
      </c>
      <c r="L233" t="s">
        <v>901</v>
      </c>
      <c r="M233" t="s">
        <v>899</v>
      </c>
      <c r="N233" t="s">
        <v>900</v>
      </c>
      <c r="O233" t="s">
        <v>1004</v>
      </c>
      <c r="P233" t="s">
        <v>1127</v>
      </c>
    </row>
    <row r="234" spans="1:16">
      <c r="A234" s="1">
        <f>HYPERLINK("https://lsnyc.legalserver.org/matter/dynamic-profile/view/1883295","18-1883295")</f>
        <v>0</v>
      </c>
      <c r="B234" t="s">
        <v>18</v>
      </c>
      <c r="C234" t="s">
        <v>121</v>
      </c>
      <c r="D234" t="s">
        <v>262</v>
      </c>
      <c r="E234" t="s">
        <v>121</v>
      </c>
      <c r="F234" t="s">
        <v>549</v>
      </c>
      <c r="G234" t="s">
        <v>876</v>
      </c>
      <c r="I234" t="s">
        <v>893</v>
      </c>
      <c r="J234" t="s">
        <v>899</v>
      </c>
      <c r="K234" t="s">
        <v>901</v>
      </c>
      <c r="L234" t="s">
        <v>901</v>
      </c>
      <c r="M234" t="s">
        <v>900</v>
      </c>
      <c r="N234" t="s">
        <v>900</v>
      </c>
      <c r="O234" t="s">
        <v>1004</v>
      </c>
      <c r="P234" t="s">
        <v>1107</v>
      </c>
    </row>
    <row r="235" spans="1:16">
      <c r="A235" s="1">
        <f>HYPERLINK("https://lsnyc.legalserver.org/matter/dynamic-profile/view/1883334","18-1883334")</f>
        <v>0</v>
      </c>
      <c r="B235" t="s">
        <v>18</v>
      </c>
      <c r="C235" t="s">
        <v>111</v>
      </c>
      <c r="D235" t="s">
        <v>213</v>
      </c>
      <c r="E235" t="s">
        <v>111</v>
      </c>
      <c r="F235" t="s">
        <v>550</v>
      </c>
      <c r="G235" t="s">
        <v>876</v>
      </c>
      <c r="I235" t="s">
        <v>896</v>
      </c>
      <c r="J235" t="s">
        <v>899</v>
      </c>
      <c r="K235" t="s">
        <v>901</v>
      </c>
      <c r="L235" t="s">
        <v>901</v>
      </c>
      <c r="M235" t="s">
        <v>899</v>
      </c>
      <c r="N235" t="s">
        <v>900</v>
      </c>
      <c r="O235" t="s">
        <v>1004</v>
      </c>
      <c r="P235" t="s">
        <v>1178</v>
      </c>
    </row>
    <row r="236" spans="1:16">
      <c r="A236" s="1">
        <f>HYPERLINK("https://lsnyc.legalserver.org/matter/dynamic-profile/view/1883419","18-1883419")</f>
        <v>0</v>
      </c>
      <c r="B236" t="s">
        <v>17</v>
      </c>
      <c r="C236" t="s">
        <v>118</v>
      </c>
      <c r="D236" t="s">
        <v>238</v>
      </c>
      <c r="E236" t="s">
        <v>305</v>
      </c>
      <c r="F236" t="s">
        <v>551</v>
      </c>
      <c r="G236" t="s">
        <v>877</v>
      </c>
      <c r="H236" t="s">
        <v>879</v>
      </c>
      <c r="I236" t="s">
        <v>891</v>
      </c>
      <c r="J236" t="s">
        <v>899</v>
      </c>
      <c r="K236" t="s">
        <v>901</v>
      </c>
      <c r="L236" t="s">
        <v>901</v>
      </c>
      <c r="M236" t="s">
        <v>899</v>
      </c>
      <c r="N236" t="s">
        <v>900</v>
      </c>
      <c r="O236" t="s">
        <v>1078</v>
      </c>
      <c r="P236" t="s">
        <v>1295</v>
      </c>
    </row>
    <row r="237" spans="1:16">
      <c r="A237" s="1">
        <f>HYPERLINK("https://lsnyc.legalserver.org/matter/dynamic-profile/view/1883427","18-1883427")</f>
        <v>0</v>
      </c>
      <c r="B237" t="s">
        <v>17</v>
      </c>
      <c r="C237" t="s">
        <v>118</v>
      </c>
      <c r="D237" t="s">
        <v>238</v>
      </c>
      <c r="E237" t="s">
        <v>305</v>
      </c>
      <c r="F237" t="s">
        <v>552</v>
      </c>
      <c r="G237" t="s">
        <v>877</v>
      </c>
      <c r="H237" t="s">
        <v>879</v>
      </c>
      <c r="I237" t="s">
        <v>891</v>
      </c>
      <c r="J237" t="s">
        <v>899</v>
      </c>
      <c r="K237" t="s">
        <v>901</v>
      </c>
      <c r="L237" t="s">
        <v>901</v>
      </c>
      <c r="M237" t="s">
        <v>900</v>
      </c>
      <c r="N237" t="s">
        <v>900</v>
      </c>
      <c r="O237" t="s">
        <v>1078</v>
      </c>
      <c r="P237" t="s">
        <v>1295</v>
      </c>
    </row>
    <row r="238" spans="1:16">
      <c r="A238" s="1">
        <f>HYPERLINK("https://lsnyc.legalserver.org/matter/dynamic-profile/view/1883501","18-1883501")</f>
        <v>0</v>
      </c>
      <c r="B238" t="s">
        <v>17</v>
      </c>
      <c r="C238" t="s">
        <v>70</v>
      </c>
      <c r="D238" t="s">
        <v>70</v>
      </c>
      <c r="E238" t="s">
        <v>70</v>
      </c>
      <c r="F238" t="s">
        <v>553</v>
      </c>
      <c r="G238" t="s">
        <v>877</v>
      </c>
      <c r="H238" t="s">
        <v>879</v>
      </c>
      <c r="I238" t="s">
        <v>890</v>
      </c>
      <c r="J238" t="s">
        <v>899</v>
      </c>
      <c r="K238" t="s">
        <v>901</v>
      </c>
      <c r="L238" t="s">
        <v>901</v>
      </c>
      <c r="M238" t="s">
        <v>899</v>
      </c>
      <c r="N238" t="s">
        <v>900</v>
      </c>
      <c r="O238" t="s">
        <v>1079</v>
      </c>
      <c r="P238" t="s">
        <v>1294</v>
      </c>
    </row>
    <row r="239" spans="1:16">
      <c r="A239" s="1">
        <f>HYPERLINK("https://lsnyc.legalserver.org/matter/dynamic-profile/view/1883505","18-1883505")</f>
        <v>0</v>
      </c>
      <c r="B239" t="s">
        <v>16</v>
      </c>
      <c r="C239" t="s">
        <v>44</v>
      </c>
      <c r="D239" t="s">
        <v>262</v>
      </c>
      <c r="E239" t="s">
        <v>98</v>
      </c>
      <c r="F239" t="s">
        <v>554</v>
      </c>
      <c r="G239" t="s">
        <v>876</v>
      </c>
      <c r="I239" t="s">
        <v>894</v>
      </c>
      <c r="J239" t="s">
        <v>899</v>
      </c>
      <c r="K239" t="s">
        <v>900</v>
      </c>
      <c r="L239" t="s">
        <v>901</v>
      </c>
      <c r="M239" t="s">
        <v>900</v>
      </c>
      <c r="N239" t="s">
        <v>900</v>
      </c>
      <c r="O239" t="s">
        <v>1079</v>
      </c>
      <c r="P239" t="s">
        <v>1291</v>
      </c>
    </row>
    <row r="240" spans="1:16">
      <c r="A240" s="1">
        <f>HYPERLINK("https://lsnyc.legalserver.org/matter/dynamic-profile/view/1883743","18-1883743")</f>
        <v>0</v>
      </c>
      <c r="B240" t="s">
        <v>18</v>
      </c>
      <c r="C240" t="s">
        <v>122</v>
      </c>
      <c r="D240" t="s">
        <v>148</v>
      </c>
      <c r="E240" t="s">
        <v>122</v>
      </c>
      <c r="F240" t="s">
        <v>555</v>
      </c>
      <c r="G240" t="s">
        <v>876</v>
      </c>
      <c r="I240" t="s">
        <v>893</v>
      </c>
      <c r="J240" t="s">
        <v>899</v>
      </c>
      <c r="K240" t="s">
        <v>901</v>
      </c>
      <c r="L240" t="s">
        <v>901</v>
      </c>
      <c r="M240" t="s">
        <v>899</v>
      </c>
      <c r="N240" t="s">
        <v>900</v>
      </c>
      <c r="O240" t="s">
        <v>1080</v>
      </c>
      <c r="P240" t="s">
        <v>1113</v>
      </c>
    </row>
    <row r="241" spans="1:16">
      <c r="A241" s="1">
        <f>HYPERLINK("https://lsnyc.legalserver.org/matter/dynamic-profile/view/1883762","18-1883762")</f>
        <v>0</v>
      </c>
      <c r="B241" t="s">
        <v>18</v>
      </c>
      <c r="C241" t="s">
        <v>123</v>
      </c>
      <c r="D241" t="s">
        <v>249</v>
      </c>
      <c r="E241" t="s">
        <v>123</v>
      </c>
      <c r="F241" t="s">
        <v>556</v>
      </c>
      <c r="G241" t="s">
        <v>876</v>
      </c>
      <c r="I241" t="s">
        <v>891</v>
      </c>
      <c r="J241" t="s">
        <v>899</v>
      </c>
      <c r="K241" t="s">
        <v>901</v>
      </c>
      <c r="L241" t="s">
        <v>901</v>
      </c>
      <c r="M241" t="s">
        <v>899</v>
      </c>
      <c r="N241" t="s">
        <v>900</v>
      </c>
      <c r="O241" t="s">
        <v>1080</v>
      </c>
      <c r="P241" t="s">
        <v>1294</v>
      </c>
    </row>
    <row r="242" spans="1:16">
      <c r="A242" s="1">
        <f>HYPERLINK("https://lsnyc.legalserver.org/matter/dynamic-profile/view/1883873","18-1883873")</f>
        <v>0</v>
      </c>
      <c r="B242" t="s">
        <v>18</v>
      </c>
      <c r="C242" t="s">
        <v>124</v>
      </c>
      <c r="D242" t="s">
        <v>124</v>
      </c>
      <c r="E242" t="s">
        <v>124</v>
      </c>
      <c r="F242" t="s">
        <v>557</v>
      </c>
      <c r="G242" t="s">
        <v>876</v>
      </c>
      <c r="I242" t="s">
        <v>894</v>
      </c>
      <c r="J242" t="s">
        <v>900</v>
      </c>
      <c r="K242" t="s">
        <v>901</v>
      </c>
      <c r="L242" t="s">
        <v>901</v>
      </c>
      <c r="M242" t="s">
        <v>899</v>
      </c>
      <c r="N242" t="s">
        <v>900</v>
      </c>
      <c r="O242" t="s">
        <v>1081</v>
      </c>
      <c r="P242" t="s">
        <v>1144</v>
      </c>
    </row>
    <row r="243" spans="1:16">
      <c r="A243" s="1">
        <f>HYPERLINK("https://lsnyc.legalserver.org/matter/dynamic-profile/view/1884242","18-1884242")</f>
        <v>0</v>
      </c>
      <c r="B243" t="s">
        <v>17</v>
      </c>
      <c r="C243" t="s">
        <v>78</v>
      </c>
      <c r="D243" t="s">
        <v>28</v>
      </c>
      <c r="E243" t="s">
        <v>78</v>
      </c>
      <c r="F243" t="s">
        <v>558</v>
      </c>
      <c r="G243" t="s">
        <v>877</v>
      </c>
      <c r="H243" t="s">
        <v>879</v>
      </c>
      <c r="I243" t="s">
        <v>891</v>
      </c>
      <c r="J243" t="s">
        <v>899</v>
      </c>
      <c r="K243" t="s">
        <v>901</v>
      </c>
      <c r="L243" t="s">
        <v>901</v>
      </c>
      <c r="M243" t="s">
        <v>899</v>
      </c>
      <c r="N243" t="s">
        <v>900</v>
      </c>
      <c r="O243" t="s">
        <v>1082</v>
      </c>
      <c r="P243" t="s">
        <v>1154</v>
      </c>
    </row>
    <row r="244" spans="1:16">
      <c r="A244" s="1">
        <f>HYPERLINK("https://lsnyc.legalserver.org/matter/dynamic-profile/view/1884380","18-1884380")</f>
        <v>0</v>
      </c>
      <c r="B244" t="s">
        <v>19</v>
      </c>
      <c r="C244" t="s">
        <v>46</v>
      </c>
      <c r="D244" t="s">
        <v>96</v>
      </c>
      <c r="E244" t="s">
        <v>296</v>
      </c>
      <c r="F244" t="s">
        <v>559</v>
      </c>
      <c r="G244" t="s">
        <v>877</v>
      </c>
      <c r="H244" t="s">
        <v>879</v>
      </c>
      <c r="I244" t="s">
        <v>893</v>
      </c>
      <c r="J244" t="s">
        <v>899</v>
      </c>
      <c r="K244" t="s">
        <v>901</v>
      </c>
      <c r="L244" t="s">
        <v>900</v>
      </c>
      <c r="M244" t="s">
        <v>899</v>
      </c>
      <c r="N244" t="s">
        <v>900</v>
      </c>
      <c r="O244" t="s">
        <v>1083</v>
      </c>
      <c r="P244" t="s">
        <v>1118</v>
      </c>
    </row>
    <row r="245" spans="1:16">
      <c r="A245" s="1">
        <f>HYPERLINK("https://lsnyc.legalserver.org/matter/dynamic-profile/view/1884381","18-1884381")</f>
        <v>0</v>
      </c>
      <c r="B245" t="s">
        <v>17</v>
      </c>
      <c r="C245" t="s">
        <v>125</v>
      </c>
      <c r="D245" t="s">
        <v>88</v>
      </c>
      <c r="E245" t="s">
        <v>125</v>
      </c>
      <c r="F245" t="s">
        <v>560</v>
      </c>
      <c r="G245" t="s">
        <v>877</v>
      </c>
      <c r="H245" t="s">
        <v>878</v>
      </c>
      <c r="I245" t="s">
        <v>898</v>
      </c>
      <c r="J245" t="s">
        <v>899</v>
      </c>
      <c r="K245" t="s">
        <v>901</v>
      </c>
      <c r="L245" t="s">
        <v>901</v>
      </c>
      <c r="M245" t="s">
        <v>899</v>
      </c>
      <c r="N245" t="s">
        <v>899</v>
      </c>
      <c r="O245" t="s">
        <v>1083</v>
      </c>
      <c r="P245" t="s">
        <v>1143</v>
      </c>
    </row>
    <row r="246" spans="1:16">
      <c r="A246" s="1">
        <f>HYPERLINK("https://lsnyc.legalserver.org/matter/dynamic-profile/view/1884408","18-1884408")</f>
        <v>0</v>
      </c>
      <c r="B246" t="s">
        <v>18</v>
      </c>
      <c r="C246" t="s">
        <v>126</v>
      </c>
      <c r="D246" t="s">
        <v>258</v>
      </c>
      <c r="E246" t="s">
        <v>126</v>
      </c>
      <c r="F246" t="s">
        <v>561</v>
      </c>
      <c r="G246" t="s">
        <v>877</v>
      </c>
      <c r="H246" t="s">
        <v>886</v>
      </c>
      <c r="I246" t="s">
        <v>898</v>
      </c>
      <c r="J246" t="s">
        <v>899</v>
      </c>
      <c r="K246" t="s">
        <v>901</v>
      </c>
      <c r="L246" t="s">
        <v>901</v>
      </c>
      <c r="M246" t="s">
        <v>899</v>
      </c>
      <c r="N246" t="s">
        <v>900</v>
      </c>
      <c r="O246" t="s">
        <v>1083</v>
      </c>
      <c r="P246" t="s">
        <v>1141</v>
      </c>
    </row>
    <row r="247" spans="1:16">
      <c r="A247" s="1">
        <f>HYPERLINK("https://lsnyc.legalserver.org/matter/dynamic-profile/view/1884432","18-1884432")</f>
        <v>0</v>
      </c>
      <c r="B247" t="s">
        <v>18</v>
      </c>
      <c r="C247" t="s">
        <v>127</v>
      </c>
      <c r="D247" t="s">
        <v>265</v>
      </c>
      <c r="E247" t="s">
        <v>306</v>
      </c>
      <c r="F247" t="s">
        <v>562</v>
      </c>
      <c r="G247" t="s">
        <v>876</v>
      </c>
      <c r="I247" t="s">
        <v>890</v>
      </c>
      <c r="J247" t="s">
        <v>899</v>
      </c>
      <c r="K247" t="s">
        <v>901</v>
      </c>
      <c r="L247" t="s">
        <v>901</v>
      </c>
      <c r="M247" t="s">
        <v>899</v>
      </c>
      <c r="N247" t="s">
        <v>900</v>
      </c>
      <c r="O247" t="s">
        <v>1083</v>
      </c>
      <c r="P247" t="s">
        <v>1296</v>
      </c>
    </row>
    <row r="248" spans="1:16">
      <c r="A248" s="1">
        <f>HYPERLINK("https://lsnyc.legalserver.org/matter/dynamic-profile/view/1884535","18-1884535")</f>
        <v>0</v>
      </c>
      <c r="B248" t="s">
        <v>17</v>
      </c>
      <c r="C248" t="s">
        <v>118</v>
      </c>
      <c r="D248" t="s">
        <v>243</v>
      </c>
      <c r="E248" t="s">
        <v>147</v>
      </c>
      <c r="F248" t="s">
        <v>563</v>
      </c>
      <c r="G248" t="s">
        <v>876</v>
      </c>
      <c r="I248" t="s">
        <v>891</v>
      </c>
      <c r="J248" t="s">
        <v>899</v>
      </c>
      <c r="K248" t="s">
        <v>901</v>
      </c>
      <c r="L248" t="s">
        <v>901</v>
      </c>
      <c r="M248" t="s">
        <v>899</v>
      </c>
      <c r="N248" t="s">
        <v>900</v>
      </c>
      <c r="O248" t="s">
        <v>1056</v>
      </c>
      <c r="P248" t="s">
        <v>1252</v>
      </c>
    </row>
    <row r="249" spans="1:16">
      <c r="A249" s="1">
        <f>HYPERLINK("https://lsnyc.legalserver.org/matter/dynamic-profile/view/1884536","18-1884536")</f>
        <v>0</v>
      </c>
      <c r="B249" t="s">
        <v>17</v>
      </c>
      <c r="C249" t="s">
        <v>118</v>
      </c>
      <c r="D249" t="s">
        <v>243</v>
      </c>
      <c r="E249" t="s">
        <v>147</v>
      </c>
      <c r="F249" t="s">
        <v>564</v>
      </c>
      <c r="G249" t="s">
        <v>876</v>
      </c>
      <c r="I249" t="s">
        <v>891</v>
      </c>
      <c r="J249" t="s">
        <v>899</v>
      </c>
      <c r="K249" t="s">
        <v>901</v>
      </c>
      <c r="L249" t="s">
        <v>901</v>
      </c>
      <c r="M249" t="s">
        <v>899</v>
      </c>
      <c r="N249" t="s">
        <v>900</v>
      </c>
      <c r="O249" t="s">
        <v>1074</v>
      </c>
      <c r="P249" t="s">
        <v>1252</v>
      </c>
    </row>
    <row r="250" spans="1:16">
      <c r="A250" s="1">
        <f>HYPERLINK("https://lsnyc.legalserver.org/matter/dynamic-profile/view/1884560","18-1884560")</f>
        <v>0</v>
      </c>
      <c r="B250" t="s">
        <v>17</v>
      </c>
      <c r="C250" t="s">
        <v>118</v>
      </c>
      <c r="D250" t="s">
        <v>243</v>
      </c>
      <c r="E250" t="s">
        <v>147</v>
      </c>
      <c r="F250" t="s">
        <v>565</v>
      </c>
      <c r="G250" t="s">
        <v>876</v>
      </c>
      <c r="I250" t="s">
        <v>891</v>
      </c>
      <c r="J250" t="s">
        <v>899</v>
      </c>
      <c r="K250" t="s">
        <v>901</v>
      </c>
      <c r="L250" t="s">
        <v>901</v>
      </c>
      <c r="M250" t="s">
        <v>899</v>
      </c>
      <c r="N250" t="s">
        <v>900</v>
      </c>
      <c r="O250" t="s">
        <v>1062</v>
      </c>
      <c r="P250" t="s">
        <v>1252</v>
      </c>
    </row>
    <row r="251" spans="1:16">
      <c r="A251" s="1">
        <f>HYPERLINK("https://lsnyc.legalserver.org/matter/dynamic-profile/view/1884586","18-1884586")</f>
        <v>0</v>
      </c>
      <c r="B251" t="s">
        <v>18</v>
      </c>
      <c r="C251" t="s">
        <v>68</v>
      </c>
      <c r="D251" t="s">
        <v>266</v>
      </c>
      <c r="E251" t="s">
        <v>68</v>
      </c>
      <c r="F251" t="s">
        <v>566</v>
      </c>
      <c r="G251" t="s">
        <v>877</v>
      </c>
      <c r="H251" t="s">
        <v>879</v>
      </c>
      <c r="I251" t="s">
        <v>897</v>
      </c>
      <c r="J251" t="s">
        <v>899</v>
      </c>
      <c r="K251" t="s">
        <v>901</v>
      </c>
      <c r="L251" t="s">
        <v>900</v>
      </c>
      <c r="M251" t="s">
        <v>899</v>
      </c>
      <c r="N251" t="s">
        <v>900</v>
      </c>
      <c r="O251" t="s">
        <v>1084</v>
      </c>
      <c r="P251" t="s">
        <v>1297</v>
      </c>
    </row>
    <row r="252" spans="1:16">
      <c r="A252" s="1">
        <f>HYPERLINK("https://lsnyc.legalserver.org/matter/dynamic-profile/view/1884699","18-1884699")</f>
        <v>0</v>
      </c>
      <c r="B252" t="s">
        <v>17</v>
      </c>
      <c r="C252" t="s">
        <v>118</v>
      </c>
      <c r="D252" t="s">
        <v>243</v>
      </c>
      <c r="E252" t="s">
        <v>147</v>
      </c>
      <c r="F252" t="s">
        <v>567</v>
      </c>
      <c r="G252" t="s">
        <v>876</v>
      </c>
      <c r="I252" t="s">
        <v>891</v>
      </c>
      <c r="J252" t="s">
        <v>899</v>
      </c>
      <c r="K252" t="s">
        <v>901</v>
      </c>
      <c r="L252" t="s">
        <v>901</v>
      </c>
      <c r="M252" t="s">
        <v>899</v>
      </c>
      <c r="N252" t="s">
        <v>900</v>
      </c>
      <c r="O252" t="s">
        <v>1085</v>
      </c>
      <c r="P252" t="s">
        <v>1252</v>
      </c>
    </row>
    <row r="253" spans="1:16">
      <c r="A253" s="1">
        <f>HYPERLINK("https://lsnyc.legalserver.org/matter/dynamic-profile/view/1884734","18-1884734")</f>
        <v>0</v>
      </c>
      <c r="B253" t="s">
        <v>18</v>
      </c>
      <c r="C253" t="s">
        <v>90</v>
      </c>
      <c r="D253" t="s">
        <v>155</v>
      </c>
      <c r="E253" t="s">
        <v>90</v>
      </c>
      <c r="F253" t="s">
        <v>568</v>
      </c>
      <c r="G253" t="s">
        <v>876</v>
      </c>
      <c r="I253" t="s">
        <v>898</v>
      </c>
      <c r="J253" t="s">
        <v>899</v>
      </c>
      <c r="K253" t="s">
        <v>901</v>
      </c>
      <c r="L253" t="s">
        <v>901</v>
      </c>
      <c r="M253" t="s">
        <v>899</v>
      </c>
      <c r="N253" t="s">
        <v>900</v>
      </c>
      <c r="O253" t="s">
        <v>1085</v>
      </c>
      <c r="P253" t="s">
        <v>1298</v>
      </c>
    </row>
    <row r="254" spans="1:16">
      <c r="A254" s="1">
        <f>HYPERLINK("https://lsnyc.legalserver.org/matter/dynamic-profile/view/1884750","18-1884750")</f>
        <v>0</v>
      </c>
      <c r="B254" t="s">
        <v>17</v>
      </c>
      <c r="C254" t="s">
        <v>72</v>
      </c>
      <c r="D254" t="s">
        <v>72</v>
      </c>
      <c r="E254" t="s">
        <v>72</v>
      </c>
      <c r="F254" t="s">
        <v>569</v>
      </c>
      <c r="G254" t="s">
        <v>877</v>
      </c>
      <c r="H254" t="s">
        <v>878</v>
      </c>
      <c r="I254" t="s">
        <v>893</v>
      </c>
      <c r="J254" t="s">
        <v>899</v>
      </c>
      <c r="K254" t="s">
        <v>901</v>
      </c>
      <c r="L254" t="s">
        <v>901</v>
      </c>
      <c r="M254" t="s">
        <v>900</v>
      </c>
      <c r="N254" t="s">
        <v>900</v>
      </c>
      <c r="O254" t="s">
        <v>1085</v>
      </c>
      <c r="P254" t="s">
        <v>1189</v>
      </c>
    </row>
    <row r="255" spans="1:16">
      <c r="A255" s="1">
        <f>HYPERLINK("https://lsnyc.legalserver.org/matter/dynamic-profile/view/1884769","18-1884769")</f>
        <v>0</v>
      </c>
      <c r="B255" t="s">
        <v>17</v>
      </c>
      <c r="C255" t="s">
        <v>128</v>
      </c>
      <c r="D255" t="s">
        <v>255</v>
      </c>
      <c r="E255" t="s">
        <v>128</v>
      </c>
      <c r="F255" t="s">
        <v>570</v>
      </c>
      <c r="G255" t="s">
        <v>876</v>
      </c>
      <c r="H255" t="s">
        <v>878</v>
      </c>
      <c r="I255" t="s">
        <v>893</v>
      </c>
      <c r="J255" t="s">
        <v>899</v>
      </c>
      <c r="K255" t="s">
        <v>900</v>
      </c>
      <c r="L255" t="s">
        <v>901</v>
      </c>
      <c r="M255" t="s">
        <v>899</v>
      </c>
      <c r="N255" t="s">
        <v>900</v>
      </c>
      <c r="O255" t="s">
        <v>1086</v>
      </c>
      <c r="P255" t="s">
        <v>1224</v>
      </c>
    </row>
    <row r="256" spans="1:16">
      <c r="A256" s="1">
        <f>HYPERLINK("https://lsnyc.legalserver.org/matter/dynamic-profile/view/1884869","18-1884869")</f>
        <v>0</v>
      </c>
      <c r="B256" t="s">
        <v>18</v>
      </c>
      <c r="C256" t="s">
        <v>129</v>
      </c>
      <c r="D256" t="s">
        <v>258</v>
      </c>
      <c r="E256" t="s">
        <v>129</v>
      </c>
      <c r="F256" t="s">
        <v>571</v>
      </c>
      <c r="G256" t="s">
        <v>877</v>
      </c>
      <c r="H256" t="s">
        <v>878</v>
      </c>
      <c r="I256" t="s">
        <v>891</v>
      </c>
      <c r="J256" t="s">
        <v>899</v>
      </c>
      <c r="K256" t="s">
        <v>901</v>
      </c>
      <c r="L256" t="s">
        <v>901</v>
      </c>
      <c r="M256" t="s">
        <v>899</v>
      </c>
      <c r="N256" t="s">
        <v>900</v>
      </c>
      <c r="O256" t="s">
        <v>1087</v>
      </c>
      <c r="P256" t="s">
        <v>1255</v>
      </c>
    </row>
    <row r="257" spans="1:16">
      <c r="A257" s="1">
        <f>HYPERLINK("https://lsnyc.legalserver.org/matter/dynamic-profile/view/1885016","18-1885016")</f>
        <v>0</v>
      </c>
      <c r="B257" t="s">
        <v>18</v>
      </c>
      <c r="C257" t="s">
        <v>130</v>
      </c>
      <c r="D257" t="s">
        <v>188</v>
      </c>
      <c r="E257" t="s">
        <v>130</v>
      </c>
      <c r="F257" t="s">
        <v>572</v>
      </c>
      <c r="G257" t="s">
        <v>876</v>
      </c>
      <c r="I257" t="s">
        <v>896</v>
      </c>
      <c r="J257" t="s">
        <v>899</v>
      </c>
      <c r="K257" t="s">
        <v>901</v>
      </c>
      <c r="L257" t="s">
        <v>901</v>
      </c>
      <c r="M257" t="s">
        <v>900</v>
      </c>
      <c r="N257" t="s">
        <v>900</v>
      </c>
      <c r="O257" t="s">
        <v>1088</v>
      </c>
      <c r="P257" t="s">
        <v>1103</v>
      </c>
    </row>
    <row r="258" spans="1:16">
      <c r="A258" s="1">
        <f>HYPERLINK("https://lsnyc.legalserver.org/matter/dynamic-profile/view/1885153","18-1885153")</f>
        <v>0</v>
      </c>
      <c r="B258" t="s">
        <v>19</v>
      </c>
      <c r="C258" t="s">
        <v>119</v>
      </c>
      <c r="D258" t="s">
        <v>119</v>
      </c>
      <c r="E258" t="s">
        <v>307</v>
      </c>
      <c r="F258" t="s">
        <v>573</v>
      </c>
      <c r="G258" t="s">
        <v>876</v>
      </c>
      <c r="I258" t="s">
        <v>893</v>
      </c>
      <c r="J258" t="s">
        <v>899</v>
      </c>
      <c r="K258" t="s">
        <v>900</v>
      </c>
      <c r="L258" t="s">
        <v>901</v>
      </c>
      <c r="M258" t="s">
        <v>899</v>
      </c>
      <c r="N258" t="s">
        <v>900</v>
      </c>
      <c r="O258" t="s">
        <v>1089</v>
      </c>
      <c r="P258" t="s">
        <v>1109</v>
      </c>
    </row>
    <row r="259" spans="1:16">
      <c r="A259" s="1">
        <f>HYPERLINK("https://lsnyc.legalserver.org/matter/dynamic-profile/view/1885358","18-1885358")</f>
        <v>0</v>
      </c>
      <c r="B259" t="s">
        <v>18</v>
      </c>
      <c r="C259" t="s">
        <v>65</v>
      </c>
      <c r="D259" t="s">
        <v>65</v>
      </c>
      <c r="E259" t="s">
        <v>65</v>
      </c>
      <c r="F259" t="s">
        <v>574</v>
      </c>
      <c r="G259" t="s">
        <v>876</v>
      </c>
      <c r="I259" t="s">
        <v>896</v>
      </c>
      <c r="J259" t="s">
        <v>899</v>
      </c>
      <c r="K259" t="s">
        <v>901</v>
      </c>
      <c r="L259" t="s">
        <v>901</v>
      </c>
      <c r="M259" t="s">
        <v>900</v>
      </c>
      <c r="N259" t="s">
        <v>900</v>
      </c>
      <c r="O259" t="s">
        <v>1090</v>
      </c>
      <c r="P259" t="s">
        <v>1238</v>
      </c>
    </row>
    <row r="260" spans="1:16">
      <c r="A260" s="1">
        <f>HYPERLINK("https://lsnyc.legalserver.org/matter/dynamic-profile/view/1885550","18-1885550")</f>
        <v>0</v>
      </c>
      <c r="B260" t="s">
        <v>17</v>
      </c>
      <c r="C260" t="s">
        <v>131</v>
      </c>
      <c r="D260" t="s">
        <v>131</v>
      </c>
      <c r="E260" t="s">
        <v>308</v>
      </c>
      <c r="F260" t="s">
        <v>575</v>
      </c>
      <c r="G260" t="s">
        <v>876</v>
      </c>
      <c r="I260" t="s">
        <v>893</v>
      </c>
      <c r="J260" t="s">
        <v>899</v>
      </c>
      <c r="K260" t="s">
        <v>900</v>
      </c>
      <c r="L260" t="s">
        <v>901</v>
      </c>
      <c r="M260" t="s">
        <v>900</v>
      </c>
      <c r="N260" t="s">
        <v>900</v>
      </c>
      <c r="O260" t="s">
        <v>1091</v>
      </c>
      <c r="P260" t="s">
        <v>1119</v>
      </c>
    </row>
    <row r="261" spans="1:16">
      <c r="A261" s="1">
        <f>HYPERLINK("https://lsnyc.legalserver.org/matter/dynamic-profile/view/1885719","18-1885719")</f>
        <v>0</v>
      </c>
      <c r="B261" t="s">
        <v>18</v>
      </c>
      <c r="C261" t="s">
        <v>132</v>
      </c>
      <c r="D261" t="s">
        <v>188</v>
      </c>
      <c r="E261" t="s">
        <v>132</v>
      </c>
      <c r="F261" t="s">
        <v>576</v>
      </c>
      <c r="G261" t="s">
        <v>876</v>
      </c>
      <c r="I261" t="s">
        <v>898</v>
      </c>
      <c r="J261" t="s">
        <v>899</v>
      </c>
      <c r="K261" t="s">
        <v>901</v>
      </c>
      <c r="L261" t="s">
        <v>901</v>
      </c>
      <c r="M261" t="s">
        <v>899</v>
      </c>
      <c r="N261" t="s">
        <v>900</v>
      </c>
      <c r="O261" t="s">
        <v>1092</v>
      </c>
      <c r="P261" t="s">
        <v>1299</v>
      </c>
    </row>
    <row r="262" spans="1:16">
      <c r="A262" s="1">
        <f>HYPERLINK("https://lsnyc.legalserver.org/matter/dynamic-profile/view/1885858","18-1885858")</f>
        <v>0</v>
      </c>
      <c r="B262" t="s">
        <v>18</v>
      </c>
      <c r="C262" t="s">
        <v>40</v>
      </c>
      <c r="D262" t="s">
        <v>226</v>
      </c>
      <c r="E262" t="s">
        <v>40</v>
      </c>
      <c r="F262" t="s">
        <v>577</v>
      </c>
      <c r="G262" t="s">
        <v>877</v>
      </c>
      <c r="H262" t="s">
        <v>879</v>
      </c>
      <c r="I262" t="s">
        <v>893</v>
      </c>
      <c r="J262" t="s">
        <v>899</v>
      </c>
      <c r="K262" t="s">
        <v>901</v>
      </c>
      <c r="L262" t="s">
        <v>901</v>
      </c>
      <c r="M262" t="s">
        <v>899</v>
      </c>
      <c r="N262" t="s">
        <v>900</v>
      </c>
      <c r="O262" t="s">
        <v>1093</v>
      </c>
      <c r="P262" t="s">
        <v>1114</v>
      </c>
    </row>
    <row r="263" spans="1:16">
      <c r="A263" s="1">
        <f>HYPERLINK("https://lsnyc.legalserver.org/matter/dynamic-profile/view/1886241","18-1886241")</f>
        <v>0</v>
      </c>
      <c r="B263" t="s">
        <v>19</v>
      </c>
      <c r="C263" t="s">
        <v>103</v>
      </c>
      <c r="D263" t="s">
        <v>228</v>
      </c>
      <c r="E263" t="s">
        <v>297</v>
      </c>
      <c r="F263" t="s">
        <v>578</v>
      </c>
      <c r="G263" t="s">
        <v>876</v>
      </c>
      <c r="I263" t="s">
        <v>893</v>
      </c>
      <c r="J263" t="s">
        <v>899</v>
      </c>
      <c r="K263" t="s">
        <v>900</v>
      </c>
      <c r="L263" t="s">
        <v>901</v>
      </c>
      <c r="M263" t="s">
        <v>899</v>
      </c>
      <c r="N263" t="s">
        <v>900</v>
      </c>
      <c r="O263" t="s">
        <v>1094</v>
      </c>
      <c r="P263" t="s">
        <v>1155</v>
      </c>
    </row>
    <row r="264" spans="1:16">
      <c r="A264" s="1">
        <f>HYPERLINK("https://lsnyc.legalserver.org/matter/dynamic-profile/view/1886361","18-1886361")</f>
        <v>0</v>
      </c>
      <c r="B264" t="s">
        <v>18</v>
      </c>
      <c r="C264" t="s">
        <v>133</v>
      </c>
      <c r="D264" t="s">
        <v>251</v>
      </c>
      <c r="E264" t="s">
        <v>133</v>
      </c>
      <c r="F264" t="s">
        <v>579</v>
      </c>
      <c r="G264" t="s">
        <v>876</v>
      </c>
      <c r="I264" t="s">
        <v>894</v>
      </c>
      <c r="J264" t="s">
        <v>900</v>
      </c>
      <c r="K264" t="s">
        <v>901</v>
      </c>
      <c r="L264" t="s">
        <v>901</v>
      </c>
      <c r="M264" t="s">
        <v>899</v>
      </c>
      <c r="N264" t="s">
        <v>900</v>
      </c>
      <c r="O264" t="s">
        <v>1095</v>
      </c>
      <c r="P264" t="s">
        <v>1300</v>
      </c>
    </row>
    <row r="265" spans="1:16">
      <c r="A265" s="1">
        <f>HYPERLINK("https://lsnyc.legalserver.org/matter/dynamic-profile/view/1886390","18-1886390")</f>
        <v>0</v>
      </c>
      <c r="B265" t="s">
        <v>19</v>
      </c>
      <c r="C265" t="s">
        <v>31</v>
      </c>
      <c r="D265" t="s">
        <v>31</v>
      </c>
      <c r="E265" t="s">
        <v>31</v>
      </c>
      <c r="F265" t="s">
        <v>580</v>
      </c>
      <c r="G265" t="s">
        <v>877</v>
      </c>
      <c r="H265" t="s">
        <v>879</v>
      </c>
      <c r="I265" t="s">
        <v>896</v>
      </c>
      <c r="J265" t="s">
        <v>899</v>
      </c>
      <c r="K265" t="s">
        <v>901</v>
      </c>
      <c r="L265" t="s">
        <v>901</v>
      </c>
      <c r="M265" t="s">
        <v>899</v>
      </c>
      <c r="N265" t="s">
        <v>900</v>
      </c>
      <c r="O265" t="s">
        <v>1095</v>
      </c>
      <c r="P265" t="s">
        <v>1127</v>
      </c>
    </row>
    <row r="266" spans="1:16">
      <c r="A266" s="1">
        <f>HYPERLINK("https://lsnyc.legalserver.org/matter/dynamic-profile/view/1886401","18-1886401")</f>
        <v>0</v>
      </c>
      <c r="B266" t="s">
        <v>18</v>
      </c>
      <c r="C266" t="s">
        <v>69</v>
      </c>
      <c r="D266" t="s">
        <v>249</v>
      </c>
      <c r="E266" t="s">
        <v>58</v>
      </c>
      <c r="F266" t="s">
        <v>581</v>
      </c>
      <c r="G266" t="s">
        <v>876</v>
      </c>
      <c r="I266" t="s">
        <v>893</v>
      </c>
      <c r="J266" t="s">
        <v>899</v>
      </c>
      <c r="K266" t="s">
        <v>901</v>
      </c>
      <c r="L266" t="s">
        <v>901</v>
      </c>
      <c r="M266" t="s">
        <v>899</v>
      </c>
      <c r="N266" t="s">
        <v>900</v>
      </c>
      <c r="O266" t="s">
        <v>1096</v>
      </c>
      <c r="P266" t="s">
        <v>1268</v>
      </c>
    </row>
    <row r="267" spans="1:16">
      <c r="A267" s="1">
        <f>HYPERLINK("https://lsnyc.legalserver.org/matter/dynamic-profile/view/1886587","18-1886587")</f>
        <v>0</v>
      </c>
      <c r="B267" t="s">
        <v>16</v>
      </c>
      <c r="C267" t="s">
        <v>34</v>
      </c>
      <c r="D267" t="s">
        <v>267</v>
      </c>
      <c r="E267" t="s">
        <v>267</v>
      </c>
      <c r="F267" t="s">
        <v>582</v>
      </c>
      <c r="G267" t="s">
        <v>877</v>
      </c>
      <c r="H267" t="s">
        <v>887</v>
      </c>
      <c r="I267" t="s">
        <v>893</v>
      </c>
      <c r="J267" t="s">
        <v>899</v>
      </c>
      <c r="K267" t="s">
        <v>901</v>
      </c>
      <c r="L267" t="s">
        <v>900</v>
      </c>
      <c r="M267" t="s">
        <v>899</v>
      </c>
      <c r="N267" t="s">
        <v>900</v>
      </c>
      <c r="O267" t="s">
        <v>1097</v>
      </c>
      <c r="P267" t="s">
        <v>1211</v>
      </c>
    </row>
    <row r="268" spans="1:16">
      <c r="A268" s="1">
        <f>HYPERLINK("https://lsnyc.legalserver.org/matter/dynamic-profile/view/1886703","18-1886703")</f>
        <v>0</v>
      </c>
      <c r="B268" t="s">
        <v>16</v>
      </c>
      <c r="C268" t="s">
        <v>34</v>
      </c>
      <c r="D268" t="s">
        <v>254</v>
      </c>
      <c r="E268" t="s">
        <v>215</v>
      </c>
      <c r="F268" t="s">
        <v>583</v>
      </c>
      <c r="G268" t="s">
        <v>877</v>
      </c>
      <c r="H268" t="s">
        <v>879</v>
      </c>
      <c r="I268" t="s">
        <v>893</v>
      </c>
      <c r="J268" t="s">
        <v>899</v>
      </c>
      <c r="K268" t="s">
        <v>900</v>
      </c>
      <c r="L268" t="s">
        <v>900</v>
      </c>
      <c r="M268" t="s">
        <v>899</v>
      </c>
      <c r="N268" t="s">
        <v>900</v>
      </c>
      <c r="O268" t="s">
        <v>1098</v>
      </c>
      <c r="P268" t="s">
        <v>1125</v>
      </c>
    </row>
    <row r="269" spans="1:16">
      <c r="A269" s="1">
        <f>HYPERLINK("https://lsnyc.legalserver.org/matter/dynamic-profile/view/1886718","18-1886718")</f>
        <v>0</v>
      </c>
      <c r="B269" t="s">
        <v>16</v>
      </c>
      <c r="C269" t="s">
        <v>34</v>
      </c>
      <c r="D269" t="s">
        <v>145</v>
      </c>
      <c r="E269" t="s">
        <v>212</v>
      </c>
      <c r="F269" t="s">
        <v>583</v>
      </c>
      <c r="G269" t="s">
        <v>877</v>
      </c>
      <c r="H269" t="s">
        <v>879</v>
      </c>
      <c r="I269" t="s">
        <v>893</v>
      </c>
      <c r="J269" t="s">
        <v>899</v>
      </c>
      <c r="K269" t="s">
        <v>901</v>
      </c>
      <c r="L269" t="s">
        <v>900</v>
      </c>
      <c r="M269" t="s">
        <v>899</v>
      </c>
      <c r="N269" t="s">
        <v>900</v>
      </c>
      <c r="O269" t="s">
        <v>1098</v>
      </c>
      <c r="P269" t="s">
        <v>1125</v>
      </c>
    </row>
    <row r="270" spans="1:16">
      <c r="A270" s="1">
        <f>HYPERLINK("https://lsnyc.legalserver.org/matter/dynamic-profile/view/1886721","18-1886721")</f>
        <v>0</v>
      </c>
      <c r="B270" t="s">
        <v>16</v>
      </c>
      <c r="C270" t="s">
        <v>34</v>
      </c>
      <c r="D270" t="s">
        <v>145</v>
      </c>
      <c r="E270" t="s">
        <v>145</v>
      </c>
      <c r="F270" t="s">
        <v>583</v>
      </c>
      <c r="G270" t="s">
        <v>877</v>
      </c>
      <c r="H270" t="s">
        <v>879</v>
      </c>
      <c r="I270" t="s">
        <v>893</v>
      </c>
      <c r="J270" t="s">
        <v>899</v>
      </c>
      <c r="K270" t="s">
        <v>901</v>
      </c>
      <c r="L270" t="s">
        <v>900</v>
      </c>
      <c r="M270" t="s">
        <v>899</v>
      </c>
      <c r="N270" t="s">
        <v>900</v>
      </c>
      <c r="O270" t="s">
        <v>1098</v>
      </c>
      <c r="P270" t="s">
        <v>1125</v>
      </c>
    </row>
    <row r="271" spans="1:16">
      <c r="A271" s="1">
        <f>HYPERLINK("https://lsnyc.legalserver.org/matter/dynamic-profile/view/1886977","18-1886977")</f>
        <v>0</v>
      </c>
      <c r="B271" t="s">
        <v>19</v>
      </c>
      <c r="C271" t="s">
        <v>134</v>
      </c>
      <c r="D271" t="s">
        <v>209</v>
      </c>
      <c r="E271" t="s">
        <v>134</v>
      </c>
      <c r="F271" t="s">
        <v>584</v>
      </c>
      <c r="G271" t="s">
        <v>876</v>
      </c>
      <c r="I271" t="s">
        <v>893</v>
      </c>
      <c r="J271" t="s">
        <v>899</v>
      </c>
      <c r="K271" t="s">
        <v>900</v>
      </c>
      <c r="L271" t="s">
        <v>901</v>
      </c>
      <c r="M271" t="s">
        <v>899</v>
      </c>
      <c r="N271" t="s">
        <v>900</v>
      </c>
      <c r="O271" t="s">
        <v>1097</v>
      </c>
      <c r="P271" t="s">
        <v>1301</v>
      </c>
    </row>
    <row r="272" spans="1:16">
      <c r="A272" s="1">
        <f>HYPERLINK("https://lsnyc.legalserver.org/matter/dynamic-profile/view/1886835","19-1886835")</f>
        <v>0</v>
      </c>
      <c r="B272" t="s">
        <v>17</v>
      </c>
      <c r="C272" t="s">
        <v>106</v>
      </c>
      <c r="D272" t="s">
        <v>106</v>
      </c>
      <c r="E272" t="s">
        <v>106</v>
      </c>
      <c r="F272" t="s">
        <v>585</v>
      </c>
      <c r="G272" t="s">
        <v>876</v>
      </c>
      <c r="H272" t="s">
        <v>888</v>
      </c>
      <c r="I272" t="s">
        <v>893</v>
      </c>
      <c r="J272" t="s">
        <v>899</v>
      </c>
      <c r="K272" t="s">
        <v>900</v>
      </c>
      <c r="L272" t="s">
        <v>901</v>
      </c>
      <c r="M272" t="s">
        <v>900</v>
      </c>
      <c r="N272" t="s">
        <v>900</v>
      </c>
      <c r="O272" t="s">
        <v>1099</v>
      </c>
      <c r="P272" t="s">
        <v>1244</v>
      </c>
    </row>
    <row r="273" spans="1:16">
      <c r="A273" s="1">
        <f>HYPERLINK("https://lsnyc.legalserver.org/matter/dynamic-profile/view/1887013","19-1887013")</f>
        <v>0</v>
      </c>
      <c r="B273" t="s">
        <v>17</v>
      </c>
      <c r="C273" t="s">
        <v>118</v>
      </c>
      <c r="D273" t="s">
        <v>243</v>
      </c>
      <c r="E273" t="s">
        <v>309</v>
      </c>
      <c r="F273" t="s">
        <v>586</v>
      </c>
      <c r="G273" t="s">
        <v>876</v>
      </c>
      <c r="I273" t="s">
        <v>891</v>
      </c>
      <c r="J273" t="s">
        <v>899</v>
      </c>
      <c r="K273" t="s">
        <v>901</v>
      </c>
      <c r="L273" t="s">
        <v>901</v>
      </c>
      <c r="M273" t="s">
        <v>899</v>
      </c>
      <c r="N273" t="s">
        <v>900</v>
      </c>
      <c r="O273" t="s">
        <v>1100</v>
      </c>
      <c r="P273" t="s">
        <v>1231</v>
      </c>
    </row>
    <row r="274" spans="1:16">
      <c r="A274" s="1">
        <f>HYPERLINK("https://lsnyc.legalserver.org/matter/dynamic-profile/view/1887015","19-1887015")</f>
        <v>0</v>
      </c>
      <c r="B274" t="s">
        <v>17</v>
      </c>
      <c r="C274" t="s">
        <v>118</v>
      </c>
      <c r="D274" t="s">
        <v>243</v>
      </c>
      <c r="E274" t="s">
        <v>309</v>
      </c>
      <c r="F274" t="s">
        <v>587</v>
      </c>
      <c r="G274" t="s">
        <v>876</v>
      </c>
      <c r="I274" t="s">
        <v>891</v>
      </c>
      <c r="J274" t="s">
        <v>899</v>
      </c>
      <c r="K274" t="s">
        <v>901</v>
      </c>
      <c r="L274" t="s">
        <v>901</v>
      </c>
      <c r="M274" t="s">
        <v>899</v>
      </c>
      <c r="N274" t="s">
        <v>900</v>
      </c>
      <c r="O274" t="s">
        <v>1100</v>
      </c>
      <c r="P274" t="s">
        <v>1231</v>
      </c>
    </row>
    <row r="275" spans="1:16">
      <c r="A275" s="1">
        <f>HYPERLINK("https://lsnyc.legalserver.org/matter/dynamic-profile/view/1887018","19-1887018")</f>
        <v>0</v>
      </c>
      <c r="B275" t="s">
        <v>17</v>
      </c>
      <c r="C275" t="s">
        <v>118</v>
      </c>
      <c r="D275" t="s">
        <v>243</v>
      </c>
      <c r="E275" t="s">
        <v>309</v>
      </c>
      <c r="F275" t="s">
        <v>588</v>
      </c>
      <c r="G275" t="s">
        <v>876</v>
      </c>
      <c r="I275" t="s">
        <v>891</v>
      </c>
      <c r="J275" t="s">
        <v>899</v>
      </c>
      <c r="K275" t="s">
        <v>901</v>
      </c>
      <c r="L275" t="s">
        <v>901</v>
      </c>
      <c r="M275" t="s">
        <v>899</v>
      </c>
      <c r="N275" t="s">
        <v>900</v>
      </c>
      <c r="O275" t="s">
        <v>1100</v>
      </c>
      <c r="P275" t="s">
        <v>1231</v>
      </c>
    </row>
    <row r="276" spans="1:16">
      <c r="A276" s="1">
        <f>HYPERLINK("https://lsnyc.legalserver.org/matter/dynamic-profile/view/1887022","19-1887022")</f>
        <v>0</v>
      </c>
      <c r="B276" t="s">
        <v>18</v>
      </c>
      <c r="C276" t="s">
        <v>40</v>
      </c>
      <c r="D276" t="s">
        <v>40</v>
      </c>
      <c r="E276" t="s">
        <v>40</v>
      </c>
      <c r="F276" t="s">
        <v>589</v>
      </c>
      <c r="G276" t="s">
        <v>877</v>
      </c>
      <c r="H276" t="s">
        <v>878</v>
      </c>
      <c r="I276" t="s">
        <v>890</v>
      </c>
      <c r="J276" t="s">
        <v>899</v>
      </c>
      <c r="K276" t="s">
        <v>901</v>
      </c>
      <c r="L276" t="s">
        <v>901</v>
      </c>
      <c r="M276" t="s">
        <v>899</v>
      </c>
      <c r="N276" t="s">
        <v>900</v>
      </c>
      <c r="O276" t="s">
        <v>1100</v>
      </c>
      <c r="P276" t="s">
        <v>1113</v>
      </c>
    </row>
    <row r="277" spans="1:16">
      <c r="A277" s="1">
        <f>HYPERLINK("https://lsnyc.legalserver.org/matter/dynamic-profile/view/1887038","19-1887038")</f>
        <v>0</v>
      </c>
      <c r="B277" t="s">
        <v>20</v>
      </c>
      <c r="C277" t="s">
        <v>135</v>
      </c>
      <c r="D277" t="s">
        <v>249</v>
      </c>
      <c r="E277" t="s">
        <v>310</v>
      </c>
      <c r="F277" t="s">
        <v>590</v>
      </c>
      <c r="G277" t="s">
        <v>876</v>
      </c>
      <c r="I277" t="s">
        <v>894</v>
      </c>
      <c r="J277" t="s">
        <v>899</v>
      </c>
      <c r="K277" t="s">
        <v>900</v>
      </c>
      <c r="L277" t="s">
        <v>901</v>
      </c>
      <c r="M277" t="s">
        <v>899</v>
      </c>
      <c r="N277" t="s">
        <v>900</v>
      </c>
      <c r="O277" t="s">
        <v>1101</v>
      </c>
      <c r="P277" t="s">
        <v>917</v>
      </c>
    </row>
    <row r="278" spans="1:16">
      <c r="A278" s="1">
        <f>HYPERLINK("https://lsnyc.legalserver.org/matter/dynamic-profile/view/1887145","19-1887145")</f>
        <v>0</v>
      </c>
      <c r="B278" t="s">
        <v>18</v>
      </c>
      <c r="C278" t="s">
        <v>27</v>
      </c>
      <c r="D278" t="s">
        <v>226</v>
      </c>
      <c r="E278" t="s">
        <v>27</v>
      </c>
      <c r="F278" t="s">
        <v>591</v>
      </c>
      <c r="G278" t="s">
        <v>876</v>
      </c>
      <c r="I278" t="s">
        <v>896</v>
      </c>
      <c r="J278" t="s">
        <v>899</v>
      </c>
      <c r="K278" t="s">
        <v>901</v>
      </c>
      <c r="L278" t="s">
        <v>901</v>
      </c>
      <c r="M278" t="s">
        <v>899</v>
      </c>
      <c r="N278" t="s">
        <v>900</v>
      </c>
      <c r="O278" t="s">
        <v>1101</v>
      </c>
      <c r="P278" t="s">
        <v>1302</v>
      </c>
    </row>
    <row r="279" spans="1:16">
      <c r="A279" s="1">
        <f>HYPERLINK("https://lsnyc.legalserver.org/matter/dynamic-profile/view/1887321","19-1887321")</f>
        <v>0</v>
      </c>
      <c r="B279" t="s">
        <v>18</v>
      </c>
      <c r="C279" t="s">
        <v>136</v>
      </c>
      <c r="D279" t="s">
        <v>188</v>
      </c>
      <c r="E279" t="s">
        <v>136</v>
      </c>
      <c r="F279" t="s">
        <v>592</v>
      </c>
      <c r="G279" t="s">
        <v>876</v>
      </c>
      <c r="I279" t="s">
        <v>896</v>
      </c>
      <c r="J279" t="s">
        <v>899</v>
      </c>
      <c r="K279" t="s">
        <v>900</v>
      </c>
      <c r="L279" t="s">
        <v>901</v>
      </c>
      <c r="M279" t="s">
        <v>899</v>
      </c>
      <c r="N279" t="s">
        <v>900</v>
      </c>
      <c r="O279" t="s">
        <v>1102</v>
      </c>
      <c r="P279" t="s">
        <v>1016</v>
      </c>
    </row>
    <row r="280" spans="1:16">
      <c r="A280" s="1">
        <f>HYPERLINK("https://lsnyc.legalserver.org/matter/dynamic-profile/view/1887340","19-1887340")</f>
        <v>0</v>
      </c>
      <c r="B280" t="s">
        <v>18</v>
      </c>
      <c r="C280" t="s">
        <v>136</v>
      </c>
      <c r="D280" t="s">
        <v>188</v>
      </c>
      <c r="E280" t="s">
        <v>136</v>
      </c>
      <c r="F280" t="s">
        <v>593</v>
      </c>
      <c r="G280" t="s">
        <v>876</v>
      </c>
      <c r="I280" t="s">
        <v>894</v>
      </c>
      <c r="J280" t="s">
        <v>899</v>
      </c>
      <c r="K280" t="s">
        <v>901</v>
      </c>
      <c r="L280" t="s">
        <v>901</v>
      </c>
      <c r="M280" t="s">
        <v>899</v>
      </c>
      <c r="N280" t="s">
        <v>900</v>
      </c>
      <c r="O280" t="s">
        <v>1102</v>
      </c>
      <c r="P280" t="s">
        <v>1016</v>
      </c>
    </row>
    <row r="281" spans="1:16">
      <c r="A281" s="1">
        <f>HYPERLINK("https://lsnyc.legalserver.org/matter/dynamic-profile/view/1887363","19-1887363")</f>
        <v>0</v>
      </c>
      <c r="B281" t="s">
        <v>18</v>
      </c>
      <c r="C281" t="s">
        <v>137</v>
      </c>
      <c r="D281" t="s">
        <v>249</v>
      </c>
      <c r="E281" t="s">
        <v>137</v>
      </c>
      <c r="F281" t="s">
        <v>594</v>
      </c>
      <c r="G281" t="s">
        <v>876</v>
      </c>
      <c r="I281" t="s">
        <v>893</v>
      </c>
      <c r="J281" t="s">
        <v>899</v>
      </c>
      <c r="K281" t="s">
        <v>900</v>
      </c>
      <c r="L281" t="s">
        <v>901</v>
      </c>
      <c r="M281" t="s">
        <v>899</v>
      </c>
      <c r="N281" t="s">
        <v>900</v>
      </c>
      <c r="O281" t="s">
        <v>1102</v>
      </c>
      <c r="P281" t="s">
        <v>1134</v>
      </c>
    </row>
    <row r="282" spans="1:16">
      <c r="A282" s="1">
        <f>HYPERLINK("https://lsnyc.legalserver.org/matter/dynamic-profile/view/1887411","19-1887411")</f>
        <v>0</v>
      </c>
      <c r="B282" t="s">
        <v>16</v>
      </c>
      <c r="C282" t="s">
        <v>34</v>
      </c>
      <c r="D282" t="s">
        <v>254</v>
      </c>
      <c r="E282" t="s">
        <v>311</v>
      </c>
      <c r="F282" t="s">
        <v>595</v>
      </c>
      <c r="G282" t="s">
        <v>877</v>
      </c>
      <c r="H282" t="s">
        <v>879</v>
      </c>
      <c r="I282" t="s">
        <v>893</v>
      </c>
      <c r="J282" t="s">
        <v>899</v>
      </c>
      <c r="K282" t="s">
        <v>901</v>
      </c>
      <c r="L282" t="s">
        <v>901</v>
      </c>
      <c r="M282" t="s">
        <v>900</v>
      </c>
      <c r="N282" t="s">
        <v>900</v>
      </c>
      <c r="O282" t="s">
        <v>1102</v>
      </c>
      <c r="P282" t="s">
        <v>1244</v>
      </c>
    </row>
    <row r="283" spans="1:16">
      <c r="A283" s="1">
        <f>HYPERLINK("https://lsnyc.legalserver.org/matter/dynamic-profile/view/1887509","19-1887509")</f>
        <v>0</v>
      </c>
      <c r="B283" t="s">
        <v>18</v>
      </c>
      <c r="C283" t="s">
        <v>138</v>
      </c>
      <c r="D283" t="s">
        <v>114</v>
      </c>
      <c r="E283" t="s">
        <v>138</v>
      </c>
      <c r="F283" t="s">
        <v>596</v>
      </c>
      <c r="G283" t="s">
        <v>877</v>
      </c>
      <c r="H283" t="s">
        <v>879</v>
      </c>
      <c r="I283" t="s">
        <v>891</v>
      </c>
      <c r="J283" t="s">
        <v>899</v>
      </c>
      <c r="K283" t="s">
        <v>900</v>
      </c>
      <c r="L283" t="s">
        <v>901</v>
      </c>
      <c r="M283" t="s">
        <v>899</v>
      </c>
      <c r="N283" t="s">
        <v>900</v>
      </c>
      <c r="O283" t="s">
        <v>1103</v>
      </c>
      <c r="P283" t="s">
        <v>1265</v>
      </c>
    </row>
    <row r="284" spans="1:16">
      <c r="A284" s="1">
        <f>HYPERLINK("https://lsnyc.legalserver.org/matter/dynamic-profile/view/1887549","19-1887549")</f>
        <v>0</v>
      </c>
      <c r="B284" t="s">
        <v>19</v>
      </c>
      <c r="C284" t="s">
        <v>113</v>
      </c>
      <c r="D284" t="s">
        <v>264</v>
      </c>
      <c r="E284" t="s">
        <v>113</v>
      </c>
      <c r="F284" t="s">
        <v>597</v>
      </c>
      <c r="G284" t="s">
        <v>877</v>
      </c>
      <c r="H284" t="s">
        <v>879</v>
      </c>
      <c r="I284" t="s">
        <v>893</v>
      </c>
      <c r="J284" t="s">
        <v>899</v>
      </c>
      <c r="K284" t="s">
        <v>901</v>
      </c>
      <c r="L284" t="s">
        <v>901</v>
      </c>
      <c r="M284" t="s">
        <v>899</v>
      </c>
      <c r="N284" t="s">
        <v>899</v>
      </c>
      <c r="O284" t="s">
        <v>1100</v>
      </c>
      <c r="P284" t="s">
        <v>1278</v>
      </c>
    </row>
    <row r="285" spans="1:16">
      <c r="A285" s="1">
        <f>HYPERLINK("https://lsnyc.legalserver.org/matter/dynamic-profile/view/1887592","19-1887592")</f>
        <v>0</v>
      </c>
      <c r="B285" t="s">
        <v>17</v>
      </c>
      <c r="C285" t="s">
        <v>106</v>
      </c>
      <c r="D285" t="s">
        <v>106</v>
      </c>
      <c r="E285" t="s">
        <v>106</v>
      </c>
      <c r="F285" t="s">
        <v>598</v>
      </c>
      <c r="G285" t="s">
        <v>876</v>
      </c>
      <c r="I285" t="s">
        <v>893</v>
      </c>
      <c r="J285" t="s">
        <v>899</v>
      </c>
      <c r="K285" t="s">
        <v>900</v>
      </c>
      <c r="L285" t="s">
        <v>901</v>
      </c>
      <c r="M285" t="s">
        <v>900</v>
      </c>
      <c r="N285" t="s">
        <v>900</v>
      </c>
      <c r="O285" t="s">
        <v>1016</v>
      </c>
      <c r="P285" t="s">
        <v>1145</v>
      </c>
    </row>
    <row r="286" spans="1:16">
      <c r="A286" s="1">
        <f>HYPERLINK("https://lsnyc.legalserver.org/matter/dynamic-profile/view/1887635","19-1887635")</f>
        <v>0</v>
      </c>
      <c r="B286" t="s">
        <v>16</v>
      </c>
      <c r="C286" t="s">
        <v>38</v>
      </c>
      <c r="D286" t="s">
        <v>249</v>
      </c>
      <c r="E286" t="s">
        <v>302</v>
      </c>
      <c r="F286" t="s">
        <v>599</v>
      </c>
      <c r="G286" t="s">
        <v>876</v>
      </c>
      <c r="I286" t="s">
        <v>893</v>
      </c>
      <c r="J286" t="s">
        <v>899</v>
      </c>
      <c r="K286" t="s">
        <v>900</v>
      </c>
      <c r="L286" t="s">
        <v>901</v>
      </c>
      <c r="M286" t="s">
        <v>899</v>
      </c>
      <c r="N286" t="s">
        <v>900</v>
      </c>
      <c r="O286" t="s">
        <v>1016</v>
      </c>
      <c r="P286" t="s">
        <v>1163</v>
      </c>
    </row>
    <row r="287" spans="1:16">
      <c r="A287" s="1">
        <f>HYPERLINK("https://lsnyc.legalserver.org/matter/dynamic-profile/view/1887698","19-1887698")</f>
        <v>0</v>
      </c>
      <c r="B287" t="s">
        <v>18</v>
      </c>
      <c r="C287" t="s">
        <v>102</v>
      </c>
      <c r="D287" t="s">
        <v>102</v>
      </c>
      <c r="E287" t="s">
        <v>102</v>
      </c>
      <c r="F287" t="s">
        <v>600</v>
      </c>
      <c r="G287" t="s">
        <v>877</v>
      </c>
      <c r="H287" t="s">
        <v>882</v>
      </c>
      <c r="I287" t="s">
        <v>893</v>
      </c>
      <c r="J287" t="s">
        <v>899</v>
      </c>
      <c r="K287" t="s">
        <v>901</v>
      </c>
      <c r="L287" t="s">
        <v>900</v>
      </c>
      <c r="M287" t="s">
        <v>899</v>
      </c>
      <c r="N287" t="s">
        <v>900</v>
      </c>
      <c r="O287" t="s">
        <v>1016</v>
      </c>
      <c r="P287" t="s">
        <v>1303</v>
      </c>
    </row>
    <row r="288" spans="1:16">
      <c r="A288" s="1">
        <f>HYPERLINK("https://lsnyc.legalserver.org/matter/dynamic-profile/view/1887930","19-1887930")</f>
        <v>0</v>
      </c>
      <c r="B288" t="s">
        <v>18</v>
      </c>
      <c r="C288" t="s">
        <v>129</v>
      </c>
      <c r="D288" t="s">
        <v>233</v>
      </c>
      <c r="E288" t="s">
        <v>129</v>
      </c>
      <c r="F288" t="s">
        <v>601</v>
      </c>
      <c r="G288" t="s">
        <v>877</v>
      </c>
      <c r="H288" t="s">
        <v>878</v>
      </c>
      <c r="I288" t="s">
        <v>893</v>
      </c>
      <c r="J288" t="s">
        <v>899</v>
      </c>
      <c r="K288" t="s">
        <v>901</v>
      </c>
      <c r="L288" t="s">
        <v>900</v>
      </c>
      <c r="M288" t="s">
        <v>899</v>
      </c>
      <c r="N288" t="s">
        <v>900</v>
      </c>
      <c r="O288" t="s">
        <v>1104</v>
      </c>
      <c r="P288" t="s">
        <v>1127</v>
      </c>
    </row>
    <row r="289" spans="1:16">
      <c r="A289" s="1">
        <f>HYPERLINK("https://lsnyc.legalserver.org/matter/dynamic-profile/view/1888023","19-1888023")</f>
        <v>0</v>
      </c>
      <c r="B289" t="s">
        <v>17</v>
      </c>
      <c r="C289" t="s">
        <v>139</v>
      </c>
      <c r="D289" t="s">
        <v>213</v>
      </c>
      <c r="E289" t="s">
        <v>139</v>
      </c>
      <c r="F289" t="s">
        <v>602</v>
      </c>
      <c r="G289" t="s">
        <v>876</v>
      </c>
      <c r="I289" t="s">
        <v>893</v>
      </c>
      <c r="J289" t="s">
        <v>899</v>
      </c>
      <c r="K289" t="s">
        <v>901</v>
      </c>
      <c r="L289" t="s">
        <v>901</v>
      </c>
      <c r="M289" t="s">
        <v>899</v>
      </c>
      <c r="N289" t="s">
        <v>900</v>
      </c>
      <c r="O289" t="s">
        <v>1105</v>
      </c>
      <c r="P289" t="s">
        <v>1304</v>
      </c>
    </row>
    <row r="290" spans="1:16">
      <c r="A290" s="1">
        <f>HYPERLINK("https://lsnyc.legalserver.org/matter/dynamic-profile/view/1888079","19-1888079")</f>
        <v>0</v>
      </c>
      <c r="B290" t="s">
        <v>18</v>
      </c>
      <c r="C290" t="s">
        <v>101</v>
      </c>
      <c r="D290" t="s">
        <v>155</v>
      </c>
      <c r="E290" t="s">
        <v>101</v>
      </c>
      <c r="F290" t="s">
        <v>603</v>
      </c>
      <c r="G290" t="s">
        <v>876</v>
      </c>
      <c r="I290" t="s">
        <v>891</v>
      </c>
      <c r="J290" t="s">
        <v>899</v>
      </c>
      <c r="K290" t="s">
        <v>901</v>
      </c>
      <c r="L290" t="s">
        <v>901</v>
      </c>
      <c r="M290" t="s">
        <v>899</v>
      </c>
      <c r="N290" t="s">
        <v>900</v>
      </c>
      <c r="O290" t="s">
        <v>1105</v>
      </c>
      <c r="P290" t="s">
        <v>1217</v>
      </c>
    </row>
    <row r="291" spans="1:16">
      <c r="A291" s="1">
        <f>HYPERLINK("https://lsnyc.legalserver.org/matter/dynamic-profile/view/1888231","19-1888231")</f>
        <v>0</v>
      </c>
      <c r="B291" t="s">
        <v>17</v>
      </c>
      <c r="C291" t="s">
        <v>72</v>
      </c>
      <c r="D291" t="s">
        <v>72</v>
      </c>
      <c r="E291" t="s">
        <v>72</v>
      </c>
      <c r="F291" t="s">
        <v>604</v>
      </c>
      <c r="G291" t="s">
        <v>876</v>
      </c>
      <c r="I291" t="s">
        <v>893</v>
      </c>
      <c r="J291" t="s">
        <v>899</v>
      </c>
      <c r="K291" t="s">
        <v>901</v>
      </c>
      <c r="L291" t="s">
        <v>901</v>
      </c>
      <c r="M291" t="s">
        <v>900</v>
      </c>
      <c r="N291" t="s">
        <v>900</v>
      </c>
      <c r="O291" t="s">
        <v>1106</v>
      </c>
      <c r="P291" t="s">
        <v>1251</v>
      </c>
    </row>
    <row r="292" spans="1:16">
      <c r="A292" s="1">
        <f>HYPERLINK("https://lsnyc.legalserver.org/matter/dynamic-profile/view/1888372","19-1888372")</f>
        <v>0</v>
      </c>
      <c r="B292" t="s">
        <v>18</v>
      </c>
      <c r="C292" t="s">
        <v>129</v>
      </c>
      <c r="D292" t="s">
        <v>129</v>
      </c>
      <c r="E292" t="s">
        <v>129</v>
      </c>
      <c r="F292" t="s">
        <v>605</v>
      </c>
      <c r="G292" t="s">
        <v>876</v>
      </c>
      <c r="I292" t="s">
        <v>893</v>
      </c>
      <c r="J292" t="s">
        <v>899</v>
      </c>
      <c r="K292" t="s">
        <v>901</v>
      </c>
      <c r="L292" t="s">
        <v>901</v>
      </c>
      <c r="M292" t="s">
        <v>899</v>
      </c>
      <c r="N292" t="s">
        <v>900</v>
      </c>
      <c r="O292" t="s">
        <v>1107</v>
      </c>
      <c r="P292" t="s">
        <v>1305</v>
      </c>
    </row>
    <row r="293" spans="1:16">
      <c r="A293" s="1">
        <f>HYPERLINK("https://lsnyc.legalserver.org/matter/dynamic-profile/view/1888475","19-1888475")</f>
        <v>0</v>
      </c>
      <c r="B293" t="s">
        <v>18</v>
      </c>
      <c r="C293" t="s">
        <v>40</v>
      </c>
      <c r="D293" t="s">
        <v>251</v>
      </c>
      <c r="E293" t="s">
        <v>40</v>
      </c>
      <c r="F293" t="s">
        <v>606</v>
      </c>
      <c r="G293" t="s">
        <v>877</v>
      </c>
      <c r="H293" t="s">
        <v>878</v>
      </c>
      <c r="I293" t="s">
        <v>893</v>
      </c>
      <c r="J293" t="s">
        <v>899</v>
      </c>
      <c r="K293" t="s">
        <v>901</v>
      </c>
      <c r="L293" t="s">
        <v>901</v>
      </c>
      <c r="M293" t="s">
        <v>899</v>
      </c>
      <c r="N293" t="s">
        <v>900</v>
      </c>
      <c r="O293" t="s">
        <v>1108</v>
      </c>
      <c r="P293" t="s">
        <v>1267</v>
      </c>
    </row>
    <row r="294" spans="1:16">
      <c r="A294" s="1">
        <f>HYPERLINK("https://lsnyc.legalserver.org/matter/dynamic-profile/view/1888525","19-1888525")</f>
        <v>0</v>
      </c>
      <c r="B294" t="s">
        <v>17</v>
      </c>
      <c r="C294" t="s">
        <v>72</v>
      </c>
      <c r="D294" t="s">
        <v>72</v>
      </c>
      <c r="E294" t="s">
        <v>72</v>
      </c>
      <c r="F294" t="s">
        <v>607</v>
      </c>
      <c r="G294" t="s">
        <v>877</v>
      </c>
      <c r="H294" t="s">
        <v>879</v>
      </c>
      <c r="I294" t="s">
        <v>893</v>
      </c>
      <c r="J294" t="s">
        <v>899</v>
      </c>
      <c r="K294" t="s">
        <v>901</v>
      </c>
      <c r="L294" t="s">
        <v>901</v>
      </c>
      <c r="M294" t="s">
        <v>900</v>
      </c>
      <c r="N294" t="s">
        <v>900</v>
      </c>
      <c r="O294" t="s">
        <v>1108</v>
      </c>
      <c r="P294" t="s">
        <v>1189</v>
      </c>
    </row>
    <row r="295" spans="1:16">
      <c r="A295" s="1">
        <f>HYPERLINK("https://lsnyc.legalserver.org/matter/dynamic-profile/view/1888571","19-1888571")</f>
        <v>0</v>
      </c>
      <c r="B295" t="s">
        <v>18</v>
      </c>
      <c r="C295" t="s">
        <v>55</v>
      </c>
      <c r="D295" t="s">
        <v>233</v>
      </c>
      <c r="E295" t="s">
        <v>55</v>
      </c>
      <c r="F295" t="s">
        <v>608</v>
      </c>
      <c r="G295" t="s">
        <v>876</v>
      </c>
      <c r="I295" t="s">
        <v>891</v>
      </c>
      <c r="J295" t="s">
        <v>899</v>
      </c>
      <c r="K295" t="s">
        <v>901</v>
      </c>
      <c r="L295" t="s">
        <v>901</v>
      </c>
      <c r="M295" t="s">
        <v>899</v>
      </c>
      <c r="N295" t="s">
        <v>900</v>
      </c>
      <c r="O295" t="s">
        <v>1109</v>
      </c>
      <c r="P295" t="s">
        <v>1287</v>
      </c>
    </row>
    <row r="296" spans="1:16">
      <c r="A296" s="1">
        <f>HYPERLINK("https://lsnyc.legalserver.org/matter/dynamic-profile/view/1888609","19-1888609")</f>
        <v>0</v>
      </c>
      <c r="B296" t="s">
        <v>17</v>
      </c>
      <c r="C296" t="s">
        <v>106</v>
      </c>
      <c r="D296" t="s">
        <v>106</v>
      </c>
      <c r="E296" t="s">
        <v>106</v>
      </c>
      <c r="F296" t="s">
        <v>609</v>
      </c>
      <c r="G296" t="s">
        <v>876</v>
      </c>
      <c r="I296" t="s">
        <v>896</v>
      </c>
      <c r="J296" t="s">
        <v>899</v>
      </c>
      <c r="K296" t="s">
        <v>900</v>
      </c>
      <c r="L296" t="s">
        <v>901</v>
      </c>
      <c r="M296" t="s">
        <v>900</v>
      </c>
      <c r="N296" t="s">
        <v>900</v>
      </c>
      <c r="O296" t="s">
        <v>1109</v>
      </c>
      <c r="P296" t="s">
        <v>1243</v>
      </c>
    </row>
    <row r="297" spans="1:16">
      <c r="A297" s="1">
        <f>HYPERLINK("https://lsnyc.legalserver.org/matter/dynamic-profile/view/1888616","19-1888616")</f>
        <v>0</v>
      </c>
      <c r="B297" t="s">
        <v>17</v>
      </c>
      <c r="C297" t="s">
        <v>140</v>
      </c>
      <c r="D297" t="s">
        <v>265</v>
      </c>
      <c r="E297" t="s">
        <v>312</v>
      </c>
      <c r="F297" t="s">
        <v>610</v>
      </c>
      <c r="G297" t="s">
        <v>876</v>
      </c>
      <c r="I297" t="s">
        <v>893</v>
      </c>
      <c r="J297" t="s">
        <v>899</v>
      </c>
      <c r="K297" t="s">
        <v>901</v>
      </c>
      <c r="L297" t="s">
        <v>901</v>
      </c>
      <c r="M297" t="s">
        <v>899</v>
      </c>
      <c r="N297" t="s">
        <v>900</v>
      </c>
      <c r="O297" t="s">
        <v>1110</v>
      </c>
      <c r="P297" t="s">
        <v>1142</v>
      </c>
    </row>
    <row r="298" spans="1:16">
      <c r="A298" s="1">
        <f>HYPERLINK("https://lsnyc.legalserver.org/matter/dynamic-profile/view/1888626","19-1888626")</f>
        <v>0</v>
      </c>
      <c r="B298" t="s">
        <v>17</v>
      </c>
      <c r="C298" t="s">
        <v>141</v>
      </c>
      <c r="D298" t="s">
        <v>243</v>
      </c>
      <c r="E298" t="s">
        <v>141</v>
      </c>
      <c r="F298" t="s">
        <v>611</v>
      </c>
      <c r="G298" t="s">
        <v>876</v>
      </c>
      <c r="I298" t="s">
        <v>891</v>
      </c>
      <c r="J298" t="s">
        <v>899</v>
      </c>
      <c r="K298" t="s">
        <v>900</v>
      </c>
      <c r="L298" t="s">
        <v>901</v>
      </c>
      <c r="M298" t="s">
        <v>899</v>
      </c>
      <c r="N298" t="s">
        <v>900</v>
      </c>
      <c r="O298" t="s">
        <v>1111</v>
      </c>
      <c r="P298" t="s">
        <v>1240</v>
      </c>
    </row>
    <row r="299" spans="1:16">
      <c r="A299" s="1">
        <f>HYPERLINK("https://lsnyc.legalserver.org/matter/dynamic-profile/view/1888637","19-1888637")</f>
        <v>0</v>
      </c>
      <c r="B299" t="s">
        <v>17</v>
      </c>
      <c r="C299" t="s">
        <v>141</v>
      </c>
      <c r="D299" t="s">
        <v>243</v>
      </c>
      <c r="E299" t="s">
        <v>141</v>
      </c>
      <c r="F299" t="s">
        <v>611</v>
      </c>
      <c r="G299" t="s">
        <v>876</v>
      </c>
      <c r="I299" t="s">
        <v>890</v>
      </c>
      <c r="J299" t="s">
        <v>899</v>
      </c>
      <c r="K299" t="s">
        <v>900</v>
      </c>
      <c r="L299" t="s">
        <v>901</v>
      </c>
      <c r="M299" t="s">
        <v>899</v>
      </c>
      <c r="N299" t="s">
        <v>900</v>
      </c>
      <c r="O299" t="s">
        <v>1111</v>
      </c>
      <c r="P299" t="s">
        <v>1240</v>
      </c>
    </row>
    <row r="300" spans="1:16">
      <c r="A300" s="1">
        <f>HYPERLINK("https://lsnyc.legalserver.org/matter/dynamic-profile/view/1888658","19-1888658")</f>
        <v>0</v>
      </c>
      <c r="B300" t="s">
        <v>18</v>
      </c>
      <c r="C300" t="s">
        <v>142</v>
      </c>
      <c r="D300" t="s">
        <v>258</v>
      </c>
      <c r="E300" t="s">
        <v>142</v>
      </c>
      <c r="F300" t="s">
        <v>612</v>
      </c>
      <c r="G300" t="s">
        <v>876</v>
      </c>
      <c r="I300" t="s">
        <v>891</v>
      </c>
      <c r="J300" t="s">
        <v>899</v>
      </c>
      <c r="K300" t="s">
        <v>901</v>
      </c>
      <c r="L300" t="s">
        <v>901</v>
      </c>
      <c r="M300" t="s">
        <v>899</v>
      </c>
      <c r="N300" t="s">
        <v>900</v>
      </c>
      <c r="O300" t="s">
        <v>1109</v>
      </c>
      <c r="P300" t="s">
        <v>1267</v>
      </c>
    </row>
    <row r="301" spans="1:16">
      <c r="A301" s="1">
        <f>HYPERLINK("https://lsnyc.legalserver.org/matter/dynamic-profile/view/1888682","19-1888682")</f>
        <v>0</v>
      </c>
      <c r="B301" t="s">
        <v>18</v>
      </c>
      <c r="C301" t="s">
        <v>143</v>
      </c>
      <c r="D301" t="s">
        <v>258</v>
      </c>
      <c r="E301" t="s">
        <v>143</v>
      </c>
      <c r="F301" t="s">
        <v>612</v>
      </c>
      <c r="G301" t="s">
        <v>876</v>
      </c>
      <c r="I301" t="s">
        <v>898</v>
      </c>
      <c r="J301" t="s">
        <v>899</v>
      </c>
      <c r="K301" t="s">
        <v>901</v>
      </c>
      <c r="L301" t="s">
        <v>901</v>
      </c>
      <c r="M301" t="s">
        <v>899</v>
      </c>
      <c r="N301" t="s">
        <v>900</v>
      </c>
      <c r="O301" t="s">
        <v>1109</v>
      </c>
      <c r="P301" t="s">
        <v>1205</v>
      </c>
    </row>
    <row r="302" spans="1:16">
      <c r="A302" s="1">
        <f>HYPERLINK("https://lsnyc.legalserver.org/matter/dynamic-profile/view/1888778","19-1888778")</f>
        <v>0</v>
      </c>
      <c r="B302" t="s">
        <v>19</v>
      </c>
      <c r="C302" t="s">
        <v>31</v>
      </c>
      <c r="D302" t="s">
        <v>31</v>
      </c>
      <c r="E302" t="s">
        <v>31</v>
      </c>
      <c r="F302" t="s">
        <v>613</v>
      </c>
      <c r="G302" t="s">
        <v>877</v>
      </c>
      <c r="H302" t="s">
        <v>884</v>
      </c>
      <c r="I302" t="s">
        <v>893</v>
      </c>
      <c r="J302" t="s">
        <v>899</v>
      </c>
      <c r="K302" t="s">
        <v>901</v>
      </c>
      <c r="L302" t="s">
        <v>901</v>
      </c>
      <c r="M302" t="s">
        <v>899</v>
      </c>
      <c r="N302" t="s">
        <v>900</v>
      </c>
      <c r="O302" t="s">
        <v>1112</v>
      </c>
      <c r="P302" t="s">
        <v>1127</v>
      </c>
    </row>
    <row r="303" spans="1:16">
      <c r="A303" s="1">
        <f>HYPERLINK("https://lsnyc.legalserver.org/matter/dynamic-profile/view/1888831","19-1888831")</f>
        <v>0</v>
      </c>
      <c r="B303" t="s">
        <v>17</v>
      </c>
      <c r="C303" t="s">
        <v>80</v>
      </c>
      <c r="D303" t="s">
        <v>80</v>
      </c>
      <c r="E303" t="s">
        <v>80</v>
      </c>
      <c r="F303" t="s">
        <v>614</v>
      </c>
      <c r="G303" t="s">
        <v>876</v>
      </c>
      <c r="I303" t="s">
        <v>893</v>
      </c>
      <c r="J303" t="s">
        <v>899</v>
      </c>
      <c r="K303" t="s">
        <v>901</v>
      </c>
      <c r="L303" t="s">
        <v>901</v>
      </c>
      <c r="M303" t="s">
        <v>899</v>
      </c>
      <c r="N303" t="s">
        <v>900</v>
      </c>
      <c r="O303" t="s">
        <v>1113</v>
      </c>
      <c r="P303" t="s">
        <v>1270</v>
      </c>
    </row>
    <row r="304" spans="1:16">
      <c r="A304" s="1">
        <f>HYPERLINK("https://lsnyc.legalserver.org/matter/dynamic-profile/view/1888858","19-1888858")</f>
        <v>0</v>
      </c>
      <c r="B304" t="s">
        <v>17</v>
      </c>
      <c r="C304" t="s">
        <v>70</v>
      </c>
      <c r="D304" t="s">
        <v>70</v>
      </c>
      <c r="E304" t="s">
        <v>70</v>
      </c>
      <c r="F304" t="s">
        <v>615</v>
      </c>
      <c r="G304" t="s">
        <v>876</v>
      </c>
      <c r="I304" t="s">
        <v>890</v>
      </c>
      <c r="J304" t="s">
        <v>899</v>
      </c>
      <c r="K304" t="s">
        <v>901</v>
      </c>
      <c r="L304" t="s">
        <v>901</v>
      </c>
      <c r="M304" t="s">
        <v>899</v>
      </c>
      <c r="N304" t="s">
        <v>900</v>
      </c>
      <c r="O304" t="s">
        <v>1114</v>
      </c>
      <c r="P304" t="s">
        <v>1153</v>
      </c>
    </row>
    <row r="305" spans="1:16">
      <c r="A305" s="1">
        <f>HYPERLINK("https://lsnyc.legalserver.org/matter/dynamic-profile/view/1888932","19-1888932")</f>
        <v>0</v>
      </c>
      <c r="B305" t="s">
        <v>18</v>
      </c>
      <c r="C305" t="s">
        <v>68</v>
      </c>
      <c r="D305" t="s">
        <v>68</v>
      </c>
      <c r="E305" t="s">
        <v>68</v>
      </c>
      <c r="F305" t="s">
        <v>616</v>
      </c>
      <c r="G305" t="s">
        <v>876</v>
      </c>
      <c r="I305" t="s">
        <v>893</v>
      </c>
      <c r="J305" t="s">
        <v>899</v>
      </c>
      <c r="K305" t="s">
        <v>900</v>
      </c>
      <c r="L305" t="s">
        <v>901</v>
      </c>
      <c r="M305" t="s">
        <v>899</v>
      </c>
      <c r="N305" t="s">
        <v>900</v>
      </c>
      <c r="O305" t="s">
        <v>1114</v>
      </c>
      <c r="P305" t="s">
        <v>1121</v>
      </c>
    </row>
    <row r="306" spans="1:16">
      <c r="A306" s="1">
        <f>HYPERLINK("https://lsnyc.legalserver.org/matter/dynamic-profile/view/1888967","19-1888967")</f>
        <v>0</v>
      </c>
      <c r="B306" t="s">
        <v>16</v>
      </c>
      <c r="C306" t="s">
        <v>34</v>
      </c>
      <c r="D306" t="s">
        <v>261</v>
      </c>
      <c r="E306" t="s">
        <v>34</v>
      </c>
      <c r="F306" t="s">
        <v>617</v>
      </c>
      <c r="G306" t="s">
        <v>876</v>
      </c>
      <c r="I306" t="s">
        <v>893</v>
      </c>
      <c r="J306" t="s">
        <v>899</v>
      </c>
      <c r="K306" t="s">
        <v>900</v>
      </c>
      <c r="L306" t="s">
        <v>901</v>
      </c>
      <c r="M306" t="s">
        <v>899</v>
      </c>
      <c r="N306" t="s">
        <v>900</v>
      </c>
      <c r="O306" t="s">
        <v>1114</v>
      </c>
      <c r="P306" t="s">
        <v>1244</v>
      </c>
    </row>
    <row r="307" spans="1:16">
      <c r="A307" s="1">
        <f>HYPERLINK("https://lsnyc.legalserver.org/matter/dynamic-profile/view/1889322","19-1889322")</f>
        <v>0</v>
      </c>
      <c r="B307" t="s">
        <v>17</v>
      </c>
      <c r="C307" t="s">
        <v>72</v>
      </c>
      <c r="D307" t="s">
        <v>72</v>
      </c>
      <c r="E307" t="s">
        <v>72</v>
      </c>
      <c r="F307" t="s">
        <v>618</v>
      </c>
      <c r="G307" t="s">
        <v>876</v>
      </c>
      <c r="I307" t="s">
        <v>893</v>
      </c>
      <c r="J307" t="s">
        <v>899</v>
      </c>
      <c r="K307" t="s">
        <v>901</v>
      </c>
      <c r="L307" t="s">
        <v>901</v>
      </c>
      <c r="M307" t="s">
        <v>899</v>
      </c>
      <c r="N307" t="s">
        <v>900</v>
      </c>
      <c r="O307" t="s">
        <v>1115</v>
      </c>
      <c r="P307" t="s">
        <v>1189</v>
      </c>
    </row>
    <row r="308" spans="1:16">
      <c r="A308" s="1">
        <f>HYPERLINK("https://lsnyc.legalserver.org/matter/dynamic-profile/view/1889474","19-1889474")</f>
        <v>0</v>
      </c>
      <c r="B308" t="s">
        <v>16</v>
      </c>
      <c r="C308" t="s">
        <v>30</v>
      </c>
      <c r="D308" t="s">
        <v>211</v>
      </c>
      <c r="E308" t="s">
        <v>211</v>
      </c>
      <c r="F308" t="s">
        <v>619</v>
      </c>
      <c r="G308" t="s">
        <v>876</v>
      </c>
      <c r="I308" t="s">
        <v>893</v>
      </c>
      <c r="J308" t="s">
        <v>899</v>
      </c>
      <c r="K308" t="s">
        <v>900</v>
      </c>
      <c r="L308" t="s">
        <v>901</v>
      </c>
      <c r="M308" t="s">
        <v>899</v>
      </c>
      <c r="N308" t="s">
        <v>900</v>
      </c>
      <c r="O308" t="s">
        <v>1116</v>
      </c>
      <c r="P308" t="s">
        <v>1168</v>
      </c>
    </row>
    <row r="309" spans="1:16">
      <c r="A309" s="1">
        <f>HYPERLINK("https://lsnyc.legalserver.org/matter/dynamic-profile/view/1889494","19-1889494")</f>
        <v>0</v>
      </c>
      <c r="B309" t="s">
        <v>17</v>
      </c>
      <c r="C309" t="s">
        <v>144</v>
      </c>
      <c r="D309" t="s">
        <v>144</v>
      </c>
      <c r="E309" t="s">
        <v>144</v>
      </c>
      <c r="F309" t="s">
        <v>620</v>
      </c>
      <c r="G309" t="s">
        <v>876</v>
      </c>
      <c r="I309" t="s">
        <v>895</v>
      </c>
      <c r="J309" t="s">
        <v>900</v>
      </c>
      <c r="K309" t="s">
        <v>901</v>
      </c>
      <c r="L309" t="s">
        <v>901</v>
      </c>
      <c r="M309" t="s">
        <v>899</v>
      </c>
      <c r="N309" t="s">
        <v>900</v>
      </c>
      <c r="O309" t="s">
        <v>1116</v>
      </c>
      <c r="P309" t="s">
        <v>1257</v>
      </c>
    </row>
    <row r="310" spans="1:16">
      <c r="A310" s="1">
        <f>HYPERLINK("https://lsnyc.legalserver.org/matter/dynamic-profile/view/1889570","19-1889570")</f>
        <v>0</v>
      </c>
      <c r="B310" t="s">
        <v>16</v>
      </c>
      <c r="C310" t="s">
        <v>34</v>
      </c>
      <c r="D310" t="s">
        <v>261</v>
      </c>
      <c r="E310" t="s">
        <v>34</v>
      </c>
      <c r="F310" t="s">
        <v>621</v>
      </c>
      <c r="G310" t="s">
        <v>876</v>
      </c>
      <c r="I310" t="s">
        <v>893</v>
      </c>
      <c r="J310" t="s">
        <v>899</v>
      </c>
      <c r="K310" t="s">
        <v>900</v>
      </c>
      <c r="L310" t="s">
        <v>901</v>
      </c>
      <c r="M310" t="s">
        <v>899</v>
      </c>
      <c r="N310" t="s">
        <v>900</v>
      </c>
      <c r="O310" t="s">
        <v>1117</v>
      </c>
      <c r="P310" t="s">
        <v>1244</v>
      </c>
    </row>
    <row r="311" spans="1:16">
      <c r="A311" s="1">
        <f>HYPERLINK("https://lsnyc.legalserver.org/matter/dynamic-profile/view/1889832","19-1889832")</f>
        <v>0</v>
      </c>
      <c r="B311" t="s">
        <v>16</v>
      </c>
      <c r="C311" t="s">
        <v>107</v>
      </c>
      <c r="D311" t="s">
        <v>219</v>
      </c>
      <c r="E311" t="s">
        <v>107</v>
      </c>
      <c r="F311" t="s">
        <v>622</v>
      </c>
      <c r="G311" t="s">
        <v>876</v>
      </c>
      <c r="I311" t="s">
        <v>893</v>
      </c>
      <c r="J311" t="s">
        <v>899</v>
      </c>
      <c r="K311" t="s">
        <v>900</v>
      </c>
      <c r="L311" t="s">
        <v>901</v>
      </c>
      <c r="M311" t="s">
        <v>899</v>
      </c>
      <c r="N311" t="s">
        <v>900</v>
      </c>
      <c r="O311" t="s">
        <v>1118</v>
      </c>
      <c r="P311" t="s">
        <v>1306</v>
      </c>
    </row>
    <row r="312" spans="1:16">
      <c r="A312" s="1">
        <f>HYPERLINK("https://lsnyc.legalserver.org/matter/dynamic-profile/view/1890048","19-1890048")</f>
        <v>0</v>
      </c>
      <c r="B312" t="s">
        <v>16</v>
      </c>
      <c r="C312" t="s">
        <v>145</v>
      </c>
      <c r="D312" t="s">
        <v>190</v>
      </c>
      <c r="E312" t="s">
        <v>145</v>
      </c>
      <c r="F312" t="s">
        <v>623</v>
      </c>
      <c r="G312" t="s">
        <v>877</v>
      </c>
      <c r="H312" t="s">
        <v>879</v>
      </c>
      <c r="I312" t="s">
        <v>893</v>
      </c>
      <c r="J312" t="s">
        <v>899</v>
      </c>
      <c r="K312" t="s">
        <v>901</v>
      </c>
      <c r="L312" t="s">
        <v>900</v>
      </c>
      <c r="M312" t="s">
        <v>899</v>
      </c>
      <c r="N312" t="s">
        <v>900</v>
      </c>
      <c r="O312" t="s">
        <v>1119</v>
      </c>
      <c r="P312" t="s">
        <v>1167</v>
      </c>
    </row>
    <row r="313" spans="1:16">
      <c r="A313" s="1">
        <f>HYPERLINK("https://lsnyc.legalserver.org/matter/dynamic-profile/view/1890092","19-1890092")</f>
        <v>0</v>
      </c>
      <c r="B313" t="s">
        <v>16</v>
      </c>
      <c r="C313" t="s">
        <v>146</v>
      </c>
      <c r="D313" t="s">
        <v>268</v>
      </c>
      <c r="E313" t="s">
        <v>146</v>
      </c>
      <c r="F313" t="s">
        <v>624</v>
      </c>
      <c r="G313" t="s">
        <v>877</v>
      </c>
      <c r="H313" t="s">
        <v>878</v>
      </c>
      <c r="I313" t="s">
        <v>893</v>
      </c>
      <c r="J313" t="s">
        <v>899</v>
      </c>
      <c r="K313" t="s">
        <v>901</v>
      </c>
      <c r="L313" t="s">
        <v>901</v>
      </c>
      <c r="M313" t="s">
        <v>899</v>
      </c>
      <c r="N313" t="s">
        <v>900</v>
      </c>
      <c r="O313" t="s">
        <v>1120</v>
      </c>
      <c r="P313" t="s">
        <v>1287</v>
      </c>
    </row>
    <row r="314" spans="1:16">
      <c r="A314" s="1">
        <f>HYPERLINK("https://lsnyc.legalserver.org/matter/dynamic-profile/view/1890105","19-1890105")</f>
        <v>0</v>
      </c>
      <c r="B314" t="s">
        <v>17</v>
      </c>
      <c r="C314" t="s">
        <v>80</v>
      </c>
      <c r="D314" t="s">
        <v>243</v>
      </c>
      <c r="E314" t="s">
        <v>80</v>
      </c>
      <c r="F314" t="s">
        <v>625</v>
      </c>
      <c r="G314" t="s">
        <v>876</v>
      </c>
      <c r="I314" t="s">
        <v>896</v>
      </c>
      <c r="J314" t="s">
        <v>899</v>
      </c>
      <c r="K314" t="s">
        <v>901</v>
      </c>
      <c r="L314" t="s">
        <v>901</v>
      </c>
      <c r="M314" t="s">
        <v>899</v>
      </c>
      <c r="N314" t="s">
        <v>900</v>
      </c>
      <c r="O314" t="s">
        <v>1121</v>
      </c>
      <c r="P314" t="s">
        <v>1236</v>
      </c>
    </row>
    <row r="315" spans="1:16">
      <c r="A315" s="1">
        <f>HYPERLINK("https://lsnyc.legalserver.org/matter/dynamic-profile/view/1890349","19-1890349")</f>
        <v>0</v>
      </c>
      <c r="B315" t="s">
        <v>17</v>
      </c>
      <c r="C315" t="s">
        <v>147</v>
      </c>
      <c r="D315" t="s">
        <v>147</v>
      </c>
      <c r="E315" t="s">
        <v>147</v>
      </c>
      <c r="F315" t="s">
        <v>626</v>
      </c>
      <c r="G315" t="s">
        <v>876</v>
      </c>
      <c r="I315" t="s">
        <v>893</v>
      </c>
      <c r="J315" t="s">
        <v>899</v>
      </c>
      <c r="K315" t="s">
        <v>901</v>
      </c>
      <c r="L315" t="s">
        <v>901</v>
      </c>
      <c r="M315" t="s">
        <v>899</v>
      </c>
      <c r="N315" t="s">
        <v>900</v>
      </c>
      <c r="O315" t="s">
        <v>1122</v>
      </c>
      <c r="P315" t="s">
        <v>1122</v>
      </c>
    </row>
    <row r="316" spans="1:16">
      <c r="A316" s="1">
        <f>HYPERLINK("https://lsnyc.legalserver.org/matter/dynamic-profile/view/1890491","19-1890491")</f>
        <v>0</v>
      </c>
      <c r="B316" t="s">
        <v>18</v>
      </c>
      <c r="C316" t="s">
        <v>148</v>
      </c>
      <c r="D316" t="s">
        <v>244</v>
      </c>
      <c r="E316" t="s">
        <v>148</v>
      </c>
      <c r="F316" t="s">
        <v>627</v>
      </c>
      <c r="G316" t="s">
        <v>876</v>
      </c>
      <c r="I316" t="s">
        <v>893</v>
      </c>
      <c r="J316" t="s">
        <v>899</v>
      </c>
      <c r="K316" t="s">
        <v>901</v>
      </c>
      <c r="L316" t="s">
        <v>901</v>
      </c>
      <c r="M316" t="s">
        <v>900</v>
      </c>
      <c r="N316" t="s">
        <v>900</v>
      </c>
      <c r="O316" t="s">
        <v>1123</v>
      </c>
      <c r="P316" t="s">
        <v>1237</v>
      </c>
    </row>
    <row r="317" spans="1:16">
      <c r="A317" s="1">
        <f>HYPERLINK("https://lsnyc.legalserver.org/matter/dynamic-profile/view/1890627","19-1890627")</f>
        <v>0</v>
      </c>
      <c r="B317" t="s">
        <v>18</v>
      </c>
      <c r="C317" t="s">
        <v>40</v>
      </c>
      <c r="D317" t="s">
        <v>237</v>
      </c>
      <c r="E317" t="s">
        <v>40</v>
      </c>
      <c r="F317" t="s">
        <v>628</v>
      </c>
      <c r="G317" t="s">
        <v>877</v>
      </c>
      <c r="H317" t="s">
        <v>878</v>
      </c>
      <c r="I317" t="s">
        <v>893</v>
      </c>
      <c r="J317" t="s">
        <v>899</v>
      </c>
      <c r="K317" t="s">
        <v>901</v>
      </c>
      <c r="L317" t="s">
        <v>901</v>
      </c>
      <c r="M317" t="s">
        <v>899</v>
      </c>
      <c r="N317" t="s">
        <v>900</v>
      </c>
      <c r="O317" t="s">
        <v>1124</v>
      </c>
      <c r="P317" t="s">
        <v>1254</v>
      </c>
    </row>
    <row r="318" spans="1:16">
      <c r="A318" s="1">
        <f>HYPERLINK("https://lsnyc.legalserver.org/matter/dynamic-profile/view/1890710","19-1890710")</f>
        <v>0</v>
      </c>
      <c r="B318" t="s">
        <v>16</v>
      </c>
      <c r="C318" t="s">
        <v>44</v>
      </c>
      <c r="D318" t="s">
        <v>221</v>
      </c>
      <c r="E318" t="s">
        <v>221</v>
      </c>
      <c r="F318" t="s">
        <v>629</v>
      </c>
      <c r="G318" t="s">
        <v>876</v>
      </c>
      <c r="I318" t="s">
        <v>893</v>
      </c>
      <c r="J318" t="s">
        <v>899</v>
      </c>
      <c r="K318" t="s">
        <v>900</v>
      </c>
      <c r="L318" t="s">
        <v>901</v>
      </c>
      <c r="M318" t="s">
        <v>899</v>
      </c>
      <c r="N318" t="s">
        <v>900</v>
      </c>
      <c r="O318" t="s">
        <v>1123</v>
      </c>
      <c r="P318" t="s">
        <v>1217</v>
      </c>
    </row>
    <row r="319" spans="1:16">
      <c r="A319" s="1">
        <f>HYPERLINK("https://lsnyc.legalserver.org/matter/dynamic-profile/view/1890727","19-1890727")</f>
        <v>0</v>
      </c>
      <c r="B319" t="s">
        <v>18</v>
      </c>
      <c r="C319" t="s">
        <v>149</v>
      </c>
      <c r="D319" t="s">
        <v>234</v>
      </c>
      <c r="E319" t="s">
        <v>149</v>
      </c>
      <c r="F319" t="s">
        <v>630</v>
      </c>
      <c r="G319" t="s">
        <v>876</v>
      </c>
      <c r="I319" t="s">
        <v>891</v>
      </c>
      <c r="J319" t="s">
        <v>899</v>
      </c>
      <c r="K319" t="s">
        <v>901</v>
      </c>
      <c r="L319" t="s">
        <v>901</v>
      </c>
      <c r="M319" t="s">
        <v>899</v>
      </c>
      <c r="N319" t="s">
        <v>900</v>
      </c>
      <c r="O319" t="s">
        <v>1123</v>
      </c>
      <c r="P319" t="s">
        <v>1265</v>
      </c>
    </row>
    <row r="320" spans="1:16">
      <c r="A320" s="1">
        <f>HYPERLINK("https://lsnyc.legalserver.org/matter/dynamic-profile/view/1890871","19-1890871")</f>
        <v>0</v>
      </c>
      <c r="B320" t="s">
        <v>18</v>
      </c>
      <c r="C320" t="s">
        <v>92</v>
      </c>
      <c r="D320" t="s">
        <v>232</v>
      </c>
      <c r="E320" t="s">
        <v>92</v>
      </c>
      <c r="F320" t="s">
        <v>631</v>
      </c>
      <c r="G320" t="s">
        <v>877</v>
      </c>
      <c r="H320" t="s">
        <v>879</v>
      </c>
      <c r="I320" t="s">
        <v>893</v>
      </c>
      <c r="J320" t="s">
        <v>899</v>
      </c>
      <c r="K320" t="s">
        <v>901</v>
      </c>
      <c r="L320" t="s">
        <v>900</v>
      </c>
      <c r="M320" t="s">
        <v>900</v>
      </c>
      <c r="N320" t="s">
        <v>900</v>
      </c>
      <c r="O320" t="s">
        <v>1125</v>
      </c>
      <c r="P320" t="s">
        <v>1237</v>
      </c>
    </row>
    <row r="321" spans="1:16">
      <c r="A321" s="1">
        <f>HYPERLINK("https://lsnyc.legalserver.org/matter/dynamic-profile/view/1890928","19-1890928")</f>
        <v>0</v>
      </c>
      <c r="B321" t="s">
        <v>16</v>
      </c>
      <c r="C321" t="s">
        <v>34</v>
      </c>
      <c r="D321" t="s">
        <v>254</v>
      </c>
      <c r="E321" t="s">
        <v>212</v>
      </c>
      <c r="F321" t="s">
        <v>632</v>
      </c>
      <c r="G321" t="s">
        <v>876</v>
      </c>
      <c r="I321" t="s">
        <v>893</v>
      </c>
      <c r="J321" t="s">
        <v>899</v>
      </c>
      <c r="K321" t="s">
        <v>900</v>
      </c>
      <c r="L321" t="s">
        <v>901</v>
      </c>
      <c r="M321" t="s">
        <v>900</v>
      </c>
      <c r="N321" t="s">
        <v>900</v>
      </c>
      <c r="O321" t="s">
        <v>1125</v>
      </c>
      <c r="P321" t="s">
        <v>1224</v>
      </c>
    </row>
    <row r="322" spans="1:16">
      <c r="A322" s="1">
        <f>HYPERLINK("https://lsnyc.legalserver.org/matter/dynamic-profile/view/1890932","19-1890932")</f>
        <v>0</v>
      </c>
      <c r="B322" t="s">
        <v>17</v>
      </c>
      <c r="C322" t="s">
        <v>70</v>
      </c>
      <c r="D322" t="s">
        <v>70</v>
      </c>
      <c r="E322" t="s">
        <v>70</v>
      </c>
      <c r="F322" t="s">
        <v>633</v>
      </c>
      <c r="G322" t="s">
        <v>877</v>
      </c>
      <c r="H322" t="s">
        <v>878</v>
      </c>
      <c r="I322" t="s">
        <v>890</v>
      </c>
      <c r="J322" t="s">
        <v>899</v>
      </c>
      <c r="K322" t="s">
        <v>901</v>
      </c>
      <c r="L322" t="s">
        <v>901</v>
      </c>
      <c r="M322" t="s">
        <v>899</v>
      </c>
      <c r="N322" t="s">
        <v>900</v>
      </c>
      <c r="O322" t="s">
        <v>1125</v>
      </c>
      <c r="P322" t="s">
        <v>1153</v>
      </c>
    </row>
    <row r="323" spans="1:16">
      <c r="A323" s="1">
        <f>HYPERLINK("https://lsnyc.legalserver.org/matter/dynamic-profile/view/1890967","19-1890967")</f>
        <v>0</v>
      </c>
      <c r="B323" t="s">
        <v>17</v>
      </c>
      <c r="C323" t="s">
        <v>108</v>
      </c>
      <c r="D323" t="s">
        <v>218</v>
      </c>
      <c r="E323" t="s">
        <v>108</v>
      </c>
      <c r="F323" t="s">
        <v>634</v>
      </c>
      <c r="G323" t="s">
        <v>876</v>
      </c>
      <c r="I323" t="s">
        <v>893</v>
      </c>
      <c r="J323" t="s">
        <v>899</v>
      </c>
      <c r="K323" t="s">
        <v>901</v>
      </c>
      <c r="L323" t="s">
        <v>901</v>
      </c>
      <c r="M323" t="s">
        <v>899</v>
      </c>
      <c r="N323" t="s">
        <v>900</v>
      </c>
      <c r="O323" t="s">
        <v>1125</v>
      </c>
      <c r="P323" t="s">
        <v>1169</v>
      </c>
    </row>
    <row r="324" spans="1:16">
      <c r="A324" s="1">
        <f>HYPERLINK("https://lsnyc.legalserver.org/matter/dynamic-profile/view/1890979","19-1890979")</f>
        <v>0</v>
      </c>
      <c r="B324" t="s">
        <v>16</v>
      </c>
      <c r="C324" t="s">
        <v>34</v>
      </c>
      <c r="D324" t="s">
        <v>254</v>
      </c>
      <c r="E324" t="s">
        <v>212</v>
      </c>
      <c r="F324" t="s">
        <v>635</v>
      </c>
      <c r="G324" t="s">
        <v>877</v>
      </c>
      <c r="H324" t="s">
        <v>879</v>
      </c>
      <c r="I324" t="s">
        <v>893</v>
      </c>
      <c r="J324" t="s">
        <v>899</v>
      </c>
      <c r="K324" t="s">
        <v>901</v>
      </c>
      <c r="L324" t="s">
        <v>900</v>
      </c>
      <c r="M324" t="s">
        <v>899</v>
      </c>
      <c r="N324" t="s">
        <v>900</v>
      </c>
      <c r="O324" t="s">
        <v>1125</v>
      </c>
      <c r="P324" t="s">
        <v>1188</v>
      </c>
    </row>
    <row r="325" spans="1:16">
      <c r="A325" s="1">
        <f>HYPERLINK("https://lsnyc.legalserver.org/matter/dynamic-profile/view/1891110","19-1891110")</f>
        <v>0</v>
      </c>
      <c r="B325" t="s">
        <v>16</v>
      </c>
      <c r="C325" t="s">
        <v>150</v>
      </c>
      <c r="D325" t="s">
        <v>268</v>
      </c>
      <c r="E325" t="s">
        <v>150</v>
      </c>
      <c r="F325" t="s">
        <v>636</v>
      </c>
      <c r="G325" t="s">
        <v>877</v>
      </c>
      <c r="H325" t="s">
        <v>879</v>
      </c>
      <c r="I325" t="s">
        <v>893</v>
      </c>
      <c r="J325" t="s">
        <v>899</v>
      </c>
      <c r="K325" t="s">
        <v>901</v>
      </c>
      <c r="L325" t="s">
        <v>901</v>
      </c>
      <c r="M325" t="s">
        <v>899</v>
      </c>
      <c r="N325" t="s">
        <v>900</v>
      </c>
      <c r="O325" t="s">
        <v>1126</v>
      </c>
      <c r="P325" t="s">
        <v>1290</v>
      </c>
    </row>
    <row r="326" spans="1:16">
      <c r="A326" s="1">
        <f>HYPERLINK("https://lsnyc.legalserver.org/matter/dynamic-profile/view/1891148","19-1891148")</f>
        <v>0</v>
      </c>
      <c r="B326" t="s">
        <v>18</v>
      </c>
      <c r="C326" t="s">
        <v>151</v>
      </c>
      <c r="D326" t="s">
        <v>241</v>
      </c>
      <c r="E326" t="s">
        <v>151</v>
      </c>
      <c r="F326" t="s">
        <v>637</v>
      </c>
      <c r="G326" t="s">
        <v>877</v>
      </c>
      <c r="H326" t="s">
        <v>879</v>
      </c>
      <c r="I326" t="s">
        <v>890</v>
      </c>
      <c r="J326" t="s">
        <v>900</v>
      </c>
      <c r="K326" t="s">
        <v>901</v>
      </c>
      <c r="L326" t="s">
        <v>901</v>
      </c>
      <c r="M326" t="s">
        <v>899</v>
      </c>
      <c r="N326" t="s">
        <v>900</v>
      </c>
      <c r="O326" t="s">
        <v>1127</v>
      </c>
      <c r="P326" t="s">
        <v>1184</v>
      </c>
    </row>
    <row r="327" spans="1:16">
      <c r="A327" s="1">
        <f>HYPERLINK("https://lsnyc.legalserver.org/matter/dynamic-profile/view/1891162","19-1891162")</f>
        <v>0</v>
      </c>
      <c r="B327" t="s">
        <v>19</v>
      </c>
      <c r="C327" t="s">
        <v>152</v>
      </c>
      <c r="D327" t="s">
        <v>249</v>
      </c>
      <c r="E327" t="s">
        <v>152</v>
      </c>
      <c r="F327" t="s">
        <v>638</v>
      </c>
      <c r="G327" t="s">
        <v>876</v>
      </c>
      <c r="I327" t="s">
        <v>893</v>
      </c>
      <c r="J327" t="s">
        <v>899</v>
      </c>
      <c r="K327" t="s">
        <v>900</v>
      </c>
      <c r="L327" t="s">
        <v>901</v>
      </c>
      <c r="M327" t="s">
        <v>900</v>
      </c>
      <c r="N327" t="s">
        <v>900</v>
      </c>
      <c r="O327" t="s">
        <v>1127</v>
      </c>
      <c r="P327" t="s">
        <v>1286</v>
      </c>
    </row>
    <row r="328" spans="1:16">
      <c r="A328" s="1">
        <f>HYPERLINK("https://lsnyc.legalserver.org/matter/dynamic-profile/view/1891223","19-1891223")</f>
        <v>0</v>
      </c>
      <c r="B328" t="s">
        <v>19</v>
      </c>
      <c r="C328" t="s">
        <v>120</v>
      </c>
      <c r="D328" t="s">
        <v>264</v>
      </c>
      <c r="E328" t="s">
        <v>120</v>
      </c>
      <c r="F328" t="s">
        <v>639</v>
      </c>
      <c r="G328" t="s">
        <v>876</v>
      </c>
      <c r="I328" t="s">
        <v>893</v>
      </c>
      <c r="J328" t="s">
        <v>899</v>
      </c>
      <c r="K328" t="s">
        <v>900</v>
      </c>
      <c r="L328" t="s">
        <v>901</v>
      </c>
      <c r="M328" t="s">
        <v>900</v>
      </c>
      <c r="N328" t="s">
        <v>900</v>
      </c>
      <c r="O328" t="s">
        <v>1127</v>
      </c>
      <c r="P328" t="s">
        <v>1169</v>
      </c>
    </row>
    <row r="329" spans="1:16">
      <c r="A329" s="1">
        <f>HYPERLINK("https://lsnyc.legalserver.org/matter/dynamic-profile/view/1891238","19-1891238")</f>
        <v>0</v>
      </c>
      <c r="B329" t="s">
        <v>18</v>
      </c>
      <c r="C329" t="s">
        <v>47</v>
      </c>
      <c r="D329" t="s">
        <v>234</v>
      </c>
      <c r="E329" t="s">
        <v>47</v>
      </c>
      <c r="F329" t="s">
        <v>640</v>
      </c>
      <c r="G329" t="s">
        <v>877</v>
      </c>
      <c r="H329" t="s">
        <v>878</v>
      </c>
      <c r="I329" t="s">
        <v>898</v>
      </c>
      <c r="J329" t="s">
        <v>899</v>
      </c>
      <c r="K329" t="s">
        <v>901</v>
      </c>
      <c r="L329" t="s">
        <v>901</v>
      </c>
      <c r="M329" t="s">
        <v>899</v>
      </c>
      <c r="N329" t="s">
        <v>900</v>
      </c>
      <c r="O329" t="s">
        <v>1127</v>
      </c>
      <c r="P329" t="s">
        <v>1199</v>
      </c>
    </row>
    <row r="330" spans="1:16">
      <c r="A330" s="1">
        <f>HYPERLINK("https://lsnyc.legalserver.org/matter/dynamic-profile/view/1891254","19-1891254")</f>
        <v>0</v>
      </c>
      <c r="B330" t="s">
        <v>17</v>
      </c>
      <c r="C330" t="s">
        <v>80</v>
      </c>
      <c r="D330" t="s">
        <v>241</v>
      </c>
      <c r="E330" t="s">
        <v>80</v>
      </c>
      <c r="F330" t="s">
        <v>641</v>
      </c>
      <c r="G330" t="s">
        <v>876</v>
      </c>
      <c r="I330" t="s">
        <v>893</v>
      </c>
      <c r="J330" t="s">
        <v>899</v>
      </c>
      <c r="K330" t="s">
        <v>901</v>
      </c>
      <c r="L330" t="s">
        <v>901</v>
      </c>
      <c r="M330" t="s">
        <v>899</v>
      </c>
      <c r="N330" t="s">
        <v>900</v>
      </c>
      <c r="O330" t="s">
        <v>1127</v>
      </c>
      <c r="P330" t="s">
        <v>1189</v>
      </c>
    </row>
    <row r="331" spans="1:16">
      <c r="A331" s="1">
        <f>HYPERLINK("https://lsnyc.legalserver.org/matter/dynamic-profile/view/1891277","19-1891277")</f>
        <v>0</v>
      </c>
      <c r="B331" t="s">
        <v>16</v>
      </c>
      <c r="C331" t="s">
        <v>34</v>
      </c>
      <c r="D331" t="s">
        <v>212</v>
      </c>
      <c r="E331" t="s">
        <v>212</v>
      </c>
      <c r="F331" t="s">
        <v>642</v>
      </c>
      <c r="G331" t="s">
        <v>877</v>
      </c>
      <c r="H331" t="s">
        <v>879</v>
      </c>
      <c r="I331" t="s">
        <v>893</v>
      </c>
      <c r="J331" t="s">
        <v>899</v>
      </c>
      <c r="K331" t="s">
        <v>901</v>
      </c>
      <c r="L331" t="s">
        <v>900</v>
      </c>
      <c r="M331" t="s">
        <v>899</v>
      </c>
      <c r="N331" t="s">
        <v>900</v>
      </c>
      <c r="O331" t="s">
        <v>1127</v>
      </c>
      <c r="P331" t="s">
        <v>1147</v>
      </c>
    </row>
    <row r="332" spans="1:16">
      <c r="A332" s="1">
        <f>HYPERLINK("https://lsnyc.legalserver.org/matter/dynamic-profile/view/1891309","19-1891309")</f>
        <v>0</v>
      </c>
      <c r="B332" t="s">
        <v>16</v>
      </c>
      <c r="C332" t="s">
        <v>30</v>
      </c>
      <c r="D332" t="s">
        <v>199</v>
      </c>
      <c r="E332" t="s">
        <v>199</v>
      </c>
      <c r="F332" t="s">
        <v>643</v>
      </c>
      <c r="G332" t="s">
        <v>877</v>
      </c>
      <c r="H332" t="s">
        <v>878</v>
      </c>
      <c r="I332" t="s">
        <v>893</v>
      </c>
      <c r="J332" t="s">
        <v>899</v>
      </c>
      <c r="K332" t="s">
        <v>901</v>
      </c>
      <c r="L332" t="s">
        <v>901</v>
      </c>
      <c r="M332" t="s">
        <v>899</v>
      </c>
      <c r="N332" t="s">
        <v>899</v>
      </c>
      <c r="O332" t="s">
        <v>1128</v>
      </c>
      <c r="P332" t="s">
        <v>1130</v>
      </c>
    </row>
    <row r="333" spans="1:16">
      <c r="A333" s="1">
        <f>HYPERLINK("https://lsnyc.legalserver.org/matter/dynamic-profile/view/1891414","19-1891414")</f>
        <v>0</v>
      </c>
      <c r="B333" t="s">
        <v>18</v>
      </c>
      <c r="C333" t="s">
        <v>148</v>
      </c>
      <c r="D333" t="s">
        <v>148</v>
      </c>
      <c r="E333" t="s">
        <v>148</v>
      </c>
      <c r="F333" t="s">
        <v>644</v>
      </c>
      <c r="G333" t="s">
        <v>876</v>
      </c>
      <c r="I333" t="s">
        <v>893</v>
      </c>
      <c r="J333" t="s">
        <v>899</v>
      </c>
      <c r="K333" t="s">
        <v>901</v>
      </c>
      <c r="L333" t="s">
        <v>901</v>
      </c>
      <c r="M333" t="s">
        <v>899</v>
      </c>
      <c r="N333" t="s">
        <v>900</v>
      </c>
      <c r="O333" t="s">
        <v>1128</v>
      </c>
      <c r="P333" t="s">
        <v>1243</v>
      </c>
    </row>
    <row r="334" spans="1:16">
      <c r="A334" s="1">
        <f>HYPERLINK("https://lsnyc.legalserver.org/matter/dynamic-profile/view/1891417","19-1891417")</f>
        <v>0</v>
      </c>
      <c r="B334" t="s">
        <v>18</v>
      </c>
      <c r="C334" t="s">
        <v>153</v>
      </c>
      <c r="D334" t="s">
        <v>148</v>
      </c>
      <c r="E334" t="s">
        <v>153</v>
      </c>
      <c r="F334" t="s">
        <v>645</v>
      </c>
      <c r="G334" t="s">
        <v>876</v>
      </c>
      <c r="I334" t="s">
        <v>893</v>
      </c>
      <c r="J334" t="s">
        <v>899</v>
      </c>
      <c r="K334" t="s">
        <v>901</v>
      </c>
      <c r="L334" t="s">
        <v>901</v>
      </c>
      <c r="M334" t="s">
        <v>900</v>
      </c>
      <c r="N334" t="s">
        <v>900</v>
      </c>
      <c r="O334" t="s">
        <v>1110</v>
      </c>
      <c r="P334" t="s">
        <v>1225</v>
      </c>
    </row>
    <row r="335" spans="1:16">
      <c r="A335" s="1">
        <f>HYPERLINK("https://lsnyc.legalserver.org/matter/dynamic-profile/view/1891420","19-1891420")</f>
        <v>0</v>
      </c>
      <c r="B335" t="s">
        <v>18</v>
      </c>
      <c r="C335" t="s">
        <v>126</v>
      </c>
      <c r="D335" t="s">
        <v>126</v>
      </c>
      <c r="E335" t="s">
        <v>126</v>
      </c>
      <c r="F335" t="s">
        <v>646</v>
      </c>
      <c r="G335" t="s">
        <v>876</v>
      </c>
      <c r="I335" t="s">
        <v>891</v>
      </c>
      <c r="J335" t="s">
        <v>899</v>
      </c>
      <c r="K335" t="s">
        <v>901</v>
      </c>
      <c r="L335" t="s">
        <v>901</v>
      </c>
      <c r="M335" t="s">
        <v>899</v>
      </c>
      <c r="N335" t="s">
        <v>900</v>
      </c>
      <c r="O335" t="s">
        <v>1128</v>
      </c>
      <c r="P335" t="s">
        <v>1295</v>
      </c>
    </row>
    <row r="336" spans="1:16">
      <c r="A336" s="1">
        <f>HYPERLINK("https://lsnyc.legalserver.org/matter/dynamic-profile/view/1891445","19-1891445")</f>
        <v>0</v>
      </c>
      <c r="B336" t="s">
        <v>17</v>
      </c>
      <c r="C336" t="s">
        <v>80</v>
      </c>
      <c r="D336" t="s">
        <v>80</v>
      </c>
      <c r="E336" t="s">
        <v>80</v>
      </c>
      <c r="F336" t="s">
        <v>647</v>
      </c>
      <c r="G336" t="s">
        <v>876</v>
      </c>
      <c r="I336" t="s">
        <v>893</v>
      </c>
      <c r="J336" t="s">
        <v>899</v>
      </c>
      <c r="K336" t="s">
        <v>901</v>
      </c>
      <c r="L336" t="s">
        <v>901</v>
      </c>
      <c r="M336" t="s">
        <v>899</v>
      </c>
      <c r="N336" t="s">
        <v>900</v>
      </c>
      <c r="O336" t="s">
        <v>1129</v>
      </c>
      <c r="P336" t="s">
        <v>1286</v>
      </c>
    </row>
    <row r="337" spans="1:16">
      <c r="A337" s="1">
        <f>HYPERLINK("https://lsnyc.legalserver.org/matter/dynamic-profile/view/1891481","19-1891481")</f>
        <v>0</v>
      </c>
      <c r="B337" t="s">
        <v>17</v>
      </c>
      <c r="C337" t="s">
        <v>80</v>
      </c>
      <c r="D337" t="s">
        <v>80</v>
      </c>
      <c r="E337" t="s">
        <v>80</v>
      </c>
      <c r="F337" t="s">
        <v>648</v>
      </c>
      <c r="G337" t="s">
        <v>876</v>
      </c>
      <c r="I337" t="s">
        <v>893</v>
      </c>
      <c r="J337" t="s">
        <v>899</v>
      </c>
      <c r="K337" t="s">
        <v>901</v>
      </c>
      <c r="L337" t="s">
        <v>901</v>
      </c>
      <c r="M337" t="s">
        <v>899</v>
      </c>
      <c r="N337" t="s">
        <v>900</v>
      </c>
      <c r="O337" t="s">
        <v>1129</v>
      </c>
      <c r="P337" t="s">
        <v>1286</v>
      </c>
    </row>
    <row r="338" spans="1:16">
      <c r="A338" s="1">
        <f>HYPERLINK("https://lsnyc.legalserver.org/matter/dynamic-profile/view/1891514","19-1891514")</f>
        <v>0</v>
      </c>
      <c r="B338" t="s">
        <v>17</v>
      </c>
      <c r="C338" t="s">
        <v>80</v>
      </c>
      <c r="D338" t="s">
        <v>80</v>
      </c>
      <c r="E338" t="s">
        <v>80</v>
      </c>
      <c r="F338" t="s">
        <v>649</v>
      </c>
      <c r="G338" t="s">
        <v>876</v>
      </c>
      <c r="I338" t="s">
        <v>893</v>
      </c>
      <c r="J338" t="s">
        <v>899</v>
      </c>
      <c r="K338" t="s">
        <v>901</v>
      </c>
      <c r="L338" t="s">
        <v>901</v>
      </c>
      <c r="M338" t="s">
        <v>899</v>
      </c>
      <c r="N338" t="s">
        <v>900</v>
      </c>
      <c r="O338" t="s">
        <v>1129</v>
      </c>
      <c r="P338" t="s">
        <v>1270</v>
      </c>
    </row>
    <row r="339" spans="1:16">
      <c r="A339" s="1">
        <f>HYPERLINK("https://lsnyc.legalserver.org/matter/dynamic-profile/view/1891618","19-1891618")</f>
        <v>0</v>
      </c>
      <c r="B339" t="s">
        <v>18</v>
      </c>
      <c r="C339" t="s">
        <v>68</v>
      </c>
      <c r="D339" t="s">
        <v>124</v>
      </c>
      <c r="E339" t="s">
        <v>124</v>
      </c>
      <c r="F339" t="s">
        <v>650</v>
      </c>
      <c r="G339" t="s">
        <v>876</v>
      </c>
      <c r="I339" t="s">
        <v>891</v>
      </c>
      <c r="J339" t="s">
        <v>899</v>
      </c>
      <c r="K339" t="s">
        <v>900</v>
      </c>
      <c r="L339" t="s">
        <v>901</v>
      </c>
      <c r="M339" t="s">
        <v>899</v>
      </c>
      <c r="N339" t="s">
        <v>900</v>
      </c>
      <c r="O339" t="s">
        <v>1130</v>
      </c>
      <c r="P339" t="s">
        <v>1265</v>
      </c>
    </row>
    <row r="340" spans="1:16">
      <c r="A340" s="1">
        <f>HYPERLINK("https://lsnyc.legalserver.org/matter/dynamic-profile/view/1891740","19-1891740")</f>
        <v>0</v>
      </c>
      <c r="B340" t="s">
        <v>18</v>
      </c>
      <c r="C340" t="s">
        <v>154</v>
      </c>
      <c r="D340" t="s">
        <v>266</v>
      </c>
      <c r="E340" t="s">
        <v>154</v>
      </c>
      <c r="F340" t="s">
        <v>651</v>
      </c>
      <c r="G340" t="s">
        <v>877</v>
      </c>
      <c r="H340" t="s">
        <v>878</v>
      </c>
      <c r="I340" t="s">
        <v>893</v>
      </c>
      <c r="J340" t="s">
        <v>899</v>
      </c>
      <c r="K340" t="s">
        <v>901</v>
      </c>
      <c r="L340" t="s">
        <v>901</v>
      </c>
      <c r="M340" t="s">
        <v>899</v>
      </c>
      <c r="N340" t="s">
        <v>900</v>
      </c>
      <c r="O340" t="s">
        <v>1131</v>
      </c>
      <c r="P340" t="s">
        <v>1184</v>
      </c>
    </row>
    <row r="341" spans="1:16">
      <c r="A341" s="1">
        <f>HYPERLINK("https://lsnyc.legalserver.org/matter/dynamic-profile/view/1891802","19-1891802")</f>
        <v>0</v>
      </c>
      <c r="B341" t="s">
        <v>18</v>
      </c>
      <c r="C341" t="s">
        <v>155</v>
      </c>
      <c r="D341" t="s">
        <v>155</v>
      </c>
      <c r="E341" t="s">
        <v>313</v>
      </c>
      <c r="F341" t="s">
        <v>652</v>
      </c>
      <c r="G341" t="s">
        <v>876</v>
      </c>
      <c r="I341" t="s">
        <v>894</v>
      </c>
      <c r="J341" t="s">
        <v>899</v>
      </c>
      <c r="K341" t="s">
        <v>901</v>
      </c>
      <c r="L341" t="s">
        <v>901</v>
      </c>
      <c r="M341" t="s">
        <v>900</v>
      </c>
      <c r="N341" t="s">
        <v>900</v>
      </c>
      <c r="O341" t="s">
        <v>1131</v>
      </c>
      <c r="P341" t="s">
        <v>1132</v>
      </c>
    </row>
    <row r="342" spans="1:16">
      <c r="A342" s="1">
        <f>HYPERLINK("https://lsnyc.legalserver.org/matter/dynamic-profile/view/1891863","19-1891863")</f>
        <v>0</v>
      </c>
      <c r="B342" t="s">
        <v>17</v>
      </c>
      <c r="C342" t="s">
        <v>156</v>
      </c>
      <c r="D342" t="s">
        <v>216</v>
      </c>
      <c r="E342" t="s">
        <v>156</v>
      </c>
      <c r="F342" t="s">
        <v>653</v>
      </c>
      <c r="G342" t="s">
        <v>877</v>
      </c>
      <c r="H342" t="s">
        <v>884</v>
      </c>
      <c r="I342" t="s">
        <v>893</v>
      </c>
      <c r="J342" t="s">
        <v>899</v>
      </c>
      <c r="K342" t="s">
        <v>901</v>
      </c>
      <c r="L342" t="s">
        <v>900</v>
      </c>
      <c r="M342" t="s">
        <v>899</v>
      </c>
      <c r="N342" t="s">
        <v>900</v>
      </c>
      <c r="O342" t="s">
        <v>1131</v>
      </c>
      <c r="P342" t="s">
        <v>1195</v>
      </c>
    </row>
    <row r="343" spans="1:16">
      <c r="A343" s="1">
        <f>HYPERLINK("https://lsnyc.legalserver.org/matter/dynamic-profile/view/1891884","19-1891884")</f>
        <v>0</v>
      </c>
      <c r="B343" t="s">
        <v>17</v>
      </c>
      <c r="C343" t="s">
        <v>139</v>
      </c>
      <c r="D343" t="s">
        <v>159</v>
      </c>
      <c r="E343" t="s">
        <v>139</v>
      </c>
      <c r="F343" t="s">
        <v>654</v>
      </c>
      <c r="G343" t="s">
        <v>876</v>
      </c>
      <c r="I343" t="s">
        <v>893</v>
      </c>
      <c r="J343" t="s">
        <v>899</v>
      </c>
      <c r="K343" t="s">
        <v>900</v>
      </c>
      <c r="L343" t="s">
        <v>901</v>
      </c>
      <c r="M343" t="s">
        <v>900</v>
      </c>
      <c r="N343" t="s">
        <v>900</v>
      </c>
      <c r="O343" t="s">
        <v>1132</v>
      </c>
      <c r="P343" t="s">
        <v>1304</v>
      </c>
    </row>
    <row r="344" spans="1:16">
      <c r="A344" s="1">
        <f>HYPERLINK("https://lsnyc.legalserver.org/matter/dynamic-profile/view/1891956","19-1891956")</f>
        <v>0</v>
      </c>
      <c r="B344" t="s">
        <v>19</v>
      </c>
      <c r="C344" t="s">
        <v>157</v>
      </c>
      <c r="D344" t="s">
        <v>157</v>
      </c>
      <c r="E344" t="s">
        <v>157</v>
      </c>
      <c r="F344" t="s">
        <v>655</v>
      </c>
      <c r="G344" t="s">
        <v>877</v>
      </c>
      <c r="H344" t="s">
        <v>879</v>
      </c>
      <c r="I344" t="s">
        <v>890</v>
      </c>
      <c r="J344" t="s">
        <v>899</v>
      </c>
      <c r="K344" t="s">
        <v>901</v>
      </c>
      <c r="L344" t="s">
        <v>900</v>
      </c>
      <c r="M344" t="s">
        <v>899</v>
      </c>
      <c r="N344" t="s">
        <v>899</v>
      </c>
      <c r="O344" t="s">
        <v>1132</v>
      </c>
      <c r="P344" t="s">
        <v>1307</v>
      </c>
    </row>
    <row r="345" spans="1:16">
      <c r="A345" s="1">
        <f>HYPERLINK("https://lsnyc.legalserver.org/matter/dynamic-profile/view/1891972","19-1891972")</f>
        <v>0</v>
      </c>
      <c r="B345" t="s">
        <v>17</v>
      </c>
      <c r="C345" t="s">
        <v>93</v>
      </c>
      <c r="D345" t="s">
        <v>218</v>
      </c>
      <c r="E345" t="s">
        <v>93</v>
      </c>
      <c r="F345" t="s">
        <v>656</v>
      </c>
      <c r="G345" t="s">
        <v>876</v>
      </c>
      <c r="I345" t="s">
        <v>891</v>
      </c>
      <c r="J345" t="s">
        <v>899</v>
      </c>
      <c r="K345" t="s">
        <v>900</v>
      </c>
      <c r="L345" t="s">
        <v>901</v>
      </c>
      <c r="M345" t="s">
        <v>899</v>
      </c>
      <c r="N345" t="s">
        <v>900</v>
      </c>
      <c r="O345" t="s">
        <v>1132</v>
      </c>
      <c r="P345" t="s">
        <v>1250</v>
      </c>
    </row>
    <row r="346" spans="1:16">
      <c r="A346" s="1">
        <f>HYPERLINK("https://lsnyc.legalserver.org/matter/dynamic-profile/view/1892034","19-1892034")</f>
        <v>0</v>
      </c>
      <c r="B346" t="s">
        <v>18</v>
      </c>
      <c r="C346" t="s">
        <v>132</v>
      </c>
      <c r="D346" t="s">
        <v>188</v>
      </c>
      <c r="E346" t="s">
        <v>132</v>
      </c>
      <c r="F346" t="s">
        <v>657</v>
      </c>
      <c r="G346" t="s">
        <v>876</v>
      </c>
      <c r="I346" t="s">
        <v>893</v>
      </c>
      <c r="J346" t="s">
        <v>899</v>
      </c>
      <c r="K346" t="s">
        <v>901</v>
      </c>
      <c r="L346" t="s">
        <v>901</v>
      </c>
      <c r="M346" t="s">
        <v>900</v>
      </c>
      <c r="N346" t="s">
        <v>900</v>
      </c>
      <c r="O346" t="s">
        <v>1132</v>
      </c>
      <c r="P346" t="s">
        <v>1299</v>
      </c>
    </row>
    <row r="347" spans="1:16">
      <c r="A347" s="1">
        <f>HYPERLINK("https://lsnyc.legalserver.org/matter/dynamic-profile/view/1892035","19-1892035")</f>
        <v>0</v>
      </c>
      <c r="B347" t="s">
        <v>16</v>
      </c>
      <c r="C347" t="s">
        <v>98</v>
      </c>
      <c r="D347" t="s">
        <v>232</v>
      </c>
      <c r="E347" t="s">
        <v>98</v>
      </c>
      <c r="F347" t="s">
        <v>658</v>
      </c>
      <c r="G347" t="s">
        <v>876</v>
      </c>
      <c r="I347" t="s">
        <v>893</v>
      </c>
      <c r="J347" t="s">
        <v>899</v>
      </c>
      <c r="K347" t="s">
        <v>900</v>
      </c>
      <c r="L347" t="s">
        <v>901</v>
      </c>
      <c r="M347" t="s">
        <v>899</v>
      </c>
      <c r="N347" t="s">
        <v>900</v>
      </c>
      <c r="O347" t="s">
        <v>1132</v>
      </c>
      <c r="P347" t="s">
        <v>1207</v>
      </c>
    </row>
    <row r="348" spans="1:16">
      <c r="A348" s="1">
        <f>HYPERLINK("https://lsnyc.legalserver.org/matter/dynamic-profile/view/1892371","19-1892371")</f>
        <v>0</v>
      </c>
      <c r="B348" t="s">
        <v>17</v>
      </c>
      <c r="C348" t="s">
        <v>158</v>
      </c>
      <c r="D348" t="s">
        <v>241</v>
      </c>
      <c r="E348" t="s">
        <v>314</v>
      </c>
      <c r="F348" t="s">
        <v>659</v>
      </c>
      <c r="G348" t="s">
        <v>876</v>
      </c>
      <c r="I348" t="s">
        <v>890</v>
      </c>
      <c r="J348" t="s">
        <v>900</v>
      </c>
      <c r="K348" t="s">
        <v>900</v>
      </c>
      <c r="L348" t="s">
        <v>901</v>
      </c>
      <c r="M348" t="s">
        <v>899</v>
      </c>
      <c r="N348" t="s">
        <v>900</v>
      </c>
      <c r="O348" t="s">
        <v>1133</v>
      </c>
      <c r="P348" t="s">
        <v>1180</v>
      </c>
    </row>
    <row r="349" spans="1:16">
      <c r="A349" s="1">
        <f>HYPERLINK("https://lsnyc.legalserver.org/matter/dynamic-profile/view/1892404","19-1892404")</f>
        <v>0</v>
      </c>
      <c r="B349" t="s">
        <v>17</v>
      </c>
      <c r="C349" t="s">
        <v>108</v>
      </c>
      <c r="D349" t="s">
        <v>218</v>
      </c>
      <c r="E349" t="s">
        <v>108</v>
      </c>
      <c r="F349" t="s">
        <v>660</v>
      </c>
      <c r="G349" t="s">
        <v>876</v>
      </c>
      <c r="I349" t="s">
        <v>893</v>
      </c>
      <c r="J349" t="s">
        <v>899</v>
      </c>
      <c r="K349" t="s">
        <v>901</v>
      </c>
      <c r="L349" t="s">
        <v>901</v>
      </c>
      <c r="M349" t="s">
        <v>899</v>
      </c>
      <c r="N349" t="s">
        <v>900</v>
      </c>
      <c r="O349" t="s">
        <v>1133</v>
      </c>
      <c r="P349" t="s">
        <v>1153</v>
      </c>
    </row>
    <row r="350" spans="1:16">
      <c r="A350" s="1">
        <f>HYPERLINK("https://lsnyc.legalserver.org/matter/dynamic-profile/view/1892484","19-1892484")</f>
        <v>0</v>
      </c>
      <c r="B350" t="s">
        <v>16</v>
      </c>
      <c r="C350" t="s">
        <v>44</v>
      </c>
      <c r="D350" t="s">
        <v>221</v>
      </c>
      <c r="E350" t="s">
        <v>221</v>
      </c>
      <c r="F350" t="s">
        <v>661</v>
      </c>
      <c r="G350" t="s">
        <v>876</v>
      </c>
      <c r="I350" t="s">
        <v>896</v>
      </c>
      <c r="J350" t="s">
        <v>899</v>
      </c>
      <c r="K350" t="s">
        <v>900</v>
      </c>
      <c r="L350" t="s">
        <v>901</v>
      </c>
      <c r="M350" t="s">
        <v>899</v>
      </c>
      <c r="N350" t="s">
        <v>900</v>
      </c>
      <c r="O350" t="s">
        <v>1134</v>
      </c>
      <c r="P350" t="s">
        <v>1308</v>
      </c>
    </row>
    <row r="351" spans="1:16">
      <c r="A351" s="1">
        <f>HYPERLINK("https://lsnyc.legalserver.org/matter/dynamic-profile/view/1892493","19-1892493")</f>
        <v>0</v>
      </c>
      <c r="B351" t="s">
        <v>20</v>
      </c>
      <c r="C351" t="s">
        <v>135</v>
      </c>
      <c r="D351" t="s">
        <v>226</v>
      </c>
      <c r="E351" t="s">
        <v>310</v>
      </c>
      <c r="F351" t="s">
        <v>662</v>
      </c>
      <c r="G351" t="s">
        <v>876</v>
      </c>
      <c r="I351" t="s">
        <v>893</v>
      </c>
      <c r="J351" t="s">
        <v>899</v>
      </c>
      <c r="K351" t="s">
        <v>901</v>
      </c>
      <c r="L351" t="s">
        <v>901</v>
      </c>
      <c r="M351" t="s">
        <v>899</v>
      </c>
      <c r="N351" t="s">
        <v>900</v>
      </c>
      <c r="O351" t="s">
        <v>1134</v>
      </c>
      <c r="P351" t="s">
        <v>1237</v>
      </c>
    </row>
    <row r="352" spans="1:16">
      <c r="A352" s="1">
        <f>HYPERLINK("https://lsnyc.legalserver.org/matter/dynamic-profile/view/1892758","19-1892758")</f>
        <v>0</v>
      </c>
      <c r="B352" t="s">
        <v>17</v>
      </c>
      <c r="C352" t="s">
        <v>159</v>
      </c>
      <c r="D352" t="s">
        <v>228</v>
      </c>
      <c r="E352" t="s">
        <v>159</v>
      </c>
      <c r="F352" t="s">
        <v>663</v>
      </c>
      <c r="G352" t="s">
        <v>877</v>
      </c>
      <c r="H352" t="s">
        <v>879</v>
      </c>
      <c r="I352" t="s">
        <v>896</v>
      </c>
      <c r="J352" t="s">
        <v>899</v>
      </c>
      <c r="K352" t="s">
        <v>901</v>
      </c>
      <c r="L352" t="s">
        <v>901</v>
      </c>
      <c r="M352" t="s">
        <v>899</v>
      </c>
      <c r="N352" t="s">
        <v>900</v>
      </c>
      <c r="O352" t="s">
        <v>1135</v>
      </c>
      <c r="P352" t="s">
        <v>1151</v>
      </c>
    </row>
    <row r="353" spans="1:16">
      <c r="A353" s="1">
        <f>HYPERLINK("https://lsnyc.legalserver.org/matter/dynamic-profile/view/1892790","19-1892790")</f>
        <v>0</v>
      </c>
      <c r="B353" t="s">
        <v>17</v>
      </c>
      <c r="C353" t="s">
        <v>160</v>
      </c>
      <c r="D353" t="s">
        <v>243</v>
      </c>
      <c r="E353" t="s">
        <v>160</v>
      </c>
      <c r="F353" t="s">
        <v>664</v>
      </c>
      <c r="G353" t="s">
        <v>876</v>
      </c>
      <c r="I353" t="s">
        <v>898</v>
      </c>
      <c r="J353" t="s">
        <v>899</v>
      </c>
      <c r="K353" t="s">
        <v>900</v>
      </c>
      <c r="L353" t="s">
        <v>901</v>
      </c>
      <c r="M353" t="s">
        <v>899</v>
      </c>
      <c r="N353" t="s">
        <v>900</v>
      </c>
      <c r="O353" t="s">
        <v>1128</v>
      </c>
      <c r="P353" t="s">
        <v>1172</v>
      </c>
    </row>
    <row r="354" spans="1:16">
      <c r="A354" s="1">
        <f>HYPERLINK("https://lsnyc.legalserver.org/matter/dynamic-profile/view/1892792","19-1892792")</f>
        <v>0</v>
      </c>
      <c r="B354" t="s">
        <v>17</v>
      </c>
      <c r="C354" t="s">
        <v>160</v>
      </c>
      <c r="D354" t="s">
        <v>243</v>
      </c>
      <c r="E354" t="s">
        <v>160</v>
      </c>
      <c r="F354" t="s">
        <v>664</v>
      </c>
      <c r="G354" t="s">
        <v>876</v>
      </c>
      <c r="I354" t="s">
        <v>893</v>
      </c>
      <c r="J354" t="s">
        <v>899</v>
      </c>
      <c r="K354" t="s">
        <v>900</v>
      </c>
      <c r="L354" t="s">
        <v>901</v>
      </c>
      <c r="M354" t="s">
        <v>899</v>
      </c>
      <c r="N354" t="s">
        <v>900</v>
      </c>
      <c r="O354" t="s">
        <v>1128</v>
      </c>
      <c r="P354" t="s">
        <v>1172</v>
      </c>
    </row>
    <row r="355" spans="1:16">
      <c r="A355" s="1">
        <f>HYPERLINK("https://lsnyc.legalserver.org/matter/dynamic-profile/view/1893124","19-1893124")</f>
        <v>0</v>
      </c>
      <c r="B355" t="s">
        <v>16</v>
      </c>
      <c r="C355" t="s">
        <v>34</v>
      </c>
      <c r="D355" t="s">
        <v>44</v>
      </c>
      <c r="E355" t="s">
        <v>212</v>
      </c>
      <c r="F355" t="s">
        <v>665</v>
      </c>
      <c r="G355" t="s">
        <v>876</v>
      </c>
      <c r="I355" t="s">
        <v>893</v>
      </c>
      <c r="J355" t="s">
        <v>899</v>
      </c>
      <c r="K355" t="s">
        <v>901</v>
      </c>
      <c r="L355" t="s">
        <v>901</v>
      </c>
      <c r="M355" t="s">
        <v>899</v>
      </c>
      <c r="N355" t="s">
        <v>900</v>
      </c>
      <c r="O355" t="s">
        <v>1110</v>
      </c>
      <c r="P355" t="s">
        <v>1180</v>
      </c>
    </row>
    <row r="356" spans="1:16">
      <c r="A356" s="1">
        <f>HYPERLINK("https://lsnyc.legalserver.org/matter/dynamic-profile/view/1893287","19-1893287")</f>
        <v>0</v>
      </c>
      <c r="B356" t="s">
        <v>17</v>
      </c>
      <c r="C356" t="s">
        <v>72</v>
      </c>
      <c r="D356" t="s">
        <v>72</v>
      </c>
      <c r="E356" t="s">
        <v>72</v>
      </c>
      <c r="F356" t="s">
        <v>666</v>
      </c>
      <c r="G356" t="s">
        <v>876</v>
      </c>
      <c r="I356" t="s">
        <v>893</v>
      </c>
      <c r="J356" t="s">
        <v>899</v>
      </c>
      <c r="K356" t="s">
        <v>901</v>
      </c>
      <c r="L356" t="s">
        <v>901</v>
      </c>
      <c r="M356" t="s">
        <v>900</v>
      </c>
      <c r="N356" t="s">
        <v>900</v>
      </c>
      <c r="O356" t="s">
        <v>1136</v>
      </c>
      <c r="P356" t="s">
        <v>1189</v>
      </c>
    </row>
    <row r="357" spans="1:16">
      <c r="A357" s="1">
        <f>HYPERLINK("https://lsnyc.legalserver.org/matter/dynamic-profile/view/1893347","19-1893347")</f>
        <v>0</v>
      </c>
      <c r="B357" t="s">
        <v>18</v>
      </c>
      <c r="C357" t="s">
        <v>161</v>
      </c>
      <c r="D357" t="s">
        <v>262</v>
      </c>
      <c r="E357" t="s">
        <v>161</v>
      </c>
      <c r="F357" t="s">
        <v>667</v>
      </c>
      <c r="G357" t="s">
        <v>876</v>
      </c>
      <c r="I357" t="s">
        <v>893</v>
      </c>
      <c r="J357" t="s">
        <v>899</v>
      </c>
      <c r="K357" t="s">
        <v>901</v>
      </c>
      <c r="L357" t="s">
        <v>901</v>
      </c>
      <c r="M357" t="s">
        <v>899</v>
      </c>
      <c r="N357" t="s">
        <v>900</v>
      </c>
      <c r="O357" t="s">
        <v>1136</v>
      </c>
      <c r="P357" t="s">
        <v>1238</v>
      </c>
    </row>
    <row r="358" spans="1:16">
      <c r="A358" s="1">
        <f>HYPERLINK("https://lsnyc.legalserver.org/matter/dynamic-profile/view/1893414","19-1893414")</f>
        <v>0</v>
      </c>
      <c r="B358" t="s">
        <v>17</v>
      </c>
      <c r="C358" t="s">
        <v>49</v>
      </c>
      <c r="D358" t="s">
        <v>52</v>
      </c>
      <c r="E358" t="s">
        <v>49</v>
      </c>
      <c r="F358" t="s">
        <v>668</v>
      </c>
      <c r="G358" t="s">
        <v>876</v>
      </c>
      <c r="I358" t="s">
        <v>898</v>
      </c>
      <c r="J358" t="s">
        <v>899</v>
      </c>
      <c r="K358" t="s">
        <v>901</v>
      </c>
      <c r="L358" t="s">
        <v>901</v>
      </c>
      <c r="M358" t="s">
        <v>900</v>
      </c>
      <c r="N358" t="s">
        <v>900</v>
      </c>
      <c r="O358" t="s">
        <v>1136</v>
      </c>
      <c r="P358" t="s">
        <v>1309</v>
      </c>
    </row>
    <row r="359" spans="1:16">
      <c r="A359" s="1">
        <f>HYPERLINK("https://lsnyc.legalserver.org/matter/dynamic-profile/view/1893468","19-1893468")</f>
        <v>0</v>
      </c>
      <c r="B359" t="s">
        <v>19</v>
      </c>
      <c r="C359" t="s">
        <v>113</v>
      </c>
      <c r="D359" t="s">
        <v>264</v>
      </c>
      <c r="E359" t="s">
        <v>113</v>
      </c>
      <c r="F359" t="s">
        <v>669</v>
      </c>
      <c r="G359" t="s">
        <v>877</v>
      </c>
      <c r="H359" t="s">
        <v>879</v>
      </c>
      <c r="I359" t="s">
        <v>893</v>
      </c>
      <c r="J359" t="s">
        <v>899</v>
      </c>
      <c r="K359" t="s">
        <v>901</v>
      </c>
      <c r="L359" t="s">
        <v>901</v>
      </c>
      <c r="M359" t="s">
        <v>899</v>
      </c>
      <c r="N359" t="s">
        <v>900</v>
      </c>
      <c r="O359" t="s">
        <v>1110</v>
      </c>
      <c r="P359" t="s">
        <v>1294</v>
      </c>
    </row>
    <row r="360" spans="1:16">
      <c r="A360" s="1">
        <f>HYPERLINK("https://lsnyc.legalserver.org/matter/dynamic-profile/view/1893506","19-1893506")</f>
        <v>0</v>
      </c>
      <c r="B360" t="s">
        <v>18</v>
      </c>
      <c r="C360" t="s">
        <v>162</v>
      </c>
      <c r="D360" t="s">
        <v>266</v>
      </c>
      <c r="E360" t="s">
        <v>162</v>
      </c>
      <c r="F360" t="s">
        <v>670</v>
      </c>
      <c r="G360" t="s">
        <v>876</v>
      </c>
      <c r="I360" t="s">
        <v>898</v>
      </c>
      <c r="J360" t="s">
        <v>899</v>
      </c>
      <c r="K360" t="s">
        <v>901</v>
      </c>
      <c r="L360" t="s">
        <v>901</v>
      </c>
      <c r="M360" t="s">
        <v>899</v>
      </c>
      <c r="N360" t="s">
        <v>900</v>
      </c>
      <c r="O360" t="s">
        <v>1137</v>
      </c>
      <c r="P360" t="s">
        <v>1154</v>
      </c>
    </row>
    <row r="361" spans="1:16">
      <c r="A361" s="1">
        <f>HYPERLINK("https://lsnyc.legalserver.org/matter/dynamic-profile/view/1893550","19-1893550")</f>
        <v>0</v>
      </c>
      <c r="B361" t="s">
        <v>16</v>
      </c>
      <c r="C361" t="s">
        <v>163</v>
      </c>
      <c r="D361" t="s">
        <v>97</v>
      </c>
      <c r="E361" t="s">
        <v>97</v>
      </c>
      <c r="F361" t="s">
        <v>671</v>
      </c>
      <c r="G361" t="s">
        <v>876</v>
      </c>
      <c r="I361" t="s">
        <v>893</v>
      </c>
      <c r="J361" t="s">
        <v>899</v>
      </c>
      <c r="K361" t="s">
        <v>900</v>
      </c>
      <c r="L361" t="s">
        <v>901</v>
      </c>
      <c r="M361" t="s">
        <v>899</v>
      </c>
      <c r="N361" t="s">
        <v>900</v>
      </c>
      <c r="O361" t="s">
        <v>1137</v>
      </c>
      <c r="P361" t="s">
        <v>1288</v>
      </c>
    </row>
    <row r="362" spans="1:16">
      <c r="A362" s="1">
        <f>HYPERLINK("https://lsnyc.legalserver.org/matter/dynamic-profile/view/1893749","19-1893749")</f>
        <v>0</v>
      </c>
      <c r="B362" t="s">
        <v>18</v>
      </c>
      <c r="C362" t="s">
        <v>164</v>
      </c>
      <c r="D362" t="s">
        <v>266</v>
      </c>
      <c r="E362" t="s">
        <v>164</v>
      </c>
      <c r="F362" t="s">
        <v>672</v>
      </c>
      <c r="G362" t="s">
        <v>876</v>
      </c>
      <c r="I362" t="s">
        <v>893</v>
      </c>
      <c r="J362" t="s">
        <v>899</v>
      </c>
      <c r="K362" t="s">
        <v>901</v>
      </c>
      <c r="L362" t="s">
        <v>901</v>
      </c>
      <c r="M362" t="s">
        <v>900</v>
      </c>
      <c r="N362" t="s">
        <v>900</v>
      </c>
      <c r="O362" t="s">
        <v>1138</v>
      </c>
      <c r="P362" t="s">
        <v>1265</v>
      </c>
    </row>
    <row r="363" spans="1:16">
      <c r="A363" s="1">
        <f>HYPERLINK("https://lsnyc.legalserver.org/matter/dynamic-profile/view/1893854","19-1893854")</f>
        <v>0</v>
      </c>
      <c r="B363" t="s">
        <v>18</v>
      </c>
      <c r="C363" t="s">
        <v>165</v>
      </c>
      <c r="D363" t="s">
        <v>188</v>
      </c>
      <c r="E363" t="s">
        <v>165</v>
      </c>
      <c r="F363" t="s">
        <v>673</v>
      </c>
      <c r="G363" t="s">
        <v>877</v>
      </c>
      <c r="H363" t="s">
        <v>879</v>
      </c>
      <c r="I363" t="s">
        <v>893</v>
      </c>
      <c r="J363" t="s">
        <v>899</v>
      </c>
      <c r="K363" t="s">
        <v>901</v>
      </c>
      <c r="L363" t="s">
        <v>901</v>
      </c>
      <c r="M363" t="s">
        <v>899</v>
      </c>
      <c r="N363" t="s">
        <v>900</v>
      </c>
      <c r="O363" t="s">
        <v>1139</v>
      </c>
      <c r="P363" t="s">
        <v>1304</v>
      </c>
    </row>
    <row r="364" spans="1:16">
      <c r="A364" s="1">
        <f>HYPERLINK("https://lsnyc.legalserver.org/matter/dynamic-profile/view/1894141","19-1894141")</f>
        <v>0</v>
      </c>
      <c r="B364" t="s">
        <v>18</v>
      </c>
      <c r="C364" t="s">
        <v>148</v>
      </c>
      <c r="D364" t="s">
        <v>244</v>
      </c>
      <c r="E364" t="s">
        <v>148</v>
      </c>
      <c r="F364" t="s">
        <v>674</v>
      </c>
      <c r="G364" t="s">
        <v>876</v>
      </c>
      <c r="I364" t="s">
        <v>893</v>
      </c>
      <c r="J364" t="s">
        <v>899</v>
      </c>
      <c r="K364" t="s">
        <v>900</v>
      </c>
      <c r="L364" t="s">
        <v>901</v>
      </c>
      <c r="M364" t="s">
        <v>900</v>
      </c>
      <c r="N364" t="s">
        <v>900</v>
      </c>
      <c r="O364" t="s">
        <v>1140</v>
      </c>
      <c r="P364" t="s">
        <v>1237</v>
      </c>
    </row>
    <row r="365" spans="1:16">
      <c r="A365" s="1">
        <f>HYPERLINK("https://lsnyc.legalserver.org/matter/dynamic-profile/view/1894304","19-1894304")</f>
        <v>0</v>
      </c>
      <c r="B365" t="s">
        <v>17</v>
      </c>
      <c r="C365" t="s">
        <v>166</v>
      </c>
      <c r="D365" t="s">
        <v>128</v>
      </c>
      <c r="E365" t="s">
        <v>48</v>
      </c>
      <c r="F365" t="s">
        <v>675</v>
      </c>
      <c r="G365" t="s">
        <v>876</v>
      </c>
      <c r="I365" t="s">
        <v>893</v>
      </c>
      <c r="J365" t="s">
        <v>899</v>
      </c>
      <c r="K365" t="s">
        <v>900</v>
      </c>
      <c r="L365" t="s">
        <v>901</v>
      </c>
      <c r="M365" t="s">
        <v>899</v>
      </c>
      <c r="N365" t="s">
        <v>900</v>
      </c>
      <c r="O365" t="s">
        <v>1141</v>
      </c>
      <c r="P365" t="s">
        <v>1141</v>
      </c>
    </row>
    <row r="366" spans="1:16">
      <c r="A366" s="1">
        <f>HYPERLINK("https://lsnyc.legalserver.org/matter/dynamic-profile/view/1894467","19-1894467")</f>
        <v>0</v>
      </c>
      <c r="B366" t="s">
        <v>17</v>
      </c>
      <c r="C366" t="s">
        <v>167</v>
      </c>
      <c r="D366" t="s">
        <v>245</v>
      </c>
      <c r="E366" t="s">
        <v>315</v>
      </c>
      <c r="F366" t="s">
        <v>676</v>
      </c>
      <c r="G366" t="s">
        <v>877</v>
      </c>
      <c r="H366" t="s">
        <v>889</v>
      </c>
      <c r="I366" t="s">
        <v>893</v>
      </c>
      <c r="J366" t="s">
        <v>899</v>
      </c>
      <c r="K366" t="s">
        <v>901</v>
      </c>
      <c r="L366" t="s">
        <v>900</v>
      </c>
      <c r="M366" t="s">
        <v>900</v>
      </c>
      <c r="N366" t="s">
        <v>900</v>
      </c>
      <c r="O366" t="s">
        <v>1142</v>
      </c>
      <c r="P366" t="s">
        <v>1184</v>
      </c>
    </row>
    <row r="367" spans="1:16">
      <c r="A367" s="1">
        <f>HYPERLINK("https://lsnyc.legalserver.org/matter/dynamic-profile/view/1894590","19-1894590")</f>
        <v>0</v>
      </c>
      <c r="B367" t="s">
        <v>18</v>
      </c>
      <c r="C367" t="s">
        <v>123</v>
      </c>
      <c r="D367" t="s">
        <v>266</v>
      </c>
      <c r="E367" t="s">
        <v>123</v>
      </c>
      <c r="F367" t="s">
        <v>677</v>
      </c>
      <c r="G367" t="s">
        <v>877</v>
      </c>
      <c r="H367" t="s">
        <v>879</v>
      </c>
      <c r="I367" t="s">
        <v>891</v>
      </c>
      <c r="J367" t="s">
        <v>899</v>
      </c>
      <c r="K367" t="s">
        <v>901</v>
      </c>
      <c r="L367" t="s">
        <v>901</v>
      </c>
      <c r="M367" t="s">
        <v>899</v>
      </c>
      <c r="N367" t="s">
        <v>900</v>
      </c>
      <c r="O367" t="s">
        <v>1142</v>
      </c>
      <c r="P367" t="s">
        <v>1252</v>
      </c>
    </row>
    <row r="368" spans="1:16">
      <c r="A368" s="1">
        <f>HYPERLINK("https://lsnyc.legalserver.org/matter/dynamic-profile/view/1894593","19-1894593")</f>
        <v>0</v>
      </c>
      <c r="B368" t="s">
        <v>16</v>
      </c>
      <c r="C368" t="s">
        <v>34</v>
      </c>
      <c r="D368" t="s">
        <v>44</v>
      </c>
      <c r="E368" t="s">
        <v>212</v>
      </c>
      <c r="F368" t="s">
        <v>678</v>
      </c>
      <c r="G368" t="s">
        <v>876</v>
      </c>
      <c r="I368" t="s">
        <v>893</v>
      </c>
      <c r="J368" t="s">
        <v>899</v>
      </c>
      <c r="K368" t="s">
        <v>900</v>
      </c>
      <c r="L368" t="s">
        <v>901</v>
      </c>
      <c r="M368" t="s">
        <v>899</v>
      </c>
      <c r="N368" t="s">
        <v>900</v>
      </c>
      <c r="O368" t="s">
        <v>1142</v>
      </c>
      <c r="P368" t="s">
        <v>1188</v>
      </c>
    </row>
    <row r="369" spans="1:16">
      <c r="A369" s="1">
        <f>HYPERLINK("https://lsnyc.legalserver.org/matter/dynamic-profile/view/1894603","19-1894603")</f>
        <v>0</v>
      </c>
      <c r="B369" t="s">
        <v>18</v>
      </c>
      <c r="C369" t="s">
        <v>105</v>
      </c>
      <c r="D369" t="s">
        <v>269</v>
      </c>
      <c r="E369" t="s">
        <v>269</v>
      </c>
      <c r="F369" t="s">
        <v>679</v>
      </c>
      <c r="G369" t="s">
        <v>876</v>
      </c>
      <c r="I369" t="s">
        <v>893</v>
      </c>
      <c r="J369" t="s">
        <v>899</v>
      </c>
      <c r="K369" t="s">
        <v>900</v>
      </c>
      <c r="L369" t="s">
        <v>901</v>
      </c>
      <c r="M369" t="s">
        <v>900</v>
      </c>
      <c r="N369" t="s">
        <v>900</v>
      </c>
      <c r="O369" t="s">
        <v>1142</v>
      </c>
      <c r="P369" t="s">
        <v>1231</v>
      </c>
    </row>
    <row r="370" spans="1:16">
      <c r="A370" s="1">
        <f>HYPERLINK("https://lsnyc.legalserver.org/matter/dynamic-profile/view/1894631","19-1894631")</f>
        <v>0</v>
      </c>
      <c r="B370" t="s">
        <v>18</v>
      </c>
      <c r="C370" t="s">
        <v>168</v>
      </c>
      <c r="D370" t="s">
        <v>237</v>
      </c>
      <c r="E370" t="s">
        <v>168</v>
      </c>
      <c r="F370" t="s">
        <v>680</v>
      </c>
      <c r="G370" t="s">
        <v>876</v>
      </c>
      <c r="I370" t="s">
        <v>890</v>
      </c>
      <c r="J370" t="s">
        <v>899</v>
      </c>
      <c r="K370" t="s">
        <v>900</v>
      </c>
      <c r="L370" t="s">
        <v>901</v>
      </c>
      <c r="M370" t="s">
        <v>899</v>
      </c>
      <c r="N370" t="s">
        <v>900</v>
      </c>
      <c r="O370" t="s">
        <v>1143</v>
      </c>
      <c r="P370" t="s">
        <v>1219</v>
      </c>
    </row>
    <row r="371" spans="1:16">
      <c r="A371" s="1">
        <f>HYPERLINK("https://lsnyc.legalserver.org/matter/dynamic-profile/view/1894636","19-1894636")</f>
        <v>0</v>
      </c>
      <c r="B371" t="s">
        <v>18</v>
      </c>
      <c r="C371" t="s">
        <v>55</v>
      </c>
      <c r="D371" t="s">
        <v>233</v>
      </c>
      <c r="E371" t="s">
        <v>55</v>
      </c>
      <c r="F371" t="s">
        <v>681</v>
      </c>
      <c r="G371" t="s">
        <v>877</v>
      </c>
      <c r="H371" t="s">
        <v>889</v>
      </c>
      <c r="I371" t="s">
        <v>896</v>
      </c>
      <c r="J371" t="s">
        <v>899</v>
      </c>
      <c r="K371" t="s">
        <v>901</v>
      </c>
      <c r="L371" t="s">
        <v>901</v>
      </c>
      <c r="M371" t="s">
        <v>900</v>
      </c>
      <c r="N371" t="s">
        <v>900</v>
      </c>
      <c r="O371" t="s">
        <v>1143</v>
      </c>
      <c r="P371" t="s">
        <v>1144</v>
      </c>
    </row>
    <row r="372" spans="1:16">
      <c r="A372" s="1">
        <f>HYPERLINK("https://lsnyc.legalserver.org/matter/dynamic-profile/view/1894722","19-1894722")</f>
        <v>0</v>
      </c>
      <c r="B372" t="s">
        <v>18</v>
      </c>
      <c r="C372" t="s">
        <v>169</v>
      </c>
      <c r="D372" t="s">
        <v>249</v>
      </c>
      <c r="E372" t="s">
        <v>169</v>
      </c>
      <c r="F372" t="s">
        <v>682</v>
      </c>
      <c r="G372" t="s">
        <v>877</v>
      </c>
      <c r="H372" t="s">
        <v>878</v>
      </c>
      <c r="I372" t="s">
        <v>893</v>
      </c>
      <c r="J372" t="s">
        <v>899</v>
      </c>
      <c r="K372" t="s">
        <v>901</v>
      </c>
      <c r="L372" t="s">
        <v>900</v>
      </c>
      <c r="M372" t="s">
        <v>899</v>
      </c>
      <c r="N372" t="s">
        <v>900</v>
      </c>
      <c r="O372" t="s">
        <v>1143</v>
      </c>
      <c r="P372" t="s">
        <v>1161</v>
      </c>
    </row>
    <row r="373" spans="1:16">
      <c r="A373" s="1">
        <f>HYPERLINK("https://lsnyc.legalserver.org/matter/dynamic-profile/view/1894735","19-1894735")</f>
        <v>0</v>
      </c>
      <c r="B373" t="s">
        <v>19</v>
      </c>
      <c r="C373" t="s">
        <v>46</v>
      </c>
      <c r="D373" t="s">
        <v>46</v>
      </c>
      <c r="E373" t="s">
        <v>316</v>
      </c>
      <c r="F373" t="s">
        <v>683</v>
      </c>
      <c r="G373" t="s">
        <v>876</v>
      </c>
      <c r="I373" t="s">
        <v>893</v>
      </c>
      <c r="J373" t="s">
        <v>899</v>
      </c>
      <c r="K373" t="s">
        <v>901</v>
      </c>
      <c r="L373" t="s">
        <v>901</v>
      </c>
      <c r="M373" t="s">
        <v>899</v>
      </c>
      <c r="N373" t="s">
        <v>900</v>
      </c>
      <c r="O373" t="s">
        <v>1144</v>
      </c>
      <c r="P373" t="s">
        <v>1247</v>
      </c>
    </row>
    <row r="374" spans="1:16">
      <c r="A374" s="1">
        <f>HYPERLINK("https://lsnyc.legalserver.org/matter/dynamic-profile/view/1894770","19-1894770")</f>
        <v>0</v>
      </c>
      <c r="B374" t="s">
        <v>16</v>
      </c>
      <c r="C374" t="s">
        <v>44</v>
      </c>
      <c r="D374" t="s">
        <v>221</v>
      </c>
      <c r="E374" t="s">
        <v>221</v>
      </c>
      <c r="F374" t="s">
        <v>684</v>
      </c>
      <c r="G374" t="s">
        <v>876</v>
      </c>
      <c r="I374" t="s">
        <v>896</v>
      </c>
      <c r="J374" t="s">
        <v>899</v>
      </c>
      <c r="K374" t="s">
        <v>900</v>
      </c>
      <c r="L374" t="s">
        <v>901</v>
      </c>
      <c r="M374" t="s">
        <v>899</v>
      </c>
      <c r="N374" t="s">
        <v>900</v>
      </c>
      <c r="O374" t="s">
        <v>1144</v>
      </c>
      <c r="P374" t="s">
        <v>1251</v>
      </c>
    </row>
    <row r="375" spans="1:16">
      <c r="A375" s="1">
        <f>HYPERLINK("https://lsnyc.legalserver.org/matter/dynamic-profile/view/1894786","19-1894786")</f>
        <v>0</v>
      </c>
      <c r="B375" t="s">
        <v>16</v>
      </c>
      <c r="C375" t="s">
        <v>44</v>
      </c>
      <c r="D375" t="s">
        <v>221</v>
      </c>
      <c r="E375" t="s">
        <v>221</v>
      </c>
      <c r="F375" t="s">
        <v>685</v>
      </c>
      <c r="G375" t="s">
        <v>876</v>
      </c>
      <c r="I375" t="s">
        <v>896</v>
      </c>
      <c r="J375" t="s">
        <v>899</v>
      </c>
      <c r="K375" t="s">
        <v>900</v>
      </c>
      <c r="L375" t="s">
        <v>901</v>
      </c>
      <c r="M375" t="s">
        <v>899</v>
      </c>
      <c r="N375" t="s">
        <v>900</v>
      </c>
      <c r="O375" t="s">
        <v>1144</v>
      </c>
      <c r="P375" t="s">
        <v>1229</v>
      </c>
    </row>
    <row r="376" spans="1:16">
      <c r="A376" s="1">
        <f>HYPERLINK("https://lsnyc.legalserver.org/matter/dynamic-profile/view/1894891","19-1894891")</f>
        <v>0</v>
      </c>
      <c r="B376" t="s">
        <v>16</v>
      </c>
      <c r="C376" t="s">
        <v>44</v>
      </c>
      <c r="D376" t="s">
        <v>221</v>
      </c>
      <c r="E376" t="s">
        <v>221</v>
      </c>
      <c r="F376" t="s">
        <v>686</v>
      </c>
      <c r="G376" t="s">
        <v>876</v>
      </c>
      <c r="I376" t="s">
        <v>896</v>
      </c>
      <c r="J376" t="s">
        <v>899</v>
      </c>
      <c r="K376" t="s">
        <v>900</v>
      </c>
      <c r="L376" t="s">
        <v>901</v>
      </c>
      <c r="M376" t="s">
        <v>899</v>
      </c>
      <c r="N376" t="s">
        <v>900</v>
      </c>
      <c r="O376" t="s">
        <v>1145</v>
      </c>
      <c r="P376" t="s">
        <v>1229</v>
      </c>
    </row>
    <row r="377" spans="1:16">
      <c r="A377" s="1">
        <f>HYPERLINK("https://lsnyc.legalserver.org/matter/dynamic-profile/view/1894901","19-1894901")</f>
        <v>0</v>
      </c>
      <c r="B377" t="s">
        <v>17</v>
      </c>
      <c r="C377" t="s">
        <v>79</v>
      </c>
      <c r="D377" t="s">
        <v>259</v>
      </c>
      <c r="E377" t="s">
        <v>79</v>
      </c>
      <c r="F377" t="s">
        <v>687</v>
      </c>
      <c r="G377" t="s">
        <v>876</v>
      </c>
      <c r="I377" t="s">
        <v>891</v>
      </c>
      <c r="J377" t="s">
        <v>899</v>
      </c>
      <c r="K377" t="s">
        <v>900</v>
      </c>
      <c r="L377" t="s">
        <v>901</v>
      </c>
      <c r="M377" t="s">
        <v>900</v>
      </c>
      <c r="N377" t="s">
        <v>900</v>
      </c>
      <c r="O377" t="s">
        <v>1145</v>
      </c>
      <c r="P377" t="s">
        <v>1234</v>
      </c>
    </row>
    <row r="378" spans="1:16">
      <c r="A378" s="1">
        <f>HYPERLINK("https://lsnyc.legalserver.org/matter/dynamic-profile/view/1895108","19-1895108")</f>
        <v>0</v>
      </c>
      <c r="B378" t="s">
        <v>16</v>
      </c>
      <c r="C378" t="s">
        <v>163</v>
      </c>
      <c r="D378" t="s">
        <v>97</v>
      </c>
      <c r="E378" t="s">
        <v>163</v>
      </c>
      <c r="F378" t="s">
        <v>688</v>
      </c>
      <c r="G378" t="s">
        <v>876</v>
      </c>
      <c r="I378" t="s">
        <v>893</v>
      </c>
      <c r="J378" t="s">
        <v>899</v>
      </c>
      <c r="K378" t="s">
        <v>900</v>
      </c>
      <c r="L378" t="s">
        <v>901</v>
      </c>
      <c r="M378" t="s">
        <v>899</v>
      </c>
      <c r="N378" t="s">
        <v>900</v>
      </c>
      <c r="O378" t="s">
        <v>1146</v>
      </c>
      <c r="P378" t="s">
        <v>1187</v>
      </c>
    </row>
    <row r="379" spans="1:16">
      <c r="A379" s="1">
        <f>HYPERLINK("https://lsnyc.legalserver.org/matter/dynamic-profile/view/1895145","19-1895145")</f>
        <v>0</v>
      </c>
      <c r="B379" t="s">
        <v>16</v>
      </c>
      <c r="C379" t="s">
        <v>44</v>
      </c>
      <c r="D379" t="s">
        <v>226</v>
      </c>
      <c r="E379" t="s">
        <v>304</v>
      </c>
      <c r="F379" t="s">
        <v>689</v>
      </c>
      <c r="G379" t="s">
        <v>877</v>
      </c>
      <c r="H379" t="s">
        <v>879</v>
      </c>
      <c r="I379" t="s">
        <v>893</v>
      </c>
      <c r="J379" t="s">
        <v>899</v>
      </c>
      <c r="K379" t="s">
        <v>901</v>
      </c>
      <c r="L379" t="s">
        <v>901</v>
      </c>
      <c r="M379" t="s">
        <v>899</v>
      </c>
      <c r="N379" t="s">
        <v>900</v>
      </c>
      <c r="O379" t="s">
        <v>1147</v>
      </c>
      <c r="P379" t="s">
        <v>1251</v>
      </c>
    </row>
    <row r="380" spans="1:16">
      <c r="A380" s="1">
        <f>HYPERLINK("https://lsnyc.legalserver.org/matter/dynamic-profile/view/1895193","19-1895193")</f>
        <v>0</v>
      </c>
      <c r="B380" t="s">
        <v>18</v>
      </c>
      <c r="C380" t="s">
        <v>170</v>
      </c>
      <c r="D380" t="s">
        <v>270</v>
      </c>
      <c r="E380" t="s">
        <v>170</v>
      </c>
      <c r="F380" t="s">
        <v>690</v>
      </c>
      <c r="G380" t="s">
        <v>876</v>
      </c>
      <c r="I380" t="s">
        <v>893</v>
      </c>
      <c r="J380" t="s">
        <v>899</v>
      </c>
      <c r="K380" t="s">
        <v>900</v>
      </c>
      <c r="L380" t="s">
        <v>901</v>
      </c>
      <c r="M380" t="s">
        <v>899</v>
      </c>
      <c r="N380" t="s">
        <v>900</v>
      </c>
      <c r="O380" t="s">
        <v>1147</v>
      </c>
      <c r="P380" t="s">
        <v>1294</v>
      </c>
    </row>
    <row r="381" spans="1:16">
      <c r="A381" s="1">
        <f>HYPERLINK("https://lsnyc.legalserver.org/matter/dynamic-profile/view/1895299","19-1895299")</f>
        <v>0</v>
      </c>
      <c r="B381" t="s">
        <v>18</v>
      </c>
      <c r="C381" t="s">
        <v>171</v>
      </c>
      <c r="D381" t="s">
        <v>155</v>
      </c>
      <c r="E381" t="s">
        <v>171</v>
      </c>
      <c r="F381" t="s">
        <v>691</v>
      </c>
      <c r="G381" t="s">
        <v>876</v>
      </c>
      <c r="I381" t="s">
        <v>893</v>
      </c>
      <c r="J381" t="s">
        <v>899</v>
      </c>
      <c r="K381" t="s">
        <v>900</v>
      </c>
      <c r="L381" t="s">
        <v>901</v>
      </c>
      <c r="M381" t="s">
        <v>899</v>
      </c>
      <c r="N381" t="s">
        <v>900</v>
      </c>
      <c r="O381" t="s">
        <v>1148</v>
      </c>
      <c r="P381" t="s">
        <v>1241</v>
      </c>
    </row>
    <row r="382" spans="1:16">
      <c r="A382" s="1">
        <f>HYPERLINK("https://lsnyc.legalserver.org/matter/dynamic-profile/view/1895448","19-1895448")</f>
        <v>0</v>
      </c>
      <c r="B382" t="s">
        <v>17</v>
      </c>
      <c r="C382" t="s">
        <v>172</v>
      </c>
      <c r="D382" t="s">
        <v>243</v>
      </c>
      <c r="E382" t="s">
        <v>172</v>
      </c>
      <c r="F382" t="s">
        <v>692</v>
      </c>
      <c r="G382" t="s">
        <v>877</v>
      </c>
      <c r="H382" t="s">
        <v>878</v>
      </c>
      <c r="I382" t="s">
        <v>893</v>
      </c>
      <c r="J382" t="s">
        <v>899</v>
      </c>
      <c r="K382" t="s">
        <v>901</v>
      </c>
      <c r="L382" t="s">
        <v>900</v>
      </c>
      <c r="M382" t="s">
        <v>899</v>
      </c>
      <c r="N382" t="s">
        <v>900</v>
      </c>
      <c r="O382" t="s">
        <v>1146</v>
      </c>
      <c r="P382" t="s">
        <v>1216</v>
      </c>
    </row>
    <row r="383" spans="1:16">
      <c r="A383" s="1">
        <f>HYPERLINK("https://lsnyc.legalserver.org/matter/dynamic-profile/view/1895569","19-1895569")</f>
        <v>0</v>
      </c>
      <c r="B383" t="s">
        <v>16</v>
      </c>
      <c r="C383" t="s">
        <v>30</v>
      </c>
      <c r="D383" t="s">
        <v>30</v>
      </c>
      <c r="E383" t="s">
        <v>30</v>
      </c>
      <c r="F383" t="s">
        <v>693</v>
      </c>
      <c r="G383" t="s">
        <v>876</v>
      </c>
      <c r="I383" t="s">
        <v>893</v>
      </c>
      <c r="J383" t="s">
        <v>899</v>
      </c>
      <c r="K383" t="s">
        <v>900</v>
      </c>
      <c r="L383" t="s">
        <v>901</v>
      </c>
      <c r="M383" t="s">
        <v>899</v>
      </c>
      <c r="N383" t="s">
        <v>900</v>
      </c>
      <c r="O383" t="s">
        <v>1149</v>
      </c>
      <c r="P383" t="s">
        <v>1297</v>
      </c>
    </row>
    <row r="384" spans="1:16">
      <c r="A384" s="1">
        <f>HYPERLINK("https://lsnyc.legalserver.org/matter/dynamic-profile/view/1895702","19-1895702")</f>
        <v>0</v>
      </c>
      <c r="B384" t="s">
        <v>20</v>
      </c>
      <c r="C384" t="s">
        <v>107</v>
      </c>
      <c r="D384" t="s">
        <v>271</v>
      </c>
      <c r="E384" t="s">
        <v>107</v>
      </c>
      <c r="F384" t="s">
        <v>694</v>
      </c>
      <c r="G384" t="s">
        <v>876</v>
      </c>
      <c r="I384" t="s">
        <v>893</v>
      </c>
      <c r="J384" t="s">
        <v>899</v>
      </c>
      <c r="K384" t="s">
        <v>900</v>
      </c>
      <c r="L384" t="s">
        <v>901</v>
      </c>
      <c r="M384" t="s">
        <v>899</v>
      </c>
      <c r="N384" t="s">
        <v>900</v>
      </c>
      <c r="O384" t="s">
        <v>1150</v>
      </c>
      <c r="P384" t="s">
        <v>1178</v>
      </c>
    </row>
    <row r="385" spans="1:16">
      <c r="A385" s="1">
        <f>HYPERLINK("https://lsnyc.legalserver.org/matter/dynamic-profile/view/1895746","19-1895746")</f>
        <v>0</v>
      </c>
      <c r="B385" t="s">
        <v>19</v>
      </c>
      <c r="C385" t="s">
        <v>31</v>
      </c>
      <c r="D385" t="s">
        <v>228</v>
      </c>
      <c r="E385" t="s">
        <v>31</v>
      </c>
      <c r="F385" t="s">
        <v>695</v>
      </c>
      <c r="G385" t="s">
        <v>876</v>
      </c>
      <c r="I385" t="s">
        <v>893</v>
      </c>
      <c r="J385" t="s">
        <v>899</v>
      </c>
      <c r="K385" t="s">
        <v>901</v>
      </c>
      <c r="L385" t="s">
        <v>901</v>
      </c>
      <c r="M385" t="s">
        <v>900</v>
      </c>
      <c r="N385" t="s">
        <v>900</v>
      </c>
      <c r="O385" t="s">
        <v>1151</v>
      </c>
      <c r="P385" t="s">
        <v>1285</v>
      </c>
    </row>
    <row r="386" spans="1:16">
      <c r="A386" s="1">
        <f>HYPERLINK("https://lsnyc.legalserver.org/matter/dynamic-profile/view/1895789","19-1895789")</f>
        <v>0</v>
      </c>
      <c r="B386" t="s">
        <v>18</v>
      </c>
      <c r="C386" t="s">
        <v>121</v>
      </c>
      <c r="D386" t="s">
        <v>251</v>
      </c>
      <c r="E386" t="s">
        <v>121</v>
      </c>
      <c r="F386" t="s">
        <v>696</v>
      </c>
      <c r="G386" t="s">
        <v>876</v>
      </c>
      <c r="I386" t="s">
        <v>893</v>
      </c>
      <c r="J386" t="s">
        <v>899</v>
      </c>
      <c r="K386" t="s">
        <v>901</v>
      </c>
      <c r="L386" t="s">
        <v>901</v>
      </c>
      <c r="M386" t="s">
        <v>899</v>
      </c>
      <c r="N386" t="s">
        <v>900</v>
      </c>
      <c r="O386" t="s">
        <v>1151</v>
      </c>
      <c r="P386" t="s">
        <v>1238</v>
      </c>
    </row>
    <row r="387" spans="1:16">
      <c r="A387" s="1">
        <f>HYPERLINK("https://lsnyc.legalserver.org/matter/dynamic-profile/view/1895965","19-1895965")</f>
        <v>0</v>
      </c>
      <c r="B387" t="s">
        <v>18</v>
      </c>
      <c r="C387" t="s">
        <v>137</v>
      </c>
      <c r="D387" t="s">
        <v>241</v>
      </c>
      <c r="E387" t="s">
        <v>137</v>
      </c>
      <c r="F387" t="s">
        <v>697</v>
      </c>
      <c r="G387" t="s">
        <v>876</v>
      </c>
      <c r="I387" t="s">
        <v>893</v>
      </c>
      <c r="J387" t="s">
        <v>899</v>
      </c>
      <c r="K387" t="s">
        <v>901</v>
      </c>
      <c r="L387" t="s">
        <v>901</v>
      </c>
      <c r="M387" t="s">
        <v>899</v>
      </c>
      <c r="N387" t="s">
        <v>900</v>
      </c>
      <c r="O387" t="s">
        <v>1152</v>
      </c>
      <c r="P387" t="s">
        <v>1170</v>
      </c>
    </row>
    <row r="388" spans="1:16">
      <c r="A388" s="1">
        <f>HYPERLINK("https://lsnyc.legalserver.org/matter/dynamic-profile/view/1896208","19-1896208")</f>
        <v>0</v>
      </c>
      <c r="B388" t="s">
        <v>17</v>
      </c>
      <c r="C388" t="s">
        <v>79</v>
      </c>
      <c r="D388" t="s">
        <v>237</v>
      </c>
      <c r="E388" t="s">
        <v>79</v>
      </c>
      <c r="F388" t="s">
        <v>698</v>
      </c>
      <c r="G388" t="s">
        <v>876</v>
      </c>
      <c r="I388" t="s">
        <v>893</v>
      </c>
      <c r="J388" t="s">
        <v>899</v>
      </c>
      <c r="K388" t="s">
        <v>901</v>
      </c>
      <c r="L388" t="s">
        <v>901</v>
      </c>
      <c r="M388" t="s">
        <v>899</v>
      </c>
      <c r="N388" t="s">
        <v>900</v>
      </c>
      <c r="O388" t="s">
        <v>1153</v>
      </c>
      <c r="P388" t="s">
        <v>1183</v>
      </c>
    </row>
    <row r="389" spans="1:16">
      <c r="A389" s="1">
        <f>HYPERLINK("https://lsnyc.legalserver.org/matter/dynamic-profile/view/1896289","19-1896289")</f>
        <v>0</v>
      </c>
      <c r="B389" t="s">
        <v>16</v>
      </c>
      <c r="C389" t="s">
        <v>173</v>
      </c>
      <c r="D389" t="s">
        <v>173</v>
      </c>
      <c r="E389" t="s">
        <v>173</v>
      </c>
      <c r="F389" t="s">
        <v>699</v>
      </c>
      <c r="G389" t="s">
        <v>876</v>
      </c>
      <c r="I389" t="s">
        <v>893</v>
      </c>
      <c r="J389" t="s">
        <v>899</v>
      </c>
      <c r="K389" t="s">
        <v>900</v>
      </c>
      <c r="L389" t="s">
        <v>901</v>
      </c>
      <c r="M389" t="s">
        <v>900</v>
      </c>
      <c r="N389" t="s">
        <v>900</v>
      </c>
      <c r="O389" t="s">
        <v>1151</v>
      </c>
      <c r="P389" t="s">
        <v>1199</v>
      </c>
    </row>
    <row r="390" spans="1:16">
      <c r="A390" s="1">
        <f>HYPERLINK("https://lsnyc.legalserver.org/matter/dynamic-profile/view/1896360","19-1896360")</f>
        <v>0</v>
      </c>
      <c r="B390" t="s">
        <v>18</v>
      </c>
      <c r="C390" t="s">
        <v>174</v>
      </c>
      <c r="D390" t="s">
        <v>237</v>
      </c>
      <c r="E390" t="s">
        <v>174</v>
      </c>
      <c r="F390" t="s">
        <v>700</v>
      </c>
      <c r="G390" t="s">
        <v>877</v>
      </c>
      <c r="H390" t="s">
        <v>878</v>
      </c>
      <c r="I390" t="s">
        <v>896</v>
      </c>
      <c r="J390" t="s">
        <v>899</v>
      </c>
      <c r="K390" t="s">
        <v>901</v>
      </c>
      <c r="L390" t="s">
        <v>900</v>
      </c>
      <c r="M390" t="s">
        <v>899</v>
      </c>
      <c r="N390" t="s">
        <v>900</v>
      </c>
      <c r="O390" t="s">
        <v>1154</v>
      </c>
      <c r="P390" t="s">
        <v>1212</v>
      </c>
    </row>
    <row r="391" spans="1:16">
      <c r="A391" s="1">
        <f>HYPERLINK("https://lsnyc.legalserver.org/matter/dynamic-profile/view/1896390","19-1896390")</f>
        <v>0</v>
      </c>
      <c r="B391" t="s">
        <v>17</v>
      </c>
      <c r="C391" t="s">
        <v>128</v>
      </c>
      <c r="D391" t="s">
        <v>128</v>
      </c>
      <c r="E391" t="s">
        <v>128</v>
      </c>
      <c r="F391" t="s">
        <v>701</v>
      </c>
      <c r="G391" t="s">
        <v>877</v>
      </c>
      <c r="H391" t="s">
        <v>878</v>
      </c>
      <c r="I391" t="s">
        <v>893</v>
      </c>
      <c r="J391" t="s">
        <v>899</v>
      </c>
      <c r="K391" t="s">
        <v>901</v>
      </c>
      <c r="L391" t="s">
        <v>901</v>
      </c>
      <c r="M391" t="s">
        <v>899</v>
      </c>
      <c r="N391" t="s">
        <v>900</v>
      </c>
      <c r="O391" t="s">
        <v>1155</v>
      </c>
      <c r="P391" t="s">
        <v>1155</v>
      </c>
    </row>
    <row r="392" spans="1:16">
      <c r="A392" s="1">
        <f>HYPERLINK("https://lsnyc.legalserver.org/matter/dynamic-profile/view/1896527","19-1896527")</f>
        <v>0</v>
      </c>
      <c r="B392" t="s">
        <v>18</v>
      </c>
      <c r="C392" t="s">
        <v>174</v>
      </c>
      <c r="D392" t="s">
        <v>174</v>
      </c>
      <c r="E392" t="s">
        <v>174</v>
      </c>
      <c r="F392" t="s">
        <v>702</v>
      </c>
      <c r="G392" t="s">
        <v>876</v>
      </c>
      <c r="I392" t="s">
        <v>896</v>
      </c>
      <c r="J392" t="s">
        <v>899</v>
      </c>
      <c r="K392" t="s">
        <v>901</v>
      </c>
      <c r="L392" t="s">
        <v>901</v>
      </c>
      <c r="M392" t="s">
        <v>899</v>
      </c>
      <c r="N392" t="s">
        <v>900</v>
      </c>
      <c r="O392" t="s">
        <v>1156</v>
      </c>
      <c r="P392" t="s">
        <v>1165</v>
      </c>
    </row>
    <row r="393" spans="1:16">
      <c r="A393" s="1">
        <f>HYPERLINK("https://lsnyc.legalserver.org/matter/dynamic-profile/view/1896555","19-1896555")</f>
        <v>0</v>
      </c>
      <c r="B393" t="s">
        <v>19</v>
      </c>
      <c r="C393" t="s">
        <v>31</v>
      </c>
      <c r="D393" t="s">
        <v>31</v>
      </c>
      <c r="E393" t="s">
        <v>31</v>
      </c>
      <c r="F393" t="s">
        <v>703</v>
      </c>
      <c r="G393" t="s">
        <v>877</v>
      </c>
      <c r="H393" t="s">
        <v>882</v>
      </c>
      <c r="I393" t="s">
        <v>893</v>
      </c>
      <c r="J393" t="s">
        <v>899</v>
      </c>
      <c r="K393" t="s">
        <v>901</v>
      </c>
      <c r="L393" t="s">
        <v>901</v>
      </c>
      <c r="M393" t="s">
        <v>899</v>
      </c>
      <c r="N393" t="s">
        <v>900</v>
      </c>
      <c r="O393" t="s">
        <v>1156</v>
      </c>
      <c r="P393" t="s">
        <v>1285</v>
      </c>
    </row>
    <row r="394" spans="1:16">
      <c r="A394" s="1">
        <f>HYPERLINK("https://lsnyc.legalserver.org/matter/dynamic-profile/view/1896595","19-1896595")</f>
        <v>0</v>
      </c>
      <c r="B394" t="s">
        <v>18</v>
      </c>
      <c r="C394" t="s">
        <v>138</v>
      </c>
      <c r="D394" t="s">
        <v>138</v>
      </c>
      <c r="E394" t="s">
        <v>138</v>
      </c>
      <c r="F394" t="s">
        <v>704</v>
      </c>
      <c r="G394" t="s">
        <v>877</v>
      </c>
      <c r="H394" t="s">
        <v>879</v>
      </c>
      <c r="I394" t="s">
        <v>893</v>
      </c>
      <c r="J394" t="s">
        <v>899</v>
      </c>
      <c r="K394" t="s">
        <v>901</v>
      </c>
      <c r="L394" t="s">
        <v>901</v>
      </c>
      <c r="M394" t="s">
        <v>899</v>
      </c>
      <c r="N394" t="s">
        <v>899</v>
      </c>
      <c r="O394" t="s">
        <v>1157</v>
      </c>
      <c r="P394" t="s">
        <v>1157</v>
      </c>
    </row>
    <row r="395" spans="1:16">
      <c r="A395" s="1">
        <f>HYPERLINK("https://lsnyc.legalserver.org/matter/dynamic-profile/view/1896607","19-1896607")</f>
        <v>0</v>
      </c>
      <c r="B395" t="s">
        <v>17</v>
      </c>
      <c r="C395" t="s">
        <v>108</v>
      </c>
      <c r="D395" t="s">
        <v>243</v>
      </c>
      <c r="E395" t="s">
        <v>108</v>
      </c>
      <c r="F395" t="s">
        <v>705</v>
      </c>
      <c r="G395" t="s">
        <v>876</v>
      </c>
      <c r="I395" t="s">
        <v>893</v>
      </c>
      <c r="J395" t="s">
        <v>899</v>
      </c>
      <c r="K395" t="s">
        <v>901</v>
      </c>
      <c r="L395" t="s">
        <v>901</v>
      </c>
      <c r="M395" t="s">
        <v>899</v>
      </c>
      <c r="N395" t="s">
        <v>900</v>
      </c>
      <c r="O395" t="s">
        <v>1151</v>
      </c>
      <c r="P395" t="s">
        <v>1178</v>
      </c>
    </row>
    <row r="396" spans="1:16">
      <c r="A396" s="1">
        <f>HYPERLINK("https://lsnyc.legalserver.org/matter/dynamic-profile/view/1896887","19-1896887")</f>
        <v>0</v>
      </c>
      <c r="B396" t="s">
        <v>17</v>
      </c>
      <c r="C396" t="s">
        <v>175</v>
      </c>
      <c r="D396" t="s">
        <v>213</v>
      </c>
      <c r="E396" t="s">
        <v>94</v>
      </c>
      <c r="F396" t="s">
        <v>706</v>
      </c>
      <c r="G396" t="s">
        <v>876</v>
      </c>
      <c r="I396" t="s">
        <v>893</v>
      </c>
      <c r="J396" t="s">
        <v>899</v>
      </c>
      <c r="K396" t="s">
        <v>901</v>
      </c>
      <c r="L396" t="s">
        <v>901</v>
      </c>
      <c r="M396" t="s">
        <v>899</v>
      </c>
      <c r="N396" t="s">
        <v>900</v>
      </c>
      <c r="O396" t="s">
        <v>1158</v>
      </c>
      <c r="P396" t="s">
        <v>1168</v>
      </c>
    </row>
    <row r="397" spans="1:16">
      <c r="A397" s="1">
        <f>HYPERLINK("https://lsnyc.legalserver.org/matter/dynamic-profile/view/1896927","19-1896927")</f>
        <v>0</v>
      </c>
      <c r="B397" t="s">
        <v>17</v>
      </c>
      <c r="C397" t="s">
        <v>176</v>
      </c>
      <c r="D397" t="s">
        <v>176</v>
      </c>
      <c r="E397" t="s">
        <v>176</v>
      </c>
      <c r="F397" t="s">
        <v>707</v>
      </c>
      <c r="G397" t="s">
        <v>876</v>
      </c>
      <c r="I397" t="s">
        <v>891</v>
      </c>
      <c r="J397" t="s">
        <v>899</v>
      </c>
      <c r="K397" t="s">
        <v>901</v>
      </c>
      <c r="L397" t="s">
        <v>901</v>
      </c>
      <c r="M397" t="s">
        <v>899</v>
      </c>
      <c r="N397" t="s">
        <v>900</v>
      </c>
      <c r="O397" t="s">
        <v>1159</v>
      </c>
      <c r="P397" t="s">
        <v>1162</v>
      </c>
    </row>
    <row r="398" spans="1:16">
      <c r="A398" s="1">
        <f>HYPERLINK("https://lsnyc.legalserver.org/matter/dynamic-profile/view/1897030","19-1897030")</f>
        <v>0</v>
      </c>
      <c r="B398" t="s">
        <v>18</v>
      </c>
      <c r="C398" t="s">
        <v>47</v>
      </c>
      <c r="D398" t="s">
        <v>233</v>
      </c>
      <c r="E398" t="s">
        <v>47</v>
      </c>
      <c r="F398" t="s">
        <v>708</v>
      </c>
      <c r="G398" t="s">
        <v>876</v>
      </c>
      <c r="I398" t="s">
        <v>898</v>
      </c>
      <c r="J398" t="s">
        <v>899</v>
      </c>
      <c r="K398" t="s">
        <v>901</v>
      </c>
      <c r="L398" t="s">
        <v>901</v>
      </c>
      <c r="M398" t="s">
        <v>899</v>
      </c>
      <c r="N398" t="s">
        <v>900</v>
      </c>
      <c r="O398" t="s">
        <v>1157</v>
      </c>
      <c r="P398" t="s">
        <v>1210</v>
      </c>
    </row>
    <row r="399" spans="1:16">
      <c r="A399" s="1">
        <f>HYPERLINK("https://lsnyc.legalserver.org/matter/dynamic-profile/view/1897081","19-1897081")</f>
        <v>0</v>
      </c>
      <c r="B399" t="s">
        <v>17</v>
      </c>
      <c r="C399" t="s">
        <v>177</v>
      </c>
      <c r="D399" t="s">
        <v>177</v>
      </c>
      <c r="E399" t="s">
        <v>177</v>
      </c>
      <c r="F399" t="s">
        <v>709</v>
      </c>
      <c r="G399" t="s">
        <v>876</v>
      </c>
      <c r="I399" t="s">
        <v>896</v>
      </c>
      <c r="J399" t="s">
        <v>899</v>
      </c>
      <c r="K399" t="s">
        <v>901</v>
      </c>
      <c r="L399" t="s">
        <v>901</v>
      </c>
      <c r="M399" t="s">
        <v>899</v>
      </c>
      <c r="N399" t="s">
        <v>900</v>
      </c>
      <c r="O399" t="s">
        <v>1157</v>
      </c>
      <c r="P399" t="s">
        <v>1241</v>
      </c>
    </row>
    <row r="400" spans="1:16">
      <c r="A400" s="1">
        <f>HYPERLINK("https://lsnyc.legalserver.org/matter/dynamic-profile/view/1897119","19-1897119")</f>
        <v>0</v>
      </c>
      <c r="B400" t="s">
        <v>16</v>
      </c>
      <c r="C400" t="s">
        <v>107</v>
      </c>
      <c r="D400" t="s">
        <v>254</v>
      </c>
      <c r="E400" t="s">
        <v>317</v>
      </c>
      <c r="F400" t="s">
        <v>710</v>
      </c>
      <c r="G400" t="s">
        <v>876</v>
      </c>
      <c r="I400" t="s">
        <v>896</v>
      </c>
      <c r="J400" t="s">
        <v>899</v>
      </c>
      <c r="K400" t="s">
        <v>901</v>
      </c>
      <c r="L400" t="s">
        <v>901</v>
      </c>
      <c r="M400" t="s">
        <v>899</v>
      </c>
      <c r="N400" t="s">
        <v>900</v>
      </c>
      <c r="O400" t="s">
        <v>1160</v>
      </c>
      <c r="P400" t="s">
        <v>1306</v>
      </c>
    </row>
    <row r="401" spans="1:16">
      <c r="A401" s="1">
        <f>HYPERLINK("https://lsnyc.legalserver.org/matter/dynamic-profile/view/1897194","19-1897194")</f>
        <v>0</v>
      </c>
      <c r="B401" t="s">
        <v>18</v>
      </c>
      <c r="C401" t="s">
        <v>126</v>
      </c>
      <c r="D401" t="s">
        <v>233</v>
      </c>
      <c r="E401" t="s">
        <v>126</v>
      </c>
      <c r="F401" t="s">
        <v>711</v>
      </c>
      <c r="G401" t="s">
        <v>876</v>
      </c>
      <c r="I401" t="s">
        <v>896</v>
      </c>
      <c r="J401" t="s">
        <v>899</v>
      </c>
      <c r="K401" t="s">
        <v>901</v>
      </c>
      <c r="L401" t="s">
        <v>901</v>
      </c>
      <c r="M401" t="s">
        <v>899</v>
      </c>
      <c r="N401" t="s">
        <v>900</v>
      </c>
      <c r="O401" t="s">
        <v>1161</v>
      </c>
      <c r="P401" t="s">
        <v>1295</v>
      </c>
    </row>
    <row r="402" spans="1:16">
      <c r="A402" s="1">
        <f>HYPERLINK("https://lsnyc.legalserver.org/matter/dynamic-profile/view/1897420","19-1897420")</f>
        <v>0</v>
      </c>
      <c r="B402" t="s">
        <v>18</v>
      </c>
      <c r="C402" t="s">
        <v>178</v>
      </c>
      <c r="D402" t="s">
        <v>233</v>
      </c>
      <c r="E402" t="s">
        <v>178</v>
      </c>
      <c r="F402" t="s">
        <v>712</v>
      </c>
      <c r="G402" t="s">
        <v>876</v>
      </c>
      <c r="I402" t="s">
        <v>891</v>
      </c>
      <c r="J402" t="s">
        <v>899</v>
      </c>
      <c r="K402" t="s">
        <v>900</v>
      </c>
      <c r="L402" t="s">
        <v>901</v>
      </c>
      <c r="M402" t="s">
        <v>899</v>
      </c>
      <c r="N402" t="s">
        <v>900</v>
      </c>
      <c r="O402" t="s">
        <v>1162</v>
      </c>
      <c r="P402" t="s">
        <v>1279</v>
      </c>
    </row>
    <row r="403" spans="1:16">
      <c r="A403" s="1">
        <f>HYPERLINK("https://lsnyc.legalserver.org/matter/dynamic-profile/view/1897583","19-1897583")</f>
        <v>0</v>
      </c>
      <c r="B403" t="s">
        <v>18</v>
      </c>
      <c r="C403" t="s">
        <v>121</v>
      </c>
      <c r="D403" t="s">
        <v>219</v>
      </c>
      <c r="E403" t="s">
        <v>121</v>
      </c>
      <c r="F403" t="s">
        <v>713</v>
      </c>
      <c r="G403" t="s">
        <v>876</v>
      </c>
      <c r="I403" t="s">
        <v>893</v>
      </c>
      <c r="J403" t="s">
        <v>899</v>
      </c>
      <c r="K403" t="s">
        <v>901</v>
      </c>
      <c r="L403" t="s">
        <v>901</v>
      </c>
      <c r="M403" t="s">
        <v>899</v>
      </c>
      <c r="N403" t="s">
        <v>900</v>
      </c>
      <c r="O403" t="s">
        <v>1163</v>
      </c>
      <c r="P403" t="s">
        <v>1184</v>
      </c>
    </row>
    <row r="404" spans="1:16">
      <c r="A404" s="1">
        <f>HYPERLINK("https://lsnyc.legalserver.org/matter/dynamic-profile/view/1897587","19-1897587")</f>
        <v>0</v>
      </c>
      <c r="B404" t="s">
        <v>17</v>
      </c>
      <c r="C404" t="s">
        <v>26</v>
      </c>
      <c r="D404" t="s">
        <v>272</v>
      </c>
      <c r="E404" t="s">
        <v>26</v>
      </c>
      <c r="F404" t="s">
        <v>714</v>
      </c>
      <c r="G404" t="s">
        <v>876</v>
      </c>
      <c r="I404" t="s">
        <v>893</v>
      </c>
      <c r="J404" t="s">
        <v>899</v>
      </c>
      <c r="K404" t="s">
        <v>901</v>
      </c>
      <c r="L404" t="s">
        <v>901</v>
      </c>
      <c r="M404" t="s">
        <v>900</v>
      </c>
      <c r="N404" t="s">
        <v>900</v>
      </c>
      <c r="O404" t="s">
        <v>1163</v>
      </c>
      <c r="P404" t="s">
        <v>1196</v>
      </c>
    </row>
    <row r="405" spans="1:16">
      <c r="A405" s="1">
        <f>HYPERLINK("https://lsnyc.legalserver.org/matter/dynamic-profile/view/1897594","19-1897594")</f>
        <v>0</v>
      </c>
      <c r="B405" t="s">
        <v>17</v>
      </c>
      <c r="C405" t="s">
        <v>49</v>
      </c>
      <c r="D405" t="s">
        <v>272</v>
      </c>
      <c r="E405" t="s">
        <v>49</v>
      </c>
      <c r="F405" t="s">
        <v>714</v>
      </c>
      <c r="G405" t="s">
        <v>876</v>
      </c>
      <c r="I405" t="s">
        <v>893</v>
      </c>
      <c r="J405" t="s">
        <v>899</v>
      </c>
      <c r="K405" t="s">
        <v>900</v>
      </c>
      <c r="L405" t="s">
        <v>901</v>
      </c>
      <c r="M405" t="s">
        <v>900</v>
      </c>
      <c r="N405" t="s">
        <v>900</v>
      </c>
      <c r="O405" t="s">
        <v>1163</v>
      </c>
      <c r="P405" t="s">
        <v>1224</v>
      </c>
    </row>
    <row r="406" spans="1:16">
      <c r="A406" s="1">
        <f>HYPERLINK("https://lsnyc.legalserver.org/matter/dynamic-profile/view/1897648","19-1897648")</f>
        <v>0</v>
      </c>
      <c r="B406" t="s">
        <v>18</v>
      </c>
      <c r="C406" t="s">
        <v>121</v>
      </c>
      <c r="D406" t="s">
        <v>266</v>
      </c>
      <c r="E406" t="s">
        <v>121</v>
      </c>
      <c r="F406" t="s">
        <v>715</v>
      </c>
      <c r="G406" t="s">
        <v>876</v>
      </c>
      <c r="I406" t="s">
        <v>893</v>
      </c>
      <c r="J406" t="s">
        <v>899</v>
      </c>
      <c r="K406" t="s">
        <v>901</v>
      </c>
      <c r="L406" t="s">
        <v>901</v>
      </c>
      <c r="M406" t="s">
        <v>899</v>
      </c>
      <c r="N406" t="s">
        <v>900</v>
      </c>
      <c r="O406" t="s">
        <v>1163</v>
      </c>
      <c r="P406" t="s">
        <v>1164</v>
      </c>
    </row>
    <row r="407" spans="1:16">
      <c r="A407" s="1">
        <f>HYPERLINK("https://lsnyc.legalserver.org/matter/dynamic-profile/view/1897695","19-1897695")</f>
        <v>0</v>
      </c>
      <c r="B407" t="s">
        <v>17</v>
      </c>
      <c r="C407" t="s">
        <v>72</v>
      </c>
      <c r="D407" t="s">
        <v>72</v>
      </c>
      <c r="E407" t="s">
        <v>72</v>
      </c>
      <c r="F407" t="s">
        <v>716</v>
      </c>
      <c r="G407" t="s">
        <v>876</v>
      </c>
      <c r="I407" t="s">
        <v>896</v>
      </c>
      <c r="J407" t="s">
        <v>899</v>
      </c>
      <c r="K407" t="s">
        <v>901</v>
      </c>
      <c r="L407" t="s">
        <v>901</v>
      </c>
      <c r="M407" t="s">
        <v>900</v>
      </c>
      <c r="N407" t="s">
        <v>900</v>
      </c>
      <c r="O407" t="s">
        <v>1164</v>
      </c>
      <c r="P407" t="s">
        <v>1188</v>
      </c>
    </row>
    <row r="408" spans="1:16">
      <c r="A408" s="1">
        <f>HYPERLINK("https://lsnyc.legalserver.org/matter/dynamic-profile/view/1897731","19-1897731")</f>
        <v>0</v>
      </c>
      <c r="B408" t="s">
        <v>17</v>
      </c>
      <c r="C408" t="s">
        <v>176</v>
      </c>
      <c r="D408" t="s">
        <v>176</v>
      </c>
      <c r="E408" t="s">
        <v>176</v>
      </c>
      <c r="F408" t="s">
        <v>707</v>
      </c>
      <c r="G408" t="s">
        <v>876</v>
      </c>
      <c r="I408" t="s">
        <v>891</v>
      </c>
      <c r="J408" t="s">
        <v>899</v>
      </c>
      <c r="K408" t="s">
        <v>901</v>
      </c>
      <c r="L408" t="s">
        <v>901</v>
      </c>
      <c r="M408" t="s">
        <v>899</v>
      </c>
      <c r="N408" t="s">
        <v>900</v>
      </c>
      <c r="O408" t="s">
        <v>1164</v>
      </c>
      <c r="P408" t="s">
        <v>1267</v>
      </c>
    </row>
    <row r="409" spans="1:16">
      <c r="A409" s="1">
        <f>HYPERLINK("https://lsnyc.legalserver.org/matter/dynamic-profile/view/1897807","19-1897807")</f>
        <v>0</v>
      </c>
      <c r="B409" t="s">
        <v>16</v>
      </c>
      <c r="C409" t="s">
        <v>30</v>
      </c>
      <c r="D409" t="s">
        <v>211</v>
      </c>
      <c r="E409" t="s">
        <v>211</v>
      </c>
      <c r="F409" t="s">
        <v>717</v>
      </c>
      <c r="G409" t="s">
        <v>876</v>
      </c>
      <c r="I409" t="s">
        <v>893</v>
      </c>
      <c r="J409" t="s">
        <v>899</v>
      </c>
      <c r="K409" t="s">
        <v>900</v>
      </c>
      <c r="L409" t="s">
        <v>901</v>
      </c>
      <c r="M409" t="s">
        <v>899</v>
      </c>
      <c r="N409" t="s">
        <v>900</v>
      </c>
      <c r="O409" t="s">
        <v>1164</v>
      </c>
      <c r="P409" t="s">
        <v>1206</v>
      </c>
    </row>
    <row r="410" spans="1:16">
      <c r="A410" s="1">
        <f>HYPERLINK("https://lsnyc.legalserver.org/matter/dynamic-profile/view/1897809","19-1897809")</f>
        <v>0</v>
      </c>
      <c r="B410" t="s">
        <v>16</v>
      </c>
      <c r="C410" t="s">
        <v>107</v>
      </c>
      <c r="D410" t="s">
        <v>107</v>
      </c>
      <c r="E410" t="s">
        <v>107</v>
      </c>
      <c r="F410" t="s">
        <v>694</v>
      </c>
      <c r="G410" t="s">
        <v>876</v>
      </c>
      <c r="I410" t="s">
        <v>896</v>
      </c>
      <c r="J410" t="s">
        <v>899</v>
      </c>
      <c r="K410" t="s">
        <v>900</v>
      </c>
      <c r="L410" t="s">
        <v>901</v>
      </c>
      <c r="M410" t="s">
        <v>899</v>
      </c>
      <c r="N410" t="s">
        <v>900</v>
      </c>
      <c r="O410" t="s">
        <v>1164</v>
      </c>
      <c r="P410" t="s">
        <v>1178</v>
      </c>
    </row>
    <row r="411" spans="1:16">
      <c r="A411" s="1">
        <f>HYPERLINK("https://lsnyc.legalserver.org/matter/dynamic-profile/view/1897871","19-1897871")</f>
        <v>0</v>
      </c>
      <c r="B411" t="s">
        <v>18</v>
      </c>
      <c r="C411" t="s">
        <v>179</v>
      </c>
      <c r="D411" t="s">
        <v>213</v>
      </c>
      <c r="E411" t="s">
        <v>179</v>
      </c>
      <c r="F411" t="s">
        <v>718</v>
      </c>
      <c r="G411" t="s">
        <v>876</v>
      </c>
      <c r="I411" t="s">
        <v>896</v>
      </c>
      <c r="J411" t="s">
        <v>899</v>
      </c>
      <c r="K411" t="s">
        <v>901</v>
      </c>
      <c r="L411" t="s">
        <v>901</v>
      </c>
      <c r="M411" t="s">
        <v>899</v>
      </c>
      <c r="N411" t="s">
        <v>900</v>
      </c>
      <c r="O411" t="s">
        <v>1165</v>
      </c>
      <c r="P411" t="s">
        <v>1298</v>
      </c>
    </row>
    <row r="412" spans="1:16">
      <c r="A412" s="1">
        <f>HYPERLINK("https://lsnyc.legalserver.org/matter/dynamic-profile/view/1897964","19-1897964")</f>
        <v>0</v>
      </c>
      <c r="B412" t="s">
        <v>16</v>
      </c>
      <c r="C412" t="s">
        <v>44</v>
      </c>
      <c r="D412" t="s">
        <v>260</v>
      </c>
      <c r="E412" t="s">
        <v>221</v>
      </c>
      <c r="F412" t="s">
        <v>719</v>
      </c>
      <c r="G412" t="s">
        <v>876</v>
      </c>
      <c r="I412" t="s">
        <v>893</v>
      </c>
      <c r="J412" t="s">
        <v>899</v>
      </c>
      <c r="K412" t="s">
        <v>900</v>
      </c>
      <c r="L412" t="s">
        <v>901</v>
      </c>
      <c r="M412" t="s">
        <v>899</v>
      </c>
      <c r="N412" t="s">
        <v>900</v>
      </c>
      <c r="O412" t="s">
        <v>1166</v>
      </c>
      <c r="P412" t="s">
        <v>1222</v>
      </c>
    </row>
    <row r="413" spans="1:16">
      <c r="A413" s="1">
        <f>HYPERLINK("https://lsnyc.legalserver.org/matter/dynamic-profile/view/1898009","19-1898009")</f>
        <v>0</v>
      </c>
      <c r="B413" t="s">
        <v>18</v>
      </c>
      <c r="C413" t="s">
        <v>100</v>
      </c>
      <c r="D413" t="s">
        <v>262</v>
      </c>
      <c r="E413" t="s">
        <v>270</v>
      </c>
      <c r="F413" t="s">
        <v>720</v>
      </c>
      <c r="G413" t="s">
        <v>876</v>
      </c>
      <c r="I413" t="s">
        <v>894</v>
      </c>
      <c r="J413" t="s">
        <v>900</v>
      </c>
      <c r="K413" t="s">
        <v>900</v>
      </c>
      <c r="L413" t="s">
        <v>901</v>
      </c>
      <c r="M413" t="s">
        <v>900</v>
      </c>
      <c r="N413" t="s">
        <v>900</v>
      </c>
      <c r="O413" t="s">
        <v>1166</v>
      </c>
      <c r="P413" t="s">
        <v>1188</v>
      </c>
    </row>
    <row r="414" spans="1:16">
      <c r="A414" s="1">
        <f>HYPERLINK("https://lsnyc.legalserver.org/matter/dynamic-profile/view/1898077","19-1898077")</f>
        <v>0</v>
      </c>
      <c r="B414" t="s">
        <v>16</v>
      </c>
      <c r="C414" t="s">
        <v>145</v>
      </c>
      <c r="D414" t="s">
        <v>145</v>
      </c>
      <c r="E414" t="s">
        <v>145</v>
      </c>
      <c r="F414" t="s">
        <v>721</v>
      </c>
      <c r="G414" t="s">
        <v>877</v>
      </c>
      <c r="H414" t="s">
        <v>879</v>
      </c>
      <c r="I414" t="s">
        <v>893</v>
      </c>
      <c r="J414" t="s">
        <v>899</v>
      </c>
      <c r="K414" t="s">
        <v>901</v>
      </c>
      <c r="L414" t="s">
        <v>900</v>
      </c>
      <c r="M414" t="s">
        <v>899</v>
      </c>
      <c r="N414" t="s">
        <v>900</v>
      </c>
      <c r="O414" t="s">
        <v>1167</v>
      </c>
      <c r="P414" t="s">
        <v>1178</v>
      </c>
    </row>
    <row r="415" spans="1:16">
      <c r="A415" s="1">
        <f>HYPERLINK("https://lsnyc.legalserver.org/matter/dynamic-profile/view/1898338","19-1898338")</f>
        <v>0</v>
      </c>
      <c r="B415" t="s">
        <v>16</v>
      </c>
      <c r="C415" t="s">
        <v>44</v>
      </c>
      <c r="D415" t="s">
        <v>221</v>
      </c>
      <c r="E415" t="s">
        <v>221</v>
      </c>
      <c r="F415" t="s">
        <v>722</v>
      </c>
      <c r="G415" t="s">
        <v>876</v>
      </c>
      <c r="I415" t="s">
        <v>890</v>
      </c>
      <c r="J415" t="s">
        <v>899</v>
      </c>
      <c r="K415" t="s">
        <v>900</v>
      </c>
      <c r="L415" t="s">
        <v>901</v>
      </c>
      <c r="M415" t="s">
        <v>899</v>
      </c>
      <c r="N415" t="s">
        <v>900</v>
      </c>
      <c r="O415" t="s">
        <v>1168</v>
      </c>
      <c r="P415" t="s">
        <v>1252</v>
      </c>
    </row>
    <row r="416" spans="1:16">
      <c r="A416" s="1">
        <f>HYPERLINK("https://lsnyc.legalserver.org/matter/dynamic-profile/view/1898341","19-1898341")</f>
        <v>0</v>
      </c>
      <c r="B416" t="s">
        <v>16</v>
      </c>
      <c r="C416" t="s">
        <v>44</v>
      </c>
      <c r="D416" t="s">
        <v>221</v>
      </c>
      <c r="E416" t="s">
        <v>221</v>
      </c>
      <c r="F416" t="s">
        <v>723</v>
      </c>
      <c r="G416" t="s">
        <v>876</v>
      </c>
      <c r="I416" t="s">
        <v>890</v>
      </c>
      <c r="J416" t="s">
        <v>899</v>
      </c>
      <c r="K416" t="s">
        <v>900</v>
      </c>
      <c r="L416" t="s">
        <v>901</v>
      </c>
      <c r="M416" t="s">
        <v>899</v>
      </c>
      <c r="N416" t="s">
        <v>900</v>
      </c>
      <c r="O416" t="s">
        <v>1168</v>
      </c>
      <c r="P416" t="s">
        <v>1279</v>
      </c>
    </row>
    <row r="417" spans="1:16">
      <c r="A417" s="1">
        <f>HYPERLINK("https://lsnyc.legalserver.org/matter/dynamic-profile/view/1898382","19-1898382")</f>
        <v>0</v>
      </c>
      <c r="B417" t="s">
        <v>19</v>
      </c>
      <c r="C417" t="s">
        <v>180</v>
      </c>
      <c r="D417" t="s">
        <v>226</v>
      </c>
      <c r="E417" t="s">
        <v>180</v>
      </c>
      <c r="F417" t="s">
        <v>724</v>
      </c>
      <c r="G417" t="s">
        <v>876</v>
      </c>
      <c r="I417" t="s">
        <v>893</v>
      </c>
      <c r="J417" t="s">
        <v>899</v>
      </c>
      <c r="K417" t="s">
        <v>900</v>
      </c>
      <c r="L417" t="s">
        <v>901</v>
      </c>
      <c r="M417" t="s">
        <v>899</v>
      </c>
      <c r="N417" t="s">
        <v>900</v>
      </c>
      <c r="O417" t="s">
        <v>1169</v>
      </c>
      <c r="P417" t="s">
        <v>1285</v>
      </c>
    </row>
    <row r="418" spans="1:16">
      <c r="A418" s="1">
        <f>HYPERLINK("https://lsnyc.legalserver.org/matter/dynamic-profile/view/1898547","19-1898547")</f>
        <v>0</v>
      </c>
      <c r="B418" t="s">
        <v>16</v>
      </c>
      <c r="C418" t="s">
        <v>181</v>
      </c>
      <c r="D418" t="s">
        <v>254</v>
      </c>
      <c r="E418" t="s">
        <v>181</v>
      </c>
      <c r="F418" t="s">
        <v>725</v>
      </c>
      <c r="G418" t="s">
        <v>877</v>
      </c>
      <c r="H418" t="s">
        <v>878</v>
      </c>
      <c r="I418" t="s">
        <v>893</v>
      </c>
      <c r="J418" t="s">
        <v>899</v>
      </c>
      <c r="K418" t="s">
        <v>901</v>
      </c>
      <c r="L418" t="s">
        <v>901</v>
      </c>
      <c r="M418" t="s">
        <v>899</v>
      </c>
      <c r="N418" t="s">
        <v>899</v>
      </c>
      <c r="O418" t="s">
        <v>1170</v>
      </c>
      <c r="P418" t="s">
        <v>1180</v>
      </c>
    </row>
    <row r="419" spans="1:16">
      <c r="A419" s="1">
        <f>HYPERLINK("https://lsnyc.legalserver.org/matter/dynamic-profile/view/1898783","19-1898783")</f>
        <v>0</v>
      </c>
      <c r="B419" t="s">
        <v>18</v>
      </c>
      <c r="C419" t="s">
        <v>55</v>
      </c>
      <c r="D419" t="s">
        <v>266</v>
      </c>
      <c r="E419" t="s">
        <v>55</v>
      </c>
      <c r="F419" t="s">
        <v>726</v>
      </c>
      <c r="G419" t="s">
        <v>877</v>
      </c>
      <c r="H419" t="s">
        <v>879</v>
      </c>
      <c r="I419" t="s">
        <v>891</v>
      </c>
      <c r="J419" t="s">
        <v>899</v>
      </c>
      <c r="K419" t="s">
        <v>901</v>
      </c>
      <c r="L419" t="s">
        <v>901</v>
      </c>
      <c r="M419" t="s">
        <v>899</v>
      </c>
      <c r="N419" t="s">
        <v>900</v>
      </c>
      <c r="O419" t="s">
        <v>1171</v>
      </c>
      <c r="P419" t="s">
        <v>1203</v>
      </c>
    </row>
    <row r="420" spans="1:16">
      <c r="A420" s="1">
        <f>HYPERLINK("https://lsnyc.legalserver.org/matter/dynamic-profile/view/1898798","19-1898798")</f>
        <v>0</v>
      </c>
      <c r="B420" t="s">
        <v>18</v>
      </c>
      <c r="C420" t="s">
        <v>111</v>
      </c>
      <c r="D420" t="s">
        <v>111</v>
      </c>
      <c r="E420" t="s">
        <v>111</v>
      </c>
      <c r="F420" t="s">
        <v>727</v>
      </c>
      <c r="G420" t="s">
        <v>876</v>
      </c>
      <c r="I420" t="s">
        <v>893</v>
      </c>
      <c r="J420" t="s">
        <v>899</v>
      </c>
      <c r="K420" t="s">
        <v>901</v>
      </c>
      <c r="L420" t="s">
        <v>901</v>
      </c>
      <c r="M420" t="s">
        <v>899</v>
      </c>
      <c r="N420" t="s">
        <v>900</v>
      </c>
      <c r="O420" t="s">
        <v>1171</v>
      </c>
      <c r="P420" t="s">
        <v>1247</v>
      </c>
    </row>
    <row r="421" spans="1:16">
      <c r="A421" s="1">
        <f>HYPERLINK("https://lsnyc.legalserver.org/matter/dynamic-profile/view/1898803","19-1898803")</f>
        <v>0</v>
      </c>
      <c r="B421" t="s">
        <v>17</v>
      </c>
      <c r="C421" t="s">
        <v>80</v>
      </c>
      <c r="D421" t="s">
        <v>80</v>
      </c>
      <c r="E421" t="s">
        <v>80</v>
      </c>
      <c r="F421" t="s">
        <v>728</v>
      </c>
      <c r="G421" t="s">
        <v>876</v>
      </c>
      <c r="I421" t="s">
        <v>891</v>
      </c>
      <c r="J421" t="s">
        <v>899</v>
      </c>
      <c r="K421" t="s">
        <v>901</v>
      </c>
      <c r="L421" t="s">
        <v>901</v>
      </c>
      <c r="M421" t="s">
        <v>899</v>
      </c>
      <c r="N421" t="s">
        <v>900</v>
      </c>
      <c r="O421" t="s">
        <v>1171</v>
      </c>
      <c r="P421" t="s">
        <v>1182</v>
      </c>
    </row>
    <row r="422" spans="1:16">
      <c r="A422" s="1">
        <f>HYPERLINK("https://lsnyc.legalserver.org/matter/dynamic-profile/view/1898923","19-1898923")</f>
        <v>0</v>
      </c>
      <c r="B422" t="s">
        <v>17</v>
      </c>
      <c r="C422" t="s">
        <v>182</v>
      </c>
      <c r="D422" t="s">
        <v>182</v>
      </c>
      <c r="E422" t="s">
        <v>182</v>
      </c>
      <c r="F422" t="s">
        <v>729</v>
      </c>
      <c r="G422" t="s">
        <v>876</v>
      </c>
      <c r="I422" t="s">
        <v>896</v>
      </c>
      <c r="J422" t="s">
        <v>899</v>
      </c>
      <c r="K422" t="s">
        <v>900</v>
      </c>
      <c r="L422" t="s">
        <v>901</v>
      </c>
      <c r="M422" t="s">
        <v>900</v>
      </c>
      <c r="N422" t="s">
        <v>900</v>
      </c>
      <c r="O422" t="s">
        <v>1172</v>
      </c>
      <c r="P422" t="s">
        <v>1212</v>
      </c>
    </row>
    <row r="423" spans="1:16">
      <c r="A423" s="1">
        <f>HYPERLINK("https://lsnyc.legalserver.org/matter/dynamic-profile/view/1899045","19-1899045")</f>
        <v>0</v>
      </c>
      <c r="B423" t="s">
        <v>16</v>
      </c>
      <c r="C423" t="s">
        <v>44</v>
      </c>
      <c r="D423" t="s">
        <v>273</v>
      </c>
      <c r="E423" t="s">
        <v>221</v>
      </c>
      <c r="F423" t="s">
        <v>730</v>
      </c>
      <c r="G423" t="s">
        <v>876</v>
      </c>
      <c r="I423" t="s">
        <v>893</v>
      </c>
      <c r="J423" t="s">
        <v>899</v>
      </c>
      <c r="K423" t="s">
        <v>900</v>
      </c>
      <c r="L423" t="s">
        <v>901</v>
      </c>
      <c r="M423" t="s">
        <v>899</v>
      </c>
      <c r="N423" t="s">
        <v>900</v>
      </c>
      <c r="O423" t="s">
        <v>1173</v>
      </c>
      <c r="P423" t="s">
        <v>1301</v>
      </c>
    </row>
    <row r="424" spans="1:16">
      <c r="A424" s="1">
        <f>HYPERLINK("https://lsnyc.legalserver.org/matter/dynamic-profile/view/1899117","19-1899117")</f>
        <v>0</v>
      </c>
      <c r="B424" t="s">
        <v>17</v>
      </c>
      <c r="C424" t="s">
        <v>118</v>
      </c>
      <c r="D424" t="s">
        <v>238</v>
      </c>
      <c r="E424" t="s">
        <v>305</v>
      </c>
      <c r="F424" t="s">
        <v>551</v>
      </c>
      <c r="G424" t="s">
        <v>877</v>
      </c>
      <c r="H424" t="s">
        <v>879</v>
      </c>
      <c r="I424" t="s">
        <v>896</v>
      </c>
      <c r="J424" t="s">
        <v>899</v>
      </c>
      <c r="K424" t="s">
        <v>901</v>
      </c>
      <c r="L424" t="s">
        <v>901</v>
      </c>
      <c r="M424" t="s">
        <v>899</v>
      </c>
      <c r="N424" t="s">
        <v>900</v>
      </c>
      <c r="O424" t="s">
        <v>1173</v>
      </c>
      <c r="P424" t="s">
        <v>1295</v>
      </c>
    </row>
    <row r="425" spans="1:16">
      <c r="A425" s="1">
        <f>HYPERLINK("https://lsnyc.legalserver.org/matter/dynamic-profile/view/1899122","19-1899122")</f>
        <v>0</v>
      </c>
      <c r="B425" t="s">
        <v>17</v>
      </c>
      <c r="C425" t="s">
        <v>118</v>
      </c>
      <c r="D425" t="s">
        <v>238</v>
      </c>
      <c r="E425" t="s">
        <v>305</v>
      </c>
      <c r="F425" t="s">
        <v>552</v>
      </c>
      <c r="G425" t="s">
        <v>877</v>
      </c>
      <c r="H425" t="s">
        <v>879</v>
      </c>
      <c r="I425" t="s">
        <v>896</v>
      </c>
      <c r="J425" t="s">
        <v>899</v>
      </c>
      <c r="K425" t="s">
        <v>901</v>
      </c>
      <c r="L425" t="s">
        <v>901</v>
      </c>
      <c r="M425" t="s">
        <v>900</v>
      </c>
      <c r="N425" t="s">
        <v>900</v>
      </c>
      <c r="O425" t="s">
        <v>1173</v>
      </c>
      <c r="P425" t="s">
        <v>1295</v>
      </c>
    </row>
    <row r="426" spans="1:16">
      <c r="A426" s="1">
        <f>HYPERLINK("https://lsnyc.legalserver.org/matter/dynamic-profile/view/1899158","19-1899158")</f>
        <v>0</v>
      </c>
      <c r="B426" t="s">
        <v>17</v>
      </c>
      <c r="C426" t="s">
        <v>118</v>
      </c>
      <c r="D426" t="s">
        <v>238</v>
      </c>
      <c r="E426" t="s">
        <v>305</v>
      </c>
      <c r="F426" t="s">
        <v>731</v>
      </c>
      <c r="G426" t="s">
        <v>877</v>
      </c>
      <c r="H426" t="s">
        <v>880</v>
      </c>
      <c r="I426" t="s">
        <v>896</v>
      </c>
      <c r="J426" t="s">
        <v>899</v>
      </c>
      <c r="K426" t="s">
        <v>901</v>
      </c>
      <c r="L426" t="s">
        <v>901</v>
      </c>
      <c r="M426" t="s">
        <v>899</v>
      </c>
      <c r="N426" t="s">
        <v>900</v>
      </c>
      <c r="O426" t="s">
        <v>1173</v>
      </c>
      <c r="P426" t="s">
        <v>1295</v>
      </c>
    </row>
    <row r="427" spans="1:16">
      <c r="A427" s="1">
        <f>HYPERLINK("https://lsnyc.legalserver.org/matter/dynamic-profile/view/1899198","19-1899198")</f>
        <v>0</v>
      </c>
      <c r="B427" t="s">
        <v>18</v>
      </c>
      <c r="C427" t="s">
        <v>137</v>
      </c>
      <c r="D427" t="s">
        <v>249</v>
      </c>
      <c r="E427" t="s">
        <v>137</v>
      </c>
      <c r="F427" t="s">
        <v>732</v>
      </c>
      <c r="G427" t="s">
        <v>876</v>
      </c>
      <c r="I427" t="s">
        <v>893</v>
      </c>
      <c r="J427" t="s">
        <v>899</v>
      </c>
      <c r="K427" t="s">
        <v>901</v>
      </c>
      <c r="L427" t="s">
        <v>901</v>
      </c>
      <c r="M427" t="s">
        <v>899</v>
      </c>
      <c r="N427" t="s">
        <v>900</v>
      </c>
      <c r="O427" t="s">
        <v>1174</v>
      </c>
      <c r="P427" t="s">
        <v>1185</v>
      </c>
    </row>
    <row r="428" spans="1:16">
      <c r="A428" s="1">
        <f>HYPERLINK("https://lsnyc.legalserver.org/matter/dynamic-profile/view/1899202","19-1899202")</f>
        <v>0</v>
      </c>
      <c r="B428" t="s">
        <v>18</v>
      </c>
      <c r="C428" t="s">
        <v>151</v>
      </c>
      <c r="D428" t="s">
        <v>251</v>
      </c>
      <c r="E428" t="s">
        <v>151</v>
      </c>
      <c r="F428" t="s">
        <v>733</v>
      </c>
      <c r="G428" t="s">
        <v>876</v>
      </c>
      <c r="I428" t="s">
        <v>890</v>
      </c>
      <c r="J428" t="s">
        <v>900</v>
      </c>
      <c r="K428" t="s">
        <v>901</v>
      </c>
      <c r="L428" t="s">
        <v>901</v>
      </c>
      <c r="M428" t="s">
        <v>899</v>
      </c>
      <c r="N428" t="s">
        <v>900</v>
      </c>
      <c r="O428" t="s">
        <v>1174</v>
      </c>
      <c r="P428" t="s">
        <v>1201</v>
      </c>
    </row>
    <row r="429" spans="1:16">
      <c r="A429" s="1">
        <f>HYPERLINK("https://lsnyc.legalserver.org/matter/dynamic-profile/view/1899334","19-1899334")</f>
        <v>0</v>
      </c>
      <c r="B429" t="s">
        <v>18</v>
      </c>
      <c r="C429" t="s">
        <v>104</v>
      </c>
      <c r="D429" t="s">
        <v>104</v>
      </c>
      <c r="E429" t="s">
        <v>104</v>
      </c>
      <c r="F429" t="s">
        <v>734</v>
      </c>
      <c r="G429" t="s">
        <v>877</v>
      </c>
      <c r="H429" t="s">
        <v>884</v>
      </c>
      <c r="I429" t="s">
        <v>890</v>
      </c>
      <c r="J429" t="s">
        <v>899</v>
      </c>
      <c r="K429" t="s">
        <v>901</v>
      </c>
      <c r="L429" t="s">
        <v>901</v>
      </c>
      <c r="M429" t="s">
        <v>899</v>
      </c>
      <c r="N429" t="s">
        <v>900</v>
      </c>
      <c r="O429" t="s">
        <v>1175</v>
      </c>
      <c r="P429" t="s">
        <v>1269</v>
      </c>
    </row>
    <row r="430" spans="1:16">
      <c r="A430" s="1">
        <f>HYPERLINK("https://lsnyc.legalserver.org/matter/dynamic-profile/view/1899337","19-1899337")</f>
        <v>0</v>
      </c>
      <c r="B430" t="s">
        <v>18</v>
      </c>
      <c r="C430" t="s">
        <v>104</v>
      </c>
      <c r="D430" t="s">
        <v>104</v>
      </c>
      <c r="E430" t="s">
        <v>104</v>
      </c>
      <c r="F430" t="s">
        <v>734</v>
      </c>
      <c r="G430" t="s">
        <v>877</v>
      </c>
      <c r="H430" t="s">
        <v>884</v>
      </c>
      <c r="I430" t="s">
        <v>893</v>
      </c>
      <c r="J430" t="s">
        <v>899</v>
      </c>
      <c r="K430" t="s">
        <v>901</v>
      </c>
      <c r="L430" t="s">
        <v>901</v>
      </c>
      <c r="M430" t="s">
        <v>899</v>
      </c>
      <c r="N430" t="s">
        <v>900</v>
      </c>
      <c r="O430" t="s">
        <v>1175</v>
      </c>
      <c r="P430" t="s">
        <v>1208</v>
      </c>
    </row>
    <row r="431" spans="1:16">
      <c r="A431" s="1">
        <f>HYPERLINK("https://lsnyc.legalserver.org/matter/dynamic-profile/view/1899348","19-1899348")</f>
        <v>0</v>
      </c>
      <c r="B431" t="s">
        <v>16</v>
      </c>
      <c r="C431" t="s">
        <v>34</v>
      </c>
      <c r="D431" t="s">
        <v>254</v>
      </c>
      <c r="E431" t="s">
        <v>239</v>
      </c>
      <c r="F431" t="s">
        <v>735</v>
      </c>
      <c r="G431" t="s">
        <v>877</v>
      </c>
      <c r="H431" t="s">
        <v>879</v>
      </c>
      <c r="I431" t="s">
        <v>893</v>
      </c>
      <c r="J431" t="s">
        <v>899</v>
      </c>
      <c r="K431" t="s">
        <v>901</v>
      </c>
      <c r="L431" t="s">
        <v>900</v>
      </c>
      <c r="M431" t="s">
        <v>899</v>
      </c>
      <c r="N431" t="s">
        <v>900</v>
      </c>
      <c r="O431" t="s">
        <v>1175</v>
      </c>
      <c r="P431" t="s">
        <v>1232</v>
      </c>
    </row>
    <row r="432" spans="1:16">
      <c r="A432" s="1">
        <f>HYPERLINK("https://lsnyc.legalserver.org/matter/dynamic-profile/view/1899359","19-1899359")</f>
        <v>0</v>
      </c>
      <c r="B432" t="s">
        <v>16</v>
      </c>
      <c r="C432" t="s">
        <v>34</v>
      </c>
      <c r="D432" t="s">
        <v>44</v>
      </c>
      <c r="E432" t="s">
        <v>34</v>
      </c>
      <c r="F432" t="s">
        <v>736</v>
      </c>
      <c r="G432" t="s">
        <v>876</v>
      </c>
      <c r="I432" t="s">
        <v>893</v>
      </c>
      <c r="J432" t="s">
        <v>899</v>
      </c>
      <c r="K432" t="s">
        <v>900</v>
      </c>
      <c r="L432" t="s">
        <v>901</v>
      </c>
      <c r="M432" t="s">
        <v>899</v>
      </c>
      <c r="N432" t="s">
        <v>900</v>
      </c>
      <c r="O432" t="s">
        <v>1175</v>
      </c>
      <c r="P432" t="s">
        <v>1222</v>
      </c>
    </row>
    <row r="433" spans="1:16">
      <c r="A433" s="1">
        <f>HYPERLINK("https://lsnyc.legalserver.org/matter/dynamic-profile/view/1899422","19-1899422")</f>
        <v>0</v>
      </c>
      <c r="B433" t="s">
        <v>19</v>
      </c>
      <c r="C433" t="s">
        <v>31</v>
      </c>
      <c r="D433" t="s">
        <v>213</v>
      </c>
      <c r="E433" t="s">
        <v>31</v>
      </c>
      <c r="F433" t="s">
        <v>737</v>
      </c>
      <c r="G433" t="s">
        <v>876</v>
      </c>
      <c r="I433" t="s">
        <v>893</v>
      </c>
      <c r="J433" t="s">
        <v>899</v>
      </c>
      <c r="K433" t="s">
        <v>901</v>
      </c>
      <c r="L433" t="s">
        <v>901</v>
      </c>
      <c r="M433" t="s">
        <v>900</v>
      </c>
      <c r="N433" t="s">
        <v>900</v>
      </c>
      <c r="O433" t="s">
        <v>1176</v>
      </c>
      <c r="P433" t="s">
        <v>1270</v>
      </c>
    </row>
    <row r="434" spans="1:16">
      <c r="A434" s="1">
        <f>HYPERLINK("https://lsnyc.legalserver.org/matter/dynamic-profile/view/1899432","19-1899432")</f>
        <v>0</v>
      </c>
      <c r="B434" t="s">
        <v>20</v>
      </c>
      <c r="C434" t="s">
        <v>54</v>
      </c>
      <c r="D434" t="s">
        <v>274</v>
      </c>
      <c r="E434" t="s">
        <v>230</v>
      </c>
      <c r="F434" t="s">
        <v>375</v>
      </c>
      <c r="G434" t="s">
        <v>877</v>
      </c>
      <c r="H434" t="s">
        <v>879</v>
      </c>
      <c r="I434" t="s">
        <v>893</v>
      </c>
      <c r="J434" t="s">
        <v>899</v>
      </c>
      <c r="K434" t="s">
        <v>901</v>
      </c>
      <c r="L434" t="s">
        <v>900</v>
      </c>
      <c r="M434" t="s">
        <v>899</v>
      </c>
      <c r="N434" t="s">
        <v>900</v>
      </c>
      <c r="O434" t="s">
        <v>1176</v>
      </c>
      <c r="P434" t="s">
        <v>1253</v>
      </c>
    </row>
    <row r="435" spans="1:16">
      <c r="A435" s="1">
        <f>HYPERLINK("https://lsnyc.legalserver.org/matter/dynamic-profile/view/1899464","19-1899464")</f>
        <v>0</v>
      </c>
      <c r="B435" t="s">
        <v>16</v>
      </c>
      <c r="C435" t="s">
        <v>145</v>
      </c>
      <c r="D435" t="s">
        <v>254</v>
      </c>
      <c r="E435" t="s">
        <v>145</v>
      </c>
      <c r="F435" t="s">
        <v>738</v>
      </c>
      <c r="G435" t="s">
        <v>877</v>
      </c>
      <c r="H435" t="s">
        <v>879</v>
      </c>
      <c r="I435" t="s">
        <v>893</v>
      </c>
      <c r="J435" t="s">
        <v>899</v>
      </c>
      <c r="K435" t="s">
        <v>901</v>
      </c>
      <c r="L435" t="s">
        <v>900</v>
      </c>
      <c r="M435" t="s">
        <v>899</v>
      </c>
      <c r="N435" t="s">
        <v>900</v>
      </c>
      <c r="O435" t="s">
        <v>1176</v>
      </c>
      <c r="P435" t="s">
        <v>1263</v>
      </c>
    </row>
    <row r="436" spans="1:16">
      <c r="A436" s="1">
        <f>HYPERLINK("https://lsnyc.legalserver.org/matter/dynamic-profile/view/1899719","19-1899719")</f>
        <v>0</v>
      </c>
      <c r="B436" t="s">
        <v>16</v>
      </c>
      <c r="C436" t="s">
        <v>44</v>
      </c>
      <c r="D436" t="s">
        <v>221</v>
      </c>
      <c r="E436" t="s">
        <v>221</v>
      </c>
      <c r="F436" t="s">
        <v>739</v>
      </c>
      <c r="G436" t="s">
        <v>876</v>
      </c>
      <c r="I436" t="s">
        <v>896</v>
      </c>
      <c r="J436" t="s">
        <v>899</v>
      </c>
      <c r="K436" t="s">
        <v>900</v>
      </c>
      <c r="L436" t="s">
        <v>901</v>
      </c>
      <c r="M436" t="s">
        <v>899</v>
      </c>
      <c r="N436" t="s">
        <v>900</v>
      </c>
      <c r="O436" t="s">
        <v>1177</v>
      </c>
      <c r="P436" t="s">
        <v>1224</v>
      </c>
    </row>
    <row r="437" spans="1:16">
      <c r="A437" s="1">
        <f>HYPERLINK("https://lsnyc.legalserver.org/matter/dynamic-profile/view/1899870","19-1899870")</f>
        <v>0</v>
      </c>
      <c r="B437" t="s">
        <v>18</v>
      </c>
      <c r="C437" t="s">
        <v>126</v>
      </c>
      <c r="D437" t="s">
        <v>233</v>
      </c>
      <c r="E437" t="s">
        <v>126</v>
      </c>
      <c r="F437" t="s">
        <v>740</v>
      </c>
      <c r="G437" t="s">
        <v>877</v>
      </c>
      <c r="H437" t="s">
        <v>879</v>
      </c>
      <c r="I437" t="s">
        <v>898</v>
      </c>
      <c r="J437" t="s">
        <v>899</v>
      </c>
      <c r="K437" t="s">
        <v>901</v>
      </c>
      <c r="L437" t="s">
        <v>901</v>
      </c>
      <c r="M437" t="s">
        <v>899</v>
      </c>
      <c r="N437" t="s">
        <v>900</v>
      </c>
      <c r="O437" t="s">
        <v>1178</v>
      </c>
      <c r="P437" t="s">
        <v>1185</v>
      </c>
    </row>
    <row r="438" spans="1:16">
      <c r="A438" s="1">
        <f>HYPERLINK("https://lsnyc.legalserver.org/matter/dynamic-profile/view/1899890","19-1899890")</f>
        <v>0</v>
      </c>
      <c r="B438" t="s">
        <v>16</v>
      </c>
      <c r="C438" t="s">
        <v>173</v>
      </c>
      <c r="D438" t="s">
        <v>173</v>
      </c>
      <c r="E438" t="s">
        <v>173</v>
      </c>
      <c r="F438" t="s">
        <v>741</v>
      </c>
      <c r="G438" t="s">
        <v>876</v>
      </c>
      <c r="I438" t="s">
        <v>893</v>
      </c>
      <c r="J438" t="s">
        <v>899</v>
      </c>
      <c r="K438" t="s">
        <v>900</v>
      </c>
      <c r="L438" t="s">
        <v>901</v>
      </c>
      <c r="M438" t="s">
        <v>900</v>
      </c>
      <c r="N438" t="s">
        <v>900</v>
      </c>
      <c r="O438" t="s">
        <v>1178</v>
      </c>
      <c r="P438" t="s">
        <v>1199</v>
      </c>
    </row>
    <row r="439" spans="1:16">
      <c r="A439" s="1">
        <f>HYPERLINK("https://lsnyc.legalserver.org/matter/dynamic-profile/view/1899891","19-1899891")</f>
        <v>0</v>
      </c>
      <c r="B439" t="s">
        <v>17</v>
      </c>
      <c r="C439" t="s">
        <v>72</v>
      </c>
      <c r="D439" t="s">
        <v>72</v>
      </c>
      <c r="E439" t="s">
        <v>72</v>
      </c>
      <c r="F439" t="s">
        <v>742</v>
      </c>
      <c r="G439" t="s">
        <v>877</v>
      </c>
      <c r="H439" t="s">
        <v>878</v>
      </c>
      <c r="I439" t="s">
        <v>896</v>
      </c>
      <c r="J439" t="s">
        <v>899</v>
      </c>
      <c r="K439" t="s">
        <v>901</v>
      </c>
      <c r="L439" t="s">
        <v>901</v>
      </c>
      <c r="M439" t="s">
        <v>900</v>
      </c>
      <c r="N439" t="s">
        <v>900</v>
      </c>
      <c r="O439" t="s">
        <v>1178</v>
      </c>
      <c r="P439" t="s">
        <v>1251</v>
      </c>
    </row>
    <row r="440" spans="1:16">
      <c r="A440" s="1">
        <f>HYPERLINK("https://lsnyc.legalserver.org/matter/dynamic-profile/view/1900059","19-1900059")</f>
        <v>0</v>
      </c>
      <c r="B440" t="s">
        <v>17</v>
      </c>
      <c r="C440" t="s">
        <v>183</v>
      </c>
      <c r="D440" t="s">
        <v>183</v>
      </c>
      <c r="E440" t="s">
        <v>183</v>
      </c>
      <c r="F440" t="s">
        <v>743</v>
      </c>
      <c r="G440" t="s">
        <v>876</v>
      </c>
      <c r="I440" t="s">
        <v>893</v>
      </c>
      <c r="J440" t="s">
        <v>899</v>
      </c>
      <c r="K440" t="s">
        <v>901</v>
      </c>
      <c r="L440" t="s">
        <v>901</v>
      </c>
      <c r="M440" t="s">
        <v>899</v>
      </c>
      <c r="N440" t="s">
        <v>900</v>
      </c>
      <c r="O440" t="s">
        <v>1179</v>
      </c>
      <c r="P440" t="s">
        <v>1179</v>
      </c>
    </row>
    <row r="441" spans="1:16">
      <c r="A441" s="1">
        <f>HYPERLINK("https://lsnyc.legalserver.org/matter/dynamic-profile/view/1900068","19-1900068")</f>
        <v>0</v>
      </c>
      <c r="B441" t="s">
        <v>17</v>
      </c>
      <c r="C441" t="s">
        <v>183</v>
      </c>
      <c r="D441" t="s">
        <v>183</v>
      </c>
      <c r="E441" t="s">
        <v>183</v>
      </c>
      <c r="F441" t="s">
        <v>744</v>
      </c>
      <c r="G441" t="s">
        <v>876</v>
      </c>
      <c r="I441" t="s">
        <v>893</v>
      </c>
      <c r="J441" t="s">
        <v>899</v>
      </c>
      <c r="K441" t="s">
        <v>900</v>
      </c>
      <c r="L441" t="s">
        <v>901</v>
      </c>
      <c r="M441" t="s">
        <v>899</v>
      </c>
      <c r="N441" t="s">
        <v>900</v>
      </c>
      <c r="O441" t="s">
        <v>1179</v>
      </c>
      <c r="P441" t="s">
        <v>1179</v>
      </c>
    </row>
    <row r="442" spans="1:16">
      <c r="A442" s="1">
        <f>HYPERLINK("https://lsnyc.legalserver.org/matter/dynamic-profile/view/1900072","19-1900072")</f>
        <v>0</v>
      </c>
      <c r="B442" t="s">
        <v>17</v>
      </c>
      <c r="C442" t="s">
        <v>183</v>
      </c>
      <c r="D442" t="s">
        <v>183</v>
      </c>
      <c r="E442" t="s">
        <v>183</v>
      </c>
      <c r="F442" t="s">
        <v>745</v>
      </c>
      <c r="G442" t="s">
        <v>877</v>
      </c>
      <c r="H442" t="s">
        <v>884</v>
      </c>
      <c r="I442" t="s">
        <v>893</v>
      </c>
      <c r="J442" t="s">
        <v>899</v>
      </c>
      <c r="K442" t="s">
        <v>901</v>
      </c>
      <c r="L442" t="s">
        <v>901</v>
      </c>
      <c r="M442" t="s">
        <v>899</v>
      </c>
      <c r="N442" t="s">
        <v>900</v>
      </c>
      <c r="O442" t="s">
        <v>1179</v>
      </c>
      <c r="P442" t="s">
        <v>1179</v>
      </c>
    </row>
    <row r="443" spans="1:16">
      <c r="A443" s="1">
        <f>HYPERLINK("https://lsnyc.legalserver.org/matter/dynamic-profile/view/1900077","19-1900077")</f>
        <v>0</v>
      </c>
      <c r="B443" t="s">
        <v>16</v>
      </c>
      <c r="C443" t="s">
        <v>34</v>
      </c>
      <c r="D443" t="s">
        <v>34</v>
      </c>
      <c r="E443" t="s">
        <v>34</v>
      </c>
      <c r="F443" t="s">
        <v>746</v>
      </c>
      <c r="G443" t="s">
        <v>876</v>
      </c>
      <c r="I443" t="s">
        <v>893</v>
      </c>
      <c r="J443" t="s">
        <v>899</v>
      </c>
      <c r="K443" t="s">
        <v>900</v>
      </c>
      <c r="L443" t="s">
        <v>901</v>
      </c>
      <c r="M443" t="s">
        <v>900</v>
      </c>
      <c r="N443" t="s">
        <v>900</v>
      </c>
      <c r="O443" t="s">
        <v>1180</v>
      </c>
      <c r="P443" t="s">
        <v>1189</v>
      </c>
    </row>
    <row r="444" spans="1:16">
      <c r="A444" s="1">
        <f>HYPERLINK("https://lsnyc.legalserver.org/matter/dynamic-profile/view/1900250","19-1900250")</f>
        <v>0</v>
      </c>
      <c r="B444" t="s">
        <v>20</v>
      </c>
      <c r="C444" t="s">
        <v>135</v>
      </c>
      <c r="D444" t="s">
        <v>135</v>
      </c>
      <c r="E444" t="s">
        <v>310</v>
      </c>
      <c r="F444" t="s">
        <v>747</v>
      </c>
      <c r="G444" t="s">
        <v>876</v>
      </c>
      <c r="I444" t="s">
        <v>893</v>
      </c>
      <c r="J444" t="s">
        <v>899</v>
      </c>
      <c r="K444" t="s">
        <v>901</v>
      </c>
      <c r="L444" t="s">
        <v>901</v>
      </c>
      <c r="M444" t="s">
        <v>899</v>
      </c>
      <c r="N444" t="s">
        <v>900</v>
      </c>
      <c r="O444" t="s">
        <v>1181</v>
      </c>
      <c r="P444" t="s">
        <v>1181</v>
      </c>
    </row>
    <row r="445" spans="1:16">
      <c r="A445" s="1">
        <f>HYPERLINK("https://lsnyc.legalserver.org/matter/dynamic-profile/view/1900344","19-1900344")</f>
        <v>0</v>
      </c>
      <c r="B445" t="s">
        <v>17</v>
      </c>
      <c r="C445" t="s">
        <v>172</v>
      </c>
      <c r="D445" t="s">
        <v>243</v>
      </c>
      <c r="E445" t="s">
        <v>172</v>
      </c>
      <c r="F445" t="s">
        <v>748</v>
      </c>
      <c r="G445" t="s">
        <v>877</v>
      </c>
      <c r="H445" t="s">
        <v>878</v>
      </c>
      <c r="I445" t="s">
        <v>894</v>
      </c>
      <c r="J445" t="s">
        <v>899</v>
      </c>
      <c r="K445" t="s">
        <v>901</v>
      </c>
      <c r="L445" t="s">
        <v>900</v>
      </c>
      <c r="M445" t="s">
        <v>899</v>
      </c>
      <c r="N445" t="s">
        <v>900</v>
      </c>
      <c r="O445" t="s">
        <v>1182</v>
      </c>
      <c r="P445" t="s">
        <v>1269</v>
      </c>
    </row>
    <row r="446" spans="1:16">
      <c r="A446" s="1">
        <f>HYPERLINK("https://lsnyc.legalserver.org/matter/dynamic-profile/view/1900633","19-1900633")</f>
        <v>0</v>
      </c>
      <c r="B446" t="s">
        <v>18</v>
      </c>
      <c r="C446" t="s">
        <v>123</v>
      </c>
      <c r="D446" t="s">
        <v>266</v>
      </c>
      <c r="E446" t="s">
        <v>123</v>
      </c>
      <c r="F446" t="s">
        <v>749</v>
      </c>
      <c r="G446" t="s">
        <v>876</v>
      </c>
      <c r="I446" t="s">
        <v>893</v>
      </c>
      <c r="J446" t="s">
        <v>899</v>
      </c>
      <c r="K446" t="s">
        <v>901</v>
      </c>
      <c r="L446" t="s">
        <v>901</v>
      </c>
      <c r="M446" t="s">
        <v>899</v>
      </c>
      <c r="N446" t="s">
        <v>900</v>
      </c>
      <c r="O446" t="s">
        <v>1183</v>
      </c>
      <c r="P446" t="s">
        <v>1263</v>
      </c>
    </row>
    <row r="447" spans="1:16">
      <c r="A447" s="1">
        <f>HYPERLINK("https://lsnyc.legalserver.org/matter/dynamic-profile/view/1900786","19-1900786")</f>
        <v>0</v>
      </c>
      <c r="B447" t="s">
        <v>16</v>
      </c>
      <c r="C447" t="s">
        <v>44</v>
      </c>
      <c r="D447" t="s">
        <v>221</v>
      </c>
      <c r="E447" t="s">
        <v>221</v>
      </c>
      <c r="F447" t="s">
        <v>750</v>
      </c>
      <c r="G447" t="s">
        <v>876</v>
      </c>
      <c r="I447" t="s">
        <v>893</v>
      </c>
      <c r="J447" t="s">
        <v>899</v>
      </c>
      <c r="K447" t="s">
        <v>900</v>
      </c>
      <c r="L447" t="s">
        <v>901</v>
      </c>
      <c r="M447" t="s">
        <v>899</v>
      </c>
      <c r="N447" t="s">
        <v>900</v>
      </c>
      <c r="O447" t="s">
        <v>1184</v>
      </c>
      <c r="P447" t="s">
        <v>1215</v>
      </c>
    </row>
    <row r="448" spans="1:16">
      <c r="A448" s="1">
        <f>HYPERLINK("https://lsnyc.legalserver.org/matter/dynamic-profile/view/1900802","19-1900802")</f>
        <v>0</v>
      </c>
      <c r="B448" t="s">
        <v>16</v>
      </c>
      <c r="C448" t="s">
        <v>184</v>
      </c>
      <c r="D448" t="s">
        <v>254</v>
      </c>
      <c r="E448" t="s">
        <v>318</v>
      </c>
      <c r="F448" t="s">
        <v>751</v>
      </c>
      <c r="G448" t="s">
        <v>876</v>
      </c>
      <c r="I448" t="s">
        <v>897</v>
      </c>
      <c r="J448" t="s">
        <v>899</v>
      </c>
      <c r="K448" t="s">
        <v>901</v>
      </c>
      <c r="L448" t="s">
        <v>901</v>
      </c>
      <c r="M448" t="s">
        <v>899</v>
      </c>
      <c r="N448" t="s">
        <v>900</v>
      </c>
      <c r="O448" t="s">
        <v>1184</v>
      </c>
      <c r="P448" t="s">
        <v>1237</v>
      </c>
    </row>
    <row r="449" spans="1:16">
      <c r="A449" s="1">
        <f>HYPERLINK("https://lsnyc.legalserver.org/matter/dynamic-profile/view/1900881","19-1900881")</f>
        <v>0</v>
      </c>
      <c r="B449" t="s">
        <v>18</v>
      </c>
      <c r="C449" t="s">
        <v>185</v>
      </c>
      <c r="D449" t="s">
        <v>262</v>
      </c>
      <c r="E449" t="s">
        <v>282</v>
      </c>
      <c r="F449" t="s">
        <v>752</v>
      </c>
      <c r="G449" t="s">
        <v>877</v>
      </c>
      <c r="H449" t="s">
        <v>878</v>
      </c>
      <c r="I449" t="s">
        <v>893</v>
      </c>
      <c r="J449" t="s">
        <v>899</v>
      </c>
      <c r="K449" t="s">
        <v>901</v>
      </c>
      <c r="L449" t="s">
        <v>901</v>
      </c>
      <c r="M449" t="s">
        <v>900</v>
      </c>
      <c r="N449" t="s">
        <v>900</v>
      </c>
      <c r="O449" t="s">
        <v>1184</v>
      </c>
      <c r="P449" t="s">
        <v>1188</v>
      </c>
    </row>
    <row r="450" spans="1:16">
      <c r="A450" s="1">
        <f>HYPERLINK("https://lsnyc.legalserver.org/matter/dynamic-profile/view/1901389","19-1901389")</f>
        <v>0</v>
      </c>
      <c r="B450" t="s">
        <v>18</v>
      </c>
      <c r="C450" t="s">
        <v>56</v>
      </c>
      <c r="D450" t="s">
        <v>275</v>
      </c>
      <c r="E450" t="s">
        <v>56</v>
      </c>
      <c r="F450" t="s">
        <v>753</v>
      </c>
      <c r="G450" t="s">
        <v>876</v>
      </c>
      <c r="I450" t="s">
        <v>896</v>
      </c>
      <c r="J450" t="s">
        <v>899</v>
      </c>
      <c r="K450" t="s">
        <v>901</v>
      </c>
      <c r="L450" t="s">
        <v>901</v>
      </c>
      <c r="M450" t="s">
        <v>899</v>
      </c>
      <c r="N450" t="s">
        <v>900</v>
      </c>
      <c r="O450" t="s">
        <v>1185</v>
      </c>
      <c r="P450" t="s">
        <v>1246</v>
      </c>
    </row>
    <row r="451" spans="1:16">
      <c r="A451" s="1">
        <f>HYPERLINK("https://lsnyc.legalserver.org/matter/dynamic-profile/view/1901433","19-1901433")</f>
        <v>0</v>
      </c>
      <c r="B451" t="s">
        <v>18</v>
      </c>
      <c r="C451" t="s">
        <v>62</v>
      </c>
      <c r="D451" t="s">
        <v>251</v>
      </c>
      <c r="E451" t="s">
        <v>62</v>
      </c>
      <c r="F451" t="s">
        <v>754</v>
      </c>
      <c r="G451" t="s">
        <v>876</v>
      </c>
      <c r="I451" t="s">
        <v>893</v>
      </c>
      <c r="J451" t="s">
        <v>899</v>
      </c>
      <c r="K451" t="s">
        <v>901</v>
      </c>
      <c r="L451" t="s">
        <v>901</v>
      </c>
      <c r="M451" t="s">
        <v>899</v>
      </c>
      <c r="N451" t="s">
        <v>900</v>
      </c>
      <c r="O451" t="s">
        <v>1186</v>
      </c>
      <c r="P451" t="s">
        <v>1287</v>
      </c>
    </row>
    <row r="452" spans="1:16">
      <c r="A452" s="1">
        <f>HYPERLINK("https://lsnyc.legalserver.org/matter/dynamic-profile/view/1901464","19-1901464")</f>
        <v>0</v>
      </c>
      <c r="B452" t="s">
        <v>17</v>
      </c>
      <c r="C452" t="s">
        <v>80</v>
      </c>
      <c r="D452" t="s">
        <v>243</v>
      </c>
      <c r="E452" t="s">
        <v>80</v>
      </c>
      <c r="F452" t="s">
        <v>755</v>
      </c>
      <c r="G452" t="s">
        <v>876</v>
      </c>
      <c r="I452" t="s">
        <v>893</v>
      </c>
      <c r="J452" t="s">
        <v>899</v>
      </c>
      <c r="K452" t="s">
        <v>901</v>
      </c>
      <c r="L452" t="s">
        <v>901</v>
      </c>
      <c r="M452" t="s">
        <v>899</v>
      </c>
      <c r="N452" t="s">
        <v>900</v>
      </c>
      <c r="O452" t="s">
        <v>1187</v>
      </c>
      <c r="P452" t="s">
        <v>1186</v>
      </c>
    </row>
    <row r="453" spans="1:16">
      <c r="A453" s="1">
        <f>HYPERLINK("https://lsnyc.legalserver.org/matter/dynamic-profile/view/1901625","19-1901625")</f>
        <v>0</v>
      </c>
      <c r="B453" t="s">
        <v>18</v>
      </c>
      <c r="C453" t="s">
        <v>126</v>
      </c>
      <c r="D453" t="s">
        <v>258</v>
      </c>
      <c r="E453" t="s">
        <v>126</v>
      </c>
      <c r="F453" t="s">
        <v>756</v>
      </c>
      <c r="G453" t="s">
        <v>876</v>
      </c>
      <c r="I453" t="s">
        <v>898</v>
      </c>
      <c r="J453" t="s">
        <v>899</v>
      </c>
      <c r="K453" t="s">
        <v>901</v>
      </c>
      <c r="L453" t="s">
        <v>901</v>
      </c>
      <c r="M453" t="s">
        <v>899</v>
      </c>
      <c r="N453" t="s">
        <v>900</v>
      </c>
      <c r="O453" t="s">
        <v>1188</v>
      </c>
      <c r="P453" t="s">
        <v>1246</v>
      </c>
    </row>
    <row r="454" spans="1:16">
      <c r="A454" s="1">
        <f>HYPERLINK("https://lsnyc.legalserver.org/matter/dynamic-profile/view/1901633","19-1901633")</f>
        <v>0</v>
      </c>
      <c r="B454" t="s">
        <v>18</v>
      </c>
      <c r="C454" t="s">
        <v>137</v>
      </c>
      <c r="D454" t="s">
        <v>251</v>
      </c>
      <c r="E454" t="s">
        <v>137</v>
      </c>
      <c r="F454" t="s">
        <v>757</v>
      </c>
      <c r="G454" t="s">
        <v>876</v>
      </c>
      <c r="I454" t="s">
        <v>893</v>
      </c>
      <c r="J454" t="s">
        <v>899</v>
      </c>
      <c r="K454" t="s">
        <v>901</v>
      </c>
      <c r="L454" t="s">
        <v>901</v>
      </c>
      <c r="M454" t="s">
        <v>899</v>
      </c>
      <c r="N454" t="s">
        <v>900</v>
      </c>
      <c r="O454" t="s">
        <v>1188</v>
      </c>
      <c r="P454" t="s">
        <v>1247</v>
      </c>
    </row>
    <row r="455" spans="1:16">
      <c r="A455" s="1">
        <f>HYPERLINK("https://lsnyc.legalserver.org/matter/dynamic-profile/view/1901676","19-1901676")</f>
        <v>0</v>
      </c>
      <c r="B455" t="s">
        <v>17</v>
      </c>
      <c r="C455" t="s">
        <v>80</v>
      </c>
      <c r="D455" t="s">
        <v>243</v>
      </c>
      <c r="E455" t="s">
        <v>80</v>
      </c>
      <c r="F455" t="s">
        <v>758</v>
      </c>
      <c r="G455" t="s">
        <v>876</v>
      </c>
      <c r="I455" t="s">
        <v>893</v>
      </c>
      <c r="J455" t="s">
        <v>899</v>
      </c>
      <c r="K455" t="s">
        <v>901</v>
      </c>
      <c r="L455" t="s">
        <v>901</v>
      </c>
      <c r="M455" t="s">
        <v>899</v>
      </c>
      <c r="N455" t="s">
        <v>900</v>
      </c>
      <c r="O455" t="s">
        <v>1187</v>
      </c>
      <c r="P455" t="s">
        <v>1189</v>
      </c>
    </row>
    <row r="456" spans="1:16">
      <c r="A456" s="1">
        <f>HYPERLINK("https://lsnyc.legalserver.org/matter/dynamic-profile/view/1901792","19-1901792")</f>
        <v>0</v>
      </c>
      <c r="B456" t="s">
        <v>19</v>
      </c>
      <c r="C456" t="s">
        <v>157</v>
      </c>
      <c r="D456" t="s">
        <v>157</v>
      </c>
      <c r="E456" t="s">
        <v>157</v>
      </c>
      <c r="F456" t="s">
        <v>759</v>
      </c>
      <c r="G456" t="s">
        <v>876</v>
      </c>
      <c r="I456" t="s">
        <v>893</v>
      </c>
      <c r="J456" t="s">
        <v>899</v>
      </c>
      <c r="K456" t="s">
        <v>900</v>
      </c>
      <c r="L456" t="s">
        <v>901</v>
      </c>
      <c r="M456" t="s">
        <v>899</v>
      </c>
      <c r="N456" t="s">
        <v>900</v>
      </c>
      <c r="O456" t="s">
        <v>1189</v>
      </c>
      <c r="P456" t="s">
        <v>1190</v>
      </c>
    </row>
    <row r="457" spans="1:16">
      <c r="A457" s="1">
        <f>HYPERLINK("https://lsnyc.legalserver.org/matter/dynamic-profile/view/1901889","19-1901889")</f>
        <v>0</v>
      </c>
      <c r="B457" t="s">
        <v>17</v>
      </c>
      <c r="C457" t="s">
        <v>186</v>
      </c>
      <c r="D457" t="s">
        <v>24</v>
      </c>
      <c r="E457" t="s">
        <v>319</v>
      </c>
      <c r="F457" t="s">
        <v>760</v>
      </c>
      <c r="G457" t="s">
        <v>876</v>
      </c>
      <c r="I457" t="s">
        <v>893</v>
      </c>
      <c r="J457" t="s">
        <v>899</v>
      </c>
      <c r="K457" t="s">
        <v>900</v>
      </c>
      <c r="L457" t="s">
        <v>901</v>
      </c>
      <c r="M457" t="s">
        <v>899</v>
      </c>
      <c r="N457" t="s">
        <v>900</v>
      </c>
      <c r="O457" t="s">
        <v>1190</v>
      </c>
      <c r="P457" t="s">
        <v>1248</v>
      </c>
    </row>
    <row r="458" spans="1:16">
      <c r="A458" s="1">
        <f>HYPERLINK("https://lsnyc.legalserver.org/matter/dynamic-profile/view/1901901","19-1901901")</f>
        <v>0</v>
      </c>
      <c r="B458" t="s">
        <v>17</v>
      </c>
      <c r="C458" t="s">
        <v>70</v>
      </c>
      <c r="D458" t="s">
        <v>70</v>
      </c>
      <c r="E458" t="s">
        <v>70</v>
      </c>
      <c r="F458" t="s">
        <v>761</v>
      </c>
      <c r="G458" t="s">
        <v>876</v>
      </c>
      <c r="H458" t="s">
        <v>879</v>
      </c>
      <c r="I458" t="s">
        <v>890</v>
      </c>
      <c r="J458" t="s">
        <v>899</v>
      </c>
      <c r="K458" t="s">
        <v>901</v>
      </c>
      <c r="L458" t="s">
        <v>901</v>
      </c>
      <c r="M458" t="s">
        <v>899</v>
      </c>
      <c r="N458" t="s">
        <v>900</v>
      </c>
      <c r="O458" t="s">
        <v>1190</v>
      </c>
      <c r="P458" t="s">
        <v>1307</v>
      </c>
    </row>
    <row r="459" spans="1:16">
      <c r="A459" s="1">
        <f>HYPERLINK("https://lsnyc.legalserver.org/matter/dynamic-profile/view/1902093","19-1902093")</f>
        <v>0</v>
      </c>
      <c r="B459" t="s">
        <v>17</v>
      </c>
      <c r="C459" t="s">
        <v>187</v>
      </c>
      <c r="D459" t="s">
        <v>52</v>
      </c>
      <c r="E459" t="s">
        <v>187</v>
      </c>
      <c r="F459" t="s">
        <v>762</v>
      </c>
      <c r="G459" t="s">
        <v>876</v>
      </c>
      <c r="I459" t="s">
        <v>893</v>
      </c>
      <c r="J459" t="s">
        <v>899</v>
      </c>
      <c r="K459" t="s">
        <v>901</v>
      </c>
      <c r="L459" t="s">
        <v>901</v>
      </c>
      <c r="M459" t="s">
        <v>899</v>
      </c>
      <c r="N459" t="s">
        <v>900</v>
      </c>
      <c r="O459" t="s">
        <v>1191</v>
      </c>
      <c r="P459" t="s">
        <v>1197</v>
      </c>
    </row>
    <row r="460" spans="1:16">
      <c r="A460" s="1">
        <f>HYPERLINK("https://lsnyc.legalserver.org/matter/dynamic-profile/view/1902286","19-1902286")</f>
        <v>0</v>
      </c>
      <c r="B460" t="s">
        <v>16</v>
      </c>
      <c r="C460" t="s">
        <v>34</v>
      </c>
      <c r="D460" t="s">
        <v>219</v>
      </c>
      <c r="E460" t="s">
        <v>231</v>
      </c>
      <c r="F460" t="s">
        <v>763</v>
      </c>
      <c r="G460" t="s">
        <v>876</v>
      </c>
      <c r="I460" t="s">
        <v>891</v>
      </c>
      <c r="J460" t="s">
        <v>899</v>
      </c>
      <c r="K460" t="s">
        <v>900</v>
      </c>
      <c r="L460" t="s">
        <v>901</v>
      </c>
      <c r="M460" t="s">
        <v>899</v>
      </c>
      <c r="N460" t="s">
        <v>900</v>
      </c>
      <c r="O460" t="s">
        <v>1192</v>
      </c>
      <c r="P460" t="s">
        <v>1283</v>
      </c>
    </row>
    <row r="461" spans="1:16">
      <c r="A461" s="1">
        <f>HYPERLINK("https://lsnyc.legalserver.org/matter/dynamic-profile/view/1902323","19-1902323")</f>
        <v>0</v>
      </c>
      <c r="B461" t="s">
        <v>18</v>
      </c>
      <c r="C461" t="s">
        <v>188</v>
      </c>
      <c r="D461" t="s">
        <v>271</v>
      </c>
      <c r="E461" t="s">
        <v>58</v>
      </c>
      <c r="F461" t="s">
        <v>764</v>
      </c>
      <c r="G461" t="s">
        <v>876</v>
      </c>
      <c r="I461" t="s">
        <v>896</v>
      </c>
      <c r="J461" t="s">
        <v>899</v>
      </c>
      <c r="K461" t="s">
        <v>900</v>
      </c>
      <c r="L461" t="s">
        <v>901</v>
      </c>
      <c r="M461" t="s">
        <v>900</v>
      </c>
      <c r="N461" t="s">
        <v>900</v>
      </c>
      <c r="O461" t="s">
        <v>1192</v>
      </c>
      <c r="P461" t="s">
        <v>1236</v>
      </c>
    </row>
    <row r="462" spans="1:16">
      <c r="A462" s="1">
        <f>HYPERLINK("https://lsnyc.legalserver.org/matter/dynamic-profile/view/1902567","19-1902567")</f>
        <v>0</v>
      </c>
      <c r="B462" t="s">
        <v>16</v>
      </c>
      <c r="C462" t="s">
        <v>44</v>
      </c>
      <c r="D462" t="s">
        <v>271</v>
      </c>
      <c r="E462" t="s">
        <v>304</v>
      </c>
      <c r="F462" t="s">
        <v>765</v>
      </c>
      <c r="G462" t="s">
        <v>876</v>
      </c>
      <c r="I462" t="s">
        <v>893</v>
      </c>
      <c r="J462" t="s">
        <v>899</v>
      </c>
      <c r="K462" t="s">
        <v>900</v>
      </c>
      <c r="L462" t="s">
        <v>901</v>
      </c>
      <c r="M462" t="s">
        <v>899</v>
      </c>
      <c r="N462" t="s">
        <v>900</v>
      </c>
      <c r="O462" t="s">
        <v>1193</v>
      </c>
      <c r="P462" t="s">
        <v>1230</v>
      </c>
    </row>
    <row r="463" spans="1:16">
      <c r="A463" s="1">
        <f>HYPERLINK("https://lsnyc.legalserver.org/matter/dynamic-profile/view/1902657","19-1902657")</f>
        <v>0</v>
      </c>
      <c r="B463" t="s">
        <v>18</v>
      </c>
      <c r="C463" t="s">
        <v>189</v>
      </c>
      <c r="D463" t="s">
        <v>189</v>
      </c>
      <c r="E463" t="s">
        <v>189</v>
      </c>
      <c r="F463" t="s">
        <v>766</v>
      </c>
      <c r="G463" t="s">
        <v>877</v>
      </c>
      <c r="H463" t="s">
        <v>879</v>
      </c>
      <c r="I463" t="s">
        <v>893</v>
      </c>
      <c r="J463" t="s">
        <v>899</v>
      </c>
      <c r="K463" t="s">
        <v>901</v>
      </c>
      <c r="L463" t="s">
        <v>901</v>
      </c>
      <c r="M463" t="s">
        <v>899</v>
      </c>
      <c r="N463" t="s">
        <v>900</v>
      </c>
      <c r="O463" t="s">
        <v>1194</v>
      </c>
      <c r="P463" t="s">
        <v>1243</v>
      </c>
    </row>
    <row r="464" spans="1:16">
      <c r="A464" s="1">
        <f>HYPERLINK("https://lsnyc.legalserver.org/matter/dynamic-profile/view/1902670","19-1902670")</f>
        <v>0</v>
      </c>
      <c r="B464" t="s">
        <v>18</v>
      </c>
      <c r="C464" t="s">
        <v>170</v>
      </c>
      <c r="D464" t="s">
        <v>249</v>
      </c>
      <c r="E464" t="s">
        <v>170</v>
      </c>
      <c r="F464" t="s">
        <v>767</v>
      </c>
      <c r="G464" t="s">
        <v>876</v>
      </c>
      <c r="I464" t="s">
        <v>893</v>
      </c>
      <c r="J464" t="s">
        <v>899</v>
      </c>
      <c r="K464" t="s">
        <v>900</v>
      </c>
      <c r="L464" t="s">
        <v>901</v>
      </c>
      <c r="M464" t="s">
        <v>899</v>
      </c>
      <c r="N464" t="s">
        <v>900</v>
      </c>
      <c r="O464" t="s">
        <v>1194</v>
      </c>
      <c r="P464" t="s">
        <v>1237</v>
      </c>
    </row>
    <row r="465" spans="1:16">
      <c r="A465" s="1">
        <f>HYPERLINK("https://lsnyc.legalserver.org/matter/dynamic-profile/view/1902914","19-1902914")</f>
        <v>0</v>
      </c>
      <c r="B465" t="s">
        <v>18</v>
      </c>
      <c r="C465" t="s">
        <v>25</v>
      </c>
      <c r="D465" t="s">
        <v>233</v>
      </c>
      <c r="E465" t="s">
        <v>25</v>
      </c>
      <c r="F465" t="s">
        <v>768</v>
      </c>
      <c r="G465" t="s">
        <v>876</v>
      </c>
      <c r="I465" t="s">
        <v>893</v>
      </c>
      <c r="J465" t="s">
        <v>899</v>
      </c>
      <c r="K465" t="s">
        <v>900</v>
      </c>
      <c r="L465" t="s">
        <v>901</v>
      </c>
      <c r="M465" t="s">
        <v>899</v>
      </c>
      <c r="N465" t="s">
        <v>900</v>
      </c>
      <c r="O465" t="s">
        <v>1155</v>
      </c>
      <c r="P465" t="s">
        <v>990</v>
      </c>
    </row>
    <row r="466" spans="1:16">
      <c r="A466" s="1">
        <f>HYPERLINK("https://lsnyc.legalserver.org/matter/dynamic-profile/view/1902992","19-1902992")</f>
        <v>0</v>
      </c>
      <c r="B466" t="s">
        <v>18</v>
      </c>
      <c r="C466" t="s">
        <v>126</v>
      </c>
      <c r="D466" t="s">
        <v>234</v>
      </c>
      <c r="E466" t="s">
        <v>126</v>
      </c>
      <c r="F466" t="s">
        <v>769</v>
      </c>
      <c r="G466" t="s">
        <v>877</v>
      </c>
      <c r="H466" t="s">
        <v>879</v>
      </c>
      <c r="I466" t="s">
        <v>898</v>
      </c>
      <c r="J466" t="s">
        <v>899</v>
      </c>
      <c r="K466" t="s">
        <v>901</v>
      </c>
      <c r="L466" t="s">
        <v>901</v>
      </c>
      <c r="M466" t="s">
        <v>899</v>
      </c>
      <c r="N466" t="s">
        <v>900</v>
      </c>
      <c r="O466" t="s">
        <v>1195</v>
      </c>
      <c r="P466" t="s">
        <v>1141</v>
      </c>
    </row>
    <row r="467" spans="1:16">
      <c r="A467" s="1">
        <f>HYPERLINK("https://lsnyc.legalserver.org/matter/dynamic-profile/view/1903122","19-1903122")</f>
        <v>0</v>
      </c>
      <c r="B467" t="s">
        <v>16</v>
      </c>
      <c r="C467" t="s">
        <v>23</v>
      </c>
      <c r="D467" t="s">
        <v>232</v>
      </c>
      <c r="E467" t="s">
        <v>277</v>
      </c>
      <c r="F467" t="s">
        <v>770</v>
      </c>
      <c r="G467" t="s">
        <v>876</v>
      </c>
      <c r="I467" t="s">
        <v>893</v>
      </c>
      <c r="J467" t="s">
        <v>899</v>
      </c>
      <c r="K467" t="s">
        <v>900</v>
      </c>
      <c r="L467" t="s">
        <v>901</v>
      </c>
      <c r="M467" t="s">
        <v>899</v>
      </c>
      <c r="N467" t="s">
        <v>900</v>
      </c>
      <c r="O467" t="s">
        <v>1196</v>
      </c>
      <c r="P467" t="s">
        <v>1299</v>
      </c>
    </row>
    <row r="468" spans="1:16">
      <c r="A468" s="1">
        <f>HYPERLINK("https://lsnyc.legalserver.org/matter/dynamic-profile/view/1903187","19-1903187")</f>
        <v>0</v>
      </c>
      <c r="B468" t="s">
        <v>18</v>
      </c>
      <c r="C468" t="s">
        <v>154</v>
      </c>
      <c r="D468" t="s">
        <v>266</v>
      </c>
      <c r="E468" t="s">
        <v>154</v>
      </c>
      <c r="F468" t="s">
        <v>771</v>
      </c>
      <c r="G468" t="s">
        <v>876</v>
      </c>
      <c r="I468" t="s">
        <v>893</v>
      </c>
      <c r="J468" t="s">
        <v>899</v>
      </c>
      <c r="K468" t="s">
        <v>901</v>
      </c>
      <c r="L468" t="s">
        <v>901</v>
      </c>
      <c r="M468" t="s">
        <v>899</v>
      </c>
      <c r="N468" t="s">
        <v>900</v>
      </c>
      <c r="O468" t="s">
        <v>1196</v>
      </c>
      <c r="P468" t="s">
        <v>1225</v>
      </c>
    </row>
    <row r="469" spans="1:16">
      <c r="A469" s="1">
        <f>HYPERLINK("https://lsnyc.legalserver.org/matter/dynamic-profile/view/1903260","19-1903260")</f>
        <v>0</v>
      </c>
      <c r="B469" t="s">
        <v>16</v>
      </c>
      <c r="C469" t="s">
        <v>190</v>
      </c>
      <c r="D469" t="s">
        <v>190</v>
      </c>
      <c r="E469" t="s">
        <v>190</v>
      </c>
      <c r="F469" t="s">
        <v>772</v>
      </c>
      <c r="G469" t="s">
        <v>876</v>
      </c>
      <c r="H469" t="s">
        <v>879</v>
      </c>
      <c r="I469" t="s">
        <v>893</v>
      </c>
      <c r="J469" t="s">
        <v>899</v>
      </c>
      <c r="K469" t="s">
        <v>900</v>
      </c>
      <c r="L469" t="s">
        <v>901</v>
      </c>
      <c r="M469" t="s">
        <v>899</v>
      </c>
      <c r="N469" t="s">
        <v>900</v>
      </c>
      <c r="O469" t="s">
        <v>1197</v>
      </c>
      <c r="P469" t="s">
        <v>1282</v>
      </c>
    </row>
    <row r="470" spans="1:16">
      <c r="A470" s="1">
        <f>HYPERLINK("https://lsnyc.legalserver.org/matter/dynamic-profile/view/1903264","19-1903264")</f>
        <v>0</v>
      </c>
      <c r="B470" t="s">
        <v>16</v>
      </c>
      <c r="C470" t="s">
        <v>23</v>
      </c>
      <c r="D470" t="s">
        <v>276</v>
      </c>
      <c r="E470" t="s">
        <v>276</v>
      </c>
      <c r="F470" t="s">
        <v>773</v>
      </c>
      <c r="G470" t="s">
        <v>876</v>
      </c>
      <c r="I470" t="s">
        <v>893</v>
      </c>
      <c r="J470" t="s">
        <v>899</v>
      </c>
      <c r="K470" t="s">
        <v>901</v>
      </c>
      <c r="L470" t="s">
        <v>901</v>
      </c>
      <c r="M470" t="s">
        <v>900</v>
      </c>
      <c r="N470" t="s">
        <v>900</v>
      </c>
      <c r="O470" t="s">
        <v>1198</v>
      </c>
      <c r="P470" t="s">
        <v>1205</v>
      </c>
    </row>
    <row r="471" spans="1:16">
      <c r="A471" s="1">
        <f>HYPERLINK("https://lsnyc.legalserver.org/matter/dynamic-profile/view/1903325","19-1903325")</f>
        <v>0</v>
      </c>
      <c r="B471" t="s">
        <v>20</v>
      </c>
      <c r="C471" t="s">
        <v>135</v>
      </c>
      <c r="D471" t="s">
        <v>241</v>
      </c>
      <c r="E471" t="s">
        <v>310</v>
      </c>
      <c r="F471" t="s">
        <v>774</v>
      </c>
      <c r="G471" t="s">
        <v>876</v>
      </c>
      <c r="I471" t="s">
        <v>893</v>
      </c>
      <c r="J471" t="s">
        <v>899</v>
      </c>
      <c r="K471" t="s">
        <v>901</v>
      </c>
      <c r="L471" t="s">
        <v>901</v>
      </c>
      <c r="M471" t="s">
        <v>900</v>
      </c>
      <c r="N471" t="s">
        <v>900</v>
      </c>
      <c r="O471" t="s">
        <v>1197</v>
      </c>
      <c r="P471" t="s">
        <v>1213</v>
      </c>
    </row>
    <row r="472" spans="1:16">
      <c r="A472" s="1">
        <f>HYPERLINK("https://lsnyc.legalserver.org/matter/dynamic-profile/view/1903340","19-1903340")</f>
        <v>0</v>
      </c>
      <c r="B472" t="s">
        <v>16</v>
      </c>
      <c r="C472" t="s">
        <v>23</v>
      </c>
      <c r="D472" t="s">
        <v>277</v>
      </c>
      <c r="E472" t="s">
        <v>277</v>
      </c>
      <c r="F472" t="s">
        <v>775</v>
      </c>
      <c r="G472" t="s">
        <v>876</v>
      </c>
      <c r="I472" t="s">
        <v>893</v>
      </c>
      <c r="J472" t="s">
        <v>899</v>
      </c>
      <c r="K472" t="s">
        <v>900</v>
      </c>
      <c r="L472" t="s">
        <v>901</v>
      </c>
      <c r="M472" t="s">
        <v>899</v>
      </c>
      <c r="N472" t="s">
        <v>900</v>
      </c>
      <c r="O472" t="s">
        <v>1197</v>
      </c>
      <c r="P472" t="s">
        <v>1220</v>
      </c>
    </row>
    <row r="473" spans="1:16">
      <c r="A473" s="1">
        <f>HYPERLINK("https://lsnyc.legalserver.org/matter/dynamic-profile/view/1903570","19-1903570")</f>
        <v>0</v>
      </c>
      <c r="B473" t="s">
        <v>18</v>
      </c>
      <c r="C473" t="s">
        <v>77</v>
      </c>
      <c r="D473" t="s">
        <v>225</v>
      </c>
      <c r="E473" t="s">
        <v>77</v>
      </c>
      <c r="F473" t="s">
        <v>776</v>
      </c>
      <c r="G473" t="s">
        <v>876</v>
      </c>
      <c r="I473" t="s">
        <v>893</v>
      </c>
      <c r="J473" t="s">
        <v>899</v>
      </c>
      <c r="K473" t="s">
        <v>901</v>
      </c>
      <c r="L473" t="s">
        <v>901</v>
      </c>
      <c r="M473" t="s">
        <v>899</v>
      </c>
      <c r="N473" t="s">
        <v>900</v>
      </c>
      <c r="O473" t="s">
        <v>1141</v>
      </c>
      <c r="P473" t="s">
        <v>1267</v>
      </c>
    </row>
    <row r="474" spans="1:16">
      <c r="A474" s="1">
        <f>HYPERLINK("https://lsnyc.legalserver.org/matter/dynamic-profile/view/1903660","19-1903660")</f>
        <v>0</v>
      </c>
      <c r="B474" t="s">
        <v>18</v>
      </c>
      <c r="C474" t="s">
        <v>27</v>
      </c>
      <c r="D474" t="s">
        <v>27</v>
      </c>
      <c r="E474" t="s">
        <v>27</v>
      </c>
      <c r="F474" t="s">
        <v>777</v>
      </c>
      <c r="G474" t="s">
        <v>876</v>
      </c>
      <c r="I474" t="s">
        <v>890</v>
      </c>
      <c r="J474" t="s">
        <v>899</v>
      </c>
      <c r="K474" t="s">
        <v>901</v>
      </c>
      <c r="L474" t="s">
        <v>901</v>
      </c>
      <c r="M474" t="s">
        <v>899</v>
      </c>
      <c r="N474" t="s">
        <v>900</v>
      </c>
      <c r="O474" t="s">
        <v>1199</v>
      </c>
      <c r="P474" t="s">
        <v>1199</v>
      </c>
    </row>
    <row r="475" spans="1:16">
      <c r="A475" s="1">
        <f>HYPERLINK("https://lsnyc.legalserver.org/matter/dynamic-profile/view/1903693","19-1903693")</f>
        <v>0</v>
      </c>
      <c r="B475" t="s">
        <v>18</v>
      </c>
      <c r="C475" t="s">
        <v>32</v>
      </c>
      <c r="D475" t="s">
        <v>32</v>
      </c>
      <c r="E475" t="s">
        <v>32</v>
      </c>
      <c r="F475" t="s">
        <v>390</v>
      </c>
      <c r="G475" t="s">
        <v>876</v>
      </c>
      <c r="I475" t="s">
        <v>891</v>
      </c>
      <c r="J475" t="s">
        <v>899</v>
      </c>
      <c r="K475" t="s">
        <v>901</v>
      </c>
      <c r="L475" t="s">
        <v>901</v>
      </c>
      <c r="M475" t="s">
        <v>899</v>
      </c>
      <c r="N475" t="s">
        <v>900</v>
      </c>
      <c r="O475" t="s">
        <v>1200</v>
      </c>
      <c r="P475" t="s">
        <v>1200</v>
      </c>
    </row>
    <row r="476" spans="1:16">
      <c r="A476" s="1">
        <f>HYPERLINK("https://lsnyc.legalserver.org/matter/dynamic-profile/view/1903790","19-1903790")</f>
        <v>0</v>
      </c>
      <c r="B476" t="s">
        <v>16</v>
      </c>
      <c r="C476" t="s">
        <v>44</v>
      </c>
      <c r="D476" t="s">
        <v>221</v>
      </c>
      <c r="E476" t="s">
        <v>221</v>
      </c>
      <c r="F476" t="s">
        <v>778</v>
      </c>
      <c r="G476" t="s">
        <v>876</v>
      </c>
      <c r="I476" t="s">
        <v>890</v>
      </c>
      <c r="J476" t="s">
        <v>899</v>
      </c>
      <c r="K476" t="s">
        <v>900</v>
      </c>
      <c r="L476" t="s">
        <v>901</v>
      </c>
      <c r="M476" t="s">
        <v>899</v>
      </c>
      <c r="N476" t="s">
        <v>900</v>
      </c>
      <c r="O476" t="s">
        <v>1201</v>
      </c>
      <c r="P476" t="s">
        <v>1279</v>
      </c>
    </row>
    <row r="477" spans="1:16">
      <c r="A477" s="1">
        <f>HYPERLINK("https://lsnyc.legalserver.org/matter/dynamic-profile/view/1903798","19-1903798")</f>
        <v>0</v>
      </c>
      <c r="B477" t="s">
        <v>17</v>
      </c>
      <c r="C477" t="s">
        <v>191</v>
      </c>
      <c r="D477" t="s">
        <v>278</v>
      </c>
      <c r="E477" t="s">
        <v>191</v>
      </c>
      <c r="F477" t="s">
        <v>779</v>
      </c>
      <c r="G477" t="s">
        <v>876</v>
      </c>
      <c r="I477" t="s">
        <v>891</v>
      </c>
      <c r="J477" t="s">
        <v>899</v>
      </c>
      <c r="K477" t="s">
        <v>900</v>
      </c>
      <c r="L477" t="s">
        <v>901</v>
      </c>
      <c r="M477" t="s">
        <v>899</v>
      </c>
      <c r="N477" t="s">
        <v>900</v>
      </c>
      <c r="O477" t="s">
        <v>1185</v>
      </c>
      <c r="P477" t="s">
        <v>1310</v>
      </c>
    </row>
    <row r="478" spans="1:16">
      <c r="A478" s="1">
        <f>HYPERLINK("https://lsnyc.legalserver.org/matter/dynamic-profile/view/1903811","19-1903811")</f>
        <v>0</v>
      </c>
      <c r="B478" t="s">
        <v>16</v>
      </c>
      <c r="C478" t="s">
        <v>146</v>
      </c>
      <c r="D478" t="s">
        <v>241</v>
      </c>
      <c r="E478" t="s">
        <v>146</v>
      </c>
      <c r="F478" t="s">
        <v>780</v>
      </c>
      <c r="G478" t="s">
        <v>877</v>
      </c>
      <c r="H478" t="s">
        <v>878</v>
      </c>
      <c r="I478" t="s">
        <v>893</v>
      </c>
      <c r="J478" t="s">
        <v>899</v>
      </c>
      <c r="K478" t="s">
        <v>901</v>
      </c>
      <c r="L478" t="s">
        <v>901</v>
      </c>
      <c r="M478" t="s">
        <v>899</v>
      </c>
      <c r="N478" t="s">
        <v>900</v>
      </c>
      <c r="O478" t="s">
        <v>1185</v>
      </c>
      <c r="P478" t="s">
        <v>1287</v>
      </c>
    </row>
    <row r="479" spans="1:16">
      <c r="A479" s="1">
        <f>HYPERLINK("https://lsnyc.legalserver.org/matter/dynamic-profile/view/1903823","19-1903823")</f>
        <v>0</v>
      </c>
      <c r="B479" t="s">
        <v>16</v>
      </c>
      <c r="C479" t="s">
        <v>44</v>
      </c>
      <c r="D479" t="s">
        <v>98</v>
      </c>
      <c r="E479" t="s">
        <v>98</v>
      </c>
      <c r="F479" t="s">
        <v>775</v>
      </c>
      <c r="G479" t="s">
        <v>876</v>
      </c>
      <c r="I479" t="s">
        <v>890</v>
      </c>
      <c r="J479" t="s">
        <v>899</v>
      </c>
      <c r="K479" t="s">
        <v>900</v>
      </c>
      <c r="L479" t="s">
        <v>901</v>
      </c>
      <c r="M479" t="s">
        <v>899</v>
      </c>
      <c r="N479" t="s">
        <v>900</v>
      </c>
      <c r="O479" t="s">
        <v>1185</v>
      </c>
      <c r="P479" t="s">
        <v>1230</v>
      </c>
    </row>
    <row r="480" spans="1:16">
      <c r="A480" s="1">
        <f>HYPERLINK("https://lsnyc.legalserver.org/matter/dynamic-profile/view/1903824","19-1903824")</f>
        <v>0</v>
      </c>
      <c r="B480" t="s">
        <v>19</v>
      </c>
      <c r="C480" t="s">
        <v>35</v>
      </c>
      <c r="D480" t="s">
        <v>220</v>
      </c>
      <c r="E480" t="s">
        <v>35</v>
      </c>
      <c r="F480" t="s">
        <v>781</v>
      </c>
      <c r="G480" t="s">
        <v>876</v>
      </c>
      <c r="I480" t="s">
        <v>893</v>
      </c>
      <c r="J480" t="s">
        <v>899</v>
      </c>
      <c r="K480" t="s">
        <v>901</v>
      </c>
      <c r="L480" t="s">
        <v>901</v>
      </c>
      <c r="M480" t="s">
        <v>899</v>
      </c>
      <c r="N480" t="s">
        <v>900</v>
      </c>
      <c r="O480" t="s">
        <v>1185</v>
      </c>
      <c r="P480" t="s">
        <v>1205</v>
      </c>
    </row>
    <row r="481" spans="1:16">
      <c r="A481" s="1">
        <f>HYPERLINK("https://lsnyc.legalserver.org/matter/dynamic-profile/view/1903881","19-1903881")</f>
        <v>0</v>
      </c>
      <c r="B481" t="s">
        <v>18</v>
      </c>
      <c r="C481" t="s">
        <v>32</v>
      </c>
      <c r="D481" t="s">
        <v>32</v>
      </c>
      <c r="E481" t="s">
        <v>32</v>
      </c>
      <c r="F481" t="s">
        <v>782</v>
      </c>
      <c r="G481" t="s">
        <v>876</v>
      </c>
      <c r="I481" t="s">
        <v>892</v>
      </c>
      <c r="J481" t="s">
        <v>899</v>
      </c>
      <c r="K481" t="s">
        <v>901</v>
      </c>
      <c r="L481" t="s">
        <v>901</v>
      </c>
      <c r="M481" t="s">
        <v>899</v>
      </c>
      <c r="N481" t="s">
        <v>900</v>
      </c>
      <c r="O481" t="s">
        <v>1185</v>
      </c>
      <c r="P481" t="s">
        <v>1185</v>
      </c>
    </row>
    <row r="482" spans="1:16">
      <c r="A482" s="1">
        <f>HYPERLINK("https://lsnyc.legalserver.org/matter/dynamic-profile/view/1903913","19-1903913")</f>
        <v>0</v>
      </c>
      <c r="B482" t="s">
        <v>18</v>
      </c>
      <c r="C482" t="s">
        <v>32</v>
      </c>
      <c r="D482" t="s">
        <v>32</v>
      </c>
      <c r="E482" t="s">
        <v>32</v>
      </c>
      <c r="F482" t="s">
        <v>783</v>
      </c>
      <c r="G482" t="s">
        <v>876</v>
      </c>
      <c r="I482" t="s">
        <v>892</v>
      </c>
      <c r="J482" t="s">
        <v>899</v>
      </c>
      <c r="K482" t="s">
        <v>901</v>
      </c>
      <c r="L482" t="s">
        <v>901</v>
      </c>
      <c r="M482" t="s">
        <v>899</v>
      </c>
      <c r="N482" t="s">
        <v>900</v>
      </c>
      <c r="O482" t="s">
        <v>1185</v>
      </c>
      <c r="P482" t="s">
        <v>1185</v>
      </c>
    </row>
    <row r="483" spans="1:16">
      <c r="A483" s="1">
        <f>HYPERLINK("https://lsnyc.legalserver.org/matter/dynamic-profile/view/1903918","19-1903918")</f>
        <v>0</v>
      </c>
      <c r="B483" t="s">
        <v>16</v>
      </c>
      <c r="C483" t="s">
        <v>23</v>
      </c>
      <c r="D483" t="s">
        <v>228</v>
      </c>
      <c r="E483" t="s">
        <v>277</v>
      </c>
      <c r="F483" t="s">
        <v>784</v>
      </c>
      <c r="G483" t="s">
        <v>876</v>
      </c>
      <c r="I483" t="s">
        <v>893</v>
      </c>
      <c r="J483" t="s">
        <v>899</v>
      </c>
      <c r="K483" t="s">
        <v>900</v>
      </c>
      <c r="L483" t="s">
        <v>901</v>
      </c>
      <c r="M483" t="s">
        <v>899</v>
      </c>
      <c r="N483" t="s">
        <v>900</v>
      </c>
      <c r="O483" t="s">
        <v>1185</v>
      </c>
      <c r="P483" t="s">
        <v>1220</v>
      </c>
    </row>
    <row r="484" spans="1:16">
      <c r="A484" s="1">
        <f>HYPERLINK("https://lsnyc.legalserver.org/matter/dynamic-profile/view/1904059","19-1904059")</f>
        <v>0</v>
      </c>
      <c r="B484" t="s">
        <v>19</v>
      </c>
      <c r="C484" t="s">
        <v>35</v>
      </c>
      <c r="D484" t="s">
        <v>271</v>
      </c>
      <c r="E484" t="s">
        <v>35</v>
      </c>
      <c r="F484" t="s">
        <v>785</v>
      </c>
      <c r="G484" t="s">
        <v>876</v>
      </c>
      <c r="I484" t="s">
        <v>893</v>
      </c>
      <c r="J484" t="s">
        <v>899</v>
      </c>
      <c r="K484" t="s">
        <v>901</v>
      </c>
      <c r="L484" t="s">
        <v>901</v>
      </c>
      <c r="M484" t="s">
        <v>899</v>
      </c>
      <c r="N484" t="s">
        <v>900</v>
      </c>
      <c r="O484" t="s">
        <v>1202</v>
      </c>
      <c r="P484" t="s">
        <v>1205</v>
      </c>
    </row>
    <row r="485" spans="1:16">
      <c r="A485" s="1">
        <f>HYPERLINK("https://lsnyc.legalserver.org/matter/dynamic-profile/view/1904113","19-1904113")</f>
        <v>0</v>
      </c>
      <c r="B485" t="s">
        <v>16</v>
      </c>
      <c r="C485" t="s">
        <v>30</v>
      </c>
      <c r="D485" t="s">
        <v>192</v>
      </c>
      <c r="E485" t="s">
        <v>192</v>
      </c>
      <c r="F485" t="s">
        <v>786</v>
      </c>
      <c r="G485" t="s">
        <v>876</v>
      </c>
      <c r="I485" t="s">
        <v>896</v>
      </c>
      <c r="J485" t="s">
        <v>899</v>
      </c>
      <c r="K485" t="s">
        <v>901</v>
      </c>
      <c r="L485" t="s">
        <v>901</v>
      </c>
      <c r="M485" t="s">
        <v>900</v>
      </c>
      <c r="N485" t="s">
        <v>900</v>
      </c>
      <c r="O485" t="s">
        <v>1202</v>
      </c>
      <c r="P485" t="s">
        <v>1246</v>
      </c>
    </row>
    <row r="486" spans="1:16">
      <c r="A486" s="1">
        <f>HYPERLINK("https://lsnyc.legalserver.org/matter/dynamic-profile/view/1904293","19-1904293")</f>
        <v>0</v>
      </c>
      <c r="B486" t="s">
        <v>16</v>
      </c>
      <c r="C486" t="s">
        <v>107</v>
      </c>
      <c r="D486" t="s">
        <v>262</v>
      </c>
      <c r="E486" t="s">
        <v>320</v>
      </c>
      <c r="F486" t="s">
        <v>787</v>
      </c>
      <c r="G486" t="s">
        <v>876</v>
      </c>
      <c r="I486" t="s">
        <v>893</v>
      </c>
      <c r="J486" t="s">
        <v>899</v>
      </c>
      <c r="K486" t="s">
        <v>900</v>
      </c>
      <c r="L486" t="s">
        <v>901</v>
      </c>
      <c r="M486" t="s">
        <v>899</v>
      </c>
      <c r="N486" t="s">
        <v>900</v>
      </c>
      <c r="O486" t="s">
        <v>1203</v>
      </c>
      <c r="P486" t="s">
        <v>1267</v>
      </c>
    </row>
    <row r="487" spans="1:16">
      <c r="A487" s="1">
        <f>HYPERLINK("https://lsnyc.legalserver.org/matter/dynamic-profile/view/1904329","19-1904329")</f>
        <v>0</v>
      </c>
      <c r="B487" t="s">
        <v>16</v>
      </c>
      <c r="C487" t="s">
        <v>44</v>
      </c>
      <c r="D487" t="s">
        <v>98</v>
      </c>
      <c r="E487" t="s">
        <v>98</v>
      </c>
      <c r="F487" t="s">
        <v>788</v>
      </c>
      <c r="G487" t="s">
        <v>876</v>
      </c>
      <c r="I487" t="s">
        <v>890</v>
      </c>
      <c r="J487" t="s">
        <v>899</v>
      </c>
      <c r="K487" t="s">
        <v>900</v>
      </c>
      <c r="L487" t="s">
        <v>901</v>
      </c>
      <c r="M487" t="s">
        <v>899</v>
      </c>
      <c r="N487" t="s">
        <v>900</v>
      </c>
      <c r="O487" t="s">
        <v>1203</v>
      </c>
      <c r="P487" t="s">
        <v>1240</v>
      </c>
    </row>
    <row r="488" spans="1:16">
      <c r="A488" s="1">
        <f>HYPERLINK("https://lsnyc.legalserver.org/matter/dynamic-profile/view/1904436","19-1904436")</f>
        <v>0</v>
      </c>
      <c r="B488" t="s">
        <v>17</v>
      </c>
      <c r="C488" t="s">
        <v>187</v>
      </c>
      <c r="D488" t="s">
        <v>250</v>
      </c>
      <c r="E488" t="s">
        <v>187</v>
      </c>
      <c r="F488" t="s">
        <v>789</v>
      </c>
      <c r="G488" t="s">
        <v>876</v>
      </c>
      <c r="I488" t="s">
        <v>893</v>
      </c>
      <c r="J488" t="s">
        <v>899</v>
      </c>
      <c r="K488" t="s">
        <v>901</v>
      </c>
      <c r="L488" t="s">
        <v>901</v>
      </c>
      <c r="M488" t="s">
        <v>900</v>
      </c>
      <c r="N488" t="s">
        <v>900</v>
      </c>
      <c r="O488" t="s">
        <v>1204</v>
      </c>
      <c r="P488" t="s">
        <v>1219</v>
      </c>
    </row>
    <row r="489" spans="1:16">
      <c r="A489" s="1">
        <f>HYPERLINK("https://lsnyc.legalserver.org/matter/dynamic-profile/view/1904550","19-1904550")</f>
        <v>0</v>
      </c>
      <c r="B489" t="s">
        <v>18</v>
      </c>
      <c r="C489" t="s">
        <v>104</v>
      </c>
      <c r="D489" t="s">
        <v>104</v>
      </c>
      <c r="E489" t="s">
        <v>104</v>
      </c>
      <c r="F489" t="s">
        <v>790</v>
      </c>
      <c r="G489" t="s">
        <v>877</v>
      </c>
      <c r="H489" t="s">
        <v>880</v>
      </c>
      <c r="I489" t="s">
        <v>890</v>
      </c>
      <c r="J489" t="s">
        <v>899</v>
      </c>
      <c r="K489" t="s">
        <v>901</v>
      </c>
      <c r="L489" t="s">
        <v>901</v>
      </c>
      <c r="M489" t="s">
        <v>899</v>
      </c>
      <c r="N489" t="s">
        <v>900</v>
      </c>
      <c r="O489" t="s">
        <v>1205</v>
      </c>
      <c r="P489" t="s">
        <v>1264</v>
      </c>
    </row>
    <row r="490" spans="1:16">
      <c r="A490" s="1">
        <f>HYPERLINK("https://lsnyc.legalserver.org/matter/dynamic-profile/view/1904699","19-1904699")</f>
        <v>0</v>
      </c>
      <c r="B490" t="s">
        <v>18</v>
      </c>
      <c r="C490" t="s">
        <v>189</v>
      </c>
      <c r="D490" t="s">
        <v>129</v>
      </c>
      <c r="E490" t="s">
        <v>189</v>
      </c>
      <c r="F490" t="s">
        <v>791</v>
      </c>
      <c r="G490" t="s">
        <v>877</v>
      </c>
      <c r="H490" t="s">
        <v>879</v>
      </c>
      <c r="I490" t="s">
        <v>893</v>
      </c>
      <c r="J490" t="s">
        <v>899</v>
      </c>
      <c r="K490" t="s">
        <v>901</v>
      </c>
      <c r="L490" t="s">
        <v>901</v>
      </c>
      <c r="M490" t="s">
        <v>899</v>
      </c>
      <c r="N490" t="s">
        <v>900</v>
      </c>
      <c r="O490" t="s">
        <v>1206</v>
      </c>
      <c r="P490" t="s">
        <v>1243</v>
      </c>
    </row>
    <row r="491" spans="1:16">
      <c r="A491" s="1">
        <f>HYPERLINK("https://lsnyc.legalserver.org/matter/dynamic-profile/view/1904871","19-1904871")</f>
        <v>0</v>
      </c>
      <c r="B491" t="s">
        <v>18</v>
      </c>
      <c r="C491" t="s">
        <v>56</v>
      </c>
      <c r="D491" t="s">
        <v>244</v>
      </c>
      <c r="E491" t="s">
        <v>56</v>
      </c>
      <c r="F491" t="s">
        <v>792</v>
      </c>
      <c r="G491" t="s">
        <v>876</v>
      </c>
      <c r="I491" t="s">
        <v>896</v>
      </c>
      <c r="J491" t="s">
        <v>899</v>
      </c>
      <c r="K491" t="s">
        <v>901</v>
      </c>
      <c r="L491" t="s">
        <v>901</v>
      </c>
      <c r="M491" t="s">
        <v>900</v>
      </c>
      <c r="N491" t="s">
        <v>900</v>
      </c>
      <c r="O491" t="s">
        <v>1207</v>
      </c>
      <c r="P491" t="s">
        <v>1219</v>
      </c>
    </row>
    <row r="492" spans="1:16">
      <c r="A492" s="1">
        <f>HYPERLINK("https://lsnyc.legalserver.org/matter/dynamic-profile/view/1904957","19-1904957")</f>
        <v>0</v>
      </c>
      <c r="B492" t="s">
        <v>16</v>
      </c>
      <c r="C492" t="s">
        <v>145</v>
      </c>
      <c r="D492" t="s">
        <v>254</v>
      </c>
      <c r="E492" t="s">
        <v>145</v>
      </c>
      <c r="F492" t="s">
        <v>793</v>
      </c>
      <c r="G492" t="s">
        <v>877</v>
      </c>
      <c r="H492" t="s">
        <v>879</v>
      </c>
      <c r="I492" t="s">
        <v>893</v>
      </c>
      <c r="J492" t="s">
        <v>899</v>
      </c>
      <c r="K492" t="s">
        <v>901</v>
      </c>
      <c r="L492" t="s">
        <v>900</v>
      </c>
      <c r="M492" t="s">
        <v>899</v>
      </c>
      <c r="N492" t="s">
        <v>900</v>
      </c>
      <c r="O492" t="s">
        <v>1208</v>
      </c>
      <c r="P492" t="s">
        <v>1222</v>
      </c>
    </row>
    <row r="493" spans="1:16">
      <c r="A493" s="1">
        <f>HYPERLINK("https://lsnyc.legalserver.org/matter/dynamic-profile/view/1905089","19-1905089")</f>
        <v>0</v>
      </c>
      <c r="B493" t="s">
        <v>16</v>
      </c>
      <c r="C493" t="s">
        <v>23</v>
      </c>
      <c r="D493" t="s">
        <v>265</v>
      </c>
      <c r="E493" t="s">
        <v>276</v>
      </c>
      <c r="F493" t="s">
        <v>794</v>
      </c>
      <c r="G493" t="s">
        <v>876</v>
      </c>
      <c r="I493" t="s">
        <v>893</v>
      </c>
      <c r="J493" t="s">
        <v>899</v>
      </c>
      <c r="K493" t="s">
        <v>901</v>
      </c>
      <c r="L493" t="s">
        <v>901</v>
      </c>
      <c r="M493" t="s">
        <v>899</v>
      </c>
      <c r="N493" t="s">
        <v>900</v>
      </c>
      <c r="O493" t="s">
        <v>1209</v>
      </c>
      <c r="P493" t="s">
        <v>1214</v>
      </c>
    </row>
    <row r="494" spans="1:16">
      <c r="A494" s="1">
        <f>HYPERLINK("https://lsnyc.legalserver.org/matter/dynamic-profile/view/1905284","19-1905284")</f>
        <v>0</v>
      </c>
      <c r="B494" t="s">
        <v>18</v>
      </c>
      <c r="C494" t="s">
        <v>126</v>
      </c>
      <c r="D494" t="s">
        <v>233</v>
      </c>
      <c r="E494" t="s">
        <v>126</v>
      </c>
      <c r="F494" t="s">
        <v>795</v>
      </c>
      <c r="G494" t="s">
        <v>876</v>
      </c>
      <c r="I494" t="s">
        <v>898</v>
      </c>
      <c r="J494" t="s">
        <v>899</v>
      </c>
      <c r="K494" t="s">
        <v>901</v>
      </c>
      <c r="L494" t="s">
        <v>901</v>
      </c>
      <c r="M494" t="s">
        <v>899</v>
      </c>
      <c r="N494" t="s">
        <v>900</v>
      </c>
      <c r="O494" t="s">
        <v>1207</v>
      </c>
      <c r="P494" t="s">
        <v>1243</v>
      </c>
    </row>
    <row r="495" spans="1:16">
      <c r="A495" s="1">
        <f>HYPERLINK("https://lsnyc.legalserver.org/matter/dynamic-profile/view/1905285","19-1905285")</f>
        <v>0</v>
      </c>
      <c r="B495" t="s">
        <v>18</v>
      </c>
      <c r="C495" t="s">
        <v>151</v>
      </c>
      <c r="D495" t="s">
        <v>232</v>
      </c>
      <c r="E495" t="s">
        <v>151</v>
      </c>
      <c r="F495" t="s">
        <v>796</v>
      </c>
      <c r="G495" t="s">
        <v>876</v>
      </c>
      <c r="I495" t="s">
        <v>890</v>
      </c>
      <c r="J495" t="s">
        <v>900</v>
      </c>
      <c r="K495" t="s">
        <v>901</v>
      </c>
      <c r="L495" t="s">
        <v>901</v>
      </c>
      <c r="M495" t="s">
        <v>899</v>
      </c>
      <c r="N495" t="s">
        <v>900</v>
      </c>
      <c r="O495" t="s">
        <v>1207</v>
      </c>
      <c r="P495" t="s">
        <v>1225</v>
      </c>
    </row>
    <row r="496" spans="1:16">
      <c r="A496" s="1">
        <f>HYPERLINK("https://lsnyc.legalserver.org/matter/dynamic-profile/view/1905371","19-1905371")</f>
        <v>0</v>
      </c>
      <c r="B496" t="s">
        <v>16</v>
      </c>
      <c r="C496" t="s">
        <v>192</v>
      </c>
      <c r="D496" t="s">
        <v>192</v>
      </c>
      <c r="E496" t="s">
        <v>192</v>
      </c>
      <c r="F496" t="s">
        <v>797</v>
      </c>
      <c r="G496" t="s">
        <v>876</v>
      </c>
      <c r="I496" t="s">
        <v>893</v>
      </c>
      <c r="J496" t="s">
        <v>899</v>
      </c>
      <c r="K496" t="s">
        <v>900</v>
      </c>
      <c r="L496" t="s">
        <v>901</v>
      </c>
      <c r="M496" t="s">
        <v>899</v>
      </c>
      <c r="N496" t="s">
        <v>900</v>
      </c>
      <c r="O496" t="s">
        <v>1210</v>
      </c>
      <c r="P496" t="s">
        <v>1232</v>
      </c>
    </row>
    <row r="497" spans="1:16">
      <c r="A497" s="1">
        <f>HYPERLINK("https://lsnyc.legalserver.org/matter/dynamic-profile/view/1905429","19-1905429")</f>
        <v>0</v>
      </c>
      <c r="B497" t="s">
        <v>20</v>
      </c>
      <c r="C497" t="s">
        <v>135</v>
      </c>
      <c r="D497" t="s">
        <v>262</v>
      </c>
      <c r="E497" t="s">
        <v>310</v>
      </c>
      <c r="F497" t="s">
        <v>798</v>
      </c>
      <c r="G497" t="s">
        <v>876</v>
      </c>
      <c r="I497" t="s">
        <v>893</v>
      </c>
      <c r="J497" t="s">
        <v>899</v>
      </c>
      <c r="K497" t="s">
        <v>901</v>
      </c>
      <c r="L497" t="s">
        <v>901</v>
      </c>
      <c r="M497" t="s">
        <v>899</v>
      </c>
      <c r="N497" t="s">
        <v>900</v>
      </c>
      <c r="O497" t="s">
        <v>1211</v>
      </c>
      <c r="P497" t="s">
        <v>1252</v>
      </c>
    </row>
    <row r="498" spans="1:16">
      <c r="A498" s="1">
        <f>HYPERLINK("https://lsnyc.legalserver.org/matter/dynamic-profile/view/1905442","19-1905442")</f>
        <v>0</v>
      </c>
      <c r="B498" t="s">
        <v>18</v>
      </c>
      <c r="C498" t="s">
        <v>143</v>
      </c>
      <c r="D498" t="s">
        <v>258</v>
      </c>
      <c r="E498" t="s">
        <v>143</v>
      </c>
      <c r="F498" t="s">
        <v>799</v>
      </c>
      <c r="G498" t="s">
        <v>877</v>
      </c>
      <c r="H498" t="s">
        <v>879</v>
      </c>
      <c r="I498" t="s">
        <v>898</v>
      </c>
      <c r="J498" t="s">
        <v>899</v>
      </c>
      <c r="K498" t="s">
        <v>901</v>
      </c>
      <c r="L498" t="s">
        <v>901</v>
      </c>
      <c r="M498" t="s">
        <v>899</v>
      </c>
      <c r="N498" t="s">
        <v>900</v>
      </c>
      <c r="O498" t="s">
        <v>1211</v>
      </c>
      <c r="P498" t="s">
        <v>1236</v>
      </c>
    </row>
    <row r="499" spans="1:16">
      <c r="A499" s="1">
        <f>HYPERLINK("https://lsnyc.legalserver.org/matter/dynamic-profile/view/1905691","19-1905691")</f>
        <v>0</v>
      </c>
      <c r="B499" t="s">
        <v>18</v>
      </c>
      <c r="C499" t="s">
        <v>58</v>
      </c>
      <c r="D499" t="s">
        <v>271</v>
      </c>
      <c r="E499" t="s">
        <v>58</v>
      </c>
      <c r="F499" t="s">
        <v>800</v>
      </c>
      <c r="G499" t="s">
        <v>876</v>
      </c>
      <c r="I499" t="s">
        <v>893</v>
      </c>
      <c r="J499" t="s">
        <v>899</v>
      </c>
      <c r="K499" t="s">
        <v>900</v>
      </c>
      <c r="L499" t="s">
        <v>901</v>
      </c>
      <c r="M499" t="s">
        <v>900</v>
      </c>
      <c r="N499" t="s">
        <v>900</v>
      </c>
      <c r="O499" t="s">
        <v>1212</v>
      </c>
      <c r="P499" t="s">
        <v>1233</v>
      </c>
    </row>
    <row r="500" spans="1:16">
      <c r="A500" s="1">
        <f>HYPERLINK("https://lsnyc.legalserver.org/matter/dynamic-profile/view/1905835","19-1905835")</f>
        <v>0</v>
      </c>
      <c r="B500" t="s">
        <v>18</v>
      </c>
      <c r="C500" t="s">
        <v>151</v>
      </c>
      <c r="D500" t="s">
        <v>151</v>
      </c>
      <c r="E500" t="s">
        <v>151</v>
      </c>
      <c r="F500" t="s">
        <v>801</v>
      </c>
      <c r="G500" t="s">
        <v>876</v>
      </c>
      <c r="I500" t="s">
        <v>890</v>
      </c>
      <c r="J500" t="s">
        <v>900</v>
      </c>
      <c r="K500" t="s">
        <v>901</v>
      </c>
      <c r="L500" t="s">
        <v>901</v>
      </c>
      <c r="M500" t="s">
        <v>899</v>
      </c>
      <c r="N500" t="s">
        <v>900</v>
      </c>
      <c r="O500" t="s">
        <v>1213</v>
      </c>
      <c r="P500" t="s">
        <v>1223</v>
      </c>
    </row>
    <row r="501" spans="1:16">
      <c r="A501" s="1">
        <f>HYPERLINK("https://lsnyc.legalserver.org/matter/dynamic-profile/view/1905999","19-1905999")</f>
        <v>0</v>
      </c>
      <c r="B501" t="s">
        <v>18</v>
      </c>
      <c r="C501" t="s">
        <v>193</v>
      </c>
      <c r="D501" t="s">
        <v>279</v>
      </c>
      <c r="E501" t="s">
        <v>193</v>
      </c>
      <c r="F501" t="s">
        <v>802</v>
      </c>
      <c r="G501" t="s">
        <v>876</v>
      </c>
      <c r="I501" t="s">
        <v>893</v>
      </c>
      <c r="J501" t="s">
        <v>899</v>
      </c>
      <c r="K501" t="s">
        <v>900</v>
      </c>
      <c r="L501" t="s">
        <v>901</v>
      </c>
      <c r="M501" t="s">
        <v>899</v>
      </c>
      <c r="N501" t="s">
        <v>900</v>
      </c>
      <c r="O501" t="s">
        <v>1214</v>
      </c>
      <c r="P501" t="s">
        <v>1214</v>
      </c>
    </row>
    <row r="502" spans="1:16">
      <c r="A502" s="1">
        <f>HYPERLINK("https://lsnyc.legalserver.org/matter/dynamic-profile/view/1906100","19-1906100")</f>
        <v>0</v>
      </c>
      <c r="B502" t="s">
        <v>18</v>
      </c>
      <c r="C502" t="s">
        <v>148</v>
      </c>
      <c r="D502" t="s">
        <v>244</v>
      </c>
      <c r="E502" t="s">
        <v>148</v>
      </c>
      <c r="F502" t="s">
        <v>803</v>
      </c>
      <c r="G502" t="s">
        <v>876</v>
      </c>
      <c r="I502" t="s">
        <v>893</v>
      </c>
      <c r="J502" t="s">
        <v>899</v>
      </c>
      <c r="K502" t="s">
        <v>901</v>
      </c>
      <c r="L502" t="s">
        <v>901</v>
      </c>
      <c r="M502" t="s">
        <v>900</v>
      </c>
      <c r="N502" t="s">
        <v>900</v>
      </c>
      <c r="O502" t="s">
        <v>1215</v>
      </c>
      <c r="P502" t="s">
        <v>1271</v>
      </c>
    </row>
    <row r="503" spans="1:16">
      <c r="A503" s="1">
        <f>HYPERLINK("https://lsnyc.legalserver.org/matter/dynamic-profile/view/1906198","19-1906198")</f>
        <v>0</v>
      </c>
      <c r="B503" t="s">
        <v>20</v>
      </c>
      <c r="C503" t="s">
        <v>135</v>
      </c>
      <c r="D503" t="s">
        <v>237</v>
      </c>
      <c r="E503" t="s">
        <v>310</v>
      </c>
      <c r="F503" t="s">
        <v>804</v>
      </c>
      <c r="G503" t="s">
        <v>876</v>
      </c>
      <c r="I503" t="s">
        <v>893</v>
      </c>
      <c r="J503" t="s">
        <v>899</v>
      </c>
      <c r="K503" t="s">
        <v>901</v>
      </c>
      <c r="L503" t="s">
        <v>901</v>
      </c>
      <c r="M503" t="s">
        <v>899</v>
      </c>
      <c r="N503" t="s">
        <v>900</v>
      </c>
      <c r="O503" t="s">
        <v>1216</v>
      </c>
      <c r="P503" t="s">
        <v>1243</v>
      </c>
    </row>
    <row r="504" spans="1:16">
      <c r="A504" s="1">
        <f>HYPERLINK("https://lsnyc.legalserver.org/matter/dynamic-profile/view/1906298","19-1906298")</f>
        <v>0</v>
      </c>
      <c r="B504" t="s">
        <v>17</v>
      </c>
      <c r="C504" t="s">
        <v>176</v>
      </c>
      <c r="D504" t="s">
        <v>278</v>
      </c>
      <c r="E504" t="s">
        <v>176</v>
      </c>
      <c r="F504" t="s">
        <v>805</v>
      </c>
      <c r="G504" t="s">
        <v>877</v>
      </c>
      <c r="H504" t="s">
        <v>879</v>
      </c>
      <c r="I504" t="s">
        <v>893</v>
      </c>
      <c r="J504" t="s">
        <v>899</v>
      </c>
      <c r="K504" t="s">
        <v>901</v>
      </c>
      <c r="L504" t="s">
        <v>901</v>
      </c>
      <c r="M504" t="s">
        <v>899</v>
      </c>
      <c r="N504" t="s">
        <v>900</v>
      </c>
      <c r="O504" t="s">
        <v>1217</v>
      </c>
      <c r="P504" t="s">
        <v>1229</v>
      </c>
    </row>
    <row r="505" spans="1:16">
      <c r="A505" s="1">
        <f>HYPERLINK("https://lsnyc.legalserver.org/matter/dynamic-profile/view/1906384","19-1906384")</f>
        <v>0</v>
      </c>
      <c r="B505" t="s">
        <v>18</v>
      </c>
      <c r="C505" t="s">
        <v>151</v>
      </c>
      <c r="D505" t="s">
        <v>249</v>
      </c>
      <c r="E505" t="s">
        <v>151</v>
      </c>
      <c r="F505" t="s">
        <v>806</v>
      </c>
      <c r="G505" t="s">
        <v>876</v>
      </c>
      <c r="I505" t="s">
        <v>890</v>
      </c>
      <c r="J505" t="s">
        <v>900</v>
      </c>
      <c r="K505" t="s">
        <v>901</v>
      </c>
      <c r="L505" t="s">
        <v>901</v>
      </c>
      <c r="M505" t="s">
        <v>899</v>
      </c>
      <c r="N505" t="s">
        <v>900</v>
      </c>
      <c r="O505" t="s">
        <v>917</v>
      </c>
      <c r="P505" t="s">
        <v>1228</v>
      </c>
    </row>
    <row r="506" spans="1:16">
      <c r="A506" s="1">
        <f>HYPERLINK("https://lsnyc.legalserver.org/matter/dynamic-profile/view/1906418","19-1906418")</f>
        <v>0</v>
      </c>
      <c r="B506" t="s">
        <v>18</v>
      </c>
      <c r="C506" t="s">
        <v>161</v>
      </c>
      <c r="D506" t="s">
        <v>249</v>
      </c>
      <c r="E506" t="s">
        <v>161</v>
      </c>
      <c r="F506" t="s">
        <v>807</v>
      </c>
      <c r="G506" t="s">
        <v>876</v>
      </c>
      <c r="I506" t="s">
        <v>893</v>
      </c>
      <c r="J506" t="s">
        <v>899</v>
      </c>
      <c r="K506" t="s">
        <v>901</v>
      </c>
      <c r="L506" t="s">
        <v>901</v>
      </c>
      <c r="M506" t="s">
        <v>899</v>
      </c>
      <c r="N506" t="s">
        <v>900</v>
      </c>
      <c r="O506" t="s">
        <v>917</v>
      </c>
      <c r="P506" t="s">
        <v>1239</v>
      </c>
    </row>
    <row r="507" spans="1:16">
      <c r="A507" s="1">
        <f>HYPERLINK("https://lsnyc.legalserver.org/matter/dynamic-profile/view/1906454","19-1906454")</f>
        <v>0</v>
      </c>
      <c r="B507" t="s">
        <v>17</v>
      </c>
      <c r="C507" t="s">
        <v>194</v>
      </c>
      <c r="D507" t="s">
        <v>194</v>
      </c>
      <c r="E507" t="s">
        <v>194</v>
      </c>
      <c r="F507" t="s">
        <v>808</v>
      </c>
      <c r="G507" t="s">
        <v>876</v>
      </c>
      <c r="I507" t="s">
        <v>893</v>
      </c>
      <c r="J507" t="s">
        <v>899</v>
      </c>
      <c r="K507" t="s">
        <v>901</v>
      </c>
      <c r="L507" t="s">
        <v>901</v>
      </c>
      <c r="M507" t="s">
        <v>900</v>
      </c>
      <c r="N507" t="s">
        <v>900</v>
      </c>
      <c r="O507" t="s">
        <v>1218</v>
      </c>
      <c r="P507" t="s">
        <v>1229</v>
      </c>
    </row>
    <row r="508" spans="1:16">
      <c r="A508" s="1">
        <f>HYPERLINK("https://lsnyc.legalserver.org/matter/dynamic-profile/view/1906561","19-1906561")</f>
        <v>0</v>
      </c>
      <c r="B508" t="s">
        <v>17</v>
      </c>
      <c r="C508" t="s">
        <v>176</v>
      </c>
      <c r="D508" t="s">
        <v>278</v>
      </c>
      <c r="E508" t="s">
        <v>176</v>
      </c>
      <c r="F508" t="s">
        <v>809</v>
      </c>
      <c r="G508" t="s">
        <v>877</v>
      </c>
      <c r="H508" t="s">
        <v>879</v>
      </c>
      <c r="I508" t="s">
        <v>893</v>
      </c>
      <c r="J508" t="s">
        <v>899</v>
      </c>
      <c r="K508" t="s">
        <v>901</v>
      </c>
      <c r="L508" t="s">
        <v>900</v>
      </c>
      <c r="M508" t="s">
        <v>899</v>
      </c>
      <c r="N508" t="s">
        <v>900</v>
      </c>
      <c r="O508" t="s">
        <v>990</v>
      </c>
      <c r="P508" t="s">
        <v>1232</v>
      </c>
    </row>
    <row r="509" spans="1:16">
      <c r="A509" s="1">
        <f>HYPERLINK("https://lsnyc.legalserver.org/matter/dynamic-profile/view/1906750","19-1906750")</f>
        <v>0</v>
      </c>
      <c r="B509" t="s">
        <v>18</v>
      </c>
      <c r="C509" t="s">
        <v>151</v>
      </c>
      <c r="D509" t="s">
        <v>271</v>
      </c>
      <c r="E509" t="s">
        <v>151</v>
      </c>
      <c r="F509" t="s">
        <v>810</v>
      </c>
      <c r="G509" t="s">
        <v>876</v>
      </c>
      <c r="I509" t="s">
        <v>890</v>
      </c>
      <c r="J509" t="s">
        <v>900</v>
      </c>
      <c r="K509" t="s">
        <v>901</v>
      </c>
      <c r="L509" t="s">
        <v>901</v>
      </c>
      <c r="M509" t="s">
        <v>899</v>
      </c>
      <c r="N509" t="s">
        <v>900</v>
      </c>
      <c r="O509" t="s">
        <v>1219</v>
      </c>
      <c r="P509" t="s">
        <v>1228</v>
      </c>
    </row>
    <row r="510" spans="1:16">
      <c r="A510" s="1">
        <f>HYPERLINK("https://lsnyc.legalserver.org/matter/dynamic-profile/view/1906825","19-1906825")</f>
        <v>0</v>
      </c>
      <c r="B510" t="s">
        <v>17</v>
      </c>
      <c r="C510" t="s">
        <v>176</v>
      </c>
      <c r="D510" t="s">
        <v>278</v>
      </c>
      <c r="E510" t="s">
        <v>176</v>
      </c>
      <c r="F510" t="s">
        <v>811</v>
      </c>
      <c r="G510" t="s">
        <v>876</v>
      </c>
      <c r="I510" t="s">
        <v>893</v>
      </c>
      <c r="J510" t="s">
        <v>899</v>
      </c>
      <c r="K510" t="s">
        <v>901</v>
      </c>
      <c r="L510" t="s">
        <v>901</v>
      </c>
      <c r="M510" t="s">
        <v>900</v>
      </c>
      <c r="N510" t="s">
        <v>900</v>
      </c>
      <c r="O510" t="s">
        <v>1220</v>
      </c>
      <c r="P510" t="s">
        <v>1222</v>
      </c>
    </row>
    <row r="511" spans="1:16">
      <c r="A511" s="1">
        <f>HYPERLINK("https://lsnyc.legalserver.org/matter/dynamic-profile/view/1906854","19-1906854")</f>
        <v>0</v>
      </c>
      <c r="B511" t="s">
        <v>18</v>
      </c>
      <c r="C511" t="s">
        <v>151</v>
      </c>
      <c r="D511" t="s">
        <v>213</v>
      </c>
      <c r="E511" t="s">
        <v>151</v>
      </c>
      <c r="F511" t="s">
        <v>812</v>
      </c>
      <c r="G511" t="s">
        <v>876</v>
      </c>
      <c r="I511" t="s">
        <v>890</v>
      </c>
      <c r="J511" t="s">
        <v>900</v>
      </c>
      <c r="K511" t="s">
        <v>901</v>
      </c>
      <c r="L511" t="s">
        <v>901</v>
      </c>
      <c r="M511" t="s">
        <v>899</v>
      </c>
      <c r="N511" t="s">
        <v>900</v>
      </c>
      <c r="O511" t="s">
        <v>1220</v>
      </c>
      <c r="P511" t="s">
        <v>1298</v>
      </c>
    </row>
    <row r="512" spans="1:16">
      <c r="A512" s="1">
        <f>HYPERLINK("https://lsnyc.legalserver.org/matter/dynamic-profile/view/1906876","19-1906876")</f>
        <v>0</v>
      </c>
      <c r="B512" t="s">
        <v>18</v>
      </c>
      <c r="C512" t="s">
        <v>168</v>
      </c>
      <c r="D512" t="s">
        <v>168</v>
      </c>
      <c r="E512" t="s">
        <v>168</v>
      </c>
      <c r="F512" t="s">
        <v>813</v>
      </c>
      <c r="G512" t="s">
        <v>876</v>
      </c>
      <c r="I512" t="s">
        <v>893</v>
      </c>
      <c r="J512" t="s">
        <v>899</v>
      </c>
      <c r="K512" t="s">
        <v>901</v>
      </c>
      <c r="L512" t="s">
        <v>901</v>
      </c>
      <c r="M512" t="s">
        <v>899</v>
      </c>
      <c r="N512" t="s">
        <v>900</v>
      </c>
      <c r="O512" t="s">
        <v>1220</v>
      </c>
      <c r="P512" t="s">
        <v>1220</v>
      </c>
    </row>
    <row r="513" spans="1:16">
      <c r="A513" s="1">
        <f>HYPERLINK("https://lsnyc.legalserver.org/matter/dynamic-profile/view/1907009","19-1907009")</f>
        <v>0</v>
      </c>
      <c r="B513" t="s">
        <v>16</v>
      </c>
      <c r="C513" t="s">
        <v>44</v>
      </c>
      <c r="D513" t="s">
        <v>76</v>
      </c>
      <c r="E513" t="s">
        <v>76</v>
      </c>
      <c r="F513" t="s">
        <v>814</v>
      </c>
      <c r="G513" t="s">
        <v>877</v>
      </c>
      <c r="H513" t="s">
        <v>879</v>
      </c>
      <c r="I513" t="s">
        <v>890</v>
      </c>
      <c r="J513" t="s">
        <v>899</v>
      </c>
      <c r="K513" t="s">
        <v>901</v>
      </c>
      <c r="L513" t="s">
        <v>900</v>
      </c>
      <c r="M513" t="s">
        <v>899</v>
      </c>
      <c r="N513" t="s">
        <v>899</v>
      </c>
      <c r="O513" t="s">
        <v>1221</v>
      </c>
      <c r="P513" t="s">
        <v>1234</v>
      </c>
    </row>
    <row r="514" spans="1:16">
      <c r="A514" s="1">
        <f>HYPERLINK("https://lsnyc.legalserver.org/matter/dynamic-profile/view/1907024","19-1907024")</f>
        <v>0</v>
      </c>
      <c r="B514" t="s">
        <v>18</v>
      </c>
      <c r="C514" t="s">
        <v>101</v>
      </c>
      <c r="D514" t="s">
        <v>188</v>
      </c>
      <c r="E514" t="s">
        <v>101</v>
      </c>
      <c r="F514" t="s">
        <v>815</v>
      </c>
      <c r="G514" t="s">
        <v>876</v>
      </c>
      <c r="I514" t="s">
        <v>893</v>
      </c>
      <c r="J514" t="s">
        <v>899</v>
      </c>
      <c r="K514" t="s">
        <v>900</v>
      </c>
      <c r="L514" t="s">
        <v>901</v>
      </c>
      <c r="M514" t="s">
        <v>900</v>
      </c>
      <c r="N514" t="s">
        <v>900</v>
      </c>
      <c r="O514" t="s">
        <v>1221</v>
      </c>
      <c r="P514" t="s">
        <v>1311</v>
      </c>
    </row>
    <row r="515" spans="1:16">
      <c r="A515" s="1">
        <f>HYPERLINK("https://lsnyc.legalserver.org/matter/dynamic-profile/view/1907083","19-1907083")</f>
        <v>0</v>
      </c>
      <c r="B515" t="s">
        <v>17</v>
      </c>
      <c r="C515" t="s">
        <v>80</v>
      </c>
      <c r="D515" t="s">
        <v>243</v>
      </c>
      <c r="E515" t="s">
        <v>80</v>
      </c>
      <c r="F515" t="s">
        <v>816</v>
      </c>
      <c r="G515" t="s">
        <v>876</v>
      </c>
      <c r="I515" t="s">
        <v>897</v>
      </c>
      <c r="J515" t="s">
        <v>899</v>
      </c>
      <c r="K515" t="s">
        <v>901</v>
      </c>
      <c r="L515" t="s">
        <v>901</v>
      </c>
      <c r="M515" t="s">
        <v>899</v>
      </c>
      <c r="N515" t="s">
        <v>900</v>
      </c>
      <c r="O515" t="s">
        <v>1221</v>
      </c>
      <c r="P515" t="s">
        <v>1241</v>
      </c>
    </row>
    <row r="516" spans="1:16">
      <c r="A516" s="1">
        <f>HYPERLINK("https://lsnyc.legalserver.org/matter/dynamic-profile/view/1907140","19-1907140")</f>
        <v>0</v>
      </c>
      <c r="B516" t="s">
        <v>18</v>
      </c>
      <c r="C516" t="s">
        <v>179</v>
      </c>
      <c r="D516" t="s">
        <v>249</v>
      </c>
      <c r="E516" t="s">
        <v>179</v>
      </c>
      <c r="F516" t="s">
        <v>817</v>
      </c>
      <c r="G516" t="s">
        <v>876</v>
      </c>
      <c r="I516" t="s">
        <v>890</v>
      </c>
      <c r="J516" t="s">
        <v>899</v>
      </c>
      <c r="K516" t="s">
        <v>901</v>
      </c>
      <c r="L516" t="s">
        <v>901</v>
      </c>
      <c r="M516" t="s">
        <v>900</v>
      </c>
      <c r="N516" t="s">
        <v>900</v>
      </c>
      <c r="O516" t="s">
        <v>1222</v>
      </c>
      <c r="P516" t="s">
        <v>1256</v>
      </c>
    </row>
    <row r="517" spans="1:16">
      <c r="A517" s="1">
        <f>HYPERLINK("https://lsnyc.legalserver.org/matter/dynamic-profile/view/1907159","19-1907159")</f>
        <v>0</v>
      </c>
      <c r="B517" t="s">
        <v>17</v>
      </c>
      <c r="C517" t="s">
        <v>28</v>
      </c>
      <c r="D517" t="s">
        <v>28</v>
      </c>
      <c r="E517" t="s">
        <v>321</v>
      </c>
      <c r="F517" t="s">
        <v>818</v>
      </c>
      <c r="G517" t="s">
        <v>877</v>
      </c>
      <c r="H517" t="s">
        <v>880</v>
      </c>
      <c r="I517" t="s">
        <v>893</v>
      </c>
      <c r="J517" t="s">
        <v>899</v>
      </c>
      <c r="K517" t="s">
        <v>901</v>
      </c>
      <c r="L517" t="s">
        <v>901</v>
      </c>
      <c r="M517" t="s">
        <v>899</v>
      </c>
      <c r="N517" t="s">
        <v>900</v>
      </c>
      <c r="O517" t="s">
        <v>1222</v>
      </c>
      <c r="P517" t="s">
        <v>1302</v>
      </c>
    </row>
    <row r="518" spans="1:16">
      <c r="A518" s="1">
        <f>HYPERLINK("https://lsnyc.legalserver.org/matter/dynamic-profile/view/1907176","19-1907176")</f>
        <v>0</v>
      </c>
      <c r="B518" t="s">
        <v>18</v>
      </c>
      <c r="C518" t="s">
        <v>151</v>
      </c>
      <c r="D518" t="s">
        <v>280</v>
      </c>
      <c r="E518" t="s">
        <v>151</v>
      </c>
      <c r="F518" t="s">
        <v>819</v>
      </c>
      <c r="G518" t="s">
        <v>877</v>
      </c>
      <c r="H518" t="s">
        <v>879</v>
      </c>
      <c r="I518" t="s">
        <v>890</v>
      </c>
      <c r="J518" t="s">
        <v>900</v>
      </c>
      <c r="K518" t="s">
        <v>901</v>
      </c>
      <c r="L518" t="s">
        <v>901</v>
      </c>
      <c r="M518" t="s">
        <v>899</v>
      </c>
      <c r="N518" t="s">
        <v>900</v>
      </c>
      <c r="O518" t="s">
        <v>1222</v>
      </c>
      <c r="P518" t="s">
        <v>1231</v>
      </c>
    </row>
    <row r="519" spans="1:16">
      <c r="A519" s="1">
        <f>HYPERLINK("https://lsnyc.legalserver.org/matter/dynamic-profile/view/1907231","19-1907231")</f>
        <v>0</v>
      </c>
      <c r="B519" t="s">
        <v>16</v>
      </c>
      <c r="C519" t="s">
        <v>23</v>
      </c>
      <c r="D519" t="s">
        <v>277</v>
      </c>
      <c r="E519" t="s">
        <v>277</v>
      </c>
      <c r="F519" t="s">
        <v>820</v>
      </c>
      <c r="G519" t="s">
        <v>876</v>
      </c>
      <c r="I519" t="s">
        <v>896</v>
      </c>
      <c r="J519" t="s">
        <v>899</v>
      </c>
      <c r="K519" t="s">
        <v>900</v>
      </c>
      <c r="L519" t="s">
        <v>901</v>
      </c>
      <c r="M519" t="s">
        <v>900</v>
      </c>
      <c r="N519" t="s">
        <v>900</v>
      </c>
      <c r="O519" t="s">
        <v>1222</v>
      </c>
      <c r="P519" t="s">
        <v>1268</v>
      </c>
    </row>
    <row r="520" spans="1:16">
      <c r="A520" s="1">
        <f>HYPERLINK("https://lsnyc.legalserver.org/matter/dynamic-profile/view/1907321","19-1907321")</f>
        <v>0</v>
      </c>
      <c r="B520" t="s">
        <v>17</v>
      </c>
      <c r="C520" t="s">
        <v>175</v>
      </c>
      <c r="D520" t="s">
        <v>249</v>
      </c>
      <c r="E520" t="s">
        <v>175</v>
      </c>
      <c r="F520" t="s">
        <v>821</v>
      </c>
      <c r="G520" t="s">
        <v>876</v>
      </c>
      <c r="I520" t="s">
        <v>893</v>
      </c>
      <c r="J520" t="s">
        <v>899</v>
      </c>
      <c r="K520" t="s">
        <v>901</v>
      </c>
      <c r="L520" t="s">
        <v>901</v>
      </c>
      <c r="M520" t="s">
        <v>899</v>
      </c>
      <c r="N520" t="s">
        <v>900</v>
      </c>
      <c r="O520" t="s">
        <v>1223</v>
      </c>
      <c r="P520" t="s">
        <v>1298</v>
      </c>
    </row>
    <row r="521" spans="1:16">
      <c r="A521" s="1">
        <f>HYPERLINK("https://lsnyc.legalserver.org/matter/dynamic-profile/view/1907350","19-1907350")</f>
        <v>0</v>
      </c>
      <c r="B521" t="s">
        <v>18</v>
      </c>
      <c r="C521" t="s">
        <v>151</v>
      </c>
      <c r="D521" t="s">
        <v>216</v>
      </c>
      <c r="E521" t="s">
        <v>151</v>
      </c>
      <c r="F521" t="s">
        <v>822</v>
      </c>
      <c r="G521" t="s">
        <v>876</v>
      </c>
      <c r="I521" t="s">
        <v>890</v>
      </c>
      <c r="J521" t="s">
        <v>900</v>
      </c>
      <c r="K521" t="s">
        <v>901</v>
      </c>
      <c r="L521" t="s">
        <v>901</v>
      </c>
      <c r="M521" t="s">
        <v>899</v>
      </c>
      <c r="N521" t="s">
        <v>900</v>
      </c>
      <c r="O521" t="s">
        <v>1224</v>
      </c>
      <c r="P521" t="s">
        <v>1234</v>
      </c>
    </row>
    <row r="522" spans="1:16">
      <c r="A522" s="1">
        <f>HYPERLINK("https://lsnyc.legalserver.org/matter/dynamic-profile/view/1907367","19-1907367")</f>
        <v>0</v>
      </c>
      <c r="B522" t="s">
        <v>16</v>
      </c>
      <c r="C522" t="s">
        <v>23</v>
      </c>
      <c r="D522" t="s">
        <v>277</v>
      </c>
      <c r="E522" t="s">
        <v>277</v>
      </c>
      <c r="F522" t="s">
        <v>823</v>
      </c>
      <c r="G522" t="s">
        <v>876</v>
      </c>
      <c r="I522" t="s">
        <v>893</v>
      </c>
      <c r="J522" t="s">
        <v>899</v>
      </c>
      <c r="K522" t="s">
        <v>900</v>
      </c>
      <c r="L522" t="s">
        <v>901</v>
      </c>
      <c r="M522" t="s">
        <v>899</v>
      </c>
      <c r="N522" t="s">
        <v>900</v>
      </c>
      <c r="O522" t="s">
        <v>1224</v>
      </c>
      <c r="P522" t="s">
        <v>1240</v>
      </c>
    </row>
    <row r="523" spans="1:16">
      <c r="A523" s="1">
        <f>HYPERLINK("https://lsnyc.legalserver.org/matter/dynamic-profile/view/1907660","19-1907660")</f>
        <v>0</v>
      </c>
      <c r="B523" t="s">
        <v>16</v>
      </c>
      <c r="C523" t="s">
        <v>145</v>
      </c>
      <c r="D523" t="s">
        <v>254</v>
      </c>
      <c r="E523" t="s">
        <v>145</v>
      </c>
      <c r="F523" t="s">
        <v>824</v>
      </c>
      <c r="G523" t="s">
        <v>876</v>
      </c>
      <c r="I523" t="s">
        <v>891</v>
      </c>
      <c r="J523" t="s">
        <v>899</v>
      </c>
      <c r="K523" t="s">
        <v>900</v>
      </c>
      <c r="L523" t="s">
        <v>900</v>
      </c>
      <c r="M523" t="s">
        <v>899</v>
      </c>
      <c r="N523" t="s">
        <v>900</v>
      </c>
      <c r="O523" t="s">
        <v>1225</v>
      </c>
      <c r="P523" t="s">
        <v>1241</v>
      </c>
    </row>
    <row r="524" spans="1:16">
      <c r="A524" s="1">
        <f>HYPERLINK("https://lsnyc.legalserver.org/matter/dynamic-profile/view/1907674","19-1907674")</f>
        <v>0</v>
      </c>
      <c r="B524" t="s">
        <v>18</v>
      </c>
      <c r="C524" t="s">
        <v>137</v>
      </c>
      <c r="D524" t="s">
        <v>137</v>
      </c>
      <c r="E524" t="s">
        <v>137</v>
      </c>
      <c r="F524" t="s">
        <v>825</v>
      </c>
      <c r="G524" t="s">
        <v>876</v>
      </c>
      <c r="I524" t="s">
        <v>893</v>
      </c>
      <c r="J524" t="s">
        <v>899</v>
      </c>
      <c r="K524" t="s">
        <v>901</v>
      </c>
      <c r="L524" t="s">
        <v>901</v>
      </c>
      <c r="M524" t="s">
        <v>900</v>
      </c>
      <c r="N524" t="s">
        <v>900</v>
      </c>
      <c r="O524" t="s">
        <v>1226</v>
      </c>
      <c r="P524" t="s">
        <v>1226</v>
      </c>
    </row>
    <row r="525" spans="1:16">
      <c r="A525" s="1">
        <f>HYPERLINK("https://lsnyc.legalserver.org/matter/dynamic-profile/view/1907708","19-1907708")</f>
        <v>0</v>
      </c>
      <c r="B525" t="s">
        <v>18</v>
      </c>
      <c r="C525" t="s">
        <v>137</v>
      </c>
      <c r="D525" t="s">
        <v>137</v>
      </c>
      <c r="E525" t="s">
        <v>137</v>
      </c>
      <c r="F525" t="s">
        <v>826</v>
      </c>
      <c r="G525" t="s">
        <v>876</v>
      </c>
      <c r="I525" t="s">
        <v>893</v>
      </c>
      <c r="J525" t="s">
        <v>899</v>
      </c>
      <c r="K525" t="s">
        <v>901</v>
      </c>
      <c r="L525" t="s">
        <v>901</v>
      </c>
      <c r="M525" t="s">
        <v>899</v>
      </c>
      <c r="N525" t="s">
        <v>900</v>
      </c>
      <c r="O525" t="s">
        <v>1226</v>
      </c>
      <c r="P525" t="s">
        <v>1214</v>
      </c>
    </row>
    <row r="526" spans="1:16">
      <c r="A526" s="1">
        <f>HYPERLINK("https://lsnyc.legalserver.org/matter/dynamic-profile/view/1907720","19-1907720")</f>
        <v>0</v>
      </c>
      <c r="B526" t="s">
        <v>17</v>
      </c>
      <c r="C526" t="s">
        <v>80</v>
      </c>
      <c r="D526" t="s">
        <v>238</v>
      </c>
      <c r="E526" t="s">
        <v>80</v>
      </c>
      <c r="F526" t="s">
        <v>827</v>
      </c>
      <c r="G526" t="s">
        <v>877</v>
      </c>
      <c r="H526" t="s">
        <v>879</v>
      </c>
      <c r="I526" t="s">
        <v>893</v>
      </c>
      <c r="J526" t="s">
        <v>899</v>
      </c>
      <c r="K526" t="s">
        <v>901</v>
      </c>
      <c r="L526" t="s">
        <v>901</v>
      </c>
      <c r="M526" t="s">
        <v>899</v>
      </c>
      <c r="N526" t="s">
        <v>900</v>
      </c>
      <c r="O526" t="s">
        <v>1226</v>
      </c>
      <c r="P526" t="s">
        <v>1236</v>
      </c>
    </row>
    <row r="527" spans="1:16">
      <c r="A527" s="1">
        <f>HYPERLINK("https://lsnyc.legalserver.org/matter/dynamic-profile/view/1907760","19-1907760")</f>
        <v>0</v>
      </c>
      <c r="B527" t="s">
        <v>18</v>
      </c>
      <c r="C527" t="s">
        <v>189</v>
      </c>
      <c r="D527" t="s">
        <v>189</v>
      </c>
      <c r="E527" t="s">
        <v>189</v>
      </c>
      <c r="F527" t="s">
        <v>828</v>
      </c>
      <c r="G527" t="s">
        <v>876</v>
      </c>
      <c r="I527" t="s">
        <v>893</v>
      </c>
      <c r="J527" t="s">
        <v>899</v>
      </c>
      <c r="K527" t="s">
        <v>901</v>
      </c>
      <c r="L527" t="s">
        <v>901</v>
      </c>
      <c r="M527" t="s">
        <v>900</v>
      </c>
      <c r="N527" t="s">
        <v>900</v>
      </c>
      <c r="O527" t="s">
        <v>1227</v>
      </c>
      <c r="P527" t="s">
        <v>1243</v>
      </c>
    </row>
    <row r="528" spans="1:16">
      <c r="A528" s="1">
        <f>HYPERLINK("https://lsnyc.legalserver.org/matter/dynamic-profile/view/1907784","19-1907784")</f>
        <v>0</v>
      </c>
      <c r="B528" t="s">
        <v>18</v>
      </c>
      <c r="C528" t="s">
        <v>137</v>
      </c>
      <c r="D528" t="s">
        <v>251</v>
      </c>
      <c r="E528" t="s">
        <v>137</v>
      </c>
      <c r="F528" t="s">
        <v>829</v>
      </c>
      <c r="G528" t="s">
        <v>876</v>
      </c>
      <c r="I528" t="s">
        <v>893</v>
      </c>
      <c r="J528" t="s">
        <v>899</v>
      </c>
      <c r="K528" t="s">
        <v>901</v>
      </c>
      <c r="L528" t="s">
        <v>901</v>
      </c>
      <c r="M528" t="s">
        <v>899</v>
      </c>
      <c r="N528" t="s">
        <v>900</v>
      </c>
      <c r="O528" t="s">
        <v>1227</v>
      </c>
      <c r="P528" t="s">
        <v>1229</v>
      </c>
    </row>
    <row r="529" spans="1:16">
      <c r="A529" s="1">
        <f>HYPERLINK("https://lsnyc.legalserver.org/matter/dynamic-profile/view/1908085","19-1908085")</f>
        <v>0</v>
      </c>
      <c r="B529" t="s">
        <v>19</v>
      </c>
      <c r="C529" t="s">
        <v>134</v>
      </c>
      <c r="D529" t="s">
        <v>220</v>
      </c>
      <c r="E529" t="s">
        <v>134</v>
      </c>
      <c r="F529" t="s">
        <v>830</v>
      </c>
      <c r="G529" t="s">
        <v>876</v>
      </c>
      <c r="I529" t="s">
        <v>893</v>
      </c>
      <c r="J529" t="s">
        <v>899</v>
      </c>
      <c r="K529" t="s">
        <v>900</v>
      </c>
      <c r="L529" t="s">
        <v>901</v>
      </c>
      <c r="M529" t="s">
        <v>899</v>
      </c>
      <c r="N529" t="s">
        <v>900</v>
      </c>
      <c r="O529" t="s">
        <v>1228</v>
      </c>
      <c r="P529" t="s">
        <v>1291</v>
      </c>
    </row>
    <row r="530" spans="1:16">
      <c r="A530" s="1">
        <f>HYPERLINK("https://lsnyc.legalserver.org/matter/dynamic-profile/view/1908105","19-1908105")</f>
        <v>0</v>
      </c>
      <c r="B530" t="s">
        <v>16</v>
      </c>
      <c r="C530" t="s">
        <v>23</v>
      </c>
      <c r="D530" t="s">
        <v>276</v>
      </c>
      <c r="E530" t="s">
        <v>276</v>
      </c>
      <c r="F530" t="s">
        <v>831</v>
      </c>
      <c r="G530" t="s">
        <v>876</v>
      </c>
      <c r="I530" t="s">
        <v>893</v>
      </c>
      <c r="J530" t="s">
        <v>899</v>
      </c>
      <c r="K530" t="s">
        <v>901</v>
      </c>
      <c r="L530" t="s">
        <v>901</v>
      </c>
      <c r="M530" t="s">
        <v>899</v>
      </c>
      <c r="N530" t="s">
        <v>900</v>
      </c>
      <c r="O530" t="s">
        <v>1179</v>
      </c>
      <c r="P530" t="s">
        <v>1214</v>
      </c>
    </row>
    <row r="531" spans="1:16">
      <c r="A531" s="1">
        <f>HYPERLINK("https://lsnyc.legalserver.org/matter/dynamic-profile/view/1908121","19-1908121")</f>
        <v>0</v>
      </c>
      <c r="B531" t="s">
        <v>18</v>
      </c>
      <c r="C531" t="s">
        <v>124</v>
      </c>
      <c r="D531" t="s">
        <v>124</v>
      </c>
      <c r="E531" t="s">
        <v>124</v>
      </c>
      <c r="F531" t="s">
        <v>832</v>
      </c>
      <c r="G531" t="s">
        <v>876</v>
      </c>
      <c r="I531" t="s">
        <v>893</v>
      </c>
      <c r="J531" t="s">
        <v>899</v>
      </c>
      <c r="K531" t="s">
        <v>901</v>
      </c>
      <c r="L531" t="s">
        <v>901</v>
      </c>
      <c r="M531" t="s">
        <v>899</v>
      </c>
      <c r="N531" t="s">
        <v>900</v>
      </c>
      <c r="O531" t="s">
        <v>1179</v>
      </c>
      <c r="P531" t="s">
        <v>1230</v>
      </c>
    </row>
    <row r="532" spans="1:16">
      <c r="A532" s="1">
        <f>HYPERLINK("https://lsnyc.legalserver.org/matter/dynamic-profile/view/1908122","19-1908122")</f>
        <v>0</v>
      </c>
      <c r="B532" t="s">
        <v>19</v>
      </c>
      <c r="C532" t="s">
        <v>195</v>
      </c>
      <c r="D532" t="s">
        <v>232</v>
      </c>
      <c r="E532" t="s">
        <v>195</v>
      </c>
      <c r="F532" t="s">
        <v>833</v>
      </c>
      <c r="G532" t="s">
        <v>876</v>
      </c>
      <c r="I532" t="s">
        <v>893</v>
      </c>
      <c r="J532" t="s">
        <v>899</v>
      </c>
      <c r="K532" t="s">
        <v>901</v>
      </c>
      <c r="L532" t="s">
        <v>901</v>
      </c>
      <c r="M532" t="s">
        <v>900</v>
      </c>
      <c r="N532" t="s">
        <v>900</v>
      </c>
      <c r="O532" t="s">
        <v>1218</v>
      </c>
      <c r="P532" t="s">
        <v>1267</v>
      </c>
    </row>
    <row r="533" spans="1:16">
      <c r="A533" s="1">
        <f>HYPERLINK("https://lsnyc.legalserver.org/matter/dynamic-profile/view/1908198","19-1908198")</f>
        <v>0</v>
      </c>
      <c r="B533" t="s">
        <v>16</v>
      </c>
      <c r="C533" t="s">
        <v>23</v>
      </c>
      <c r="D533" t="s">
        <v>277</v>
      </c>
      <c r="E533" t="s">
        <v>277</v>
      </c>
      <c r="F533" t="s">
        <v>834</v>
      </c>
      <c r="G533" t="s">
        <v>876</v>
      </c>
      <c r="I533" t="s">
        <v>893</v>
      </c>
      <c r="J533" t="s">
        <v>899</v>
      </c>
      <c r="K533" t="s">
        <v>900</v>
      </c>
      <c r="L533" t="s">
        <v>901</v>
      </c>
      <c r="M533" t="s">
        <v>899</v>
      </c>
      <c r="N533" t="s">
        <v>900</v>
      </c>
      <c r="O533" t="s">
        <v>1218</v>
      </c>
      <c r="P533" t="s">
        <v>1243</v>
      </c>
    </row>
    <row r="534" spans="1:16">
      <c r="A534" s="1">
        <f>HYPERLINK("https://lsnyc.legalserver.org/matter/dynamic-profile/view/1908335","19-1908335")</f>
        <v>0</v>
      </c>
      <c r="B534" t="s">
        <v>17</v>
      </c>
      <c r="C534" t="s">
        <v>176</v>
      </c>
      <c r="D534" t="s">
        <v>24</v>
      </c>
      <c r="E534" t="s">
        <v>176</v>
      </c>
      <c r="F534" t="s">
        <v>835</v>
      </c>
      <c r="G534" t="s">
        <v>876</v>
      </c>
      <c r="I534" t="s">
        <v>893</v>
      </c>
      <c r="J534" t="s">
        <v>899</v>
      </c>
      <c r="K534" t="s">
        <v>901</v>
      </c>
      <c r="L534" t="s">
        <v>901</v>
      </c>
      <c r="M534" t="s">
        <v>899</v>
      </c>
      <c r="N534" t="s">
        <v>900</v>
      </c>
      <c r="O534" t="s">
        <v>1229</v>
      </c>
      <c r="P534" t="s">
        <v>1230</v>
      </c>
    </row>
    <row r="535" spans="1:16">
      <c r="A535" s="1">
        <f>HYPERLINK("https://lsnyc.legalserver.org/matter/dynamic-profile/view/1908425","19-1908425")</f>
        <v>0</v>
      </c>
      <c r="B535" t="s">
        <v>18</v>
      </c>
      <c r="C535" t="s">
        <v>179</v>
      </c>
      <c r="D535" t="s">
        <v>232</v>
      </c>
      <c r="E535" t="s">
        <v>179</v>
      </c>
      <c r="F535" t="s">
        <v>836</v>
      </c>
      <c r="G535" t="s">
        <v>876</v>
      </c>
      <c r="I535" t="s">
        <v>893</v>
      </c>
      <c r="J535" t="s">
        <v>899</v>
      </c>
      <c r="K535" t="s">
        <v>901</v>
      </c>
      <c r="L535" t="s">
        <v>901</v>
      </c>
      <c r="M535" t="s">
        <v>899</v>
      </c>
      <c r="N535" t="s">
        <v>900</v>
      </c>
      <c r="O535" t="s">
        <v>1230</v>
      </c>
      <c r="P535" t="s">
        <v>1260</v>
      </c>
    </row>
    <row r="536" spans="1:16">
      <c r="A536" s="1">
        <f>HYPERLINK("https://lsnyc.legalserver.org/matter/dynamic-profile/view/1908545","19-1908545")</f>
        <v>0</v>
      </c>
      <c r="B536" t="s">
        <v>19</v>
      </c>
      <c r="C536" t="s">
        <v>195</v>
      </c>
      <c r="D536" t="s">
        <v>262</v>
      </c>
      <c r="E536" t="s">
        <v>195</v>
      </c>
      <c r="F536" t="s">
        <v>837</v>
      </c>
      <c r="G536" t="s">
        <v>876</v>
      </c>
      <c r="I536" t="s">
        <v>893</v>
      </c>
      <c r="J536" t="s">
        <v>899</v>
      </c>
      <c r="K536" t="s">
        <v>901</v>
      </c>
      <c r="L536" t="s">
        <v>901</v>
      </c>
      <c r="M536" t="s">
        <v>900</v>
      </c>
      <c r="N536" t="s">
        <v>900</v>
      </c>
      <c r="O536" t="s">
        <v>1231</v>
      </c>
      <c r="P536" t="s">
        <v>1267</v>
      </c>
    </row>
    <row r="537" spans="1:16">
      <c r="A537" s="1">
        <f>HYPERLINK("https://lsnyc.legalserver.org/matter/dynamic-profile/view/1908822","19-1908822")</f>
        <v>0</v>
      </c>
      <c r="B537" t="s">
        <v>18</v>
      </c>
      <c r="C537" t="s">
        <v>129</v>
      </c>
      <c r="D537" t="s">
        <v>233</v>
      </c>
      <c r="E537" t="s">
        <v>129</v>
      </c>
      <c r="F537" t="s">
        <v>838</v>
      </c>
      <c r="G537" t="s">
        <v>877</v>
      </c>
      <c r="H537" t="s">
        <v>879</v>
      </c>
      <c r="I537" t="s">
        <v>893</v>
      </c>
      <c r="J537" t="s">
        <v>899</v>
      </c>
      <c r="K537" t="s">
        <v>901</v>
      </c>
      <c r="L537" t="s">
        <v>901</v>
      </c>
      <c r="M537" t="s">
        <v>899</v>
      </c>
      <c r="N537" t="s">
        <v>900</v>
      </c>
      <c r="O537" t="s">
        <v>1232</v>
      </c>
      <c r="P537" t="s">
        <v>1232</v>
      </c>
    </row>
    <row r="538" spans="1:16">
      <c r="A538" s="1">
        <f>HYPERLINK("https://lsnyc.legalserver.org/matter/dynamic-profile/view/1908987","19-1908987")</f>
        <v>0</v>
      </c>
      <c r="B538" t="s">
        <v>17</v>
      </c>
      <c r="C538" t="s">
        <v>176</v>
      </c>
      <c r="D538" t="s">
        <v>281</v>
      </c>
      <c r="E538" t="s">
        <v>176</v>
      </c>
      <c r="F538" t="s">
        <v>839</v>
      </c>
      <c r="G538" t="s">
        <v>877</v>
      </c>
      <c r="H538" t="s">
        <v>879</v>
      </c>
      <c r="I538" t="s">
        <v>893</v>
      </c>
      <c r="J538" t="s">
        <v>899</v>
      </c>
      <c r="K538" t="s">
        <v>901</v>
      </c>
      <c r="L538" t="s">
        <v>901</v>
      </c>
      <c r="M538" t="s">
        <v>899</v>
      </c>
      <c r="N538" t="s">
        <v>900</v>
      </c>
      <c r="O538" t="s">
        <v>1233</v>
      </c>
      <c r="P538" t="s">
        <v>1271</v>
      </c>
    </row>
    <row r="539" spans="1:16">
      <c r="A539" s="1">
        <f>HYPERLINK("https://lsnyc.legalserver.org/matter/dynamic-profile/view/1909244","19-1909244")</f>
        <v>0</v>
      </c>
      <c r="B539" t="s">
        <v>18</v>
      </c>
      <c r="C539" t="s">
        <v>161</v>
      </c>
      <c r="D539" t="s">
        <v>196</v>
      </c>
      <c r="E539" t="s">
        <v>161</v>
      </c>
      <c r="F539" t="s">
        <v>840</v>
      </c>
      <c r="G539" t="s">
        <v>877</v>
      </c>
      <c r="H539" t="s">
        <v>878</v>
      </c>
      <c r="I539" t="s">
        <v>893</v>
      </c>
      <c r="J539" t="s">
        <v>899</v>
      </c>
      <c r="K539" t="s">
        <v>901</v>
      </c>
      <c r="L539" t="s">
        <v>901</v>
      </c>
      <c r="M539" t="s">
        <v>899</v>
      </c>
      <c r="N539" t="s">
        <v>900</v>
      </c>
      <c r="O539" t="s">
        <v>1234</v>
      </c>
      <c r="P539" t="s">
        <v>1276</v>
      </c>
    </row>
    <row r="540" spans="1:16">
      <c r="A540" s="1">
        <f>HYPERLINK("https://lsnyc.legalserver.org/matter/dynamic-profile/view/1909246","19-1909246")</f>
        <v>0</v>
      </c>
      <c r="B540" t="s">
        <v>18</v>
      </c>
      <c r="C540" t="s">
        <v>196</v>
      </c>
      <c r="D540" t="s">
        <v>196</v>
      </c>
      <c r="E540" t="s">
        <v>196</v>
      </c>
      <c r="F540" t="s">
        <v>841</v>
      </c>
      <c r="G540" t="s">
        <v>877</v>
      </c>
      <c r="H540" t="s">
        <v>882</v>
      </c>
      <c r="I540" t="s">
        <v>893</v>
      </c>
      <c r="J540" t="s">
        <v>899</v>
      </c>
      <c r="K540" t="s">
        <v>901</v>
      </c>
      <c r="L540" t="s">
        <v>901</v>
      </c>
      <c r="M540" t="s">
        <v>899</v>
      </c>
      <c r="N540" t="s">
        <v>900</v>
      </c>
      <c r="O540" t="s">
        <v>1235</v>
      </c>
      <c r="P540" t="s">
        <v>1258</v>
      </c>
    </row>
    <row r="541" spans="1:16">
      <c r="A541" s="1">
        <f>HYPERLINK("https://lsnyc.legalserver.org/matter/dynamic-profile/view/1909388","19-1909388")</f>
        <v>0</v>
      </c>
      <c r="B541" t="s">
        <v>19</v>
      </c>
      <c r="C541" t="s">
        <v>197</v>
      </c>
      <c r="D541" t="s">
        <v>46</v>
      </c>
      <c r="E541" t="s">
        <v>197</v>
      </c>
      <c r="F541" t="s">
        <v>842</v>
      </c>
      <c r="G541" t="s">
        <v>877</v>
      </c>
      <c r="H541" t="s">
        <v>879</v>
      </c>
      <c r="I541" t="s">
        <v>893</v>
      </c>
      <c r="J541" t="s">
        <v>899</v>
      </c>
      <c r="K541" t="s">
        <v>901</v>
      </c>
      <c r="L541" t="s">
        <v>901</v>
      </c>
      <c r="M541" t="s">
        <v>900</v>
      </c>
      <c r="N541" t="s">
        <v>900</v>
      </c>
      <c r="O541" t="s">
        <v>1236</v>
      </c>
      <c r="P541" t="s">
        <v>1237</v>
      </c>
    </row>
    <row r="542" spans="1:16">
      <c r="A542" s="1">
        <f>HYPERLINK("https://lsnyc.legalserver.org/matter/dynamic-profile/view/1909737","19-1909737")</f>
        <v>0</v>
      </c>
      <c r="B542" t="s">
        <v>18</v>
      </c>
      <c r="C542" t="s">
        <v>161</v>
      </c>
      <c r="D542" t="s">
        <v>282</v>
      </c>
      <c r="E542" t="s">
        <v>161</v>
      </c>
      <c r="F542" t="s">
        <v>843</v>
      </c>
      <c r="G542" t="s">
        <v>876</v>
      </c>
      <c r="I542" t="s">
        <v>893</v>
      </c>
      <c r="J542" t="s">
        <v>899</v>
      </c>
      <c r="K542" t="s">
        <v>901</v>
      </c>
      <c r="L542" t="s">
        <v>901</v>
      </c>
      <c r="M542" t="s">
        <v>899</v>
      </c>
      <c r="N542" t="s">
        <v>900</v>
      </c>
      <c r="O542" t="s">
        <v>1237</v>
      </c>
      <c r="P542" t="s">
        <v>1264</v>
      </c>
    </row>
    <row r="543" spans="1:16">
      <c r="A543" s="1">
        <f>HYPERLINK("https://lsnyc.legalserver.org/matter/dynamic-profile/view/1909744","19-1909744")</f>
        <v>0</v>
      </c>
      <c r="B543" t="s">
        <v>20</v>
      </c>
      <c r="C543" t="s">
        <v>135</v>
      </c>
      <c r="D543" t="s">
        <v>271</v>
      </c>
      <c r="E543" t="s">
        <v>310</v>
      </c>
      <c r="F543" t="s">
        <v>844</v>
      </c>
      <c r="G543" t="s">
        <v>876</v>
      </c>
      <c r="I543" t="s">
        <v>893</v>
      </c>
      <c r="J543" t="s">
        <v>899</v>
      </c>
      <c r="K543" t="s">
        <v>901</v>
      </c>
      <c r="L543" t="s">
        <v>901</v>
      </c>
      <c r="M543" t="s">
        <v>899</v>
      </c>
      <c r="N543" t="s">
        <v>900</v>
      </c>
      <c r="O543" t="s">
        <v>1237</v>
      </c>
      <c r="P543" t="s">
        <v>1243</v>
      </c>
    </row>
    <row r="544" spans="1:16">
      <c r="A544" s="1">
        <f>HYPERLINK("https://lsnyc.legalserver.org/matter/dynamic-profile/view/1909851","19-1909851")</f>
        <v>0</v>
      </c>
      <c r="B544" t="s">
        <v>19</v>
      </c>
      <c r="C544" t="s">
        <v>134</v>
      </c>
      <c r="D544" t="s">
        <v>213</v>
      </c>
      <c r="E544" t="s">
        <v>134</v>
      </c>
      <c r="F544" t="s">
        <v>845</v>
      </c>
      <c r="G544" t="s">
        <v>876</v>
      </c>
      <c r="I544" t="s">
        <v>893</v>
      </c>
      <c r="J544" t="s">
        <v>899</v>
      </c>
      <c r="K544" t="s">
        <v>900</v>
      </c>
      <c r="L544" t="s">
        <v>901</v>
      </c>
      <c r="M544" t="s">
        <v>899</v>
      </c>
      <c r="N544" t="s">
        <v>900</v>
      </c>
      <c r="O544" t="s">
        <v>1238</v>
      </c>
      <c r="P544" t="s">
        <v>1242</v>
      </c>
    </row>
    <row r="545" spans="1:16">
      <c r="A545" s="1">
        <f>HYPERLINK("https://lsnyc.legalserver.org/matter/dynamic-profile/view/1909991","19-1909991")</f>
        <v>0</v>
      </c>
      <c r="B545" t="s">
        <v>17</v>
      </c>
      <c r="C545" t="s">
        <v>80</v>
      </c>
      <c r="D545" t="s">
        <v>243</v>
      </c>
      <c r="E545" t="s">
        <v>80</v>
      </c>
      <c r="F545" t="s">
        <v>846</v>
      </c>
      <c r="G545" t="s">
        <v>876</v>
      </c>
      <c r="I545" t="s">
        <v>893</v>
      </c>
      <c r="J545" t="s">
        <v>899</v>
      </c>
      <c r="K545" t="s">
        <v>901</v>
      </c>
      <c r="L545" t="s">
        <v>901</v>
      </c>
      <c r="M545" t="s">
        <v>899</v>
      </c>
      <c r="N545" t="s">
        <v>900</v>
      </c>
      <c r="O545" t="s">
        <v>1239</v>
      </c>
      <c r="P545" t="s">
        <v>1242</v>
      </c>
    </row>
    <row r="546" spans="1:16">
      <c r="A546" s="1">
        <f>HYPERLINK("https://lsnyc.legalserver.org/matter/dynamic-profile/view/1910615","19-1910615")</f>
        <v>0</v>
      </c>
      <c r="B546" t="s">
        <v>19</v>
      </c>
      <c r="C546" t="s">
        <v>119</v>
      </c>
      <c r="D546" t="s">
        <v>226</v>
      </c>
      <c r="E546" t="s">
        <v>33</v>
      </c>
      <c r="F546" t="s">
        <v>847</v>
      </c>
      <c r="G546" t="s">
        <v>876</v>
      </c>
      <c r="I546" t="s">
        <v>893</v>
      </c>
      <c r="J546" t="s">
        <v>899</v>
      </c>
      <c r="K546" t="s">
        <v>901</v>
      </c>
      <c r="L546" t="s">
        <v>901</v>
      </c>
      <c r="M546" t="s">
        <v>899</v>
      </c>
      <c r="N546" t="s">
        <v>900</v>
      </c>
      <c r="O546" t="s">
        <v>1240</v>
      </c>
      <c r="P546" t="s">
        <v>1272</v>
      </c>
    </row>
    <row r="547" spans="1:16">
      <c r="A547" s="1">
        <f>HYPERLINK("https://lsnyc.legalserver.org/matter/dynamic-profile/view/1910721","19-1910721")</f>
        <v>0</v>
      </c>
      <c r="B547" t="s">
        <v>20</v>
      </c>
      <c r="C547" t="s">
        <v>135</v>
      </c>
      <c r="D547" t="s">
        <v>135</v>
      </c>
      <c r="E547" t="s">
        <v>310</v>
      </c>
      <c r="F547" t="s">
        <v>848</v>
      </c>
      <c r="G547" t="s">
        <v>876</v>
      </c>
      <c r="I547" t="s">
        <v>893</v>
      </c>
      <c r="J547" t="s">
        <v>899</v>
      </c>
      <c r="K547" t="s">
        <v>901</v>
      </c>
      <c r="L547" t="s">
        <v>901</v>
      </c>
      <c r="M547" t="s">
        <v>900</v>
      </c>
      <c r="N547" t="s">
        <v>900</v>
      </c>
      <c r="O547" t="s">
        <v>1241</v>
      </c>
      <c r="P547" t="s">
        <v>1241</v>
      </c>
    </row>
    <row r="548" spans="1:16">
      <c r="A548" s="1">
        <f>HYPERLINK("https://lsnyc.legalserver.org/matter/dynamic-profile/view/1910728","19-1910728")</f>
        <v>0</v>
      </c>
      <c r="B548" t="s">
        <v>20</v>
      </c>
      <c r="C548" t="s">
        <v>135</v>
      </c>
      <c r="D548" t="s">
        <v>135</v>
      </c>
      <c r="E548" t="s">
        <v>322</v>
      </c>
      <c r="F548" t="s">
        <v>849</v>
      </c>
      <c r="G548" t="s">
        <v>876</v>
      </c>
      <c r="I548" t="s">
        <v>893</v>
      </c>
      <c r="J548" t="s">
        <v>899</v>
      </c>
      <c r="K548" t="s">
        <v>901</v>
      </c>
      <c r="L548" t="s">
        <v>901</v>
      </c>
      <c r="M548" t="s">
        <v>899</v>
      </c>
      <c r="N548" t="s">
        <v>900</v>
      </c>
      <c r="O548" t="s">
        <v>1241</v>
      </c>
      <c r="P548" t="s">
        <v>1241</v>
      </c>
    </row>
    <row r="549" spans="1:16">
      <c r="A549" s="1">
        <f>HYPERLINK("https://lsnyc.legalserver.org/matter/dynamic-profile/view/1910816","19-1910816")</f>
        <v>0</v>
      </c>
      <c r="B549" t="s">
        <v>18</v>
      </c>
      <c r="C549" t="s">
        <v>25</v>
      </c>
      <c r="D549" t="s">
        <v>266</v>
      </c>
      <c r="E549" t="s">
        <v>25</v>
      </c>
      <c r="F549" t="s">
        <v>850</v>
      </c>
      <c r="G549" t="s">
        <v>876</v>
      </c>
      <c r="I549" t="s">
        <v>893</v>
      </c>
      <c r="J549" t="s">
        <v>899</v>
      </c>
      <c r="K549" t="s">
        <v>900</v>
      </c>
      <c r="L549" t="s">
        <v>901</v>
      </c>
      <c r="M549" t="s">
        <v>900</v>
      </c>
      <c r="N549" t="s">
        <v>900</v>
      </c>
      <c r="O549" t="s">
        <v>1242</v>
      </c>
      <c r="P549" t="s">
        <v>1252</v>
      </c>
    </row>
    <row r="550" spans="1:16">
      <c r="A550" s="1">
        <f>HYPERLINK("https://lsnyc.legalserver.org/matter/dynamic-profile/view/1910901","19-1910901")</f>
        <v>0</v>
      </c>
      <c r="B550" t="s">
        <v>18</v>
      </c>
      <c r="C550" t="s">
        <v>65</v>
      </c>
      <c r="D550" t="s">
        <v>65</v>
      </c>
      <c r="E550" t="s">
        <v>65</v>
      </c>
      <c r="F550" t="s">
        <v>851</v>
      </c>
      <c r="G550" t="s">
        <v>876</v>
      </c>
      <c r="I550" t="s">
        <v>896</v>
      </c>
      <c r="J550" t="s">
        <v>899</v>
      </c>
      <c r="K550" t="s">
        <v>900</v>
      </c>
      <c r="L550" t="s">
        <v>901</v>
      </c>
      <c r="M550" t="s">
        <v>900</v>
      </c>
      <c r="N550" t="s">
        <v>900</v>
      </c>
      <c r="O550" t="s">
        <v>1243</v>
      </c>
      <c r="P550" t="s">
        <v>1276</v>
      </c>
    </row>
    <row r="551" spans="1:16">
      <c r="A551" s="1">
        <f>HYPERLINK("https://lsnyc.legalserver.org/matter/dynamic-profile/view/1910989","19-1910989")</f>
        <v>0</v>
      </c>
      <c r="B551" t="s">
        <v>16</v>
      </c>
      <c r="C551" t="s">
        <v>23</v>
      </c>
      <c r="D551" t="s">
        <v>23</v>
      </c>
      <c r="E551" t="s">
        <v>23</v>
      </c>
      <c r="F551" t="s">
        <v>852</v>
      </c>
      <c r="G551" t="s">
        <v>876</v>
      </c>
      <c r="I551" t="s">
        <v>893</v>
      </c>
      <c r="J551" t="s">
        <v>899</v>
      </c>
      <c r="K551" t="s">
        <v>901</v>
      </c>
      <c r="L551" t="s">
        <v>901</v>
      </c>
      <c r="M551" t="s">
        <v>899</v>
      </c>
      <c r="N551" t="s">
        <v>900</v>
      </c>
      <c r="O551" t="s">
        <v>1244</v>
      </c>
      <c r="P551" t="s">
        <v>1245</v>
      </c>
    </row>
    <row r="552" spans="1:16">
      <c r="A552" s="1">
        <f>HYPERLINK("https://lsnyc.legalserver.org/matter/dynamic-profile/view/1910992","19-1910992")</f>
        <v>0</v>
      </c>
      <c r="B552" t="s">
        <v>18</v>
      </c>
      <c r="C552" t="s">
        <v>90</v>
      </c>
      <c r="D552" t="s">
        <v>213</v>
      </c>
      <c r="E552" t="s">
        <v>90</v>
      </c>
      <c r="F552" t="s">
        <v>853</v>
      </c>
      <c r="G552" t="s">
        <v>877</v>
      </c>
      <c r="H552" t="s">
        <v>879</v>
      </c>
      <c r="I552" t="s">
        <v>893</v>
      </c>
      <c r="J552" t="s">
        <v>899</v>
      </c>
      <c r="K552" t="s">
        <v>901</v>
      </c>
      <c r="L552" t="s">
        <v>901</v>
      </c>
      <c r="M552" t="s">
        <v>899</v>
      </c>
      <c r="N552" t="s">
        <v>900</v>
      </c>
      <c r="O552" t="s">
        <v>1244</v>
      </c>
      <c r="P552" t="s">
        <v>1249</v>
      </c>
    </row>
    <row r="553" spans="1:16">
      <c r="A553" s="1">
        <f>HYPERLINK("https://lsnyc.legalserver.org/matter/dynamic-profile/view/1911038","19-1911038")</f>
        <v>0</v>
      </c>
      <c r="B553" t="s">
        <v>16</v>
      </c>
      <c r="C553" t="s">
        <v>23</v>
      </c>
      <c r="D553" t="s">
        <v>23</v>
      </c>
      <c r="E553" t="s">
        <v>23</v>
      </c>
      <c r="F553" t="s">
        <v>854</v>
      </c>
      <c r="G553" t="s">
        <v>876</v>
      </c>
      <c r="I553" t="s">
        <v>893</v>
      </c>
      <c r="J553" t="s">
        <v>899</v>
      </c>
      <c r="K553" t="s">
        <v>901</v>
      </c>
      <c r="L553" t="s">
        <v>901</v>
      </c>
      <c r="M553" t="s">
        <v>899</v>
      </c>
      <c r="N553" t="s">
        <v>900</v>
      </c>
      <c r="O553" t="s">
        <v>1244</v>
      </c>
      <c r="P553" t="s">
        <v>1245</v>
      </c>
    </row>
    <row r="554" spans="1:16">
      <c r="A554" s="1">
        <f>HYPERLINK("https://lsnyc.legalserver.org/matter/dynamic-profile/view/1911048","19-1911048")</f>
        <v>0</v>
      </c>
      <c r="B554" t="s">
        <v>16</v>
      </c>
      <c r="C554" t="s">
        <v>23</v>
      </c>
      <c r="D554" t="s">
        <v>23</v>
      </c>
      <c r="E554" t="s">
        <v>23</v>
      </c>
      <c r="F554" t="s">
        <v>855</v>
      </c>
      <c r="G554" t="s">
        <v>876</v>
      </c>
      <c r="I554" t="s">
        <v>893</v>
      </c>
      <c r="J554" t="s">
        <v>899</v>
      </c>
      <c r="K554" t="s">
        <v>901</v>
      </c>
      <c r="L554" t="s">
        <v>901</v>
      </c>
      <c r="M554" t="s">
        <v>899</v>
      </c>
      <c r="N554" t="s">
        <v>900</v>
      </c>
      <c r="O554" t="s">
        <v>1245</v>
      </c>
      <c r="P554" t="s">
        <v>1245</v>
      </c>
    </row>
    <row r="555" spans="1:16">
      <c r="A555" s="1">
        <f>HYPERLINK("https://lsnyc.legalserver.org/matter/dynamic-profile/view/1911127","19-1911127")</f>
        <v>0</v>
      </c>
      <c r="B555" t="s">
        <v>17</v>
      </c>
      <c r="C555" t="s">
        <v>108</v>
      </c>
      <c r="D555" t="s">
        <v>281</v>
      </c>
      <c r="E555" t="s">
        <v>108</v>
      </c>
      <c r="F555" t="s">
        <v>856</v>
      </c>
      <c r="G555" t="s">
        <v>876</v>
      </c>
      <c r="I555" t="s">
        <v>893</v>
      </c>
      <c r="J555" t="s">
        <v>899</v>
      </c>
      <c r="K555" t="s">
        <v>901</v>
      </c>
      <c r="L555" t="s">
        <v>901</v>
      </c>
      <c r="M555" t="s">
        <v>900</v>
      </c>
      <c r="N555" t="s">
        <v>900</v>
      </c>
      <c r="O555" t="s">
        <v>1246</v>
      </c>
      <c r="P555" t="s">
        <v>1275</v>
      </c>
    </row>
    <row r="556" spans="1:16">
      <c r="A556" s="1">
        <f>HYPERLINK("https://lsnyc.legalserver.org/matter/dynamic-profile/view/1911177","19-1911177")</f>
        <v>0</v>
      </c>
      <c r="B556" t="s">
        <v>19</v>
      </c>
      <c r="C556" t="s">
        <v>198</v>
      </c>
      <c r="D556" t="s">
        <v>220</v>
      </c>
      <c r="E556" t="s">
        <v>198</v>
      </c>
      <c r="F556" t="s">
        <v>857</v>
      </c>
      <c r="G556" t="s">
        <v>876</v>
      </c>
      <c r="I556" t="s">
        <v>893</v>
      </c>
      <c r="J556" t="s">
        <v>899</v>
      </c>
      <c r="K556" t="s">
        <v>901</v>
      </c>
      <c r="L556" t="s">
        <v>901</v>
      </c>
      <c r="M556" t="s">
        <v>899</v>
      </c>
      <c r="N556" t="s">
        <v>900</v>
      </c>
      <c r="O556" t="s">
        <v>1244</v>
      </c>
      <c r="P556" t="s">
        <v>1249</v>
      </c>
    </row>
    <row r="557" spans="1:16">
      <c r="A557" s="1">
        <f>HYPERLINK("https://lsnyc.legalserver.org/matter/dynamic-profile/view/1911248","19-1911248")</f>
        <v>0</v>
      </c>
      <c r="B557" t="s">
        <v>17</v>
      </c>
      <c r="C557" t="s">
        <v>176</v>
      </c>
      <c r="D557" t="s">
        <v>278</v>
      </c>
      <c r="E557" t="s">
        <v>176</v>
      </c>
      <c r="F557" t="s">
        <v>858</v>
      </c>
      <c r="G557" t="s">
        <v>876</v>
      </c>
      <c r="I557" t="s">
        <v>893</v>
      </c>
      <c r="J557" t="s">
        <v>899</v>
      </c>
      <c r="K557" t="s">
        <v>901</v>
      </c>
      <c r="L557" t="s">
        <v>901</v>
      </c>
      <c r="M557" t="s">
        <v>900</v>
      </c>
      <c r="N557" t="s">
        <v>900</v>
      </c>
      <c r="O557" t="s">
        <v>1247</v>
      </c>
      <c r="P557" t="s">
        <v>1304</v>
      </c>
    </row>
    <row r="558" spans="1:16">
      <c r="A558" s="1">
        <f>HYPERLINK("https://lsnyc.legalserver.org/matter/dynamic-profile/view/1911309","19-1911309")</f>
        <v>0</v>
      </c>
      <c r="B558" t="s">
        <v>16</v>
      </c>
      <c r="C558" t="s">
        <v>199</v>
      </c>
      <c r="D558" t="s">
        <v>283</v>
      </c>
      <c r="E558" t="s">
        <v>199</v>
      </c>
      <c r="F558" t="s">
        <v>859</v>
      </c>
      <c r="G558" t="s">
        <v>876</v>
      </c>
      <c r="I558" t="s">
        <v>893</v>
      </c>
      <c r="J558" t="s">
        <v>899</v>
      </c>
      <c r="K558" t="s">
        <v>900</v>
      </c>
      <c r="L558" t="s">
        <v>901</v>
      </c>
      <c r="M558" t="s">
        <v>900</v>
      </c>
      <c r="N558" t="s">
        <v>900</v>
      </c>
      <c r="O558" t="s">
        <v>1245</v>
      </c>
      <c r="P558" t="s">
        <v>1258</v>
      </c>
    </row>
    <row r="559" spans="1:16">
      <c r="A559" s="1">
        <f>HYPERLINK("https://lsnyc.legalserver.org/matter/dynamic-profile/view/1911953","19-1911953")</f>
        <v>0</v>
      </c>
      <c r="B559" t="s">
        <v>19</v>
      </c>
      <c r="C559" t="s">
        <v>200</v>
      </c>
      <c r="D559" t="s">
        <v>119</v>
      </c>
      <c r="E559" t="s">
        <v>200</v>
      </c>
      <c r="F559" t="s">
        <v>860</v>
      </c>
      <c r="G559" t="s">
        <v>876</v>
      </c>
      <c r="I559" t="s">
        <v>893</v>
      </c>
      <c r="J559" t="s">
        <v>899</v>
      </c>
      <c r="K559" t="s">
        <v>901</v>
      </c>
      <c r="L559" t="s">
        <v>901</v>
      </c>
      <c r="M559" t="s">
        <v>900</v>
      </c>
      <c r="N559" t="s">
        <v>900</v>
      </c>
      <c r="O559" t="s">
        <v>1248</v>
      </c>
      <c r="P559" t="s">
        <v>1248</v>
      </c>
    </row>
    <row r="560" spans="1:16">
      <c r="A560" s="1">
        <f>HYPERLINK("https://lsnyc.legalserver.org/matter/dynamic-profile/view/1912002","19-1912002")</f>
        <v>0</v>
      </c>
      <c r="B560" t="s">
        <v>18</v>
      </c>
      <c r="C560" t="s">
        <v>153</v>
      </c>
      <c r="D560" t="s">
        <v>258</v>
      </c>
      <c r="E560" t="s">
        <v>153</v>
      </c>
      <c r="F560" t="s">
        <v>861</v>
      </c>
      <c r="G560" t="s">
        <v>877</v>
      </c>
      <c r="H560" t="s">
        <v>878</v>
      </c>
      <c r="I560" t="s">
        <v>893</v>
      </c>
      <c r="J560" t="s">
        <v>899</v>
      </c>
      <c r="K560" t="s">
        <v>901</v>
      </c>
      <c r="L560" t="s">
        <v>901</v>
      </c>
      <c r="M560" t="s">
        <v>899</v>
      </c>
      <c r="N560" t="s">
        <v>900</v>
      </c>
      <c r="O560" t="s">
        <v>1248</v>
      </c>
      <c r="P560" t="s">
        <v>1276</v>
      </c>
    </row>
    <row r="561" spans="1:16">
      <c r="A561" s="1">
        <f>HYPERLINK("https://lsnyc.legalserver.org/matter/dynamic-profile/view/1912255","19-1912255")</f>
        <v>0</v>
      </c>
      <c r="B561" t="s">
        <v>19</v>
      </c>
      <c r="C561" t="s">
        <v>201</v>
      </c>
      <c r="D561" t="s">
        <v>201</v>
      </c>
      <c r="E561" t="s">
        <v>201</v>
      </c>
      <c r="F561" t="s">
        <v>862</v>
      </c>
      <c r="G561" t="s">
        <v>876</v>
      </c>
      <c r="I561" t="s">
        <v>896</v>
      </c>
      <c r="J561" t="s">
        <v>899</v>
      </c>
      <c r="K561" t="s">
        <v>900</v>
      </c>
      <c r="L561" t="s">
        <v>901</v>
      </c>
      <c r="M561" t="s">
        <v>899</v>
      </c>
      <c r="N561" t="s">
        <v>900</v>
      </c>
      <c r="O561" t="s">
        <v>1249</v>
      </c>
      <c r="P561" t="s">
        <v>1257</v>
      </c>
    </row>
    <row r="562" spans="1:16">
      <c r="A562" s="1">
        <f>HYPERLINK("https://lsnyc.legalserver.org/matter/dynamic-profile/view/1912292","19-1912292")</f>
        <v>0</v>
      </c>
      <c r="B562" t="s">
        <v>18</v>
      </c>
      <c r="C562" t="s">
        <v>202</v>
      </c>
      <c r="D562" t="s">
        <v>202</v>
      </c>
      <c r="E562" t="s">
        <v>202</v>
      </c>
      <c r="F562" t="s">
        <v>863</v>
      </c>
      <c r="G562" t="s">
        <v>877</v>
      </c>
      <c r="H562" t="s">
        <v>879</v>
      </c>
      <c r="I562" t="s">
        <v>893</v>
      </c>
      <c r="J562" t="s">
        <v>899</v>
      </c>
      <c r="K562" t="s">
        <v>901</v>
      </c>
      <c r="L562" t="s">
        <v>901</v>
      </c>
      <c r="M562" t="s">
        <v>899</v>
      </c>
      <c r="N562" t="s">
        <v>900</v>
      </c>
      <c r="O562" t="s">
        <v>1249</v>
      </c>
      <c r="P562" t="s">
        <v>1249</v>
      </c>
    </row>
    <row r="563" spans="1:16">
      <c r="A563" s="1">
        <f>HYPERLINK("https://lsnyc.legalserver.org/matter/dynamic-profile/view/1912319","19-1912319")</f>
        <v>0</v>
      </c>
      <c r="B563" t="s">
        <v>17</v>
      </c>
      <c r="C563" t="s">
        <v>176</v>
      </c>
      <c r="D563" t="s">
        <v>278</v>
      </c>
      <c r="E563" t="s">
        <v>176</v>
      </c>
      <c r="F563" t="s">
        <v>864</v>
      </c>
      <c r="G563" t="s">
        <v>876</v>
      </c>
      <c r="I563" t="s">
        <v>893</v>
      </c>
      <c r="J563" t="s">
        <v>899</v>
      </c>
      <c r="K563" t="s">
        <v>901</v>
      </c>
      <c r="L563" t="s">
        <v>901</v>
      </c>
      <c r="M563" t="s">
        <v>899</v>
      </c>
      <c r="N563" t="s">
        <v>900</v>
      </c>
      <c r="O563" t="s">
        <v>1250</v>
      </c>
      <c r="P563" t="s">
        <v>1296</v>
      </c>
    </row>
    <row r="564" spans="1:16">
      <c r="A564" s="1">
        <f>HYPERLINK("https://lsnyc.legalserver.org/matter/dynamic-profile/view/1912452","19-1912452")</f>
        <v>0</v>
      </c>
      <c r="B564" t="s">
        <v>18</v>
      </c>
      <c r="C564" t="s">
        <v>137</v>
      </c>
      <c r="D564" t="s">
        <v>36</v>
      </c>
      <c r="E564" t="s">
        <v>137</v>
      </c>
      <c r="F564" t="s">
        <v>865</v>
      </c>
      <c r="G564" t="s">
        <v>876</v>
      </c>
      <c r="I564" t="s">
        <v>893</v>
      </c>
      <c r="J564" t="s">
        <v>899</v>
      </c>
      <c r="K564" t="s">
        <v>901</v>
      </c>
      <c r="L564" t="s">
        <v>901</v>
      </c>
      <c r="M564" t="s">
        <v>900</v>
      </c>
      <c r="N564" t="s">
        <v>900</v>
      </c>
      <c r="O564" t="s">
        <v>1251</v>
      </c>
      <c r="P564" t="s">
        <v>1260</v>
      </c>
    </row>
    <row r="565" spans="1:16">
      <c r="A565" s="1">
        <f>HYPERLINK("https://lsnyc.legalserver.org/matter/dynamic-profile/view/1912586","19-1912586")</f>
        <v>0</v>
      </c>
      <c r="B565" t="s">
        <v>17</v>
      </c>
      <c r="C565" t="s">
        <v>147</v>
      </c>
      <c r="D565" t="s">
        <v>241</v>
      </c>
      <c r="E565" t="s">
        <v>147</v>
      </c>
      <c r="F565" t="s">
        <v>866</v>
      </c>
      <c r="G565" t="s">
        <v>876</v>
      </c>
      <c r="I565" t="s">
        <v>893</v>
      </c>
      <c r="J565" t="s">
        <v>899</v>
      </c>
      <c r="K565" t="s">
        <v>901</v>
      </c>
      <c r="L565" t="s">
        <v>901</v>
      </c>
      <c r="M565" t="s">
        <v>899</v>
      </c>
      <c r="N565" t="s">
        <v>900</v>
      </c>
      <c r="O565" t="s">
        <v>1252</v>
      </c>
      <c r="P565" t="s">
        <v>1255</v>
      </c>
    </row>
    <row r="566" spans="1:16">
      <c r="A566" s="1">
        <f>HYPERLINK("https://lsnyc.legalserver.org/matter/dynamic-profile/view/1912622","19-1912622")</f>
        <v>0</v>
      </c>
      <c r="B566" t="s">
        <v>17</v>
      </c>
      <c r="C566" t="s">
        <v>118</v>
      </c>
      <c r="D566" t="s">
        <v>243</v>
      </c>
      <c r="E566" t="s">
        <v>118</v>
      </c>
      <c r="F566" t="s">
        <v>808</v>
      </c>
      <c r="G566" t="s">
        <v>876</v>
      </c>
      <c r="I566" t="s">
        <v>893</v>
      </c>
      <c r="J566" t="s">
        <v>899</v>
      </c>
      <c r="K566" t="s">
        <v>901</v>
      </c>
      <c r="L566" t="s">
        <v>901</v>
      </c>
      <c r="M566" t="s">
        <v>900</v>
      </c>
      <c r="N566" t="s">
        <v>900</v>
      </c>
      <c r="O566" t="s">
        <v>1253</v>
      </c>
      <c r="P566" t="s">
        <v>1255</v>
      </c>
    </row>
    <row r="567" spans="1:16">
      <c r="A567" s="1">
        <f>HYPERLINK("https://lsnyc.legalserver.org/matter/dynamic-profile/view/1912671","19-1912671")</f>
        <v>0</v>
      </c>
      <c r="B567" t="s">
        <v>17</v>
      </c>
      <c r="C567" t="s">
        <v>118</v>
      </c>
      <c r="D567" t="s">
        <v>243</v>
      </c>
      <c r="E567" t="s">
        <v>118</v>
      </c>
      <c r="F567" t="s">
        <v>867</v>
      </c>
      <c r="G567" t="s">
        <v>877</v>
      </c>
      <c r="H567" t="s">
        <v>879</v>
      </c>
      <c r="I567" t="s">
        <v>893</v>
      </c>
      <c r="J567" t="s">
        <v>899</v>
      </c>
      <c r="K567" t="s">
        <v>901</v>
      </c>
      <c r="L567" t="s">
        <v>901</v>
      </c>
      <c r="M567" t="s">
        <v>899</v>
      </c>
      <c r="N567" t="s">
        <v>900</v>
      </c>
      <c r="O567" t="s">
        <v>1253</v>
      </c>
      <c r="P567" t="s">
        <v>1255</v>
      </c>
    </row>
    <row r="568" spans="1:16">
      <c r="A568" s="1">
        <f>HYPERLINK("https://lsnyc.legalserver.org/matter/dynamic-profile/view/1912799","19-1912799")</f>
        <v>0</v>
      </c>
      <c r="B568" t="s">
        <v>20</v>
      </c>
      <c r="C568" t="s">
        <v>135</v>
      </c>
      <c r="D568" t="s">
        <v>135</v>
      </c>
      <c r="E568" t="s">
        <v>310</v>
      </c>
      <c r="F568" t="s">
        <v>868</v>
      </c>
      <c r="G568" t="s">
        <v>876</v>
      </c>
      <c r="I568" t="s">
        <v>893</v>
      </c>
      <c r="J568" t="s">
        <v>899</v>
      </c>
      <c r="K568" t="s">
        <v>901</v>
      </c>
      <c r="L568" t="s">
        <v>901</v>
      </c>
      <c r="M568" t="s">
        <v>899</v>
      </c>
      <c r="N568" t="s">
        <v>900</v>
      </c>
      <c r="O568" t="s">
        <v>1254</v>
      </c>
      <c r="P568" t="s">
        <v>1254</v>
      </c>
    </row>
    <row r="569" spans="1:16">
      <c r="A569" s="1">
        <f>HYPERLINK("https://lsnyc.legalserver.org/matter/dynamic-profile/view/1912806","19-1912806")</f>
        <v>0</v>
      </c>
      <c r="B569" t="s">
        <v>20</v>
      </c>
      <c r="C569" t="s">
        <v>135</v>
      </c>
      <c r="D569" t="s">
        <v>135</v>
      </c>
      <c r="E569" t="s">
        <v>310</v>
      </c>
      <c r="F569" t="s">
        <v>869</v>
      </c>
      <c r="G569" t="s">
        <v>876</v>
      </c>
      <c r="I569" t="s">
        <v>893</v>
      </c>
      <c r="J569" t="s">
        <v>899</v>
      </c>
      <c r="K569" t="s">
        <v>901</v>
      </c>
      <c r="L569" t="s">
        <v>901</v>
      </c>
      <c r="M569" t="s">
        <v>899</v>
      </c>
      <c r="N569" t="s">
        <v>900</v>
      </c>
      <c r="O569" t="s">
        <v>1254</v>
      </c>
      <c r="P569" t="s">
        <v>1254</v>
      </c>
    </row>
    <row r="570" spans="1:16">
      <c r="A570" s="1">
        <f>HYPERLINK("https://lsnyc.legalserver.org/matter/dynamic-profile/view/1913329","19-1913329")</f>
        <v>0</v>
      </c>
      <c r="B570" t="s">
        <v>20</v>
      </c>
      <c r="C570" t="s">
        <v>135</v>
      </c>
      <c r="D570" t="s">
        <v>241</v>
      </c>
      <c r="E570" t="s">
        <v>310</v>
      </c>
      <c r="F570" t="s">
        <v>870</v>
      </c>
      <c r="G570" t="s">
        <v>876</v>
      </c>
      <c r="I570" t="s">
        <v>893</v>
      </c>
      <c r="J570" t="s">
        <v>899</v>
      </c>
      <c r="K570" t="s">
        <v>901</v>
      </c>
      <c r="L570" t="s">
        <v>901</v>
      </c>
      <c r="M570" t="s">
        <v>899</v>
      </c>
      <c r="N570" t="s">
        <v>900</v>
      </c>
      <c r="O570" t="s">
        <v>1255</v>
      </c>
      <c r="P570" t="s">
        <v>1256</v>
      </c>
    </row>
    <row r="571" spans="1:16">
      <c r="A571" s="1">
        <f>HYPERLINK("https://lsnyc.legalserver.org/matter/dynamic-profile/view/1913334","19-1913334")</f>
        <v>0</v>
      </c>
      <c r="B571" t="s">
        <v>17</v>
      </c>
      <c r="C571" t="s">
        <v>147</v>
      </c>
      <c r="D571" t="s">
        <v>147</v>
      </c>
      <c r="E571" t="s">
        <v>147</v>
      </c>
      <c r="F571" t="s">
        <v>871</v>
      </c>
      <c r="G571" t="s">
        <v>876</v>
      </c>
      <c r="I571" t="s">
        <v>893</v>
      </c>
      <c r="J571" t="s">
        <v>899</v>
      </c>
      <c r="K571" t="s">
        <v>901</v>
      </c>
      <c r="L571" t="s">
        <v>901</v>
      </c>
      <c r="M571" t="s">
        <v>899</v>
      </c>
      <c r="N571" t="s">
        <v>900</v>
      </c>
      <c r="O571" t="s">
        <v>1255</v>
      </c>
      <c r="P571" t="s">
        <v>1255</v>
      </c>
    </row>
    <row r="572" spans="1:16">
      <c r="A572" s="1">
        <f>HYPERLINK("https://lsnyc.legalserver.org/matter/dynamic-profile/view/1913349","19-1913349")</f>
        <v>0</v>
      </c>
      <c r="B572" t="s">
        <v>17</v>
      </c>
      <c r="C572" t="s">
        <v>176</v>
      </c>
      <c r="D572" t="s">
        <v>278</v>
      </c>
      <c r="E572" t="s">
        <v>176</v>
      </c>
      <c r="F572" t="s">
        <v>872</v>
      </c>
      <c r="G572" t="s">
        <v>876</v>
      </c>
      <c r="I572" t="s">
        <v>893</v>
      </c>
      <c r="J572" t="s">
        <v>899</v>
      </c>
      <c r="K572" t="s">
        <v>901</v>
      </c>
      <c r="L572" t="s">
        <v>901</v>
      </c>
      <c r="M572" t="s">
        <v>899</v>
      </c>
      <c r="N572" t="s">
        <v>900</v>
      </c>
      <c r="O572" t="s">
        <v>1255</v>
      </c>
      <c r="P572" t="s">
        <v>1296</v>
      </c>
    </row>
    <row r="573" spans="1:16">
      <c r="A573" s="1">
        <f>HYPERLINK("https://lsnyc.legalserver.org/matter/dynamic-profile/view/1913834","19-1913834")</f>
        <v>0</v>
      </c>
      <c r="B573" t="s">
        <v>17</v>
      </c>
      <c r="C573" t="s">
        <v>176</v>
      </c>
      <c r="D573" t="s">
        <v>278</v>
      </c>
      <c r="E573" t="s">
        <v>176</v>
      </c>
      <c r="F573" t="s">
        <v>873</v>
      </c>
      <c r="G573" t="s">
        <v>876</v>
      </c>
      <c r="I573" t="s">
        <v>893</v>
      </c>
      <c r="J573" t="s">
        <v>899</v>
      </c>
      <c r="K573" t="s">
        <v>901</v>
      </c>
      <c r="L573" t="s">
        <v>901</v>
      </c>
      <c r="M573" t="s">
        <v>899</v>
      </c>
      <c r="N573" t="s">
        <v>900</v>
      </c>
      <c r="O573" t="s">
        <v>1256</v>
      </c>
      <c r="P573" t="s">
        <v>1296</v>
      </c>
    </row>
    <row r="574" spans="1:16">
      <c r="A574" s="1">
        <f>HYPERLINK("https://lsnyc.legalserver.org/matter/dynamic-profile/view/1913949","19-1913949")</f>
        <v>0</v>
      </c>
      <c r="B574" t="s">
        <v>16</v>
      </c>
      <c r="C574" t="s">
        <v>203</v>
      </c>
      <c r="D574" t="s">
        <v>203</v>
      </c>
      <c r="E574" t="s">
        <v>203</v>
      </c>
      <c r="F574" t="s">
        <v>427</v>
      </c>
      <c r="G574" t="s">
        <v>876</v>
      </c>
      <c r="I574" t="s">
        <v>893</v>
      </c>
      <c r="J574" t="s">
        <v>899</v>
      </c>
      <c r="K574" t="s">
        <v>900</v>
      </c>
      <c r="L574" t="s">
        <v>901</v>
      </c>
      <c r="M574" t="s">
        <v>899</v>
      </c>
      <c r="N574" t="s">
        <v>900</v>
      </c>
      <c r="O574" t="s">
        <v>1257</v>
      </c>
      <c r="P574" t="s">
        <v>1257</v>
      </c>
    </row>
    <row r="575" spans="1:16">
      <c r="A575" s="1">
        <f>HYPERLINK("https://lsnyc.legalserver.org/matter/dynamic-profile/view/1914441","19-1914441")</f>
        <v>0</v>
      </c>
      <c r="B575" t="s">
        <v>17</v>
      </c>
      <c r="C575" t="s">
        <v>139</v>
      </c>
      <c r="D575" t="s">
        <v>139</v>
      </c>
      <c r="E575" t="s">
        <v>139</v>
      </c>
      <c r="F575" t="s">
        <v>874</v>
      </c>
      <c r="G575" t="s">
        <v>876</v>
      </c>
      <c r="I575" t="s">
        <v>893</v>
      </c>
      <c r="J575" t="s">
        <v>899</v>
      </c>
      <c r="K575" t="s">
        <v>901</v>
      </c>
      <c r="L575" t="s">
        <v>901</v>
      </c>
      <c r="M575" t="s">
        <v>900</v>
      </c>
      <c r="N575" t="s">
        <v>900</v>
      </c>
      <c r="O575" t="s">
        <v>1258</v>
      </c>
      <c r="P575" t="s">
        <v>1258</v>
      </c>
    </row>
    <row r="576" spans="1:16">
      <c r="A576" s="1">
        <f>HYPERLINK("https://lsnyc.legalserver.org/matter/dynamic-profile/view/4001456","X10E-14001456")</f>
        <v>0</v>
      </c>
      <c r="B576" t="s">
        <v>17</v>
      </c>
      <c r="C576" t="s">
        <v>166</v>
      </c>
      <c r="D576" t="s">
        <v>205</v>
      </c>
      <c r="E576" t="s">
        <v>166</v>
      </c>
      <c r="F576" t="s">
        <v>875</v>
      </c>
      <c r="G576" t="s">
        <v>876</v>
      </c>
      <c r="I576" t="s">
        <v>891</v>
      </c>
      <c r="J576" t="s">
        <v>899</v>
      </c>
      <c r="K576" t="s">
        <v>900</v>
      </c>
      <c r="L576" t="s">
        <v>901</v>
      </c>
      <c r="M576" t="s">
        <v>899</v>
      </c>
      <c r="N576" t="s">
        <v>900</v>
      </c>
      <c r="O576" t="s">
        <v>1259</v>
      </c>
      <c r="P576" t="s">
        <v>1312</v>
      </c>
    </row>
    <row r="577" spans="1:2">
      <c r="A577" s="1">
        <f>HYPERLINK("https://lsnyc.legalserver.org/matter/dynamic-profile/view/nan","nan")</f>
        <v>0</v>
      </c>
      <c r="B57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Citizen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2019-12-12T21:16:26Z</dcterms:created>
  <dcterms:modified xsi:type="dcterms:W3CDTF">2019-12-12T21:16:26Z</dcterms:modified>
</cp:coreProperties>
</file>