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<sst xmlns="http://schemas.openxmlformats.org/spreadsheetml/2006/main" count="3652" uniqueCount="573">
  <si>
    <t>Hyperlinked Case #</t>
  </si>
  <si>
    <t>Office</t>
  </si>
  <si>
    <t>Primary Advocate</t>
  </si>
  <si>
    <t>Client Name</t>
  </si>
  <si>
    <t>Level of Service</t>
  </si>
  <si>
    <t>Special Legal Problem Code</t>
  </si>
  <si>
    <t>Exclude due to Income?</t>
  </si>
  <si>
    <t>Needs DHCI?</t>
  </si>
  <si>
    <t>Needs Substantial Activity?</t>
  </si>
  <si>
    <t>Language</t>
  </si>
  <si>
    <t>HRA Outcome</t>
  </si>
  <si>
    <t>HRA_Case_Coding</t>
  </si>
  <si>
    <t>BkLS</t>
  </si>
  <si>
    <t>BxLS</t>
  </si>
  <si>
    <t>LSU</t>
  </si>
  <si>
    <t>MLS</t>
  </si>
  <si>
    <t>QLS</t>
  </si>
  <si>
    <t>Alba, Sarah</t>
  </si>
  <si>
    <t>Bedard, Nancy</t>
  </si>
  <si>
    <t>Dranoff, Sarah</t>
  </si>
  <si>
    <t>Odoemene, Udoka</t>
  </si>
  <si>
    <t>Salk, Nicole</t>
  </si>
  <si>
    <t>Surette, Gibb</t>
  </si>
  <si>
    <t>Wilkins, Amanda</t>
  </si>
  <si>
    <t>Nacinovich, Anne</t>
  </si>
  <si>
    <t>Cook, Veronica</t>
  </si>
  <si>
    <t>Lebron, Fernando</t>
  </si>
  <si>
    <t>Anderson, Theresa</t>
  </si>
  <si>
    <t>Brito, Victor</t>
  </si>
  <si>
    <t>Goldman, Caitlin</t>
  </si>
  <si>
    <t>Martinez Alonzo, Washcarina</t>
  </si>
  <si>
    <t>Rosner, Julia</t>
  </si>
  <si>
    <t>Katz, Cindy</t>
  </si>
  <si>
    <t>Sanchez, Jose C</t>
  </si>
  <si>
    <t>Garcia Garcia, Sneyder</t>
  </si>
  <si>
    <t>Flores, Felix</t>
  </si>
  <si>
    <t>Stevens, Bernard</t>
  </si>
  <si>
    <t>Kourouma, Odia</t>
  </si>
  <si>
    <t>Davenport, Rose</t>
  </si>
  <si>
    <t>Reliford, Latia</t>
  </si>
  <si>
    <t>Khavina, Regina</t>
  </si>
  <si>
    <t>Anderson, Steven L</t>
  </si>
  <si>
    <t>Jones, Katrina</t>
  </si>
  <si>
    <t>White-Fikes, Rothanda</t>
  </si>
  <si>
    <t>Tatum, Monica</t>
  </si>
  <si>
    <t>Brice, David T</t>
  </si>
  <si>
    <t>Ramos, Marcos</t>
  </si>
  <si>
    <t>Boyd, Matthew</t>
  </si>
  <si>
    <t>Gubitosi, Vanessa</t>
  </si>
  <si>
    <t>Wilson, Zahiym</t>
  </si>
  <si>
    <t>Jean-Pierre, Phillip</t>
  </si>
  <si>
    <t>Mcarthur, Frank</t>
  </si>
  <si>
    <t>Banner, Evadney</t>
  </si>
  <si>
    <t>Brown, Ackelia</t>
  </si>
  <si>
    <t>Suero Monta, Basilia</t>
  </si>
  <si>
    <t>Brown, Yahmekqua</t>
  </si>
  <si>
    <t>Rilley, Maureen</t>
  </si>
  <si>
    <t>Taitt, Kelvin</t>
  </si>
  <si>
    <t>Siesser, Joan</t>
  </si>
  <si>
    <t>Lockhart, Joshua</t>
  </si>
  <si>
    <t>Wright, John</t>
  </si>
  <si>
    <t>Gill Grant, Rhoda C</t>
  </si>
  <si>
    <t>Lozano Garcia, Olgapatricia</t>
  </si>
  <si>
    <t>Gustave, Teshandra</t>
  </si>
  <si>
    <t>Jules, Frantzy</t>
  </si>
  <si>
    <t>Bhardway, Rahul</t>
  </si>
  <si>
    <t>Muhammad, Raabia</t>
  </si>
  <si>
    <t>Caesar, Fitzbevan</t>
  </si>
  <si>
    <t>Fadelseed, Mohammed</t>
  </si>
  <si>
    <t>Gordon, Corey</t>
  </si>
  <si>
    <t>Rivera, Diandra</t>
  </si>
  <si>
    <t>Untuna, Adriana</t>
  </si>
  <si>
    <t>Radames, Edwin</t>
  </si>
  <si>
    <t>Rodriguez, Andres</t>
  </si>
  <si>
    <t>Capellan, Tammy</t>
  </si>
  <si>
    <t>Moya, Laura</t>
  </si>
  <si>
    <t>William-lewis, Davina</t>
  </si>
  <si>
    <t>Robinson, Valdissa</t>
  </si>
  <si>
    <t>Kingston, Rochelle</t>
  </si>
  <si>
    <t>Speer, Joseph</t>
  </si>
  <si>
    <t>Kirkland, Starr</t>
  </si>
  <si>
    <t>Jenkins, Brenda</t>
  </si>
  <si>
    <t>Bryan, Serena</t>
  </si>
  <si>
    <t>Nelson, Leilani</t>
  </si>
  <si>
    <t>Thompson, Sean E</t>
  </si>
  <si>
    <t>Blanco Ortiz, Edinson</t>
  </si>
  <si>
    <t>Demming, Nathanael</t>
  </si>
  <si>
    <t>Hernandez, Hilario</t>
  </si>
  <si>
    <t>Marinez, Fredy</t>
  </si>
  <si>
    <t>Leggette, Tiffany N</t>
  </si>
  <si>
    <t>Green, James</t>
  </si>
  <si>
    <t>Lugo, Francis</t>
  </si>
  <si>
    <t>Pierre-louis, Ariel</t>
  </si>
  <si>
    <t>Smalls, Rameses</t>
  </si>
  <si>
    <t>McCoy, Theron</t>
  </si>
  <si>
    <t>Bernes, Millard</t>
  </si>
  <si>
    <t>Lugo, Marisol</t>
  </si>
  <si>
    <t>King, George W</t>
  </si>
  <si>
    <t>St. Phard, Medgine J</t>
  </si>
  <si>
    <t>Caraballo, Angel</t>
  </si>
  <si>
    <t>Smith, Sharnay</t>
  </si>
  <si>
    <t>Mitchell, Chanel</t>
  </si>
  <si>
    <t>Wraich, Sajid</t>
  </si>
  <si>
    <t>Alexis, Ayodel</t>
  </si>
  <si>
    <t>Wong, Richard K</t>
  </si>
  <si>
    <t>Cyrille, Hacheler</t>
  </si>
  <si>
    <t>Mathias, Amari</t>
  </si>
  <si>
    <t>Mccoy, Kwanza</t>
  </si>
  <si>
    <t>Lees, Winsome</t>
  </si>
  <si>
    <t>Williams, Zikim</t>
  </si>
  <si>
    <t>Robles, Ariel M</t>
  </si>
  <si>
    <t>Nemorin, Jonathan</t>
  </si>
  <si>
    <t>Hossain, Mohammed</t>
  </si>
  <si>
    <t>Guobala, Presley</t>
  </si>
  <si>
    <t>Marquez, Hector</t>
  </si>
  <si>
    <t>McGraw, Daniel</t>
  </si>
  <si>
    <t>Anthony, Lesley</t>
  </si>
  <si>
    <t>Amazan, Dieudila</t>
  </si>
  <si>
    <t>Romero, Humberto</t>
  </si>
  <si>
    <t>Pierre Louis, Sophonia</t>
  </si>
  <si>
    <t>Simmons, Charles</t>
  </si>
  <si>
    <t>Martin, Monique</t>
  </si>
  <si>
    <t>Lovett, Stephanie</t>
  </si>
  <si>
    <t>Armstrong, Antonie</t>
  </si>
  <si>
    <t>Carim Jr, Don Michael</t>
  </si>
  <si>
    <t>Payne, Gavin</t>
  </si>
  <si>
    <t>Aponte, Washington</t>
  </si>
  <si>
    <t>Reyes, Pedro</t>
  </si>
  <si>
    <t>Rivera, Marian</t>
  </si>
  <si>
    <t>Martinez Flores, Keisy Mercedes</t>
  </si>
  <si>
    <t>Davis, Monesha</t>
  </si>
  <si>
    <t>Gonzalez, Elizabeth</t>
  </si>
  <si>
    <t>Rodriguez, Yuverky</t>
  </si>
  <si>
    <t>Yasmin, Ferzana</t>
  </si>
  <si>
    <t>Sylla, Mahamadou</t>
  </si>
  <si>
    <t>Elumeze, Anthony</t>
  </si>
  <si>
    <t>Forster, David</t>
  </si>
  <si>
    <t>Sanchez, Jose</t>
  </si>
  <si>
    <t>Siri, Eustaquio</t>
  </si>
  <si>
    <t>Marquez, Daniel</t>
  </si>
  <si>
    <t>Vidals, Alberto</t>
  </si>
  <si>
    <t>Torres, Jose</t>
  </si>
  <si>
    <t>Rodriguez, Sandy</t>
  </si>
  <si>
    <t>Blanc, Rebecca</t>
  </si>
  <si>
    <t>Squirewell, I-king</t>
  </si>
  <si>
    <t>Mccants, Kturah</t>
  </si>
  <si>
    <t>Walters, Sharon D</t>
  </si>
  <si>
    <t>Ryan Diaz, Jonathan</t>
  </si>
  <si>
    <t>McClein, Travis</t>
  </si>
  <si>
    <t>Lilley, Darnell</t>
  </si>
  <si>
    <t>Simon, Aubrey G</t>
  </si>
  <si>
    <t>Sapp, Leslie</t>
  </si>
  <si>
    <t>Gourang, Soha</t>
  </si>
  <si>
    <t>Barrett, Keyeira</t>
  </si>
  <si>
    <t>Doggett, Dana</t>
  </si>
  <si>
    <t>Cooper, Crystal</t>
  </si>
  <si>
    <t>Finch, Matthew</t>
  </si>
  <si>
    <t>Derosa, Ralph A</t>
  </si>
  <si>
    <t>Isama, Antoinette</t>
  </si>
  <si>
    <t>Cottle, Florence</t>
  </si>
  <si>
    <t>Morales, Vanessa</t>
  </si>
  <si>
    <t>Ruffini, Evelyn</t>
  </si>
  <si>
    <t>Salikram, Delmar</t>
  </si>
  <si>
    <t>Murph, Mikaela</t>
  </si>
  <si>
    <t>Hasnva, Maria</t>
  </si>
  <si>
    <t>Mcbride-Casey, Nehemiah</t>
  </si>
  <si>
    <t>Vargas, Joanny</t>
  </si>
  <si>
    <t>Hwee, Myohwa</t>
  </si>
  <si>
    <t>Kryzhnovskiy, Vitaly</t>
  </si>
  <si>
    <t>Huston, Dana</t>
  </si>
  <si>
    <t>Germain, Jonathan</t>
  </si>
  <si>
    <t>Qazi, Shahzada</t>
  </si>
  <si>
    <t>Suggs, Ian</t>
  </si>
  <si>
    <t>Wasser Strong, Gary</t>
  </si>
  <si>
    <t>Woods w, Chavisa</t>
  </si>
  <si>
    <t>Willis, Sadie</t>
  </si>
  <si>
    <t>Balbuena, Yesenia</t>
  </si>
  <si>
    <t>Acevedo, Brandon N</t>
  </si>
  <si>
    <t>Duren, Jakirah</t>
  </si>
  <si>
    <t>Silverman, Ana Maria</t>
  </si>
  <si>
    <t>Heriveaux, Jean</t>
  </si>
  <si>
    <t>Williams, Joseph</t>
  </si>
  <si>
    <t>Kholodov, Vladimir</t>
  </si>
  <si>
    <t>Jenkins, Kasha</t>
  </si>
  <si>
    <t>Palacio, Gilbert</t>
  </si>
  <si>
    <t>Velazquez, Miriam</t>
  </si>
  <si>
    <t>Washington, Sean</t>
  </si>
  <si>
    <t>Deans, Ramarr</t>
  </si>
  <si>
    <t>Garcia, Alexandra</t>
  </si>
  <si>
    <t>Graham, Valarie</t>
  </si>
  <si>
    <t>Barthelus, Erline</t>
  </si>
  <si>
    <t>Flores, Ivette</t>
  </si>
  <si>
    <t>Tarius, Beverly</t>
  </si>
  <si>
    <t>Noel, Zoila</t>
  </si>
  <si>
    <t>Riaz, Sadia</t>
  </si>
  <si>
    <t>Morgovskiy, Roman</t>
  </si>
  <si>
    <t>Hernandez, Adrian</t>
  </si>
  <si>
    <t>Sukhnanan, Janet</t>
  </si>
  <si>
    <t>Coca, Engels B</t>
  </si>
  <si>
    <t>Paige, Angela M</t>
  </si>
  <si>
    <t>Lewis, Steffon</t>
  </si>
  <si>
    <t>Johnson, Shakena</t>
  </si>
  <si>
    <t>Herrera, Albert</t>
  </si>
  <si>
    <t>Rhanes, Lavette</t>
  </si>
  <si>
    <t>Jerez, Jackeline O</t>
  </si>
  <si>
    <t>Lopez, Rosa</t>
  </si>
  <si>
    <t>Mccoy, Vellina</t>
  </si>
  <si>
    <t>Vargas, Massiel</t>
  </si>
  <si>
    <t>Hernandez, Jose P</t>
  </si>
  <si>
    <t>Currenti, Randi</t>
  </si>
  <si>
    <t>Alegria, Luis</t>
  </si>
  <si>
    <t>Rosario, Milan</t>
  </si>
  <si>
    <t>Suero, Evelyn</t>
  </si>
  <si>
    <t>Sandoval, Jefferson</t>
  </si>
  <si>
    <t>Bermudez, Juan</t>
  </si>
  <si>
    <t>Rosario, Eddy</t>
  </si>
  <si>
    <t>Ramirez, Denia</t>
  </si>
  <si>
    <t>Nesmith, Tiana</t>
  </si>
  <si>
    <t>Donoghue, Barbara</t>
  </si>
  <si>
    <t>Strickland, Tara</t>
  </si>
  <si>
    <t>Guerrero Estrada, Alfredo</t>
  </si>
  <si>
    <t>Ortiz, Angel</t>
  </si>
  <si>
    <t>Von Blaque, Victoria</t>
  </si>
  <si>
    <t>Munroe, John R</t>
  </si>
  <si>
    <t>Jimenez, Jennifer</t>
  </si>
  <si>
    <t>Live, Nyeisha</t>
  </si>
  <si>
    <t>Mitchell, Alicia</t>
  </si>
  <si>
    <t>Bernardez, Sheyleth</t>
  </si>
  <si>
    <t>Ruano, Walter</t>
  </si>
  <si>
    <t>Ali, Kamilah</t>
  </si>
  <si>
    <t>Sofer, Kobi</t>
  </si>
  <si>
    <t>Mendez, Carolina M</t>
  </si>
  <si>
    <t>Rosado, Maria E</t>
  </si>
  <si>
    <t>Townsend, Steven</t>
  </si>
  <si>
    <t>Henon, Katherine</t>
  </si>
  <si>
    <t>Jackson, Sally</t>
  </si>
  <si>
    <t>Jaata, Pa Omar</t>
  </si>
  <si>
    <t>Richardson, Mykall</t>
  </si>
  <si>
    <t>Grullon, Tamara</t>
  </si>
  <si>
    <t>Ngo, Nick</t>
  </si>
  <si>
    <t>Jean, Daisja</t>
  </si>
  <si>
    <t>Benard, Joel</t>
  </si>
  <si>
    <t>Ramsay, Charmaine</t>
  </si>
  <si>
    <t>Candler, April</t>
  </si>
  <si>
    <t>Plowden, Lakisha</t>
  </si>
  <si>
    <t>Torres, Wilfredo</t>
  </si>
  <si>
    <t>Linden, Brian</t>
  </si>
  <si>
    <t>Baalzarh -Taty, Manuela</t>
  </si>
  <si>
    <t>Anderson, Steven</t>
  </si>
  <si>
    <t>Huffman, Cynthia</t>
  </si>
  <si>
    <t>Perez, Enrique</t>
  </si>
  <si>
    <t>Phangibryan, Gaila</t>
  </si>
  <si>
    <t>Lowy, Liora Z</t>
  </si>
  <si>
    <t>Nieves, Melissa</t>
  </si>
  <si>
    <t>Hollie, Rashon</t>
  </si>
  <si>
    <t>Hutchinson, Shantel</t>
  </si>
  <si>
    <t>Brown, Matthew</t>
  </si>
  <si>
    <t>Sosa, Jorge</t>
  </si>
  <si>
    <t>Wade, Wesley</t>
  </si>
  <si>
    <t>Bhargava, Sudhir</t>
  </si>
  <si>
    <t>Raimondi, Anthony</t>
  </si>
  <si>
    <t>Garett, John G</t>
  </si>
  <si>
    <t>Olin, Albert</t>
  </si>
  <si>
    <t>Fantauzzi, Joshua</t>
  </si>
  <si>
    <t>Rowell, Kelly</t>
  </si>
  <si>
    <t>Cisneros, Sara</t>
  </si>
  <si>
    <t>Akhnoukh, Markos N</t>
  </si>
  <si>
    <t>De Las Nueces, Yvette</t>
  </si>
  <si>
    <t>Benenge, Richard</t>
  </si>
  <si>
    <t>Small, Heather</t>
  </si>
  <si>
    <t>Yarbrough, Donal</t>
  </si>
  <si>
    <t>Nivar, Yuliana</t>
  </si>
  <si>
    <t>Agard, Wayne</t>
  </si>
  <si>
    <t>Washington, Tracey</t>
  </si>
  <si>
    <t>Godfrey, James</t>
  </si>
  <si>
    <t>Graham, Tamara</t>
  </si>
  <si>
    <t>Gray, Daseta</t>
  </si>
  <si>
    <t>Swofford, David</t>
  </si>
  <si>
    <t>Chang, Kevin</t>
  </si>
  <si>
    <t>Jacobs, Joyce</t>
  </si>
  <si>
    <t>Carrasquillo, Davis</t>
  </si>
  <si>
    <t>Flores, William J</t>
  </si>
  <si>
    <t>Khan, Tiffany</t>
  </si>
  <si>
    <t>Iwelu, Mimi W</t>
  </si>
  <si>
    <t>Schifferle, Steve</t>
  </si>
  <si>
    <t>Kelley, Charisma</t>
  </si>
  <si>
    <t>Galler, Alexa</t>
  </si>
  <si>
    <t>Oakes, Morris</t>
  </si>
  <si>
    <t>Lewis, Jordan</t>
  </si>
  <si>
    <t>Vasquez, Luis</t>
  </si>
  <si>
    <t>Burnett, Michelle</t>
  </si>
  <si>
    <t>Martinez, Paul</t>
  </si>
  <si>
    <t>Nelson, Michael D</t>
  </si>
  <si>
    <t>McFarlane, Donna</t>
  </si>
  <si>
    <t>Viassy, Kai</t>
  </si>
  <si>
    <t>Peralta, Deblin</t>
  </si>
  <si>
    <t>Ramirez, Kennia</t>
  </si>
  <si>
    <t>Morra, Juana</t>
  </si>
  <si>
    <t>Koester, Richard</t>
  </si>
  <si>
    <t>Richmond, Edgar</t>
  </si>
  <si>
    <t>Aly, Ingie</t>
  </si>
  <si>
    <t>cannon, Sean</t>
  </si>
  <si>
    <t>Landau, Diana</t>
  </si>
  <si>
    <t>Hannah, Jarrett L</t>
  </si>
  <si>
    <t>Mensah-Quaye, Joyce</t>
  </si>
  <si>
    <t>Sisatar, Afsaneh</t>
  </si>
  <si>
    <t>Vincent, Marlene</t>
  </si>
  <si>
    <t>Garcia, Eddie</t>
  </si>
  <si>
    <t>Scott, Marlene</t>
  </si>
  <si>
    <t>Aldridge, Corbin</t>
  </si>
  <si>
    <t>Alfonso, Anybel</t>
  </si>
  <si>
    <t>Elder, Ron</t>
  </si>
  <si>
    <t>Brown, Joe</t>
  </si>
  <si>
    <t>Hazel, Dushi</t>
  </si>
  <si>
    <t>Shady, Sean</t>
  </si>
  <si>
    <t>Marrero, Madelyn</t>
  </si>
  <si>
    <t>DeJesus, Maria</t>
  </si>
  <si>
    <t>Yu, Wesley</t>
  </si>
  <si>
    <t>Thompkins, Catarlton</t>
  </si>
  <si>
    <t>Hayes, Pamela</t>
  </si>
  <si>
    <t>Mouzon, Eboney</t>
  </si>
  <si>
    <t>Mvunga, Teresa</t>
  </si>
  <si>
    <t>Reboredo, Gabriel</t>
  </si>
  <si>
    <t>Walker, Arkies</t>
  </si>
  <si>
    <t>Romanelli, Kathy</t>
  </si>
  <si>
    <t>Crocco, Marie</t>
  </si>
  <si>
    <t>McCray, Michael</t>
  </si>
  <si>
    <t>McCarthy, Coleen</t>
  </si>
  <si>
    <t>Figueroa, Luceilinn</t>
  </si>
  <si>
    <t>Martinez, Wanda</t>
  </si>
  <si>
    <t>Taylor, Eric</t>
  </si>
  <si>
    <t>Nkombe, Ginette</t>
  </si>
  <si>
    <t>Vera, Laura</t>
  </si>
  <si>
    <t>Perez, Jefferson</t>
  </si>
  <si>
    <t>Sanchez, Joshua A</t>
  </si>
  <si>
    <t>Torres, Christian</t>
  </si>
  <si>
    <t>Elaktaa, Aesha</t>
  </si>
  <si>
    <t>Akram, Amirah</t>
  </si>
  <si>
    <t>Alvarado, Keila</t>
  </si>
  <si>
    <t>Sanchez, Alma</t>
  </si>
  <si>
    <t>Castillo, Idalis</t>
  </si>
  <si>
    <t>Rivera, Andre</t>
  </si>
  <si>
    <t>Flores, Veronica</t>
  </si>
  <si>
    <t>Roberts, Claudine</t>
  </si>
  <si>
    <t>Sayles, Monique</t>
  </si>
  <si>
    <t>Crawford, Natasha</t>
  </si>
  <si>
    <t>Sastre, Selina</t>
  </si>
  <si>
    <t>Galan-Batista, David</t>
  </si>
  <si>
    <t>Chacon, Mauricio</t>
  </si>
  <si>
    <t>Ortega, Carlos</t>
  </si>
  <si>
    <t>Priestley, Ulani</t>
  </si>
  <si>
    <t>Gordon, Mark</t>
  </si>
  <si>
    <t>Angel, Spencer</t>
  </si>
  <si>
    <t>Cuellar, Erik</t>
  </si>
  <si>
    <t>Violante, Suzette</t>
  </si>
  <si>
    <t>Coriglino, Diane</t>
  </si>
  <si>
    <t>Ackman, Raphael</t>
  </si>
  <si>
    <t>Gessler, Katerina</t>
  </si>
  <si>
    <t>Krohmer, Berenice</t>
  </si>
  <si>
    <t>Feliz, Maxi</t>
  </si>
  <si>
    <t>Zimba, Pamela M</t>
  </si>
  <si>
    <t>Mangual, Omayra</t>
  </si>
  <si>
    <t>Martinez, Dominga</t>
  </si>
  <si>
    <t>Osei-Tutu, Nana</t>
  </si>
  <si>
    <t>Funaro, Michael</t>
  </si>
  <si>
    <t>Diagne, Papa O</t>
  </si>
  <si>
    <t>Sessoms, Linda</t>
  </si>
  <si>
    <t>DeJesus, Anna</t>
  </si>
  <si>
    <t>Speakes, Damaris</t>
  </si>
  <si>
    <t>Gomez, Wendy</t>
  </si>
  <si>
    <t>Turner, Michael</t>
  </si>
  <si>
    <t>Vasquez, Julia</t>
  </si>
  <si>
    <t>Irby, Gladys</t>
  </si>
  <si>
    <t>Jones, Trammel</t>
  </si>
  <si>
    <t>Cowsh, Walter</t>
  </si>
  <si>
    <t>Keddy, Carol A</t>
  </si>
  <si>
    <t>Pagan, Janine</t>
  </si>
  <si>
    <t>Mayfield, Elizabeth</t>
  </si>
  <si>
    <t>Donohue jr, Vincent T</t>
  </si>
  <si>
    <t>Barnes, Sashawni</t>
  </si>
  <si>
    <t>Suarez, Patricia</t>
  </si>
  <si>
    <t>Gonzalez, Aida</t>
  </si>
  <si>
    <t>Abdul-Hakim, Tamela</t>
  </si>
  <si>
    <t>Smith, Randy</t>
  </si>
  <si>
    <t>Magarin, Jose A.</t>
  </si>
  <si>
    <t>Hamani, Amina</t>
  </si>
  <si>
    <t>Connerney, Erica</t>
  </si>
  <si>
    <t>Green, Roy M</t>
  </si>
  <si>
    <t>Cano, David</t>
  </si>
  <si>
    <t>Choice, Anita</t>
  </si>
  <si>
    <t>Cayetano, Ramon</t>
  </si>
  <si>
    <t>Cortes Rodriguez, Luis E</t>
  </si>
  <si>
    <t>Fa, Fang Fang</t>
  </si>
  <si>
    <t>Ortega, Rosa Iliana</t>
  </si>
  <si>
    <t>Leon, Angelina</t>
  </si>
  <si>
    <t>Gentle, Jacqueline</t>
  </si>
  <si>
    <t>Manna, Stephano</t>
  </si>
  <si>
    <t>Herrera, John</t>
  </si>
  <si>
    <t>Lucero, Gonzaga</t>
  </si>
  <si>
    <t>Flores, Christian</t>
  </si>
  <si>
    <t>Walker, Gabriela C</t>
  </si>
  <si>
    <t>Reynolds, Alana</t>
  </si>
  <si>
    <t>Rucker, Angelita</t>
  </si>
  <si>
    <t>Rodriguez, Conrado</t>
  </si>
  <si>
    <t>Sumulong, Raquel</t>
  </si>
  <si>
    <t>Kozina, Anastasiia</t>
  </si>
  <si>
    <t>DeMarco, Robert</t>
  </si>
  <si>
    <t>Santiago, Mayra</t>
  </si>
  <si>
    <t>Vanantwere, Tony</t>
  </si>
  <si>
    <t>Robinson, Gwendolyn</t>
  </si>
  <si>
    <t>Akintan, Femi</t>
  </si>
  <si>
    <t>Charles, Nathalia</t>
  </si>
  <si>
    <t>Forero, Hector</t>
  </si>
  <si>
    <t>Sowerby, Ellen</t>
  </si>
  <si>
    <t>Cintron, Robert</t>
  </si>
  <si>
    <t>Torres, Gabriela</t>
  </si>
  <si>
    <t>Panora, Blanca</t>
  </si>
  <si>
    <t>Rasool, Syeda</t>
  </si>
  <si>
    <t>Hernandez, Elvis</t>
  </si>
  <si>
    <t>Martinez, Andrea</t>
  </si>
  <si>
    <t>Richardson, Halana</t>
  </si>
  <si>
    <t>Higgins, Gary</t>
  </si>
  <si>
    <t>Lugo, William A</t>
  </si>
  <si>
    <t>Chang, Peter</t>
  </si>
  <si>
    <t>Campillo, Lydia</t>
  </si>
  <si>
    <t>Cauchi, Michel</t>
  </si>
  <si>
    <t>Caban, Madeline</t>
  </si>
  <si>
    <t>Brady, Shaina</t>
  </si>
  <si>
    <t>Taveras, Freddy</t>
  </si>
  <si>
    <t>Stewart, Lynda</t>
  </si>
  <si>
    <t>Best, Tyhesia</t>
  </si>
  <si>
    <t>Fernandez, Anaise</t>
  </si>
  <si>
    <t>Oppenhenier, Paul</t>
  </si>
  <si>
    <t>Dixon, Carmen M</t>
  </si>
  <si>
    <t>Jimenez, Leocadio</t>
  </si>
  <si>
    <t>Hodge, Warren</t>
  </si>
  <si>
    <t>Rosa, Moraima</t>
  </si>
  <si>
    <t>Chen, Yue Ming</t>
  </si>
  <si>
    <t>Ramirez, Nohemi</t>
  </si>
  <si>
    <t>Tang, Mei Su</t>
  </si>
  <si>
    <t>Ficklin, Denise</t>
  </si>
  <si>
    <t>Salcedo, Juan F</t>
  </si>
  <si>
    <t>Nettles, Donte</t>
  </si>
  <si>
    <t>Wiggins, Sheena</t>
  </si>
  <si>
    <t>Bennett, Patricia</t>
  </si>
  <si>
    <t>Woychowski, Roxanne</t>
  </si>
  <si>
    <t>Bahr, Jimmy</t>
  </si>
  <si>
    <t>Gaviria Montano, Martha L</t>
  </si>
  <si>
    <t>Grillo, allison</t>
  </si>
  <si>
    <t>Isaac, Eva</t>
  </si>
  <si>
    <t>Avin, Lys</t>
  </si>
  <si>
    <t>Rivera, Nathali</t>
  </si>
  <si>
    <t>Ocoro, Juan D</t>
  </si>
  <si>
    <t>Greaves, Marcia</t>
  </si>
  <si>
    <t>Oberstein, Shari</t>
  </si>
  <si>
    <t>Hernandez, Nor Bay</t>
  </si>
  <si>
    <t>Carter, Domonique J P</t>
  </si>
  <si>
    <t>Gomez, Laura</t>
  </si>
  <si>
    <t>Watson, Kayla D</t>
  </si>
  <si>
    <t>Guzman, Angela</t>
  </si>
  <si>
    <t>Grant, Asha I</t>
  </si>
  <si>
    <t>Vranic, Dusan</t>
  </si>
  <si>
    <t>Mothersill, Lenoorth B</t>
  </si>
  <si>
    <t>Enriquez, Carmen</t>
  </si>
  <si>
    <t>Castillo Mejia, Carmela Estela</t>
  </si>
  <si>
    <t>Walker, Chanta</t>
  </si>
  <si>
    <t>Sadick, Zafar</t>
  </si>
  <si>
    <t>Aboulenazar, Magdy</t>
  </si>
  <si>
    <t>Joseph, Matthew</t>
  </si>
  <si>
    <t>Mellett, Tom</t>
  </si>
  <si>
    <t>Janvier, Jean</t>
  </si>
  <si>
    <t>Ebeling, Jessica</t>
  </si>
  <si>
    <t>Topcu, Melis</t>
  </si>
  <si>
    <t>Wisher, Darryl</t>
  </si>
  <si>
    <t>Zabalawi, Ibrahim</t>
  </si>
  <si>
    <t>Shambhudat, Subhas C</t>
  </si>
  <si>
    <t>Walker, Steve</t>
  </si>
  <si>
    <t>Johnson, Mary</t>
  </si>
  <si>
    <t>Russell, Vernell</t>
  </si>
  <si>
    <t>Harripersaud, Nandita M</t>
  </si>
  <si>
    <t>Guerra, Cecilia</t>
  </si>
  <si>
    <t>Smith, Alipa</t>
  </si>
  <si>
    <t>Kyriacou, karla</t>
  </si>
  <si>
    <t>Bonilla, Jason</t>
  </si>
  <si>
    <t>Mitchell, Mark</t>
  </si>
  <si>
    <t>Pichardo, Jorge</t>
  </si>
  <si>
    <t>Wood, Anne</t>
  </si>
  <si>
    <t>Riddick, Roland</t>
  </si>
  <si>
    <t>Davidov, Nelly</t>
  </si>
  <si>
    <t>Oike, Akira</t>
  </si>
  <si>
    <t>De La Cuesta, Carlos</t>
  </si>
  <si>
    <t>Koyfman, Inna</t>
  </si>
  <si>
    <t>Guerrero, Cesar</t>
  </si>
  <si>
    <t>Smith, Naeemah</t>
  </si>
  <si>
    <t>Burgos, Casimiro</t>
  </si>
  <si>
    <t>Christy, Dana</t>
  </si>
  <si>
    <t>ROSS, RONALD</t>
  </si>
  <si>
    <t>Chiloloma, Precious M</t>
  </si>
  <si>
    <t>Shala, Malinda</t>
  </si>
  <si>
    <t>Ahmed, Zabe</t>
  </si>
  <si>
    <t>Oreilly, Kenson</t>
  </si>
  <si>
    <t>Dadwah, Ronson</t>
  </si>
  <si>
    <t>Singh-Ramkisson, Sunardaye</t>
  </si>
  <si>
    <t>Ahmed, Misbah</t>
  </si>
  <si>
    <t>Ozbek, Janet</t>
  </si>
  <si>
    <t>Situ, David</t>
  </si>
  <si>
    <t>Rich, Michael</t>
  </si>
  <si>
    <t>Kalinik, Mikhail</t>
  </si>
  <si>
    <t>Arocho, Mary</t>
  </si>
  <si>
    <t>Walker, Denise V</t>
  </si>
  <si>
    <t>Torrez, Pablo</t>
  </si>
  <si>
    <t>Mun, Seung</t>
  </si>
  <si>
    <t>Gonzalez, Victor M</t>
  </si>
  <si>
    <t>Advice</t>
  </si>
  <si>
    <t>Out-of-Court Advocacy</t>
  </si>
  <si>
    <t>Representation - State Court</t>
  </si>
  <si>
    <t>Representation - Admin. Agency</t>
  </si>
  <si>
    <t>Hold For Review</t>
  </si>
  <si>
    <t>Brief Service</t>
  </si>
  <si>
    <t>Representation - Federal Court</t>
  </si>
  <si>
    <t>21-13 Discrimination (Other)</t>
  </si>
  <si>
    <t>213 Disability Discrimination</t>
  </si>
  <si>
    <t>930 Licenses (Auto &amp; Other)</t>
  </si>
  <si>
    <t>22-2 Wage/Hour (Overtime)</t>
  </si>
  <si>
    <t>294 Criminal History</t>
  </si>
  <si>
    <t>215 National Origin Discrimination</t>
  </si>
  <si>
    <t>217 Religious Discrimination</t>
  </si>
  <si>
    <t>211 Race/Color Discrimination</t>
  </si>
  <si>
    <t>21-10 Discrimination (Gender Identity)</t>
  </si>
  <si>
    <t>21-9 Discrimination (Sexual Orientation)</t>
  </si>
  <si>
    <t>29-1 Sick Days, 29-2 Other Employment</t>
  </si>
  <si>
    <t>22-1 Wage/Hour (Minimum Wage)</t>
  </si>
  <si>
    <t>214 Age Discrimination</t>
  </si>
  <si>
    <t>21-14 Retaliation (Discrimination)</t>
  </si>
  <si>
    <t>21-14 Retaliation (Discrimination), 212 Gender Discrimination</t>
  </si>
  <si>
    <t>220 Wage/Hour Claims</t>
  </si>
  <si>
    <t>760 Unemployment Compensation</t>
  </si>
  <si>
    <t>29-2 Other Employment</t>
  </si>
  <si>
    <t>21-14 Retaliation (Discrimination), 213 Disability Discrimination</t>
  </si>
  <si>
    <t>780 Worker's Compensation</t>
  </si>
  <si>
    <t>21-14 Retaliation (Discrimination), 218 Sexual Harassment</t>
  </si>
  <si>
    <t>218 Sexual Harassment</t>
  </si>
  <si>
    <t>220 Wage/Hour Claims, 293 - Family Medical Leave Act</t>
  </si>
  <si>
    <t>29-1 Sick Days</t>
  </si>
  <si>
    <t>29-4 NLRA</t>
  </si>
  <si>
    <t>22-4 Retaliation (Wage/Hour)</t>
  </si>
  <si>
    <t>Needs Income Waiver</t>
  </si>
  <si>
    <t>Needs DHCI</t>
  </si>
  <si>
    <t>Needs Substantial Activity in FY20</t>
  </si>
  <si>
    <t>English</t>
  </si>
  <si>
    <t>Spanish</t>
  </si>
  <si>
    <t>French</t>
  </si>
  <si>
    <t>Russian</t>
  </si>
  <si>
    <t>Dutch</t>
  </si>
  <si>
    <t>Creole</t>
  </si>
  <si>
    <t>Serbocroatian</t>
  </si>
  <si>
    <t>Italian</t>
  </si>
  <si>
    <t>Advice Given</t>
  </si>
  <si>
    <t>**Needs Outcome**</t>
  </si>
  <si>
    <t>Pre-Litigation Settlement</t>
  </si>
  <si>
    <t>Approved by Presiding Court/Tribunal</t>
  </si>
  <si>
    <t>Complaint Submitted</t>
  </si>
  <si>
    <t>Obtained/Preserved/Increased Unemployment Benefits/Rights</t>
  </si>
  <si>
    <t>Post-Litigation Settlement</t>
  </si>
  <si>
    <t>**Needs Outcome Date**</t>
  </si>
  <si>
    <t>B -EMP</t>
  </si>
  <si>
    <t>***Needs Cleanup***</t>
  </si>
  <si>
    <t>T1-PRELIT</t>
  </si>
  <si>
    <t>T2-DIS</t>
  </si>
  <si>
    <t>T1-LICE</t>
  </si>
  <si>
    <t>T1-EMPOTH_</t>
  </si>
  <si>
    <t>T1-UIWC</t>
  </si>
  <si>
    <t>T2-WAGE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</si>
</sst>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89"/>
  <sheetViews>
    <sheetView tabSelected="1" workbookViewId="0"/>
  </sheetViews>
  <sheetFormatPr defaultRowHeight="15"/>
  <cols>
    <col min="1" max="1" width="20.7109375" style="1" customWidth="1"/>
    <col min="3" max="64" width="30.710937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>
        <f>HYPERLINK("https://lsnyc.legalserver.org/matter/dynamic-profile/view/1906418","19-1906418")</f>
        <v>0</v>
      </c>
      <c r="B2" t="s">
        <v>12</v>
      </c>
      <c r="C2" t="s">
        <v>17</v>
      </c>
      <c r="D2" t="s">
        <v>33</v>
      </c>
      <c r="E2" t="s">
        <v>513</v>
      </c>
      <c r="J2" t="s">
        <v>549</v>
      </c>
      <c r="K2" t="s">
        <v>557</v>
      </c>
      <c r="L2" t="s">
        <v>565</v>
      </c>
    </row>
    <row r="3" spans="1:12">
      <c r="A3" s="1">
        <f>HYPERLINK("https://lsnyc.legalserver.org/matter/dynamic-profile/view/1905445","19-1905445")</f>
        <v>0</v>
      </c>
      <c r="B3" t="s">
        <v>12</v>
      </c>
      <c r="C3" t="s">
        <v>17</v>
      </c>
      <c r="D3" t="s">
        <v>34</v>
      </c>
      <c r="F3" t="s">
        <v>520</v>
      </c>
      <c r="H3" t="s">
        <v>547</v>
      </c>
      <c r="J3" t="s">
        <v>550</v>
      </c>
      <c r="K3" t="s">
        <v>557</v>
      </c>
      <c r="L3" t="s">
        <v>566</v>
      </c>
    </row>
    <row r="4" spans="1:12">
      <c r="A4" s="1">
        <f>HYPERLINK("https://lsnyc.legalserver.org/matter/dynamic-profile/view/1894716","19-1894716")</f>
        <v>0</v>
      </c>
      <c r="B4" t="s">
        <v>12</v>
      </c>
      <c r="C4" t="s">
        <v>17</v>
      </c>
      <c r="D4" t="s">
        <v>35</v>
      </c>
      <c r="E4" t="s">
        <v>514</v>
      </c>
      <c r="J4" t="s">
        <v>549</v>
      </c>
      <c r="L4" t="s">
        <v>567</v>
      </c>
    </row>
    <row r="5" spans="1:12">
      <c r="A5" s="1">
        <f>HYPERLINK("https://lsnyc.legalserver.org/matter/dynamic-profile/view/1876238","18-1876238")</f>
        <v>0</v>
      </c>
      <c r="B5" t="s">
        <v>12</v>
      </c>
      <c r="C5" t="s">
        <v>17</v>
      </c>
      <c r="D5" t="s">
        <v>36</v>
      </c>
      <c r="E5" t="s">
        <v>515</v>
      </c>
      <c r="F5" t="s">
        <v>521</v>
      </c>
      <c r="J5" t="s">
        <v>549</v>
      </c>
      <c r="L5" t="s">
        <v>568</v>
      </c>
    </row>
    <row r="6" spans="1:12">
      <c r="A6" s="1">
        <f>HYPERLINK("https://lsnyc.legalserver.org/matter/dynamic-profile/view/1902837","19-1902837")</f>
        <v>0</v>
      </c>
      <c r="B6" t="s">
        <v>12</v>
      </c>
      <c r="C6" t="s">
        <v>18</v>
      </c>
      <c r="D6" t="s">
        <v>37</v>
      </c>
      <c r="E6" t="s">
        <v>516</v>
      </c>
      <c r="F6" t="s">
        <v>522</v>
      </c>
      <c r="J6" t="s">
        <v>551</v>
      </c>
      <c r="L6" t="s">
        <v>569</v>
      </c>
    </row>
    <row r="7" spans="1:12">
      <c r="A7" s="1">
        <f>HYPERLINK("https://lsnyc.legalserver.org/matter/dynamic-profile/view/1912728","19-1912728")</f>
        <v>0</v>
      </c>
      <c r="B7" t="s">
        <v>12</v>
      </c>
      <c r="C7" t="s">
        <v>19</v>
      </c>
      <c r="D7" t="s">
        <v>38</v>
      </c>
      <c r="E7" t="s">
        <v>513</v>
      </c>
      <c r="J7" t="s">
        <v>549</v>
      </c>
      <c r="L7" t="s">
        <v>565</v>
      </c>
    </row>
    <row r="8" spans="1:12">
      <c r="A8" s="1">
        <f>HYPERLINK("https://lsnyc.legalserver.org/matter/dynamic-profile/view/1908917","19-1908917")</f>
        <v>0</v>
      </c>
      <c r="B8" t="s">
        <v>12</v>
      </c>
      <c r="C8" t="s">
        <v>19</v>
      </c>
      <c r="D8" t="s">
        <v>39</v>
      </c>
      <c r="E8" t="s">
        <v>513</v>
      </c>
      <c r="J8" t="s">
        <v>549</v>
      </c>
      <c r="L8" t="s">
        <v>565</v>
      </c>
    </row>
    <row r="9" spans="1:12">
      <c r="A9" s="1">
        <f>HYPERLINK("https://lsnyc.legalserver.org/matter/dynamic-profile/view/1902141","19-1902141")</f>
        <v>0</v>
      </c>
      <c r="B9" t="s">
        <v>12</v>
      </c>
      <c r="C9" t="s">
        <v>19</v>
      </c>
      <c r="D9" t="s">
        <v>40</v>
      </c>
      <c r="E9" t="s">
        <v>513</v>
      </c>
      <c r="I9" t="s">
        <v>548</v>
      </c>
      <c r="J9" t="s">
        <v>552</v>
      </c>
      <c r="K9" t="s">
        <v>557</v>
      </c>
      <c r="L9" t="s">
        <v>565</v>
      </c>
    </row>
    <row r="10" spans="1:12">
      <c r="A10" s="1">
        <f>HYPERLINK("https://lsnyc.legalserver.org/matter/dynamic-profile/view/1913490","19-1913490")</f>
        <v>0</v>
      </c>
      <c r="B10" t="s">
        <v>12</v>
      </c>
      <c r="C10" t="s">
        <v>20</v>
      </c>
      <c r="D10" t="s">
        <v>41</v>
      </c>
      <c r="E10" t="s">
        <v>513</v>
      </c>
      <c r="J10" t="s">
        <v>549</v>
      </c>
      <c r="K10" t="s">
        <v>557</v>
      </c>
      <c r="L10" t="s">
        <v>565</v>
      </c>
    </row>
    <row r="11" spans="1:12">
      <c r="A11" s="1">
        <f>HYPERLINK("https://lsnyc.legalserver.org/matter/dynamic-profile/view/1913291","19-1913291")</f>
        <v>0</v>
      </c>
      <c r="B11" t="s">
        <v>12</v>
      </c>
      <c r="C11" t="s">
        <v>20</v>
      </c>
      <c r="D11" t="s">
        <v>42</v>
      </c>
      <c r="E11" t="s">
        <v>513</v>
      </c>
      <c r="F11" t="s">
        <v>521</v>
      </c>
      <c r="J11" t="s">
        <v>549</v>
      </c>
      <c r="K11" t="s">
        <v>557</v>
      </c>
      <c r="L11" t="s">
        <v>565</v>
      </c>
    </row>
    <row r="12" spans="1:12">
      <c r="A12" s="1">
        <f>HYPERLINK("https://lsnyc.legalserver.org/matter/dynamic-profile/view/1912777","19-1912777")</f>
        <v>0</v>
      </c>
      <c r="B12" t="s">
        <v>12</v>
      </c>
      <c r="C12" t="s">
        <v>20</v>
      </c>
      <c r="D12" t="s">
        <v>43</v>
      </c>
      <c r="E12" t="s">
        <v>513</v>
      </c>
      <c r="J12" t="s">
        <v>549</v>
      </c>
      <c r="K12" t="s">
        <v>557</v>
      </c>
      <c r="L12" t="s">
        <v>565</v>
      </c>
    </row>
    <row r="13" spans="1:12">
      <c r="A13" s="1">
        <f>HYPERLINK("https://lsnyc.legalserver.org/matter/dynamic-profile/view/1912452","19-1912452")</f>
        <v>0</v>
      </c>
      <c r="B13" t="s">
        <v>12</v>
      </c>
      <c r="C13" t="s">
        <v>20</v>
      </c>
      <c r="D13" t="s">
        <v>44</v>
      </c>
      <c r="E13" t="s">
        <v>513</v>
      </c>
      <c r="F13" t="s">
        <v>523</v>
      </c>
      <c r="J13" t="s">
        <v>549</v>
      </c>
      <c r="K13" t="s">
        <v>557</v>
      </c>
      <c r="L13" t="s">
        <v>565</v>
      </c>
    </row>
    <row r="14" spans="1:12">
      <c r="A14" s="1">
        <f>HYPERLINK("https://lsnyc.legalserver.org/matter/dynamic-profile/view/1912057","19-1912057")</f>
        <v>0</v>
      </c>
      <c r="B14" t="s">
        <v>12</v>
      </c>
      <c r="C14" t="s">
        <v>20</v>
      </c>
      <c r="D14" t="s">
        <v>45</v>
      </c>
      <c r="E14" t="s">
        <v>513</v>
      </c>
      <c r="J14" t="s">
        <v>549</v>
      </c>
      <c r="K14" t="s">
        <v>557</v>
      </c>
      <c r="L14" t="s">
        <v>565</v>
      </c>
    </row>
    <row r="15" spans="1:12">
      <c r="A15" s="1">
        <f>HYPERLINK("https://lsnyc.legalserver.org/matter/dynamic-profile/view/1911919","19-1911919")</f>
        <v>0</v>
      </c>
      <c r="B15" t="s">
        <v>12</v>
      </c>
      <c r="C15" t="s">
        <v>20</v>
      </c>
      <c r="D15" t="s">
        <v>46</v>
      </c>
      <c r="E15" t="s">
        <v>513</v>
      </c>
      <c r="J15" t="s">
        <v>550</v>
      </c>
      <c r="K15" t="s">
        <v>557</v>
      </c>
      <c r="L15" t="s">
        <v>565</v>
      </c>
    </row>
    <row r="16" spans="1:12">
      <c r="A16" s="1">
        <f>HYPERLINK("https://lsnyc.legalserver.org/matter/dynamic-profile/view/1911188","19-1911188")</f>
        <v>0</v>
      </c>
      <c r="B16" t="s">
        <v>12</v>
      </c>
      <c r="C16" t="s">
        <v>20</v>
      </c>
      <c r="D16" t="s">
        <v>47</v>
      </c>
      <c r="E16" t="s">
        <v>513</v>
      </c>
      <c r="J16" t="s">
        <v>549</v>
      </c>
      <c r="K16" t="s">
        <v>557</v>
      </c>
      <c r="L16" t="s">
        <v>565</v>
      </c>
    </row>
    <row r="17" spans="1:12">
      <c r="A17" s="1">
        <f>HYPERLINK("https://lsnyc.legalserver.org/matter/dynamic-profile/view/1910996","19-1910996")</f>
        <v>0</v>
      </c>
      <c r="B17" t="s">
        <v>12</v>
      </c>
      <c r="C17" t="s">
        <v>20</v>
      </c>
      <c r="D17" t="s">
        <v>48</v>
      </c>
      <c r="E17" t="s">
        <v>513</v>
      </c>
      <c r="J17" t="s">
        <v>549</v>
      </c>
      <c r="K17" t="s">
        <v>557</v>
      </c>
      <c r="L17" t="s">
        <v>565</v>
      </c>
    </row>
    <row r="18" spans="1:12">
      <c r="A18" s="1">
        <f>HYPERLINK("https://lsnyc.legalserver.org/matter/dynamic-profile/view/1910781","19-1910781")</f>
        <v>0</v>
      </c>
      <c r="B18" t="s">
        <v>12</v>
      </c>
      <c r="C18" t="s">
        <v>20</v>
      </c>
      <c r="D18" t="s">
        <v>49</v>
      </c>
      <c r="E18" t="s">
        <v>513</v>
      </c>
      <c r="J18" t="s">
        <v>549</v>
      </c>
      <c r="K18" t="s">
        <v>557</v>
      </c>
      <c r="L18" t="s">
        <v>565</v>
      </c>
    </row>
    <row r="19" spans="1:12">
      <c r="A19" s="1">
        <f>HYPERLINK("https://lsnyc.legalserver.org/matter/dynamic-profile/view/1910761","19-1910761")</f>
        <v>0</v>
      </c>
      <c r="B19" t="s">
        <v>12</v>
      </c>
      <c r="C19" t="s">
        <v>20</v>
      </c>
      <c r="D19" t="s">
        <v>50</v>
      </c>
      <c r="E19" t="s">
        <v>514</v>
      </c>
      <c r="J19" t="s">
        <v>549</v>
      </c>
      <c r="K19" t="s">
        <v>558</v>
      </c>
      <c r="L19" t="s">
        <v>567</v>
      </c>
    </row>
    <row r="20" spans="1:12">
      <c r="A20" s="1">
        <f>HYPERLINK("https://lsnyc.legalserver.org/matter/dynamic-profile/view/1910420","19-1910420")</f>
        <v>0</v>
      </c>
      <c r="B20" t="s">
        <v>12</v>
      </c>
      <c r="C20" t="s">
        <v>20</v>
      </c>
      <c r="D20" t="s">
        <v>51</v>
      </c>
      <c r="E20" t="s">
        <v>513</v>
      </c>
      <c r="J20" t="s">
        <v>549</v>
      </c>
      <c r="K20" t="s">
        <v>557</v>
      </c>
      <c r="L20" t="s">
        <v>565</v>
      </c>
    </row>
    <row r="21" spans="1:12">
      <c r="A21" s="1">
        <f>HYPERLINK("https://lsnyc.legalserver.org/matter/dynamic-profile/view/1910131","19-1910131")</f>
        <v>0</v>
      </c>
      <c r="B21" t="s">
        <v>12</v>
      </c>
      <c r="C21" t="s">
        <v>20</v>
      </c>
      <c r="D21" t="s">
        <v>52</v>
      </c>
      <c r="E21" t="s">
        <v>513</v>
      </c>
      <c r="J21" t="s">
        <v>549</v>
      </c>
      <c r="K21" t="s">
        <v>557</v>
      </c>
      <c r="L21" t="s">
        <v>565</v>
      </c>
    </row>
    <row r="22" spans="1:12">
      <c r="A22" s="1">
        <f>HYPERLINK("https://lsnyc.legalserver.org/matter/dynamic-profile/view/1909739","19-1909739")</f>
        <v>0</v>
      </c>
      <c r="B22" t="s">
        <v>12</v>
      </c>
      <c r="C22" t="s">
        <v>20</v>
      </c>
      <c r="D22" t="s">
        <v>53</v>
      </c>
      <c r="E22" t="s">
        <v>513</v>
      </c>
      <c r="J22" t="s">
        <v>549</v>
      </c>
      <c r="K22" t="s">
        <v>557</v>
      </c>
      <c r="L22" t="s">
        <v>565</v>
      </c>
    </row>
    <row r="23" spans="1:12">
      <c r="A23" s="1">
        <f>HYPERLINK("https://lsnyc.legalserver.org/matter/dynamic-profile/view/1909141","19-1909141")</f>
        <v>0</v>
      </c>
      <c r="B23" t="s">
        <v>12</v>
      </c>
      <c r="C23" t="s">
        <v>20</v>
      </c>
      <c r="D23" t="s">
        <v>54</v>
      </c>
      <c r="E23" t="s">
        <v>513</v>
      </c>
      <c r="J23" t="s">
        <v>550</v>
      </c>
      <c r="K23" t="s">
        <v>557</v>
      </c>
      <c r="L23" t="s">
        <v>565</v>
      </c>
    </row>
    <row r="24" spans="1:12">
      <c r="A24" s="1">
        <f>HYPERLINK("https://lsnyc.legalserver.org/matter/dynamic-profile/view/1909183","19-1909183")</f>
        <v>0</v>
      </c>
      <c r="B24" t="s">
        <v>12</v>
      </c>
      <c r="C24" t="s">
        <v>20</v>
      </c>
      <c r="D24" t="s">
        <v>55</v>
      </c>
      <c r="E24" t="s">
        <v>513</v>
      </c>
      <c r="J24" t="s">
        <v>549</v>
      </c>
      <c r="K24" t="s">
        <v>557</v>
      </c>
      <c r="L24" t="s">
        <v>565</v>
      </c>
    </row>
    <row r="25" spans="1:12">
      <c r="A25" s="1">
        <f>HYPERLINK("https://lsnyc.legalserver.org/matter/dynamic-profile/view/1908979","19-1908979")</f>
        <v>0</v>
      </c>
      <c r="B25" t="s">
        <v>12</v>
      </c>
      <c r="C25" t="s">
        <v>20</v>
      </c>
      <c r="D25" t="s">
        <v>56</v>
      </c>
      <c r="E25" t="s">
        <v>513</v>
      </c>
      <c r="J25" t="s">
        <v>549</v>
      </c>
      <c r="K25" t="s">
        <v>557</v>
      </c>
      <c r="L25" t="s">
        <v>565</v>
      </c>
    </row>
    <row r="26" spans="1:12">
      <c r="A26" s="1">
        <f>HYPERLINK("https://lsnyc.legalserver.org/matter/dynamic-profile/view/1908709","19-1908709")</f>
        <v>0</v>
      </c>
      <c r="B26" t="s">
        <v>12</v>
      </c>
      <c r="C26" t="s">
        <v>20</v>
      </c>
      <c r="D26" t="s">
        <v>57</v>
      </c>
      <c r="E26" t="s">
        <v>513</v>
      </c>
      <c r="J26" t="s">
        <v>549</v>
      </c>
      <c r="K26" t="s">
        <v>557</v>
      </c>
      <c r="L26" t="s">
        <v>565</v>
      </c>
    </row>
    <row r="27" spans="1:12">
      <c r="A27" s="1">
        <f>HYPERLINK("https://lsnyc.legalserver.org/matter/dynamic-profile/view/1908416","19-1908416")</f>
        <v>0</v>
      </c>
      <c r="B27" t="s">
        <v>12</v>
      </c>
      <c r="C27" t="s">
        <v>20</v>
      </c>
      <c r="D27" t="s">
        <v>58</v>
      </c>
      <c r="H27" t="s">
        <v>547</v>
      </c>
      <c r="J27" t="s">
        <v>549</v>
      </c>
      <c r="L27" t="s">
        <v>566</v>
      </c>
    </row>
    <row r="28" spans="1:12">
      <c r="A28" s="1">
        <f>HYPERLINK("https://lsnyc.legalserver.org/matter/dynamic-profile/view/1908138","19-1908138")</f>
        <v>0</v>
      </c>
      <c r="B28" t="s">
        <v>12</v>
      </c>
      <c r="C28" t="s">
        <v>20</v>
      </c>
      <c r="D28" t="s">
        <v>59</v>
      </c>
      <c r="E28" t="s">
        <v>513</v>
      </c>
      <c r="F28" t="s">
        <v>524</v>
      </c>
      <c r="J28" t="s">
        <v>549</v>
      </c>
      <c r="K28" t="s">
        <v>557</v>
      </c>
      <c r="L28" t="s">
        <v>565</v>
      </c>
    </row>
    <row r="29" spans="1:12">
      <c r="A29" s="1">
        <f>HYPERLINK("https://lsnyc.legalserver.org/matter/dynamic-profile/view/1907896","19-1907896")</f>
        <v>0</v>
      </c>
      <c r="B29" t="s">
        <v>12</v>
      </c>
      <c r="C29" t="s">
        <v>20</v>
      </c>
      <c r="D29" t="s">
        <v>60</v>
      </c>
      <c r="E29" t="s">
        <v>513</v>
      </c>
      <c r="J29" t="s">
        <v>549</v>
      </c>
      <c r="K29" t="s">
        <v>557</v>
      </c>
      <c r="L29" t="s">
        <v>565</v>
      </c>
    </row>
    <row r="30" spans="1:12">
      <c r="A30" s="1">
        <f>HYPERLINK("https://lsnyc.legalserver.org/matter/dynamic-profile/view/1907784","19-1907784")</f>
        <v>0</v>
      </c>
      <c r="B30" t="s">
        <v>12</v>
      </c>
      <c r="C30" t="s">
        <v>20</v>
      </c>
      <c r="D30" t="s">
        <v>61</v>
      </c>
      <c r="E30" t="s">
        <v>513</v>
      </c>
      <c r="J30" t="s">
        <v>549</v>
      </c>
      <c r="K30" t="s">
        <v>557</v>
      </c>
      <c r="L30" t="s">
        <v>565</v>
      </c>
    </row>
    <row r="31" spans="1:12">
      <c r="A31" s="1">
        <f>HYPERLINK("https://lsnyc.legalserver.org/matter/dynamic-profile/view/1907680","19-1907680")</f>
        <v>0</v>
      </c>
      <c r="B31" t="s">
        <v>12</v>
      </c>
      <c r="C31" t="s">
        <v>20</v>
      </c>
      <c r="D31" t="s">
        <v>62</v>
      </c>
      <c r="E31" t="s">
        <v>513</v>
      </c>
      <c r="J31" t="s">
        <v>550</v>
      </c>
      <c r="K31" t="s">
        <v>557</v>
      </c>
      <c r="L31" t="s">
        <v>565</v>
      </c>
    </row>
    <row r="32" spans="1:12">
      <c r="A32" s="1">
        <f>HYPERLINK("https://lsnyc.legalserver.org/matter/dynamic-profile/view/1907601","19-1907601")</f>
        <v>0</v>
      </c>
      <c r="B32" t="s">
        <v>12</v>
      </c>
      <c r="C32" t="s">
        <v>20</v>
      </c>
      <c r="D32" t="s">
        <v>63</v>
      </c>
      <c r="E32" t="s">
        <v>513</v>
      </c>
      <c r="G32" t="s">
        <v>546</v>
      </c>
      <c r="J32" t="s">
        <v>549</v>
      </c>
      <c r="K32" t="s">
        <v>557</v>
      </c>
      <c r="L32" t="s">
        <v>565</v>
      </c>
    </row>
    <row r="33" spans="1:12">
      <c r="A33" s="1">
        <f>HYPERLINK("https://lsnyc.legalserver.org/matter/dynamic-profile/view/1907392","19-1907392")</f>
        <v>0</v>
      </c>
      <c r="B33" t="s">
        <v>12</v>
      </c>
      <c r="C33" t="s">
        <v>20</v>
      </c>
      <c r="D33" t="s">
        <v>64</v>
      </c>
      <c r="E33" t="s">
        <v>514</v>
      </c>
      <c r="F33" t="s">
        <v>525</v>
      </c>
      <c r="J33" t="s">
        <v>549</v>
      </c>
      <c r="L33" t="s">
        <v>567</v>
      </c>
    </row>
    <row r="34" spans="1:12">
      <c r="A34" s="1">
        <f>HYPERLINK("https://lsnyc.legalserver.org/matter/dynamic-profile/view/1907209","19-1907209")</f>
        <v>0</v>
      </c>
      <c r="B34" t="s">
        <v>12</v>
      </c>
      <c r="C34" t="s">
        <v>20</v>
      </c>
      <c r="D34" t="s">
        <v>65</v>
      </c>
      <c r="E34" t="s">
        <v>513</v>
      </c>
      <c r="J34" t="s">
        <v>549</v>
      </c>
      <c r="K34" t="s">
        <v>557</v>
      </c>
      <c r="L34" t="s">
        <v>565</v>
      </c>
    </row>
    <row r="35" spans="1:12">
      <c r="A35" s="1">
        <f>HYPERLINK("https://lsnyc.legalserver.org/matter/dynamic-profile/view/1906623","19-1906623")</f>
        <v>0</v>
      </c>
      <c r="B35" t="s">
        <v>12</v>
      </c>
      <c r="C35" t="s">
        <v>20</v>
      </c>
      <c r="D35" t="s">
        <v>66</v>
      </c>
      <c r="E35" t="s">
        <v>513</v>
      </c>
      <c r="J35" t="s">
        <v>549</v>
      </c>
      <c r="K35" t="s">
        <v>557</v>
      </c>
      <c r="L35" t="s">
        <v>565</v>
      </c>
    </row>
    <row r="36" spans="1:12">
      <c r="A36" s="1">
        <f>HYPERLINK("https://lsnyc.legalserver.org/matter/dynamic-profile/view/1906653","19-1906653")</f>
        <v>0</v>
      </c>
      <c r="B36" t="s">
        <v>12</v>
      </c>
      <c r="C36" t="s">
        <v>20</v>
      </c>
      <c r="D36" t="s">
        <v>67</v>
      </c>
      <c r="E36" t="s">
        <v>513</v>
      </c>
      <c r="J36" t="s">
        <v>549</v>
      </c>
      <c r="K36" t="s">
        <v>557</v>
      </c>
      <c r="L36" t="s">
        <v>565</v>
      </c>
    </row>
    <row r="37" spans="1:12">
      <c r="A37" s="1">
        <f>HYPERLINK("https://lsnyc.legalserver.org/matter/dynamic-profile/view/1906547","19-1906547")</f>
        <v>0</v>
      </c>
      <c r="B37" t="s">
        <v>12</v>
      </c>
      <c r="C37" t="s">
        <v>20</v>
      </c>
      <c r="D37" t="s">
        <v>68</v>
      </c>
      <c r="E37" t="s">
        <v>513</v>
      </c>
      <c r="F37" t="s">
        <v>526</v>
      </c>
      <c r="J37" t="s">
        <v>549</v>
      </c>
      <c r="K37" t="s">
        <v>557</v>
      </c>
      <c r="L37" t="s">
        <v>565</v>
      </c>
    </row>
    <row r="38" spans="1:12">
      <c r="A38" s="1">
        <f>HYPERLINK("https://lsnyc.legalserver.org/matter/dynamic-profile/view/1906179","19-1906179")</f>
        <v>0</v>
      </c>
      <c r="B38" t="s">
        <v>12</v>
      </c>
      <c r="C38" t="s">
        <v>20</v>
      </c>
      <c r="D38" t="s">
        <v>69</v>
      </c>
      <c r="E38" t="s">
        <v>513</v>
      </c>
      <c r="F38" t="s">
        <v>527</v>
      </c>
      <c r="J38" t="s">
        <v>549</v>
      </c>
      <c r="K38" t="s">
        <v>557</v>
      </c>
      <c r="L38" t="s">
        <v>565</v>
      </c>
    </row>
    <row r="39" spans="1:12">
      <c r="A39" s="1">
        <f>HYPERLINK("https://lsnyc.legalserver.org/matter/dynamic-profile/view/1906039","19-1906039")</f>
        <v>0</v>
      </c>
      <c r="B39" t="s">
        <v>12</v>
      </c>
      <c r="C39" t="s">
        <v>20</v>
      </c>
      <c r="D39" t="s">
        <v>70</v>
      </c>
      <c r="E39" t="s">
        <v>513</v>
      </c>
      <c r="J39" t="s">
        <v>549</v>
      </c>
      <c r="K39" t="s">
        <v>557</v>
      </c>
      <c r="L39" t="s">
        <v>565</v>
      </c>
    </row>
    <row r="40" spans="1:12">
      <c r="A40" s="1">
        <f>HYPERLINK("https://lsnyc.legalserver.org/matter/dynamic-profile/view/1905772","19-1905772")</f>
        <v>0</v>
      </c>
      <c r="B40" t="s">
        <v>12</v>
      </c>
      <c r="C40" t="s">
        <v>20</v>
      </c>
      <c r="D40" t="s">
        <v>71</v>
      </c>
      <c r="H40" t="s">
        <v>547</v>
      </c>
      <c r="J40" t="s">
        <v>550</v>
      </c>
      <c r="K40" t="s">
        <v>558</v>
      </c>
      <c r="L40" t="s">
        <v>566</v>
      </c>
    </row>
    <row r="41" spans="1:12">
      <c r="A41" s="1">
        <f>HYPERLINK("https://lsnyc.legalserver.org/matter/dynamic-profile/view/1905576","19-1905576")</f>
        <v>0</v>
      </c>
      <c r="B41" t="s">
        <v>12</v>
      </c>
      <c r="C41" t="s">
        <v>20</v>
      </c>
      <c r="D41" t="s">
        <v>72</v>
      </c>
      <c r="E41" t="s">
        <v>513</v>
      </c>
      <c r="J41" t="s">
        <v>550</v>
      </c>
      <c r="K41" t="s">
        <v>557</v>
      </c>
      <c r="L41" t="s">
        <v>565</v>
      </c>
    </row>
    <row r="42" spans="1:12">
      <c r="A42" s="1">
        <f>HYPERLINK("https://lsnyc.legalserver.org/matter/dynamic-profile/view/1905482","19-1905482")</f>
        <v>0</v>
      </c>
      <c r="B42" t="s">
        <v>12</v>
      </c>
      <c r="C42" t="s">
        <v>20</v>
      </c>
      <c r="D42" t="s">
        <v>73</v>
      </c>
      <c r="E42" t="s">
        <v>517</v>
      </c>
      <c r="H42" t="s">
        <v>547</v>
      </c>
      <c r="J42" t="s">
        <v>550</v>
      </c>
      <c r="L42" t="s">
        <v>566</v>
      </c>
    </row>
    <row r="43" spans="1:12">
      <c r="A43" s="1">
        <f>HYPERLINK("https://lsnyc.legalserver.org/matter/dynamic-profile/view/1904800","19-1904800")</f>
        <v>0</v>
      </c>
      <c r="B43" t="s">
        <v>12</v>
      </c>
      <c r="C43" t="s">
        <v>20</v>
      </c>
      <c r="D43" t="s">
        <v>74</v>
      </c>
      <c r="E43" t="s">
        <v>513</v>
      </c>
      <c r="J43" t="s">
        <v>550</v>
      </c>
      <c r="K43" t="s">
        <v>557</v>
      </c>
      <c r="L43" t="s">
        <v>565</v>
      </c>
    </row>
    <row r="44" spans="1:12">
      <c r="A44" s="1">
        <f>HYPERLINK("https://lsnyc.legalserver.org/matter/dynamic-profile/view/1904686","19-1904686")</f>
        <v>0</v>
      </c>
      <c r="B44" t="s">
        <v>12</v>
      </c>
      <c r="C44" t="s">
        <v>20</v>
      </c>
      <c r="D44" t="s">
        <v>75</v>
      </c>
      <c r="E44" t="s">
        <v>513</v>
      </c>
      <c r="J44" t="s">
        <v>549</v>
      </c>
      <c r="K44" t="s">
        <v>557</v>
      </c>
      <c r="L44" t="s">
        <v>565</v>
      </c>
    </row>
    <row r="45" spans="1:12">
      <c r="A45" s="1">
        <f>HYPERLINK("https://lsnyc.legalserver.org/matter/dynamic-profile/view/1904434","19-1904434")</f>
        <v>0</v>
      </c>
      <c r="B45" t="s">
        <v>12</v>
      </c>
      <c r="C45" t="s">
        <v>20</v>
      </c>
      <c r="D45" t="s">
        <v>76</v>
      </c>
      <c r="E45" t="s">
        <v>513</v>
      </c>
      <c r="J45" t="s">
        <v>549</v>
      </c>
      <c r="K45" t="s">
        <v>557</v>
      </c>
      <c r="L45" t="s">
        <v>565</v>
      </c>
    </row>
    <row r="46" spans="1:12">
      <c r="A46" s="1">
        <f>HYPERLINK("https://lsnyc.legalserver.org/matter/dynamic-profile/view/1904204","19-1904204")</f>
        <v>0</v>
      </c>
      <c r="B46" t="s">
        <v>12</v>
      </c>
      <c r="C46" t="s">
        <v>20</v>
      </c>
      <c r="D46" t="s">
        <v>77</v>
      </c>
      <c r="E46" t="s">
        <v>513</v>
      </c>
      <c r="J46" t="s">
        <v>549</v>
      </c>
      <c r="K46" t="s">
        <v>557</v>
      </c>
      <c r="L46" t="s">
        <v>565</v>
      </c>
    </row>
    <row r="47" spans="1:12">
      <c r="A47" s="1">
        <f>HYPERLINK("https://lsnyc.legalserver.org/matter/dynamic-profile/view/1903678","19-1903678")</f>
        <v>0</v>
      </c>
      <c r="B47" t="s">
        <v>12</v>
      </c>
      <c r="C47" t="s">
        <v>20</v>
      </c>
      <c r="D47" t="s">
        <v>78</v>
      </c>
      <c r="E47" t="s">
        <v>513</v>
      </c>
      <c r="J47" t="s">
        <v>549</v>
      </c>
      <c r="K47" t="s">
        <v>557</v>
      </c>
      <c r="L47" t="s">
        <v>565</v>
      </c>
    </row>
    <row r="48" spans="1:12">
      <c r="A48" s="1">
        <f>HYPERLINK("https://lsnyc.legalserver.org/matter/dynamic-profile/view/1903661","19-1903661")</f>
        <v>0</v>
      </c>
      <c r="B48" t="s">
        <v>12</v>
      </c>
      <c r="C48" t="s">
        <v>20</v>
      </c>
      <c r="D48" t="s">
        <v>79</v>
      </c>
      <c r="E48" t="s">
        <v>517</v>
      </c>
      <c r="H48" t="s">
        <v>547</v>
      </c>
      <c r="J48" t="s">
        <v>549</v>
      </c>
      <c r="K48" t="s">
        <v>558</v>
      </c>
      <c r="L48" t="s">
        <v>566</v>
      </c>
    </row>
    <row r="49" spans="1:12">
      <c r="A49" s="1">
        <f>HYPERLINK("https://lsnyc.legalserver.org/matter/dynamic-profile/view/1903608","19-1903608")</f>
        <v>0</v>
      </c>
      <c r="B49" t="s">
        <v>12</v>
      </c>
      <c r="C49" t="s">
        <v>20</v>
      </c>
      <c r="D49" t="s">
        <v>80</v>
      </c>
      <c r="E49" t="s">
        <v>513</v>
      </c>
      <c r="I49" t="s">
        <v>548</v>
      </c>
      <c r="K49" t="s">
        <v>557</v>
      </c>
      <c r="L49" t="s">
        <v>565</v>
      </c>
    </row>
    <row r="50" spans="1:12">
      <c r="A50" s="1">
        <f>HYPERLINK("https://lsnyc.legalserver.org/matter/dynamic-profile/view/1903000","19-1903000")</f>
        <v>0</v>
      </c>
      <c r="B50" t="s">
        <v>12</v>
      </c>
      <c r="C50" t="s">
        <v>20</v>
      </c>
      <c r="D50" t="s">
        <v>81</v>
      </c>
      <c r="E50" t="s">
        <v>513</v>
      </c>
      <c r="F50" t="s">
        <v>528</v>
      </c>
      <c r="J50" t="s">
        <v>549</v>
      </c>
      <c r="K50" t="s">
        <v>557</v>
      </c>
      <c r="L50" t="s">
        <v>565</v>
      </c>
    </row>
    <row r="51" spans="1:12">
      <c r="A51" s="1">
        <f>HYPERLINK("https://lsnyc.legalserver.org/matter/dynamic-profile/view/1902747","19-1902747")</f>
        <v>0</v>
      </c>
      <c r="B51" t="s">
        <v>12</v>
      </c>
      <c r="C51" t="s">
        <v>20</v>
      </c>
      <c r="D51" t="s">
        <v>82</v>
      </c>
      <c r="E51" t="s">
        <v>514</v>
      </c>
      <c r="F51" t="s">
        <v>527</v>
      </c>
      <c r="J51" t="s">
        <v>549</v>
      </c>
      <c r="L51" t="s">
        <v>567</v>
      </c>
    </row>
    <row r="52" spans="1:12">
      <c r="A52" s="1">
        <f>HYPERLINK("https://lsnyc.legalserver.org/matter/dynamic-profile/view/1902661","19-1902661")</f>
        <v>0</v>
      </c>
      <c r="B52" t="s">
        <v>12</v>
      </c>
      <c r="C52" t="s">
        <v>20</v>
      </c>
      <c r="D52" t="s">
        <v>83</v>
      </c>
      <c r="E52" t="s">
        <v>513</v>
      </c>
      <c r="J52" t="s">
        <v>549</v>
      </c>
      <c r="K52" t="s">
        <v>557</v>
      </c>
      <c r="L52" t="s">
        <v>565</v>
      </c>
    </row>
    <row r="53" spans="1:12">
      <c r="A53" s="1">
        <f>HYPERLINK("https://lsnyc.legalserver.org/matter/dynamic-profile/view/1902664","19-1902664")</f>
        <v>0</v>
      </c>
      <c r="B53" t="s">
        <v>12</v>
      </c>
      <c r="C53" t="s">
        <v>20</v>
      </c>
      <c r="D53" t="s">
        <v>84</v>
      </c>
      <c r="E53" t="s">
        <v>515</v>
      </c>
      <c r="J53" t="s">
        <v>549</v>
      </c>
      <c r="L53" t="s">
        <v>570</v>
      </c>
    </row>
    <row r="54" spans="1:12">
      <c r="A54" s="1">
        <f>HYPERLINK("https://lsnyc.legalserver.org/matter/dynamic-profile/view/1902534","19-1902534")</f>
        <v>0</v>
      </c>
      <c r="B54" t="s">
        <v>12</v>
      </c>
      <c r="C54" t="s">
        <v>20</v>
      </c>
      <c r="D54" t="s">
        <v>85</v>
      </c>
      <c r="E54" t="s">
        <v>513</v>
      </c>
      <c r="F54" t="s">
        <v>529</v>
      </c>
      <c r="J54" t="s">
        <v>550</v>
      </c>
      <c r="K54" t="s">
        <v>557</v>
      </c>
      <c r="L54" t="s">
        <v>565</v>
      </c>
    </row>
    <row r="55" spans="1:12">
      <c r="A55" s="1">
        <f>HYPERLINK("https://lsnyc.legalserver.org/matter/dynamic-profile/view/1902354","19-1902354")</f>
        <v>0</v>
      </c>
      <c r="B55" t="s">
        <v>12</v>
      </c>
      <c r="C55" t="s">
        <v>20</v>
      </c>
      <c r="D55" t="s">
        <v>86</v>
      </c>
      <c r="E55" t="s">
        <v>513</v>
      </c>
      <c r="I55" t="s">
        <v>548</v>
      </c>
      <c r="J55" t="s">
        <v>549</v>
      </c>
      <c r="K55" t="s">
        <v>557</v>
      </c>
      <c r="L55" t="s">
        <v>565</v>
      </c>
    </row>
    <row r="56" spans="1:12">
      <c r="A56" s="1">
        <f>HYPERLINK("https://lsnyc.legalserver.org/matter/dynamic-profile/view/1902408","19-1902408")</f>
        <v>0</v>
      </c>
      <c r="B56" t="s">
        <v>12</v>
      </c>
      <c r="C56" t="s">
        <v>20</v>
      </c>
      <c r="D56" t="s">
        <v>87</v>
      </c>
      <c r="E56" t="s">
        <v>514</v>
      </c>
      <c r="F56" t="s">
        <v>530</v>
      </c>
      <c r="I56" t="s">
        <v>548</v>
      </c>
      <c r="J56" t="s">
        <v>550</v>
      </c>
      <c r="K56" t="s">
        <v>558</v>
      </c>
      <c r="L56" t="s">
        <v>567</v>
      </c>
    </row>
    <row r="57" spans="1:12">
      <c r="A57" s="1">
        <f>HYPERLINK("https://lsnyc.legalserver.org/matter/dynamic-profile/view/1902179","19-1902179")</f>
        <v>0</v>
      </c>
      <c r="B57" t="s">
        <v>12</v>
      </c>
      <c r="C57" t="s">
        <v>20</v>
      </c>
      <c r="D57" t="s">
        <v>88</v>
      </c>
      <c r="E57" t="s">
        <v>513</v>
      </c>
      <c r="F57" t="s">
        <v>531</v>
      </c>
      <c r="I57" t="s">
        <v>548</v>
      </c>
      <c r="J57" t="s">
        <v>549</v>
      </c>
      <c r="K57" t="s">
        <v>557</v>
      </c>
      <c r="L57" t="s">
        <v>565</v>
      </c>
    </row>
    <row r="58" spans="1:12">
      <c r="A58" s="1">
        <f>HYPERLINK("https://lsnyc.legalserver.org/matter/dynamic-profile/view/1902161","19-1902161")</f>
        <v>0</v>
      </c>
      <c r="B58" t="s">
        <v>12</v>
      </c>
      <c r="C58" t="s">
        <v>20</v>
      </c>
      <c r="D58" t="s">
        <v>89</v>
      </c>
      <c r="E58" t="s">
        <v>514</v>
      </c>
      <c r="J58" t="s">
        <v>549</v>
      </c>
      <c r="L58" t="s">
        <v>567</v>
      </c>
    </row>
    <row r="59" spans="1:12">
      <c r="A59" s="1">
        <f>HYPERLINK("https://lsnyc.legalserver.org/matter/dynamic-profile/view/1901648","19-1901648")</f>
        <v>0</v>
      </c>
      <c r="B59" t="s">
        <v>12</v>
      </c>
      <c r="C59" t="s">
        <v>20</v>
      </c>
      <c r="D59" t="s">
        <v>90</v>
      </c>
      <c r="E59" t="s">
        <v>513</v>
      </c>
      <c r="J59" t="s">
        <v>549</v>
      </c>
      <c r="K59" t="s">
        <v>557</v>
      </c>
      <c r="L59" t="s">
        <v>565</v>
      </c>
    </row>
    <row r="60" spans="1:12">
      <c r="A60" s="1">
        <f>HYPERLINK("https://lsnyc.legalserver.org/matter/dynamic-profile/view/1901633","19-1901633")</f>
        <v>0</v>
      </c>
      <c r="B60" t="s">
        <v>12</v>
      </c>
      <c r="C60" t="s">
        <v>20</v>
      </c>
      <c r="D60" t="s">
        <v>91</v>
      </c>
      <c r="E60" t="s">
        <v>513</v>
      </c>
      <c r="J60" t="s">
        <v>549</v>
      </c>
      <c r="K60" t="s">
        <v>557</v>
      </c>
      <c r="L60" t="s">
        <v>565</v>
      </c>
    </row>
    <row r="61" spans="1:12">
      <c r="A61" s="1">
        <f>HYPERLINK("https://lsnyc.legalserver.org/matter/dynamic-profile/view/1901588","19-1901588")</f>
        <v>0</v>
      </c>
      <c r="B61" t="s">
        <v>12</v>
      </c>
      <c r="C61" t="s">
        <v>20</v>
      </c>
      <c r="D61" t="s">
        <v>92</v>
      </c>
      <c r="E61" t="s">
        <v>517</v>
      </c>
      <c r="H61" t="s">
        <v>547</v>
      </c>
      <c r="J61" t="s">
        <v>549</v>
      </c>
      <c r="L61" t="s">
        <v>566</v>
      </c>
    </row>
    <row r="62" spans="1:12">
      <c r="A62" s="1">
        <f>HYPERLINK("https://lsnyc.legalserver.org/matter/dynamic-profile/view/1901311","19-1901311")</f>
        <v>0</v>
      </c>
      <c r="B62" t="s">
        <v>12</v>
      </c>
      <c r="C62" t="s">
        <v>20</v>
      </c>
      <c r="D62" t="s">
        <v>93</v>
      </c>
      <c r="E62" t="s">
        <v>514</v>
      </c>
      <c r="I62" t="s">
        <v>548</v>
      </c>
      <c r="J62" t="s">
        <v>549</v>
      </c>
      <c r="K62" t="s">
        <v>559</v>
      </c>
      <c r="L62" t="s">
        <v>567</v>
      </c>
    </row>
    <row r="63" spans="1:12">
      <c r="A63" s="1">
        <f>HYPERLINK("https://lsnyc.legalserver.org/matter/dynamic-profile/view/1900467","19-1900467")</f>
        <v>0</v>
      </c>
      <c r="B63" t="s">
        <v>12</v>
      </c>
      <c r="C63" t="s">
        <v>20</v>
      </c>
      <c r="D63" t="s">
        <v>94</v>
      </c>
      <c r="E63" t="s">
        <v>518</v>
      </c>
      <c r="J63" t="s">
        <v>549</v>
      </c>
      <c r="K63" t="s">
        <v>557</v>
      </c>
      <c r="L63" t="s">
        <v>565</v>
      </c>
    </row>
    <row r="64" spans="1:12">
      <c r="A64" s="1">
        <f>HYPERLINK("https://lsnyc.legalserver.org/matter/dynamic-profile/view/1899497","19-1899497")</f>
        <v>0</v>
      </c>
      <c r="B64" t="s">
        <v>12</v>
      </c>
      <c r="C64" t="s">
        <v>20</v>
      </c>
      <c r="D64" t="s">
        <v>95</v>
      </c>
      <c r="E64" t="s">
        <v>513</v>
      </c>
      <c r="F64" t="s">
        <v>532</v>
      </c>
      <c r="I64" t="s">
        <v>548</v>
      </c>
      <c r="J64" t="s">
        <v>549</v>
      </c>
      <c r="K64" t="s">
        <v>557</v>
      </c>
      <c r="L64" t="s">
        <v>565</v>
      </c>
    </row>
    <row r="65" spans="1:12">
      <c r="A65" s="1">
        <f>HYPERLINK("https://lsnyc.legalserver.org/matter/dynamic-profile/view/1899198","19-1899198")</f>
        <v>0</v>
      </c>
      <c r="B65" t="s">
        <v>12</v>
      </c>
      <c r="C65" t="s">
        <v>20</v>
      </c>
      <c r="D65" t="s">
        <v>96</v>
      </c>
      <c r="E65" t="s">
        <v>513</v>
      </c>
      <c r="I65" t="s">
        <v>548</v>
      </c>
      <c r="J65" t="s">
        <v>549</v>
      </c>
      <c r="K65" t="s">
        <v>557</v>
      </c>
      <c r="L65" t="s">
        <v>565</v>
      </c>
    </row>
    <row r="66" spans="1:12">
      <c r="A66" s="1">
        <f>HYPERLINK("https://lsnyc.legalserver.org/matter/dynamic-profile/view/1899024","19-1899024")</f>
        <v>0</v>
      </c>
      <c r="B66" t="s">
        <v>12</v>
      </c>
      <c r="C66" t="s">
        <v>20</v>
      </c>
      <c r="D66" t="s">
        <v>97</v>
      </c>
      <c r="E66" t="s">
        <v>514</v>
      </c>
      <c r="J66" t="s">
        <v>549</v>
      </c>
      <c r="L66" t="s">
        <v>567</v>
      </c>
    </row>
    <row r="67" spans="1:12">
      <c r="A67" s="1">
        <f>HYPERLINK("https://lsnyc.legalserver.org/matter/dynamic-profile/view/1898789","19-1898789")</f>
        <v>0</v>
      </c>
      <c r="B67" t="s">
        <v>12</v>
      </c>
      <c r="C67" t="s">
        <v>20</v>
      </c>
      <c r="D67" t="s">
        <v>98</v>
      </c>
      <c r="E67" t="s">
        <v>513</v>
      </c>
      <c r="I67" t="s">
        <v>548</v>
      </c>
      <c r="J67" t="s">
        <v>549</v>
      </c>
      <c r="K67" t="s">
        <v>557</v>
      </c>
      <c r="L67" t="s">
        <v>565</v>
      </c>
    </row>
    <row r="68" spans="1:12">
      <c r="A68" s="1">
        <f>HYPERLINK("https://lsnyc.legalserver.org/matter/dynamic-profile/view/1891440","19-1891440")</f>
        <v>0</v>
      </c>
      <c r="B68" t="s">
        <v>12</v>
      </c>
      <c r="C68" t="s">
        <v>20</v>
      </c>
      <c r="D68" t="s">
        <v>99</v>
      </c>
      <c r="E68" t="s">
        <v>514</v>
      </c>
      <c r="F68" t="s">
        <v>533</v>
      </c>
      <c r="J68" t="s">
        <v>549</v>
      </c>
      <c r="L68" t="s">
        <v>567</v>
      </c>
    </row>
    <row r="69" spans="1:12">
      <c r="A69" s="1">
        <f>HYPERLINK("https://lsnyc.legalserver.org/matter/dynamic-profile/view/1890593","19-1890593")</f>
        <v>0</v>
      </c>
      <c r="B69" t="s">
        <v>12</v>
      </c>
      <c r="C69" t="s">
        <v>20</v>
      </c>
      <c r="D69" t="s">
        <v>100</v>
      </c>
      <c r="E69" t="s">
        <v>514</v>
      </c>
      <c r="F69" t="s">
        <v>534</v>
      </c>
      <c r="I69" t="s">
        <v>548</v>
      </c>
      <c r="J69" t="s">
        <v>549</v>
      </c>
      <c r="L69" t="s">
        <v>567</v>
      </c>
    </row>
    <row r="70" spans="1:12">
      <c r="A70" s="1">
        <f>HYPERLINK("https://lsnyc.legalserver.org/matter/dynamic-profile/view/1883629","18-1883629")</f>
        <v>0</v>
      </c>
      <c r="B70" t="s">
        <v>12</v>
      </c>
      <c r="C70" t="s">
        <v>20</v>
      </c>
      <c r="D70" t="s">
        <v>101</v>
      </c>
      <c r="E70" t="s">
        <v>518</v>
      </c>
      <c r="I70" t="s">
        <v>548</v>
      </c>
      <c r="J70" t="s">
        <v>549</v>
      </c>
      <c r="L70" t="s">
        <v>570</v>
      </c>
    </row>
    <row r="71" spans="1:12">
      <c r="A71" s="1">
        <f>HYPERLINK("https://lsnyc.legalserver.org/matter/dynamic-profile/view/1877645","18-1877645")</f>
        <v>0</v>
      </c>
      <c r="B71" t="s">
        <v>12</v>
      </c>
      <c r="C71" t="s">
        <v>20</v>
      </c>
      <c r="D71" t="s">
        <v>102</v>
      </c>
      <c r="E71" t="s">
        <v>516</v>
      </c>
      <c r="I71" t="s">
        <v>548</v>
      </c>
      <c r="J71" t="s">
        <v>549</v>
      </c>
      <c r="L71" t="s">
        <v>568</v>
      </c>
    </row>
    <row r="72" spans="1:12">
      <c r="A72" s="1">
        <f>HYPERLINK("https://lsnyc.legalserver.org/matter/dynamic-profile/view/1866888","18-1866888")</f>
        <v>0</v>
      </c>
      <c r="B72" t="s">
        <v>12</v>
      </c>
      <c r="C72" t="s">
        <v>20</v>
      </c>
      <c r="D72" t="s">
        <v>103</v>
      </c>
      <c r="E72" t="s">
        <v>514</v>
      </c>
      <c r="F72" t="s">
        <v>535</v>
      </c>
      <c r="I72" t="s">
        <v>548</v>
      </c>
      <c r="J72" t="s">
        <v>549</v>
      </c>
      <c r="L72" t="s">
        <v>567</v>
      </c>
    </row>
    <row r="73" spans="1:12">
      <c r="A73" s="1">
        <f>HYPERLINK("https://lsnyc.legalserver.org/matter/dynamic-profile/view/1914506","19-1914506")</f>
        <v>0</v>
      </c>
      <c r="B73" t="s">
        <v>12</v>
      </c>
      <c r="C73" t="s">
        <v>21</v>
      </c>
      <c r="D73" t="s">
        <v>104</v>
      </c>
      <c r="G73" t="s">
        <v>546</v>
      </c>
      <c r="H73" t="s">
        <v>547</v>
      </c>
      <c r="J73" t="s">
        <v>549</v>
      </c>
      <c r="L73" t="s">
        <v>566</v>
      </c>
    </row>
    <row r="74" spans="1:12">
      <c r="A74" s="1">
        <f>HYPERLINK("https://lsnyc.legalserver.org/matter/dynamic-profile/view/1913385","19-1913385")</f>
        <v>0</v>
      </c>
      <c r="B74" t="s">
        <v>12</v>
      </c>
      <c r="C74" t="s">
        <v>21</v>
      </c>
      <c r="D74" t="s">
        <v>105</v>
      </c>
      <c r="H74" t="s">
        <v>547</v>
      </c>
      <c r="J74" t="s">
        <v>549</v>
      </c>
      <c r="L74" t="s">
        <v>566</v>
      </c>
    </row>
    <row r="75" spans="1:12">
      <c r="A75" s="1">
        <f>HYPERLINK("https://lsnyc.legalserver.org/matter/dynamic-profile/view/1912473","19-1912473")</f>
        <v>0</v>
      </c>
      <c r="B75" t="s">
        <v>12</v>
      </c>
      <c r="C75" t="s">
        <v>21</v>
      </c>
      <c r="D75" t="s">
        <v>106</v>
      </c>
      <c r="H75" t="s">
        <v>547</v>
      </c>
      <c r="J75" t="s">
        <v>549</v>
      </c>
      <c r="L75" t="s">
        <v>566</v>
      </c>
    </row>
    <row r="76" spans="1:12">
      <c r="A76" s="1">
        <f>HYPERLINK("https://lsnyc.legalserver.org/matter/dynamic-profile/view/1909820","19-1909820")</f>
        <v>0</v>
      </c>
      <c r="B76" t="s">
        <v>12</v>
      </c>
      <c r="C76" t="s">
        <v>21</v>
      </c>
      <c r="D76" t="s">
        <v>107</v>
      </c>
      <c r="E76" t="s">
        <v>514</v>
      </c>
      <c r="H76" t="s">
        <v>547</v>
      </c>
      <c r="J76" t="s">
        <v>549</v>
      </c>
      <c r="L76" t="s">
        <v>567</v>
      </c>
    </row>
    <row r="77" spans="1:12">
      <c r="A77" s="1">
        <f>HYPERLINK("https://lsnyc.legalserver.org/matter/dynamic-profile/view/1909850","19-1909850")</f>
        <v>0</v>
      </c>
      <c r="B77" t="s">
        <v>12</v>
      </c>
      <c r="C77" t="s">
        <v>21</v>
      </c>
      <c r="D77" t="s">
        <v>108</v>
      </c>
      <c r="H77" t="s">
        <v>547</v>
      </c>
      <c r="J77" t="s">
        <v>549</v>
      </c>
      <c r="L77" t="s">
        <v>566</v>
      </c>
    </row>
    <row r="78" spans="1:12">
      <c r="A78" s="1">
        <f>HYPERLINK("https://lsnyc.legalserver.org/matter/dynamic-profile/view/1906614","19-1906614")</f>
        <v>0</v>
      </c>
      <c r="B78" t="s">
        <v>12</v>
      </c>
      <c r="C78" t="s">
        <v>21</v>
      </c>
      <c r="D78" t="s">
        <v>109</v>
      </c>
      <c r="E78" t="s">
        <v>513</v>
      </c>
      <c r="J78" t="s">
        <v>549</v>
      </c>
      <c r="L78" t="s">
        <v>565</v>
      </c>
    </row>
    <row r="79" spans="1:12">
      <c r="A79" s="1">
        <f>HYPERLINK("https://lsnyc.legalserver.org/matter/dynamic-profile/view/1906043","19-1906043")</f>
        <v>0</v>
      </c>
      <c r="B79" t="s">
        <v>12</v>
      </c>
      <c r="C79" t="s">
        <v>21</v>
      </c>
      <c r="D79" t="s">
        <v>110</v>
      </c>
      <c r="E79" t="s">
        <v>513</v>
      </c>
      <c r="F79" t="s">
        <v>536</v>
      </c>
      <c r="J79" t="s">
        <v>549</v>
      </c>
      <c r="K79" t="s">
        <v>557</v>
      </c>
      <c r="L79" t="s">
        <v>565</v>
      </c>
    </row>
    <row r="80" spans="1:12">
      <c r="A80" s="1">
        <f>HYPERLINK("https://lsnyc.legalserver.org/matter/dynamic-profile/view/1905578","19-1905578")</f>
        <v>0</v>
      </c>
      <c r="B80" t="s">
        <v>12</v>
      </c>
      <c r="C80" t="s">
        <v>21</v>
      </c>
      <c r="D80" t="s">
        <v>111</v>
      </c>
      <c r="E80" t="s">
        <v>513</v>
      </c>
      <c r="J80" t="s">
        <v>549</v>
      </c>
      <c r="K80" t="s">
        <v>557</v>
      </c>
      <c r="L80" t="s">
        <v>565</v>
      </c>
    </row>
    <row r="81" spans="1:12">
      <c r="A81" s="1">
        <f>HYPERLINK("https://lsnyc.legalserver.org/matter/dynamic-profile/view/1903940","19-1903940")</f>
        <v>0</v>
      </c>
      <c r="B81" t="s">
        <v>12</v>
      </c>
      <c r="C81" t="s">
        <v>21</v>
      </c>
      <c r="D81" t="s">
        <v>112</v>
      </c>
      <c r="E81" t="s">
        <v>516</v>
      </c>
      <c r="J81" t="s">
        <v>549</v>
      </c>
      <c r="L81" t="s">
        <v>571</v>
      </c>
    </row>
    <row r="82" spans="1:12">
      <c r="A82" s="1">
        <f>HYPERLINK("https://lsnyc.legalserver.org/matter/dynamic-profile/view/1903500","19-1903500")</f>
        <v>0</v>
      </c>
      <c r="B82" t="s">
        <v>12</v>
      </c>
      <c r="C82" t="s">
        <v>21</v>
      </c>
      <c r="D82" t="s">
        <v>113</v>
      </c>
      <c r="H82" t="s">
        <v>547</v>
      </c>
      <c r="J82" t="s">
        <v>549</v>
      </c>
      <c r="L82" t="s">
        <v>566</v>
      </c>
    </row>
    <row r="83" spans="1:12">
      <c r="A83" s="1">
        <f>HYPERLINK("https://lsnyc.legalserver.org/matter/dynamic-profile/view/1902302","19-1902302")</f>
        <v>0</v>
      </c>
      <c r="B83" t="s">
        <v>12</v>
      </c>
      <c r="C83" t="s">
        <v>21</v>
      </c>
      <c r="D83" t="s">
        <v>114</v>
      </c>
      <c r="E83" t="s">
        <v>516</v>
      </c>
      <c r="J83" t="s">
        <v>549</v>
      </c>
      <c r="L83" t="s">
        <v>571</v>
      </c>
    </row>
    <row r="84" spans="1:12">
      <c r="A84" s="1">
        <f>HYPERLINK("https://lsnyc.legalserver.org/matter/dynamic-profile/view/1901851","19-1901851")</f>
        <v>0</v>
      </c>
      <c r="B84" t="s">
        <v>12</v>
      </c>
      <c r="C84" t="s">
        <v>21</v>
      </c>
      <c r="D84" t="s">
        <v>115</v>
      </c>
      <c r="E84" t="s">
        <v>513</v>
      </c>
      <c r="I84" t="s">
        <v>548</v>
      </c>
      <c r="J84" t="s">
        <v>549</v>
      </c>
      <c r="K84" t="s">
        <v>557</v>
      </c>
      <c r="L84" t="s">
        <v>565</v>
      </c>
    </row>
    <row r="85" spans="1:12">
      <c r="A85" s="1">
        <f>HYPERLINK("https://lsnyc.legalserver.org/matter/dynamic-profile/view/1897128","19-1897128")</f>
        <v>0</v>
      </c>
      <c r="B85" t="s">
        <v>12</v>
      </c>
      <c r="C85" t="s">
        <v>21</v>
      </c>
      <c r="D85" t="s">
        <v>116</v>
      </c>
      <c r="E85" t="s">
        <v>514</v>
      </c>
      <c r="I85" t="s">
        <v>548</v>
      </c>
      <c r="J85" t="s">
        <v>549</v>
      </c>
      <c r="L85" t="s">
        <v>567</v>
      </c>
    </row>
    <row r="86" spans="1:12">
      <c r="A86" s="1">
        <f>HYPERLINK("https://lsnyc.legalserver.org/matter/dynamic-profile/view/1896590","19-1896590")</f>
        <v>0</v>
      </c>
      <c r="B86" t="s">
        <v>12</v>
      </c>
      <c r="C86" t="s">
        <v>21</v>
      </c>
      <c r="D86" t="s">
        <v>117</v>
      </c>
      <c r="E86" t="s">
        <v>516</v>
      </c>
      <c r="L86" t="s">
        <v>570</v>
      </c>
    </row>
    <row r="87" spans="1:12">
      <c r="A87" s="1">
        <f>HYPERLINK("https://lsnyc.legalserver.org/matter/dynamic-profile/view/1890901","19-1890901")</f>
        <v>0</v>
      </c>
      <c r="B87" t="s">
        <v>12</v>
      </c>
      <c r="C87" t="s">
        <v>21</v>
      </c>
      <c r="D87" t="s">
        <v>118</v>
      </c>
      <c r="E87" t="s">
        <v>516</v>
      </c>
      <c r="J87" t="s">
        <v>549</v>
      </c>
      <c r="L87" t="s">
        <v>568</v>
      </c>
    </row>
    <row r="88" spans="1:12">
      <c r="A88" s="1">
        <f>HYPERLINK("https://lsnyc.legalserver.org/matter/dynamic-profile/view/1890199","19-1890199")</f>
        <v>0</v>
      </c>
      <c r="B88" t="s">
        <v>12</v>
      </c>
      <c r="C88" t="s">
        <v>21</v>
      </c>
      <c r="D88" t="s">
        <v>119</v>
      </c>
      <c r="E88" t="s">
        <v>516</v>
      </c>
      <c r="F88" t="s">
        <v>537</v>
      </c>
      <c r="I88" t="s">
        <v>548</v>
      </c>
      <c r="J88" t="s">
        <v>549</v>
      </c>
      <c r="K88" t="s">
        <v>560</v>
      </c>
      <c r="L88" t="s">
        <v>570</v>
      </c>
    </row>
    <row r="89" spans="1:12">
      <c r="A89" s="1">
        <f>HYPERLINK("https://lsnyc.legalserver.org/matter/dynamic-profile/view/1890132","19-1890132")</f>
        <v>0</v>
      </c>
      <c r="B89" t="s">
        <v>12</v>
      </c>
      <c r="C89" t="s">
        <v>21</v>
      </c>
      <c r="D89" t="s">
        <v>120</v>
      </c>
      <c r="E89" t="s">
        <v>516</v>
      </c>
      <c r="F89" t="s">
        <v>538</v>
      </c>
      <c r="J89" t="s">
        <v>553</v>
      </c>
      <c r="K89" t="s">
        <v>560</v>
      </c>
      <c r="L89" t="s">
        <v>568</v>
      </c>
    </row>
    <row r="90" spans="1:12">
      <c r="A90" s="1">
        <f>HYPERLINK("https://lsnyc.legalserver.org/matter/dynamic-profile/view/1888766","19-1888766")</f>
        <v>0</v>
      </c>
      <c r="B90" t="s">
        <v>12</v>
      </c>
      <c r="C90" t="s">
        <v>21</v>
      </c>
      <c r="D90" t="s">
        <v>121</v>
      </c>
      <c r="E90" t="s">
        <v>514</v>
      </c>
      <c r="I90" t="s">
        <v>548</v>
      </c>
      <c r="J90" t="s">
        <v>549</v>
      </c>
      <c r="L90" t="s">
        <v>567</v>
      </c>
    </row>
    <row r="91" spans="1:12">
      <c r="A91" s="1">
        <f>HYPERLINK("https://lsnyc.legalserver.org/matter/dynamic-profile/view/1886361","18-1886361")</f>
        <v>0</v>
      </c>
      <c r="B91" t="s">
        <v>12</v>
      </c>
      <c r="C91" t="s">
        <v>21</v>
      </c>
      <c r="D91" t="s">
        <v>122</v>
      </c>
      <c r="E91" t="s">
        <v>513</v>
      </c>
      <c r="I91" t="s">
        <v>548</v>
      </c>
      <c r="J91" t="s">
        <v>549</v>
      </c>
      <c r="K91" t="s">
        <v>557</v>
      </c>
      <c r="L91" t="s">
        <v>565</v>
      </c>
    </row>
    <row r="92" spans="1:12">
      <c r="A92" s="1">
        <f>HYPERLINK("https://lsnyc.legalserver.org/matter/dynamic-profile/view/1877026","18-1877026")</f>
        <v>0</v>
      </c>
      <c r="B92" t="s">
        <v>12</v>
      </c>
      <c r="C92" t="s">
        <v>21</v>
      </c>
      <c r="D92" t="s">
        <v>123</v>
      </c>
      <c r="E92" t="s">
        <v>513</v>
      </c>
      <c r="F92" t="s">
        <v>524</v>
      </c>
      <c r="I92" t="s">
        <v>548</v>
      </c>
      <c r="J92" t="s">
        <v>549</v>
      </c>
      <c r="K92" t="s">
        <v>557</v>
      </c>
      <c r="L92" t="s">
        <v>565</v>
      </c>
    </row>
    <row r="93" spans="1:12">
      <c r="A93" s="1">
        <f>HYPERLINK("https://lsnyc.legalserver.org/matter/dynamic-profile/view/1870362","18-1870362")</f>
        <v>0</v>
      </c>
      <c r="B93" t="s">
        <v>12</v>
      </c>
      <c r="C93" t="s">
        <v>21</v>
      </c>
      <c r="D93" t="s">
        <v>124</v>
      </c>
      <c r="E93" t="s">
        <v>516</v>
      </c>
      <c r="F93" t="s">
        <v>527</v>
      </c>
      <c r="J93" t="s">
        <v>549</v>
      </c>
      <c r="K93" t="s">
        <v>561</v>
      </c>
      <c r="L93" t="s">
        <v>568</v>
      </c>
    </row>
    <row r="94" spans="1:12">
      <c r="A94" s="1">
        <f>HYPERLINK("https://lsnyc.legalserver.org/matter/dynamic-profile/view/0803163","16-0803163")</f>
        <v>0</v>
      </c>
      <c r="B94" t="s">
        <v>12</v>
      </c>
      <c r="C94" t="s">
        <v>21</v>
      </c>
      <c r="D94" t="s">
        <v>125</v>
      </c>
      <c r="E94" t="s">
        <v>516</v>
      </c>
      <c r="F94" t="s">
        <v>524</v>
      </c>
      <c r="J94" t="s">
        <v>549</v>
      </c>
      <c r="L94" t="s">
        <v>570</v>
      </c>
    </row>
    <row r="95" spans="1:12">
      <c r="A95" s="1">
        <f>HYPERLINK("https://lsnyc.legalserver.org/matter/dynamic-profile/view/1914474","19-1914474")</f>
        <v>0</v>
      </c>
      <c r="B95" t="s">
        <v>12</v>
      </c>
      <c r="C95" t="s">
        <v>22</v>
      </c>
      <c r="D95" t="s">
        <v>126</v>
      </c>
      <c r="F95" t="s">
        <v>535</v>
      </c>
      <c r="H95" t="s">
        <v>547</v>
      </c>
      <c r="J95" t="s">
        <v>550</v>
      </c>
      <c r="L95" t="s">
        <v>566</v>
      </c>
    </row>
    <row r="96" spans="1:12">
      <c r="A96" s="1">
        <f>HYPERLINK("https://lsnyc.legalserver.org/matter/dynamic-profile/view/1912983","19-1912983")</f>
        <v>0</v>
      </c>
      <c r="B96" t="s">
        <v>12</v>
      </c>
      <c r="C96" t="s">
        <v>22</v>
      </c>
      <c r="D96" t="s">
        <v>127</v>
      </c>
      <c r="F96" t="s">
        <v>539</v>
      </c>
      <c r="H96" t="s">
        <v>547</v>
      </c>
      <c r="J96" t="s">
        <v>550</v>
      </c>
      <c r="K96" t="s">
        <v>557</v>
      </c>
      <c r="L96" t="s">
        <v>566</v>
      </c>
    </row>
    <row r="97" spans="1:12">
      <c r="A97" s="1">
        <f>HYPERLINK("https://lsnyc.legalserver.org/matter/dynamic-profile/view/1912764","19-1912764")</f>
        <v>0</v>
      </c>
      <c r="B97" t="s">
        <v>12</v>
      </c>
      <c r="C97" t="s">
        <v>22</v>
      </c>
      <c r="D97" t="s">
        <v>128</v>
      </c>
      <c r="F97" t="s">
        <v>540</v>
      </c>
      <c r="H97" t="s">
        <v>547</v>
      </c>
      <c r="J97" t="s">
        <v>549</v>
      </c>
      <c r="L97" t="s">
        <v>566</v>
      </c>
    </row>
    <row r="98" spans="1:12">
      <c r="A98" s="1">
        <f>HYPERLINK("https://lsnyc.legalserver.org/matter/dynamic-profile/view/1912437","19-1912437")</f>
        <v>0</v>
      </c>
      <c r="B98" t="s">
        <v>12</v>
      </c>
      <c r="C98" t="s">
        <v>22</v>
      </c>
      <c r="D98" t="s">
        <v>129</v>
      </c>
      <c r="E98" t="s">
        <v>513</v>
      </c>
      <c r="F98" t="s">
        <v>531</v>
      </c>
      <c r="J98" t="s">
        <v>550</v>
      </c>
      <c r="K98" t="s">
        <v>557</v>
      </c>
      <c r="L98" t="s">
        <v>565</v>
      </c>
    </row>
    <row r="99" spans="1:12">
      <c r="A99" s="1">
        <f>HYPERLINK("https://lsnyc.legalserver.org/matter/dynamic-profile/view/1906008","19-1906008")</f>
        <v>0</v>
      </c>
      <c r="B99" t="s">
        <v>12</v>
      </c>
      <c r="C99" t="s">
        <v>22</v>
      </c>
      <c r="D99" t="s">
        <v>130</v>
      </c>
      <c r="E99" t="s">
        <v>513</v>
      </c>
      <c r="F99" t="s">
        <v>541</v>
      </c>
      <c r="J99" t="s">
        <v>549</v>
      </c>
      <c r="K99" t="s">
        <v>557</v>
      </c>
      <c r="L99" t="s">
        <v>565</v>
      </c>
    </row>
    <row r="100" spans="1:12">
      <c r="A100" s="1">
        <f>HYPERLINK("https://lsnyc.legalserver.org/matter/dynamic-profile/view/1907323","19-1907323")</f>
        <v>0</v>
      </c>
      <c r="B100" t="s">
        <v>12</v>
      </c>
      <c r="C100" t="s">
        <v>22</v>
      </c>
      <c r="D100" t="s">
        <v>131</v>
      </c>
      <c r="E100" t="s">
        <v>513</v>
      </c>
      <c r="J100" t="s">
        <v>550</v>
      </c>
      <c r="K100" t="s">
        <v>557</v>
      </c>
      <c r="L100" t="s">
        <v>565</v>
      </c>
    </row>
    <row r="101" spans="1:12">
      <c r="A101" s="1">
        <f>HYPERLINK("https://lsnyc.legalserver.org/matter/dynamic-profile/view/1907430","19-1907430")</f>
        <v>0</v>
      </c>
      <c r="B101" t="s">
        <v>12</v>
      </c>
      <c r="C101" t="s">
        <v>22</v>
      </c>
      <c r="D101" t="s">
        <v>132</v>
      </c>
      <c r="E101" t="s">
        <v>513</v>
      </c>
      <c r="J101" t="s">
        <v>550</v>
      </c>
      <c r="K101" t="s">
        <v>557</v>
      </c>
      <c r="L101" t="s">
        <v>565</v>
      </c>
    </row>
    <row r="102" spans="1:12">
      <c r="A102" s="1">
        <f>HYPERLINK("https://lsnyc.legalserver.org/matter/dynamic-profile/view/1903196","19-1903196")</f>
        <v>0</v>
      </c>
      <c r="B102" t="s">
        <v>12</v>
      </c>
      <c r="C102" t="s">
        <v>22</v>
      </c>
      <c r="D102" t="s">
        <v>133</v>
      </c>
      <c r="E102" t="s">
        <v>516</v>
      </c>
      <c r="J102" t="s">
        <v>549</v>
      </c>
      <c r="K102" t="s">
        <v>560</v>
      </c>
      <c r="L102" t="s">
        <v>571</v>
      </c>
    </row>
    <row r="103" spans="1:12">
      <c r="A103" s="1">
        <f>HYPERLINK("https://lsnyc.legalserver.org/matter/dynamic-profile/view/1900615","19-1900615")</f>
        <v>0</v>
      </c>
      <c r="B103" t="s">
        <v>12</v>
      </c>
      <c r="C103" t="s">
        <v>22</v>
      </c>
      <c r="D103" t="s">
        <v>134</v>
      </c>
      <c r="E103" t="s">
        <v>519</v>
      </c>
      <c r="J103" t="s">
        <v>549</v>
      </c>
      <c r="L103" t="s">
        <v>568</v>
      </c>
    </row>
    <row r="104" spans="1:12">
      <c r="A104" s="1">
        <f>HYPERLINK("https://lsnyc.legalserver.org/matter/dynamic-profile/view/1900391","19-1900391")</f>
        <v>0</v>
      </c>
      <c r="B104" t="s">
        <v>12</v>
      </c>
      <c r="C104" t="s">
        <v>22</v>
      </c>
      <c r="D104" t="s">
        <v>135</v>
      </c>
      <c r="E104" t="s">
        <v>513</v>
      </c>
      <c r="F104" t="s">
        <v>542</v>
      </c>
      <c r="I104" t="s">
        <v>548</v>
      </c>
      <c r="J104" t="s">
        <v>549</v>
      </c>
      <c r="K104" t="s">
        <v>557</v>
      </c>
      <c r="L104" t="s">
        <v>565</v>
      </c>
    </row>
    <row r="105" spans="1:12">
      <c r="A105" s="1">
        <f>HYPERLINK("https://lsnyc.legalserver.org/matter/dynamic-profile/view/1900355","19-1900355")</f>
        <v>0</v>
      </c>
      <c r="B105" t="s">
        <v>12</v>
      </c>
      <c r="C105" t="s">
        <v>22</v>
      </c>
      <c r="D105" t="s">
        <v>136</v>
      </c>
      <c r="E105" t="s">
        <v>516</v>
      </c>
      <c r="J105" t="s">
        <v>549</v>
      </c>
      <c r="K105" t="s">
        <v>560</v>
      </c>
      <c r="L105" t="s">
        <v>571</v>
      </c>
    </row>
    <row r="106" spans="1:12">
      <c r="A106" s="1">
        <f>HYPERLINK("https://lsnyc.legalserver.org/matter/dynamic-profile/view/1898433","19-1898433")</f>
        <v>0</v>
      </c>
      <c r="B106" t="s">
        <v>12</v>
      </c>
      <c r="C106" t="s">
        <v>22</v>
      </c>
      <c r="D106" t="s">
        <v>137</v>
      </c>
      <c r="E106" t="s">
        <v>513</v>
      </c>
      <c r="I106" t="s">
        <v>548</v>
      </c>
      <c r="J106" t="s">
        <v>549</v>
      </c>
      <c r="K106" t="s">
        <v>557</v>
      </c>
      <c r="L106" t="s">
        <v>565</v>
      </c>
    </row>
    <row r="107" spans="1:12">
      <c r="A107" s="1">
        <f>HYPERLINK("https://lsnyc.legalserver.org/matter/dynamic-profile/view/1897818","19-1897818")</f>
        <v>0</v>
      </c>
      <c r="B107" t="s">
        <v>12</v>
      </c>
      <c r="C107" t="s">
        <v>22</v>
      </c>
      <c r="D107" t="s">
        <v>138</v>
      </c>
      <c r="E107" t="s">
        <v>513</v>
      </c>
      <c r="F107" t="s">
        <v>520</v>
      </c>
      <c r="I107" t="s">
        <v>548</v>
      </c>
      <c r="J107" t="s">
        <v>549</v>
      </c>
      <c r="K107" t="s">
        <v>557</v>
      </c>
      <c r="L107" t="s">
        <v>565</v>
      </c>
    </row>
    <row r="108" spans="1:12">
      <c r="A108" s="1">
        <f>HYPERLINK("https://lsnyc.legalserver.org/matter/dynamic-profile/view/1897491","19-1897491")</f>
        <v>0</v>
      </c>
      <c r="B108" t="s">
        <v>12</v>
      </c>
      <c r="C108" t="s">
        <v>22</v>
      </c>
      <c r="D108" t="s">
        <v>139</v>
      </c>
      <c r="E108" t="s">
        <v>513</v>
      </c>
      <c r="I108" t="s">
        <v>548</v>
      </c>
      <c r="J108" t="s">
        <v>549</v>
      </c>
      <c r="K108" t="s">
        <v>557</v>
      </c>
      <c r="L108" t="s">
        <v>565</v>
      </c>
    </row>
    <row r="109" spans="1:12">
      <c r="A109" s="1">
        <f>HYPERLINK("https://lsnyc.legalserver.org/matter/dynamic-profile/view/1895614","19-1895614")</f>
        <v>0</v>
      </c>
      <c r="B109" t="s">
        <v>12</v>
      </c>
      <c r="C109" t="s">
        <v>22</v>
      </c>
      <c r="D109" t="s">
        <v>140</v>
      </c>
      <c r="E109" t="s">
        <v>513</v>
      </c>
      <c r="F109" t="s">
        <v>535</v>
      </c>
      <c r="I109" t="s">
        <v>548</v>
      </c>
      <c r="J109" t="s">
        <v>550</v>
      </c>
      <c r="K109" t="s">
        <v>557</v>
      </c>
      <c r="L109" t="s">
        <v>570</v>
      </c>
    </row>
    <row r="110" spans="1:12">
      <c r="A110" s="1">
        <f>HYPERLINK("https://lsnyc.legalserver.org/matter/dynamic-profile/view/1877368","18-1877368")</f>
        <v>0</v>
      </c>
      <c r="B110" t="s">
        <v>12</v>
      </c>
      <c r="C110" t="s">
        <v>22</v>
      </c>
      <c r="D110" t="s">
        <v>141</v>
      </c>
      <c r="E110" t="s">
        <v>514</v>
      </c>
      <c r="F110" t="s">
        <v>531</v>
      </c>
      <c r="J110" t="s">
        <v>549</v>
      </c>
      <c r="L110" t="s">
        <v>567</v>
      </c>
    </row>
    <row r="111" spans="1:12">
      <c r="A111" s="1">
        <f>HYPERLINK("https://lsnyc.legalserver.org/matter/dynamic-profile/view/1913359","19-1913359")</f>
        <v>0</v>
      </c>
      <c r="B111" t="s">
        <v>12</v>
      </c>
      <c r="C111" t="s">
        <v>23</v>
      </c>
      <c r="D111" t="s">
        <v>142</v>
      </c>
      <c r="H111" t="s">
        <v>547</v>
      </c>
      <c r="J111" t="s">
        <v>549</v>
      </c>
      <c r="L111" t="s">
        <v>566</v>
      </c>
    </row>
    <row r="112" spans="1:12">
      <c r="A112" s="1">
        <f>HYPERLINK("https://lsnyc.legalserver.org/matter/dynamic-profile/view/1912744","19-1912744")</f>
        <v>0</v>
      </c>
      <c r="B112" t="s">
        <v>12</v>
      </c>
      <c r="C112" t="s">
        <v>23</v>
      </c>
      <c r="D112" t="s">
        <v>143</v>
      </c>
      <c r="H112" t="s">
        <v>547</v>
      </c>
      <c r="J112" t="s">
        <v>549</v>
      </c>
      <c r="L112" t="s">
        <v>566</v>
      </c>
    </row>
    <row r="113" spans="1:12">
      <c r="A113" s="1">
        <f>HYPERLINK("https://lsnyc.legalserver.org/matter/dynamic-profile/view/1911977","19-1911977")</f>
        <v>0</v>
      </c>
      <c r="B113" t="s">
        <v>12</v>
      </c>
      <c r="C113" t="s">
        <v>23</v>
      </c>
      <c r="D113" t="s">
        <v>144</v>
      </c>
      <c r="H113" t="s">
        <v>547</v>
      </c>
      <c r="J113" t="s">
        <v>549</v>
      </c>
      <c r="L113" t="s">
        <v>566</v>
      </c>
    </row>
    <row r="114" spans="1:12">
      <c r="A114" s="1">
        <f>HYPERLINK("https://lsnyc.legalserver.org/matter/dynamic-profile/view/1911720","19-1911720")</f>
        <v>0</v>
      </c>
      <c r="B114" t="s">
        <v>12</v>
      </c>
      <c r="C114" t="s">
        <v>23</v>
      </c>
      <c r="D114" t="s">
        <v>145</v>
      </c>
      <c r="H114" t="s">
        <v>547</v>
      </c>
      <c r="J114" t="s">
        <v>549</v>
      </c>
      <c r="L114" t="s">
        <v>566</v>
      </c>
    </row>
    <row r="115" spans="1:12">
      <c r="A115" s="1">
        <f>HYPERLINK("https://lsnyc.legalserver.org/matter/dynamic-profile/view/1911535","19-1911535")</f>
        <v>0</v>
      </c>
      <c r="B115" t="s">
        <v>12</v>
      </c>
      <c r="C115" t="s">
        <v>23</v>
      </c>
      <c r="D115" t="s">
        <v>146</v>
      </c>
      <c r="H115" t="s">
        <v>547</v>
      </c>
      <c r="J115" t="s">
        <v>549</v>
      </c>
      <c r="L115" t="s">
        <v>566</v>
      </c>
    </row>
    <row r="116" spans="1:12">
      <c r="A116" s="1">
        <f>HYPERLINK("https://lsnyc.legalserver.org/matter/dynamic-profile/view/1911278","19-1911278")</f>
        <v>0</v>
      </c>
      <c r="B116" t="s">
        <v>12</v>
      </c>
      <c r="C116" t="s">
        <v>23</v>
      </c>
      <c r="D116" t="s">
        <v>147</v>
      </c>
      <c r="H116" t="s">
        <v>547</v>
      </c>
      <c r="J116" t="s">
        <v>549</v>
      </c>
      <c r="L116" t="s">
        <v>566</v>
      </c>
    </row>
    <row r="117" spans="1:12">
      <c r="A117" s="1">
        <f>HYPERLINK("https://lsnyc.legalserver.org/matter/dynamic-profile/view/1911147","19-1911147")</f>
        <v>0</v>
      </c>
      <c r="B117" t="s">
        <v>12</v>
      </c>
      <c r="C117" t="s">
        <v>23</v>
      </c>
      <c r="D117" t="s">
        <v>148</v>
      </c>
      <c r="H117" t="s">
        <v>547</v>
      </c>
      <c r="J117" t="s">
        <v>549</v>
      </c>
      <c r="L117" t="s">
        <v>566</v>
      </c>
    </row>
    <row r="118" spans="1:12">
      <c r="A118" s="1">
        <f>HYPERLINK("https://lsnyc.legalserver.org/matter/dynamic-profile/view/1911022","19-1911022")</f>
        <v>0</v>
      </c>
      <c r="B118" t="s">
        <v>12</v>
      </c>
      <c r="C118" t="s">
        <v>23</v>
      </c>
      <c r="D118" t="s">
        <v>149</v>
      </c>
      <c r="E118" t="s">
        <v>513</v>
      </c>
      <c r="J118" t="s">
        <v>549</v>
      </c>
      <c r="K118" t="s">
        <v>557</v>
      </c>
      <c r="L118" t="s">
        <v>565</v>
      </c>
    </row>
    <row r="119" spans="1:12">
      <c r="A119" s="1">
        <f>HYPERLINK("https://lsnyc.legalserver.org/matter/dynamic-profile/view/1910997","19-1910997")</f>
        <v>0</v>
      </c>
      <c r="B119" t="s">
        <v>12</v>
      </c>
      <c r="C119" t="s">
        <v>23</v>
      </c>
      <c r="D119" t="s">
        <v>150</v>
      </c>
      <c r="H119" t="s">
        <v>547</v>
      </c>
      <c r="J119" t="s">
        <v>549</v>
      </c>
      <c r="L119" t="s">
        <v>566</v>
      </c>
    </row>
    <row r="120" spans="1:12">
      <c r="A120" s="1">
        <f>HYPERLINK("https://lsnyc.legalserver.org/matter/dynamic-profile/view/1910354","19-1910354")</f>
        <v>0</v>
      </c>
      <c r="B120" t="s">
        <v>12</v>
      </c>
      <c r="C120" t="s">
        <v>23</v>
      </c>
      <c r="D120" t="s">
        <v>151</v>
      </c>
      <c r="E120" t="s">
        <v>513</v>
      </c>
      <c r="F120" t="s">
        <v>536</v>
      </c>
      <c r="J120" t="s">
        <v>549</v>
      </c>
      <c r="K120" t="s">
        <v>557</v>
      </c>
      <c r="L120" t="s">
        <v>565</v>
      </c>
    </row>
    <row r="121" spans="1:12">
      <c r="A121" s="1">
        <f>HYPERLINK("https://lsnyc.legalserver.org/matter/dynamic-profile/view/1910244","19-1910244")</f>
        <v>0</v>
      </c>
      <c r="B121" t="s">
        <v>12</v>
      </c>
      <c r="C121" t="s">
        <v>23</v>
      </c>
      <c r="D121" t="s">
        <v>152</v>
      </c>
      <c r="F121" t="s">
        <v>536</v>
      </c>
      <c r="H121" t="s">
        <v>547</v>
      </c>
      <c r="J121" t="s">
        <v>549</v>
      </c>
      <c r="L121" t="s">
        <v>566</v>
      </c>
    </row>
    <row r="122" spans="1:12">
      <c r="A122" s="1">
        <f>HYPERLINK("https://lsnyc.legalserver.org/matter/dynamic-profile/view/1909947","19-1909947")</f>
        <v>0</v>
      </c>
      <c r="B122" t="s">
        <v>12</v>
      </c>
      <c r="C122" t="s">
        <v>23</v>
      </c>
      <c r="D122" t="s">
        <v>153</v>
      </c>
      <c r="E122" t="s">
        <v>513</v>
      </c>
      <c r="F122" t="s">
        <v>536</v>
      </c>
      <c r="J122" t="s">
        <v>549</v>
      </c>
      <c r="K122" t="s">
        <v>557</v>
      </c>
      <c r="L122" t="s">
        <v>565</v>
      </c>
    </row>
    <row r="123" spans="1:12">
      <c r="A123" s="1">
        <f>HYPERLINK("https://lsnyc.legalserver.org/matter/dynamic-profile/view/1909808","19-1909808")</f>
        <v>0</v>
      </c>
      <c r="B123" t="s">
        <v>12</v>
      </c>
      <c r="C123" t="s">
        <v>23</v>
      </c>
      <c r="D123" t="s">
        <v>154</v>
      </c>
      <c r="E123" t="s">
        <v>513</v>
      </c>
      <c r="J123" t="s">
        <v>549</v>
      </c>
      <c r="K123" t="s">
        <v>557</v>
      </c>
      <c r="L123" t="s">
        <v>565</v>
      </c>
    </row>
    <row r="124" spans="1:12">
      <c r="A124" s="1">
        <f>HYPERLINK("https://lsnyc.legalserver.org/matter/dynamic-profile/view/1909653","19-1909653")</f>
        <v>0</v>
      </c>
      <c r="B124" t="s">
        <v>12</v>
      </c>
      <c r="C124" t="s">
        <v>23</v>
      </c>
      <c r="D124" t="s">
        <v>155</v>
      </c>
      <c r="E124" t="s">
        <v>513</v>
      </c>
      <c r="J124" t="s">
        <v>549</v>
      </c>
      <c r="K124" t="s">
        <v>557</v>
      </c>
      <c r="L124" t="s">
        <v>565</v>
      </c>
    </row>
    <row r="125" spans="1:12">
      <c r="A125" s="1">
        <f>HYPERLINK("https://lsnyc.legalserver.org/matter/dynamic-profile/view/1909663","19-1909663")</f>
        <v>0</v>
      </c>
      <c r="B125" t="s">
        <v>12</v>
      </c>
      <c r="C125" t="s">
        <v>23</v>
      </c>
      <c r="D125" t="s">
        <v>156</v>
      </c>
      <c r="H125" t="s">
        <v>547</v>
      </c>
      <c r="J125" t="s">
        <v>549</v>
      </c>
      <c r="L125" t="s">
        <v>566</v>
      </c>
    </row>
    <row r="126" spans="1:12">
      <c r="A126" s="1">
        <f>HYPERLINK("https://lsnyc.legalserver.org/matter/dynamic-profile/view/1909260","19-1909260")</f>
        <v>0</v>
      </c>
      <c r="B126" t="s">
        <v>12</v>
      </c>
      <c r="C126" t="s">
        <v>23</v>
      </c>
      <c r="D126" t="s">
        <v>157</v>
      </c>
      <c r="E126" t="s">
        <v>513</v>
      </c>
      <c r="J126" t="s">
        <v>549</v>
      </c>
      <c r="K126" t="s">
        <v>557</v>
      </c>
      <c r="L126" t="s">
        <v>565</v>
      </c>
    </row>
    <row r="127" spans="1:12">
      <c r="A127" s="1">
        <f>HYPERLINK("https://lsnyc.legalserver.org/matter/dynamic-profile/view/1909315","19-1909315")</f>
        <v>0</v>
      </c>
      <c r="B127" t="s">
        <v>12</v>
      </c>
      <c r="C127" t="s">
        <v>23</v>
      </c>
      <c r="D127" t="s">
        <v>158</v>
      </c>
      <c r="H127" t="s">
        <v>547</v>
      </c>
      <c r="J127" t="s">
        <v>549</v>
      </c>
      <c r="L127" t="s">
        <v>566</v>
      </c>
    </row>
    <row r="128" spans="1:12">
      <c r="A128" s="1">
        <f>HYPERLINK("https://lsnyc.legalserver.org/matter/dynamic-profile/view/1908935","19-1908935")</f>
        <v>0</v>
      </c>
      <c r="B128" t="s">
        <v>12</v>
      </c>
      <c r="C128" t="s">
        <v>23</v>
      </c>
      <c r="D128" t="s">
        <v>159</v>
      </c>
      <c r="E128" t="s">
        <v>518</v>
      </c>
      <c r="J128" t="s">
        <v>549</v>
      </c>
      <c r="K128" t="s">
        <v>557</v>
      </c>
      <c r="L128" t="s">
        <v>565</v>
      </c>
    </row>
    <row r="129" spans="1:12">
      <c r="A129" s="1">
        <f>HYPERLINK("https://lsnyc.legalserver.org/matter/dynamic-profile/view/1908560","19-1908560")</f>
        <v>0</v>
      </c>
      <c r="B129" t="s">
        <v>12</v>
      </c>
      <c r="C129" t="s">
        <v>23</v>
      </c>
      <c r="D129" t="s">
        <v>160</v>
      </c>
      <c r="E129" t="s">
        <v>513</v>
      </c>
      <c r="J129" t="s">
        <v>549</v>
      </c>
      <c r="K129" t="s">
        <v>557</v>
      </c>
      <c r="L129" t="s">
        <v>565</v>
      </c>
    </row>
    <row r="130" spans="1:12">
      <c r="A130" s="1">
        <f>HYPERLINK("https://lsnyc.legalserver.org/matter/dynamic-profile/view/1908382","19-1908382")</f>
        <v>0</v>
      </c>
      <c r="B130" t="s">
        <v>12</v>
      </c>
      <c r="C130" t="s">
        <v>23</v>
      </c>
      <c r="D130" t="s">
        <v>161</v>
      </c>
      <c r="E130" t="s">
        <v>513</v>
      </c>
      <c r="J130" t="s">
        <v>549</v>
      </c>
      <c r="K130" t="s">
        <v>557</v>
      </c>
      <c r="L130" t="s">
        <v>565</v>
      </c>
    </row>
    <row r="131" spans="1:12">
      <c r="A131" s="1">
        <f>HYPERLINK("https://lsnyc.legalserver.org/matter/dynamic-profile/view/1908194","19-1908194")</f>
        <v>0</v>
      </c>
      <c r="B131" t="s">
        <v>12</v>
      </c>
      <c r="C131" t="s">
        <v>23</v>
      </c>
      <c r="D131" t="s">
        <v>162</v>
      </c>
      <c r="E131" t="s">
        <v>513</v>
      </c>
      <c r="J131" t="s">
        <v>549</v>
      </c>
      <c r="K131" t="s">
        <v>557</v>
      </c>
      <c r="L131" t="s">
        <v>565</v>
      </c>
    </row>
    <row r="132" spans="1:12">
      <c r="A132" s="1">
        <f>HYPERLINK("https://lsnyc.legalserver.org/matter/dynamic-profile/view/1908073","19-1908073")</f>
        <v>0</v>
      </c>
      <c r="B132" t="s">
        <v>12</v>
      </c>
      <c r="C132" t="s">
        <v>23</v>
      </c>
      <c r="D132" t="s">
        <v>58</v>
      </c>
      <c r="E132" t="s">
        <v>513</v>
      </c>
      <c r="J132" t="s">
        <v>549</v>
      </c>
      <c r="K132" t="s">
        <v>557</v>
      </c>
      <c r="L132" t="s">
        <v>565</v>
      </c>
    </row>
    <row r="133" spans="1:12">
      <c r="A133" s="1">
        <f>HYPERLINK("https://lsnyc.legalserver.org/matter/dynamic-profile/view/1907980","19-1907980")</f>
        <v>0</v>
      </c>
      <c r="B133" t="s">
        <v>12</v>
      </c>
      <c r="C133" t="s">
        <v>23</v>
      </c>
      <c r="D133" t="s">
        <v>163</v>
      </c>
      <c r="E133" t="s">
        <v>513</v>
      </c>
      <c r="J133" t="s">
        <v>549</v>
      </c>
      <c r="K133" t="s">
        <v>557</v>
      </c>
      <c r="L133" t="s">
        <v>565</v>
      </c>
    </row>
    <row r="134" spans="1:12">
      <c r="A134" s="1">
        <f>HYPERLINK("https://lsnyc.legalserver.org/matter/dynamic-profile/view/1907880","19-1907880")</f>
        <v>0</v>
      </c>
      <c r="B134" t="s">
        <v>12</v>
      </c>
      <c r="C134" t="s">
        <v>23</v>
      </c>
      <c r="D134" t="s">
        <v>164</v>
      </c>
      <c r="E134" t="s">
        <v>513</v>
      </c>
      <c r="J134" t="s">
        <v>549</v>
      </c>
      <c r="K134" t="s">
        <v>557</v>
      </c>
      <c r="L134" t="s">
        <v>565</v>
      </c>
    </row>
    <row r="135" spans="1:12">
      <c r="A135" s="1">
        <f>HYPERLINK("https://lsnyc.legalserver.org/matter/dynamic-profile/view/1907478","19-1907478")</f>
        <v>0</v>
      </c>
      <c r="B135" t="s">
        <v>12</v>
      </c>
      <c r="C135" t="s">
        <v>23</v>
      </c>
      <c r="D135" t="s">
        <v>165</v>
      </c>
      <c r="H135" t="s">
        <v>547</v>
      </c>
      <c r="J135" t="s">
        <v>549</v>
      </c>
      <c r="K135" t="s">
        <v>558</v>
      </c>
      <c r="L135" t="s">
        <v>566</v>
      </c>
    </row>
    <row r="136" spans="1:12">
      <c r="A136" s="1">
        <f>HYPERLINK("https://lsnyc.legalserver.org/matter/dynamic-profile/view/1907454","19-1907454")</f>
        <v>0</v>
      </c>
      <c r="B136" t="s">
        <v>12</v>
      </c>
      <c r="C136" t="s">
        <v>23</v>
      </c>
      <c r="D136" t="s">
        <v>166</v>
      </c>
      <c r="H136" t="s">
        <v>547</v>
      </c>
      <c r="J136" t="s">
        <v>550</v>
      </c>
      <c r="L136" t="s">
        <v>566</v>
      </c>
    </row>
    <row r="137" spans="1:12">
      <c r="A137" s="1">
        <f>HYPERLINK("https://lsnyc.legalserver.org/matter/dynamic-profile/view/1907295","19-1907295")</f>
        <v>0</v>
      </c>
      <c r="B137" t="s">
        <v>12</v>
      </c>
      <c r="C137" t="s">
        <v>23</v>
      </c>
      <c r="D137" t="s">
        <v>167</v>
      </c>
      <c r="E137" t="s">
        <v>513</v>
      </c>
      <c r="J137" t="s">
        <v>549</v>
      </c>
      <c r="K137" t="s">
        <v>557</v>
      </c>
      <c r="L137" t="s">
        <v>565</v>
      </c>
    </row>
    <row r="138" spans="1:12">
      <c r="A138" s="1">
        <f>HYPERLINK("https://lsnyc.legalserver.org/matter/dynamic-profile/view/1906898","19-1906898")</f>
        <v>0</v>
      </c>
      <c r="B138" t="s">
        <v>12</v>
      </c>
      <c r="C138" t="s">
        <v>23</v>
      </c>
      <c r="D138" t="s">
        <v>168</v>
      </c>
      <c r="E138" t="s">
        <v>513</v>
      </c>
      <c r="J138" t="s">
        <v>549</v>
      </c>
      <c r="L138" t="s">
        <v>565</v>
      </c>
    </row>
    <row r="139" spans="1:12">
      <c r="A139" s="1">
        <f>HYPERLINK("https://lsnyc.legalserver.org/matter/dynamic-profile/view/1906767","19-1906767")</f>
        <v>0</v>
      </c>
      <c r="B139" t="s">
        <v>12</v>
      </c>
      <c r="C139" t="s">
        <v>23</v>
      </c>
      <c r="D139" t="s">
        <v>169</v>
      </c>
      <c r="E139" t="s">
        <v>513</v>
      </c>
      <c r="J139" t="s">
        <v>549</v>
      </c>
      <c r="L139" t="s">
        <v>565</v>
      </c>
    </row>
    <row r="140" spans="1:12">
      <c r="A140" s="1">
        <f>HYPERLINK("https://lsnyc.legalserver.org/matter/dynamic-profile/view/1906669","19-1906669")</f>
        <v>0</v>
      </c>
      <c r="B140" t="s">
        <v>12</v>
      </c>
      <c r="C140" t="s">
        <v>23</v>
      </c>
      <c r="D140" t="s">
        <v>170</v>
      </c>
      <c r="E140" t="s">
        <v>513</v>
      </c>
      <c r="J140" t="s">
        <v>549</v>
      </c>
      <c r="K140" t="s">
        <v>557</v>
      </c>
      <c r="L140" t="s">
        <v>565</v>
      </c>
    </row>
    <row r="141" spans="1:12">
      <c r="A141" s="1">
        <f>HYPERLINK("https://lsnyc.legalserver.org/matter/dynamic-profile/view/1906308","19-1906308")</f>
        <v>0</v>
      </c>
      <c r="B141" t="s">
        <v>12</v>
      </c>
      <c r="C141" t="s">
        <v>23</v>
      </c>
      <c r="D141" t="s">
        <v>171</v>
      </c>
      <c r="E141" t="s">
        <v>513</v>
      </c>
      <c r="G141" t="s">
        <v>546</v>
      </c>
      <c r="J141" t="s">
        <v>549</v>
      </c>
      <c r="K141" t="s">
        <v>557</v>
      </c>
      <c r="L141" t="s">
        <v>565</v>
      </c>
    </row>
    <row r="142" spans="1:12">
      <c r="A142" s="1">
        <f>HYPERLINK("https://lsnyc.legalserver.org/matter/dynamic-profile/view/1906207","19-1906207")</f>
        <v>0</v>
      </c>
      <c r="B142" t="s">
        <v>12</v>
      </c>
      <c r="C142" t="s">
        <v>23</v>
      </c>
      <c r="D142" t="s">
        <v>172</v>
      </c>
      <c r="E142" t="s">
        <v>513</v>
      </c>
      <c r="J142" t="s">
        <v>549</v>
      </c>
      <c r="K142" t="s">
        <v>557</v>
      </c>
      <c r="L142" t="s">
        <v>565</v>
      </c>
    </row>
    <row r="143" spans="1:12">
      <c r="A143" s="1">
        <f>HYPERLINK("https://lsnyc.legalserver.org/matter/dynamic-profile/view/1906114","19-1906114")</f>
        <v>0</v>
      </c>
      <c r="B143" t="s">
        <v>12</v>
      </c>
      <c r="C143" t="s">
        <v>23</v>
      </c>
      <c r="D143" t="s">
        <v>173</v>
      </c>
      <c r="H143" t="s">
        <v>547</v>
      </c>
      <c r="J143" t="s">
        <v>549</v>
      </c>
      <c r="K143" t="s">
        <v>557</v>
      </c>
      <c r="L143" t="s">
        <v>566</v>
      </c>
    </row>
    <row r="144" spans="1:12">
      <c r="A144" s="1">
        <f>HYPERLINK("https://lsnyc.legalserver.org/matter/dynamic-profile/view/1906133","19-1906133")</f>
        <v>0</v>
      </c>
      <c r="B144" t="s">
        <v>12</v>
      </c>
      <c r="C144" t="s">
        <v>23</v>
      </c>
      <c r="D144" t="s">
        <v>174</v>
      </c>
      <c r="E144" t="s">
        <v>513</v>
      </c>
      <c r="J144" t="s">
        <v>549</v>
      </c>
      <c r="K144" t="s">
        <v>557</v>
      </c>
      <c r="L144" t="s">
        <v>565</v>
      </c>
    </row>
    <row r="145" spans="1:12">
      <c r="A145" s="1">
        <f>HYPERLINK("https://lsnyc.legalserver.org/matter/dynamic-profile/view/1905487","19-1905487")</f>
        <v>0</v>
      </c>
      <c r="B145" t="s">
        <v>12</v>
      </c>
      <c r="C145" t="s">
        <v>23</v>
      </c>
      <c r="D145" t="s">
        <v>175</v>
      </c>
      <c r="E145" t="s">
        <v>513</v>
      </c>
      <c r="J145" t="s">
        <v>549</v>
      </c>
      <c r="K145" t="s">
        <v>557</v>
      </c>
      <c r="L145" t="s">
        <v>565</v>
      </c>
    </row>
    <row r="146" spans="1:12">
      <c r="A146" s="1">
        <f>HYPERLINK("https://lsnyc.legalserver.org/matter/dynamic-profile/view/1905270","19-1905270")</f>
        <v>0</v>
      </c>
      <c r="B146" t="s">
        <v>12</v>
      </c>
      <c r="C146" t="s">
        <v>23</v>
      </c>
      <c r="D146" t="s">
        <v>176</v>
      </c>
      <c r="H146" t="s">
        <v>547</v>
      </c>
      <c r="J146" t="s">
        <v>550</v>
      </c>
      <c r="L146" t="s">
        <v>566</v>
      </c>
    </row>
    <row r="147" spans="1:12">
      <c r="A147" s="1">
        <f>HYPERLINK("https://lsnyc.legalserver.org/matter/dynamic-profile/view/1904852","19-1904852")</f>
        <v>0</v>
      </c>
      <c r="B147" t="s">
        <v>12</v>
      </c>
      <c r="C147" t="s">
        <v>23</v>
      </c>
      <c r="D147" t="s">
        <v>177</v>
      </c>
      <c r="E147" t="s">
        <v>513</v>
      </c>
      <c r="J147" t="s">
        <v>549</v>
      </c>
      <c r="K147" t="s">
        <v>557</v>
      </c>
      <c r="L147" t="s">
        <v>565</v>
      </c>
    </row>
    <row r="148" spans="1:12">
      <c r="A148" s="1">
        <f>HYPERLINK("https://lsnyc.legalserver.org/matter/dynamic-profile/view/1904874","19-1904874")</f>
        <v>0</v>
      </c>
      <c r="B148" t="s">
        <v>12</v>
      </c>
      <c r="C148" t="s">
        <v>23</v>
      </c>
      <c r="D148" t="s">
        <v>178</v>
      </c>
      <c r="H148" t="s">
        <v>547</v>
      </c>
      <c r="J148" t="s">
        <v>549</v>
      </c>
      <c r="L148" t="s">
        <v>566</v>
      </c>
    </row>
    <row r="149" spans="1:12">
      <c r="A149" s="1">
        <f>HYPERLINK("https://lsnyc.legalserver.org/matter/dynamic-profile/view/1904546","19-1904546")</f>
        <v>0</v>
      </c>
      <c r="B149" t="s">
        <v>12</v>
      </c>
      <c r="C149" t="s">
        <v>23</v>
      </c>
      <c r="D149" t="s">
        <v>179</v>
      </c>
      <c r="E149" t="s">
        <v>513</v>
      </c>
      <c r="J149" t="s">
        <v>549</v>
      </c>
      <c r="L149" t="s">
        <v>565</v>
      </c>
    </row>
    <row r="150" spans="1:12">
      <c r="A150" s="1">
        <f>HYPERLINK("https://lsnyc.legalserver.org/matter/dynamic-profile/view/1904422","19-1904422")</f>
        <v>0</v>
      </c>
      <c r="B150" t="s">
        <v>12</v>
      </c>
      <c r="C150" t="s">
        <v>23</v>
      </c>
      <c r="D150" t="s">
        <v>180</v>
      </c>
      <c r="E150" t="s">
        <v>518</v>
      </c>
      <c r="J150" t="s">
        <v>549</v>
      </c>
      <c r="K150" t="s">
        <v>557</v>
      </c>
      <c r="L150" t="s">
        <v>565</v>
      </c>
    </row>
    <row r="151" spans="1:12">
      <c r="A151" s="1">
        <f>HYPERLINK("https://lsnyc.legalserver.org/matter/dynamic-profile/view/1904443","19-1904443")</f>
        <v>0</v>
      </c>
      <c r="B151" t="s">
        <v>12</v>
      </c>
      <c r="C151" t="s">
        <v>23</v>
      </c>
      <c r="D151" t="s">
        <v>181</v>
      </c>
      <c r="E151" t="s">
        <v>513</v>
      </c>
      <c r="J151" t="s">
        <v>549</v>
      </c>
      <c r="K151" t="s">
        <v>557</v>
      </c>
      <c r="L151" t="s">
        <v>565</v>
      </c>
    </row>
    <row r="152" spans="1:12">
      <c r="A152" s="1">
        <f>HYPERLINK("https://lsnyc.legalserver.org/matter/dynamic-profile/view/1904230","19-1904230")</f>
        <v>0</v>
      </c>
      <c r="B152" t="s">
        <v>12</v>
      </c>
      <c r="C152" t="s">
        <v>23</v>
      </c>
      <c r="D152" t="s">
        <v>182</v>
      </c>
      <c r="E152" t="s">
        <v>513</v>
      </c>
      <c r="J152" t="s">
        <v>552</v>
      </c>
      <c r="K152" t="s">
        <v>557</v>
      </c>
      <c r="L152" t="s">
        <v>565</v>
      </c>
    </row>
    <row r="153" spans="1:12">
      <c r="A153" s="1">
        <f>HYPERLINK("https://lsnyc.legalserver.org/matter/dynamic-profile/view/1904233","19-1904233")</f>
        <v>0</v>
      </c>
      <c r="B153" t="s">
        <v>12</v>
      </c>
      <c r="C153" t="s">
        <v>23</v>
      </c>
      <c r="D153" t="s">
        <v>183</v>
      </c>
      <c r="E153" t="s">
        <v>513</v>
      </c>
      <c r="J153" t="s">
        <v>549</v>
      </c>
      <c r="K153" t="s">
        <v>557</v>
      </c>
      <c r="L153" t="s">
        <v>565</v>
      </c>
    </row>
    <row r="154" spans="1:12">
      <c r="A154" s="1">
        <f>HYPERLINK("https://lsnyc.legalserver.org/matter/dynamic-profile/view/1903955","19-1903955")</f>
        <v>0</v>
      </c>
      <c r="B154" t="s">
        <v>12</v>
      </c>
      <c r="C154" t="s">
        <v>23</v>
      </c>
      <c r="D154" t="s">
        <v>184</v>
      </c>
      <c r="E154" t="s">
        <v>513</v>
      </c>
      <c r="J154" t="s">
        <v>549</v>
      </c>
      <c r="K154" t="s">
        <v>557</v>
      </c>
      <c r="L154" t="s">
        <v>565</v>
      </c>
    </row>
    <row r="155" spans="1:12">
      <c r="A155" s="1">
        <f>HYPERLINK("https://lsnyc.legalserver.org/matter/dynamic-profile/view/1904015","19-1904015")</f>
        <v>0</v>
      </c>
      <c r="B155" t="s">
        <v>12</v>
      </c>
      <c r="C155" t="s">
        <v>23</v>
      </c>
      <c r="D155" t="s">
        <v>185</v>
      </c>
      <c r="E155" t="s">
        <v>513</v>
      </c>
      <c r="J155" t="s">
        <v>549</v>
      </c>
      <c r="K155" t="s">
        <v>557</v>
      </c>
      <c r="L155" t="s">
        <v>565</v>
      </c>
    </row>
    <row r="156" spans="1:12">
      <c r="A156" s="1">
        <f>HYPERLINK("https://lsnyc.legalserver.org/matter/dynamic-profile/view/1903905","19-1903905")</f>
        <v>0</v>
      </c>
      <c r="B156" t="s">
        <v>12</v>
      </c>
      <c r="C156" t="s">
        <v>23</v>
      </c>
      <c r="D156" t="s">
        <v>186</v>
      </c>
      <c r="E156" t="s">
        <v>513</v>
      </c>
      <c r="J156" t="s">
        <v>549</v>
      </c>
      <c r="K156" t="s">
        <v>557</v>
      </c>
      <c r="L156" t="s">
        <v>565</v>
      </c>
    </row>
    <row r="157" spans="1:12">
      <c r="A157" s="1">
        <f>HYPERLINK("https://lsnyc.legalserver.org/matter/dynamic-profile/view/1903751","19-1903751")</f>
        <v>0</v>
      </c>
      <c r="B157" t="s">
        <v>12</v>
      </c>
      <c r="C157" t="s">
        <v>23</v>
      </c>
      <c r="D157" t="s">
        <v>187</v>
      </c>
      <c r="H157" t="s">
        <v>547</v>
      </c>
      <c r="J157" t="s">
        <v>549</v>
      </c>
      <c r="L157" t="s">
        <v>566</v>
      </c>
    </row>
    <row r="158" spans="1:12">
      <c r="A158" s="1">
        <f>HYPERLINK("https://lsnyc.legalserver.org/matter/dynamic-profile/view/1903281","19-1903281")</f>
        <v>0</v>
      </c>
      <c r="B158" t="s">
        <v>12</v>
      </c>
      <c r="C158" t="s">
        <v>23</v>
      </c>
      <c r="D158" t="s">
        <v>188</v>
      </c>
      <c r="E158" t="s">
        <v>513</v>
      </c>
      <c r="J158" t="s">
        <v>549</v>
      </c>
      <c r="K158" t="s">
        <v>557</v>
      </c>
      <c r="L158" t="s">
        <v>565</v>
      </c>
    </row>
    <row r="159" spans="1:12">
      <c r="A159" s="1">
        <f>HYPERLINK("https://lsnyc.legalserver.org/matter/dynamic-profile/view/1903283","19-1903283")</f>
        <v>0</v>
      </c>
      <c r="B159" t="s">
        <v>12</v>
      </c>
      <c r="C159" t="s">
        <v>23</v>
      </c>
      <c r="D159" t="s">
        <v>189</v>
      </c>
      <c r="E159" t="s">
        <v>513</v>
      </c>
      <c r="J159" t="s">
        <v>549</v>
      </c>
      <c r="K159" t="s">
        <v>557</v>
      </c>
      <c r="L159" t="s">
        <v>565</v>
      </c>
    </row>
    <row r="160" spans="1:12">
      <c r="A160" s="1">
        <f>HYPERLINK("https://lsnyc.legalserver.org/matter/dynamic-profile/view/1902108","19-1902108")</f>
        <v>0</v>
      </c>
      <c r="B160" t="s">
        <v>12</v>
      </c>
      <c r="C160" t="s">
        <v>23</v>
      </c>
      <c r="D160" t="s">
        <v>190</v>
      </c>
      <c r="E160" t="s">
        <v>513</v>
      </c>
      <c r="J160" t="s">
        <v>554</v>
      </c>
      <c r="K160" t="s">
        <v>557</v>
      </c>
      <c r="L160" t="s">
        <v>565</v>
      </c>
    </row>
    <row r="161" spans="1:12">
      <c r="A161" s="1">
        <f>HYPERLINK("https://lsnyc.legalserver.org/matter/dynamic-profile/view/1901309","19-1901309")</f>
        <v>0</v>
      </c>
      <c r="B161" t="s">
        <v>12</v>
      </c>
      <c r="C161" t="s">
        <v>23</v>
      </c>
      <c r="D161" t="s">
        <v>191</v>
      </c>
      <c r="E161" t="s">
        <v>516</v>
      </c>
      <c r="J161" t="s">
        <v>549</v>
      </c>
      <c r="L161" t="s">
        <v>571</v>
      </c>
    </row>
    <row r="162" spans="1:12">
      <c r="A162" s="1">
        <f>HYPERLINK("https://lsnyc.legalserver.org/matter/dynamic-profile/view/1901119","19-1901119")</f>
        <v>0</v>
      </c>
      <c r="B162" t="s">
        <v>12</v>
      </c>
      <c r="C162" t="s">
        <v>23</v>
      </c>
      <c r="D162" t="s">
        <v>192</v>
      </c>
      <c r="E162" t="s">
        <v>513</v>
      </c>
      <c r="J162" t="s">
        <v>549</v>
      </c>
      <c r="K162" t="s">
        <v>557</v>
      </c>
      <c r="L162" t="s">
        <v>565</v>
      </c>
    </row>
    <row r="163" spans="1:12">
      <c r="A163" s="1">
        <f>HYPERLINK("https://lsnyc.legalserver.org/matter/dynamic-profile/view/1900332","19-1900332")</f>
        <v>0</v>
      </c>
      <c r="B163" t="s">
        <v>12</v>
      </c>
      <c r="C163" t="s">
        <v>23</v>
      </c>
      <c r="D163" t="s">
        <v>193</v>
      </c>
      <c r="H163" t="s">
        <v>547</v>
      </c>
      <c r="J163" t="s">
        <v>549</v>
      </c>
      <c r="L163" t="s">
        <v>566</v>
      </c>
    </row>
    <row r="164" spans="1:12">
      <c r="A164" s="1">
        <f>HYPERLINK("https://lsnyc.legalserver.org/matter/dynamic-profile/view/1900153","19-1900153")</f>
        <v>0</v>
      </c>
      <c r="B164" t="s">
        <v>12</v>
      </c>
      <c r="C164" t="s">
        <v>23</v>
      </c>
      <c r="D164" t="s">
        <v>194</v>
      </c>
      <c r="E164" t="s">
        <v>513</v>
      </c>
      <c r="I164" t="s">
        <v>548</v>
      </c>
      <c r="J164" t="s">
        <v>549</v>
      </c>
      <c r="L164" t="s">
        <v>565</v>
      </c>
    </row>
    <row r="165" spans="1:12">
      <c r="A165" s="1">
        <f>HYPERLINK("https://lsnyc.legalserver.org/matter/dynamic-profile/view/1899989","19-1899989")</f>
        <v>0</v>
      </c>
      <c r="B165" t="s">
        <v>12</v>
      </c>
      <c r="C165" t="s">
        <v>23</v>
      </c>
      <c r="D165" t="s">
        <v>195</v>
      </c>
      <c r="E165" t="s">
        <v>513</v>
      </c>
      <c r="J165" t="s">
        <v>549</v>
      </c>
      <c r="K165" t="s">
        <v>557</v>
      </c>
      <c r="L165" t="s">
        <v>565</v>
      </c>
    </row>
    <row r="166" spans="1:12">
      <c r="A166" s="1">
        <f>HYPERLINK("https://lsnyc.legalserver.org/matter/dynamic-profile/view/1899760","19-1899760")</f>
        <v>0</v>
      </c>
      <c r="B166" t="s">
        <v>12</v>
      </c>
      <c r="C166" t="s">
        <v>23</v>
      </c>
      <c r="D166" t="s">
        <v>196</v>
      </c>
      <c r="H166" t="s">
        <v>547</v>
      </c>
      <c r="J166" t="s">
        <v>549</v>
      </c>
      <c r="L166" t="s">
        <v>566</v>
      </c>
    </row>
    <row r="167" spans="1:12">
      <c r="A167" s="1">
        <f>HYPERLINK("https://lsnyc.legalserver.org/matter/dynamic-profile/view/1899355","19-1899355")</f>
        <v>0</v>
      </c>
      <c r="B167" t="s">
        <v>12</v>
      </c>
      <c r="C167" t="s">
        <v>23</v>
      </c>
      <c r="D167" t="s">
        <v>197</v>
      </c>
      <c r="E167" t="s">
        <v>513</v>
      </c>
      <c r="I167" t="s">
        <v>548</v>
      </c>
      <c r="J167" t="s">
        <v>549</v>
      </c>
      <c r="K167" t="s">
        <v>557</v>
      </c>
      <c r="L167" t="s">
        <v>565</v>
      </c>
    </row>
    <row r="168" spans="1:12">
      <c r="A168" s="1">
        <f>HYPERLINK("https://lsnyc.legalserver.org/matter/dynamic-profile/view/1898196","19-1898196")</f>
        <v>0</v>
      </c>
      <c r="B168" t="s">
        <v>12</v>
      </c>
      <c r="C168" t="s">
        <v>23</v>
      </c>
      <c r="D168" t="s">
        <v>198</v>
      </c>
      <c r="E168" t="s">
        <v>513</v>
      </c>
      <c r="J168" t="s">
        <v>549</v>
      </c>
      <c r="K168" t="s">
        <v>557</v>
      </c>
      <c r="L168" t="s">
        <v>565</v>
      </c>
    </row>
    <row r="169" spans="1:12">
      <c r="A169" s="1">
        <f>HYPERLINK("https://lsnyc.legalserver.org/matter/dynamic-profile/view/1897933","19-1897933")</f>
        <v>0</v>
      </c>
      <c r="B169" t="s">
        <v>12</v>
      </c>
      <c r="C169" t="s">
        <v>23</v>
      </c>
      <c r="D169" t="s">
        <v>199</v>
      </c>
      <c r="H169" t="s">
        <v>547</v>
      </c>
      <c r="J169" t="s">
        <v>549</v>
      </c>
      <c r="L169" t="s">
        <v>566</v>
      </c>
    </row>
    <row r="170" spans="1:12">
      <c r="A170" s="1">
        <f>HYPERLINK("https://lsnyc.legalserver.org/matter/dynamic-profile/view/1897668","19-1897668")</f>
        <v>0</v>
      </c>
      <c r="B170" t="s">
        <v>12</v>
      </c>
      <c r="C170" t="s">
        <v>23</v>
      </c>
      <c r="D170" t="s">
        <v>200</v>
      </c>
      <c r="E170" t="s">
        <v>513</v>
      </c>
      <c r="I170" t="s">
        <v>548</v>
      </c>
      <c r="J170" t="s">
        <v>549</v>
      </c>
      <c r="K170" t="s">
        <v>557</v>
      </c>
      <c r="L170" t="s">
        <v>565</v>
      </c>
    </row>
    <row r="171" spans="1:12">
      <c r="A171" s="1">
        <f>HYPERLINK("https://lsnyc.legalserver.org/matter/dynamic-profile/view/1897044","19-1897044")</f>
        <v>0</v>
      </c>
      <c r="B171" t="s">
        <v>12</v>
      </c>
      <c r="C171" t="s">
        <v>23</v>
      </c>
      <c r="D171" t="s">
        <v>201</v>
      </c>
      <c r="E171" t="s">
        <v>513</v>
      </c>
      <c r="I171" t="s">
        <v>548</v>
      </c>
      <c r="J171" t="s">
        <v>549</v>
      </c>
      <c r="K171" t="s">
        <v>557</v>
      </c>
      <c r="L171" t="s">
        <v>565</v>
      </c>
    </row>
    <row r="172" spans="1:12">
      <c r="A172" s="1">
        <f>HYPERLINK("https://lsnyc.legalserver.org/matter/dynamic-profile/view/1896547","19-1896547")</f>
        <v>0</v>
      </c>
      <c r="B172" t="s">
        <v>12</v>
      </c>
      <c r="C172" t="s">
        <v>23</v>
      </c>
      <c r="D172" t="s">
        <v>202</v>
      </c>
      <c r="E172" t="s">
        <v>513</v>
      </c>
      <c r="J172" t="s">
        <v>549</v>
      </c>
      <c r="K172" t="s">
        <v>557</v>
      </c>
      <c r="L172" t="s">
        <v>565</v>
      </c>
    </row>
    <row r="173" spans="1:12">
      <c r="A173" s="1">
        <f>HYPERLINK("https://lsnyc.legalserver.org/matter/dynamic-profile/view/1883903","18-1883903")</f>
        <v>0</v>
      </c>
      <c r="B173" t="s">
        <v>12</v>
      </c>
      <c r="C173" t="s">
        <v>23</v>
      </c>
      <c r="D173" t="s">
        <v>203</v>
      </c>
      <c r="E173" t="s">
        <v>513</v>
      </c>
      <c r="I173" t="s">
        <v>548</v>
      </c>
      <c r="J173" t="s">
        <v>549</v>
      </c>
      <c r="K173" t="s">
        <v>557</v>
      </c>
      <c r="L173" t="s">
        <v>565</v>
      </c>
    </row>
    <row r="174" spans="1:12">
      <c r="A174" s="1">
        <f>HYPERLINK("https://lsnyc.legalserver.org/matter/dynamic-profile/view/1882377","18-1882377")</f>
        <v>0</v>
      </c>
      <c r="B174" t="s">
        <v>12</v>
      </c>
      <c r="C174" t="s">
        <v>23</v>
      </c>
      <c r="D174" t="s">
        <v>199</v>
      </c>
      <c r="J174" t="s">
        <v>549</v>
      </c>
      <c r="L174" t="s">
        <v>566</v>
      </c>
    </row>
    <row r="175" spans="1:12">
      <c r="A175" s="1">
        <f>HYPERLINK("https://lsnyc.legalserver.org/matter/dynamic-profile/view/1914546","19-1914546")</f>
        <v>0</v>
      </c>
      <c r="B175" t="s">
        <v>13</v>
      </c>
      <c r="C175" t="s">
        <v>24</v>
      </c>
      <c r="D175" t="s">
        <v>204</v>
      </c>
      <c r="H175" t="s">
        <v>547</v>
      </c>
      <c r="J175" t="s">
        <v>550</v>
      </c>
      <c r="L175" t="s">
        <v>566</v>
      </c>
    </row>
    <row r="176" spans="1:12">
      <c r="A176" s="1">
        <f>HYPERLINK("https://lsnyc.legalserver.org/matter/dynamic-profile/view/1911425","19-1911425")</f>
        <v>0</v>
      </c>
      <c r="B176" t="s">
        <v>13</v>
      </c>
      <c r="C176" t="s">
        <v>24</v>
      </c>
      <c r="D176" t="s">
        <v>205</v>
      </c>
      <c r="H176" t="s">
        <v>547</v>
      </c>
      <c r="J176" t="s">
        <v>550</v>
      </c>
      <c r="L176" t="s">
        <v>566</v>
      </c>
    </row>
    <row r="177" spans="1:12">
      <c r="A177" s="1">
        <f>HYPERLINK("https://lsnyc.legalserver.org/matter/dynamic-profile/view/1909371","19-1909371")</f>
        <v>0</v>
      </c>
      <c r="B177" t="s">
        <v>13</v>
      </c>
      <c r="C177" t="s">
        <v>24</v>
      </c>
      <c r="D177" t="s">
        <v>206</v>
      </c>
      <c r="F177" t="s">
        <v>535</v>
      </c>
      <c r="H177" t="s">
        <v>547</v>
      </c>
      <c r="J177" t="s">
        <v>549</v>
      </c>
      <c r="L177" t="s">
        <v>566</v>
      </c>
    </row>
    <row r="178" spans="1:12">
      <c r="A178" s="1">
        <f>HYPERLINK("https://lsnyc.legalserver.org/matter/dynamic-profile/view/1909032","19-1909032")</f>
        <v>0</v>
      </c>
      <c r="B178" t="s">
        <v>13</v>
      </c>
      <c r="C178" t="s">
        <v>24</v>
      </c>
      <c r="D178" t="s">
        <v>207</v>
      </c>
      <c r="H178" t="s">
        <v>547</v>
      </c>
      <c r="J178" t="s">
        <v>549</v>
      </c>
      <c r="L178" t="s">
        <v>566</v>
      </c>
    </row>
    <row r="179" spans="1:12">
      <c r="A179" s="1">
        <f>HYPERLINK("https://lsnyc.legalserver.org/matter/dynamic-profile/view/1907181","19-1907181")</f>
        <v>0</v>
      </c>
      <c r="B179" t="s">
        <v>13</v>
      </c>
      <c r="C179" t="s">
        <v>24</v>
      </c>
      <c r="D179" t="s">
        <v>208</v>
      </c>
      <c r="H179" t="s">
        <v>547</v>
      </c>
      <c r="J179" t="s">
        <v>550</v>
      </c>
      <c r="L179" t="s">
        <v>566</v>
      </c>
    </row>
    <row r="180" spans="1:12">
      <c r="A180" s="1">
        <f>HYPERLINK("https://lsnyc.legalserver.org/matter/dynamic-profile/view/1907192","19-1907192")</f>
        <v>0</v>
      </c>
      <c r="B180" t="s">
        <v>13</v>
      </c>
      <c r="C180" t="s">
        <v>24</v>
      </c>
      <c r="D180" t="s">
        <v>209</v>
      </c>
      <c r="F180" t="s">
        <v>531</v>
      </c>
      <c r="H180" t="s">
        <v>547</v>
      </c>
      <c r="J180" t="s">
        <v>549</v>
      </c>
      <c r="L180" t="s">
        <v>566</v>
      </c>
    </row>
    <row r="181" spans="1:12">
      <c r="A181" s="1">
        <f>HYPERLINK("https://lsnyc.legalserver.org/matter/dynamic-profile/view/1906830","19-1906830")</f>
        <v>0</v>
      </c>
      <c r="B181" t="s">
        <v>13</v>
      </c>
      <c r="C181" t="s">
        <v>24</v>
      </c>
      <c r="D181" t="s">
        <v>210</v>
      </c>
      <c r="F181" t="s">
        <v>523</v>
      </c>
      <c r="H181" t="s">
        <v>547</v>
      </c>
      <c r="J181" t="s">
        <v>550</v>
      </c>
      <c r="K181" t="s">
        <v>558</v>
      </c>
      <c r="L181" t="s">
        <v>566</v>
      </c>
    </row>
    <row r="182" spans="1:12">
      <c r="A182" s="1">
        <f>HYPERLINK("https://lsnyc.legalserver.org/matter/dynamic-profile/view/1906633","19-1906633")</f>
        <v>0</v>
      </c>
      <c r="B182" t="s">
        <v>13</v>
      </c>
      <c r="C182" t="s">
        <v>24</v>
      </c>
      <c r="D182" t="s">
        <v>211</v>
      </c>
      <c r="F182" t="s">
        <v>535</v>
      </c>
      <c r="H182" t="s">
        <v>547</v>
      </c>
      <c r="J182" t="s">
        <v>550</v>
      </c>
      <c r="L182" t="s">
        <v>566</v>
      </c>
    </row>
    <row r="183" spans="1:12">
      <c r="A183" s="1">
        <f>HYPERLINK("https://lsnyc.legalserver.org/matter/dynamic-profile/view/1905962","19-1905962")</f>
        <v>0</v>
      </c>
      <c r="B183" t="s">
        <v>13</v>
      </c>
      <c r="C183" t="s">
        <v>24</v>
      </c>
      <c r="D183" t="s">
        <v>212</v>
      </c>
      <c r="H183" t="s">
        <v>547</v>
      </c>
      <c r="J183" t="s">
        <v>549</v>
      </c>
      <c r="L183" t="s">
        <v>566</v>
      </c>
    </row>
    <row r="184" spans="1:12">
      <c r="A184" s="1">
        <f>HYPERLINK("https://lsnyc.legalserver.org/matter/dynamic-profile/view/1904607","19-1904607")</f>
        <v>0</v>
      </c>
      <c r="B184" t="s">
        <v>13</v>
      </c>
      <c r="C184" t="s">
        <v>24</v>
      </c>
      <c r="D184" t="s">
        <v>213</v>
      </c>
      <c r="F184" t="s">
        <v>531</v>
      </c>
      <c r="H184" t="s">
        <v>547</v>
      </c>
      <c r="J184" t="s">
        <v>549</v>
      </c>
      <c r="L184" t="s">
        <v>566</v>
      </c>
    </row>
    <row r="185" spans="1:12">
      <c r="A185" s="1">
        <f>HYPERLINK("https://lsnyc.legalserver.org/matter/dynamic-profile/view/1893889","19-1893889")</f>
        <v>0</v>
      </c>
      <c r="B185" t="s">
        <v>13</v>
      </c>
      <c r="C185" t="s">
        <v>24</v>
      </c>
      <c r="D185" t="s">
        <v>214</v>
      </c>
      <c r="H185" t="s">
        <v>547</v>
      </c>
      <c r="J185" t="s">
        <v>550</v>
      </c>
      <c r="L185" t="s">
        <v>566</v>
      </c>
    </row>
    <row r="186" spans="1:12">
      <c r="A186" s="1">
        <f>HYPERLINK("https://lsnyc.legalserver.org/matter/dynamic-profile/view/1893195","19-1893195")</f>
        <v>0</v>
      </c>
      <c r="B186" t="s">
        <v>13</v>
      </c>
      <c r="C186" t="s">
        <v>24</v>
      </c>
      <c r="D186" t="s">
        <v>215</v>
      </c>
      <c r="H186" t="s">
        <v>547</v>
      </c>
      <c r="J186" t="s">
        <v>550</v>
      </c>
      <c r="L186" t="s">
        <v>566</v>
      </c>
    </row>
    <row r="187" spans="1:12">
      <c r="A187" s="1">
        <f>HYPERLINK("https://lsnyc.legalserver.org/matter/dynamic-profile/view/1886591","18-1886591")</f>
        <v>0</v>
      </c>
      <c r="B187" t="s">
        <v>13</v>
      </c>
      <c r="C187" t="s">
        <v>24</v>
      </c>
      <c r="D187" t="s">
        <v>216</v>
      </c>
      <c r="F187" t="s">
        <v>535</v>
      </c>
      <c r="I187" t="s">
        <v>548</v>
      </c>
      <c r="J187" t="s">
        <v>550</v>
      </c>
      <c r="K187" t="s">
        <v>558</v>
      </c>
      <c r="L187" t="s">
        <v>566</v>
      </c>
    </row>
    <row r="188" spans="1:12">
      <c r="A188" s="1">
        <f>HYPERLINK("https://lsnyc.legalserver.org/matter/dynamic-profile/view/1885928","18-1885928")</f>
        <v>0</v>
      </c>
      <c r="B188" t="s">
        <v>13</v>
      </c>
      <c r="C188" t="s">
        <v>24</v>
      </c>
      <c r="D188" t="s">
        <v>217</v>
      </c>
      <c r="F188" t="s">
        <v>531</v>
      </c>
      <c r="J188" t="s">
        <v>549</v>
      </c>
      <c r="L188" t="s">
        <v>566</v>
      </c>
    </row>
    <row r="189" spans="1:12">
      <c r="A189" s="1">
        <f>HYPERLINK("https://lsnyc.legalserver.org/matter/dynamic-profile/view/1880172","18-1880172")</f>
        <v>0</v>
      </c>
      <c r="B189" t="s">
        <v>13</v>
      </c>
      <c r="C189" t="s">
        <v>24</v>
      </c>
      <c r="D189" t="s">
        <v>218</v>
      </c>
      <c r="G189" t="s">
        <v>546</v>
      </c>
      <c r="J189" t="s">
        <v>549</v>
      </c>
      <c r="L189" t="s">
        <v>566</v>
      </c>
    </row>
    <row r="190" spans="1:12">
      <c r="A190" s="1">
        <f>HYPERLINK("https://lsnyc.legalserver.org/matter/dynamic-profile/view/1876680","18-1876680")</f>
        <v>0</v>
      </c>
      <c r="B190" t="s">
        <v>13</v>
      </c>
      <c r="C190" t="s">
        <v>24</v>
      </c>
      <c r="D190" t="s">
        <v>219</v>
      </c>
      <c r="E190" t="s">
        <v>514</v>
      </c>
      <c r="F190" t="s">
        <v>531</v>
      </c>
      <c r="J190" t="s">
        <v>549</v>
      </c>
      <c r="L190" t="s">
        <v>567</v>
      </c>
    </row>
    <row r="191" spans="1:12">
      <c r="A191" s="1">
        <f>HYPERLINK("https://lsnyc.legalserver.org/matter/dynamic-profile/view/1876075","18-1876075")</f>
        <v>0</v>
      </c>
      <c r="B191" t="s">
        <v>13</v>
      </c>
      <c r="C191" t="s">
        <v>24</v>
      </c>
      <c r="D191" t="s">
        <v>220</v>
      </c>
      <c r="E191" t="s">
        <v>517</v>
      </c>
      <c r="F191" t="s">
        <v>531</v>
      </c>
      <c r="I191" t="s">
        <v>548</v>
      </c>
      <c r="J191" t="s">
        <v>550</v>
      </c>
      <c r="L191" t="s">
        <v>566</v>
      </c>
    </row>
    <row r="192" spans="1:12">
      <c r="A192" s="1">
        <f>HYPERLINK("https://lsnyc.legalserver.org/matter/dynamic-profile/view/1910324","19-1910324")</f>
        <v>0</v>
      </c>
      <c r="B192" t="s">
        <v>14</v>
      </c>
      <c r="C192" t="s">
        <v>25</v>
      </c>
      <c r="D192" t="s">
        <v>221</v>
      </c>
      <c r="F192" t="s">
        <v>523</v>
      </c>
      <c r="H192" t="s">
        <v>547</v>
      </c>
      <c r="J192" t="s">
        <v>549</v>
      </c>
      <c r="L192" t="s">
        <v>566</v>
      </c>
    </row>
    <row r="193" spans="1:12">
      <c r="A193" s="1">
        <f>HYPERLINK("https://lsnyc.legalserver.org/matter/dynamic-profile/view/1903718","19-1903718")</f>
        <v>0</v>
      </c>
      <c r="B193" t="s">
        <v>14</v>
      </c>
      <c r="C193" t="s">
        <v>25</v>
      </c>
      <c r="D193" t="s">
        <v>222</v>
      </c>
      <c r="F193" t="s">
        <v>521</v>
      </c>
      <c r="H193" t="s">
        <v>547</v>
      </c>
      <c r="J193" t="s">
        <v>549</v>
      </c>
      <c r="L193" t="s">
        <v>566</v>
      </c>
    </row>
    <row r="194" spans="1:12">
      <c r="A194" s="1">
        <f>HYPERLINK("https://lsnyc.legalserver.org/matter/dynamic-profile/view/1903326","19-1903326")</f>
        <v>0</v>
      </c>
      <c r="B194" t="s">
        <v>14</v>
      </c>
      <c r="C194" t="s">
        <v>25</v>
      </c>
      <c r="D194" t="s">
        <v>223</v>
      </c>
      <c r="H194" t="s">
        <v>547</v>
      </c>
      <c r="J194" t="s">
        <v>549</v>
      </c>
      <c r="K194" t="s">
        <v>558</v>
      </c>
      <c r="L194" t="s">
        <v>566</v>
      </c>
    </row>
    <row r="195" spans="1:12">
      <c r="A195" s="1">
        <f>HYPERLINK("https://lsnyc.legalserver.org/matter/dynamic-profile/view/1889047","19-1889047")</f>
        <v>0</v>
      </c>
      <c r="B195" t="s">
        <v>14</v>
      </c>
      <c r="C195" t="s">
        <v>25</v>
      </c>
      <c r="D195" t="s">
        <v>224</v>
      </c>
      <c r="F195" t="s">
        <v>521</v>
      </c>
      <c r="I195" t="s">
        <v>548</v>
      </c>
      <c r="J195" t="s">
        <v>549</v>
      </c>
      <c r="L195" t="s">
        <v>566</v>
      </c>
    </row>
    <row r="196" spans="1:12">
      <c r="A196" s="1">
        <f>HYPERLINK("https://lsnyc.legalserver.org/matter/dynamic-profile/view/1882661","18-1882661")</f>
        <v>0</v>
      </c>
      <c r="B196" t="s">
        <v>14</v>
      </c>
      <c r="C196" t="s">
        <v>25</v>
      </c>
      <c r="D196" t="s">
        <v>225</v>
      </c>
      <c r="E196" t="s">
        <v>518</v>
      </c>
      <c r="F196" t="s">
        <v>527</v>
      </c>
      <c r="I196" t="s">
        <v>548</v>
      </c>
      <c r="J196" t="s">
        <v>549</v>
      </c>
      <c r="L196" t="s">
        <v>570</v>
      </c>
    </row>
    <row r="197" spans="1:12">
      <c r="A197" s="1">
        <f>HYPERLINK("https://lsnyc.legalserver.org/matter/dynamic-profile/view/1879784","18-1879784")</f>
        <v>0</v>
      </c>
      <c r="B197" t="s">
        <v>14</v>
      </c>
      <c r="C197" t="s">
        <v>25</v>
      </c>
      <c r="D197" t="s">
        <v>226</v>
      </c>
      <c r="F197" t="s">
        <v>541</v>
      </c>
      <c r="I197" t="s">
        <v>548</v>
      </c>
      <c r="J197" t="s">
        <v>549</v>
      </c>
      <c r="L197" t="s">
        <v>566</v>
      </c>
    </row>
    <row r="198" spans="1:12">
      <c r="A198" s="1">
        <f>HYPERLINK("https://lsnyc.legalserver.org/matter/dynamic-profile/view/1877810","18-1877810")</f>
        <v>0</v>
      </c>
      <c r="B198" t="s">
        <v>14</v>
      </c>
      <c r="C198" t="s">
        <v>25</v>
      </c>
      <c r="D198" t="s">
        <v>227</v>
      </c>
      <c r="E198" t="s">
        <v>519</v>
      </c>
      <c r="F198" t="s">
        <v>531</v>
      </c>
      <c r="I198" t="s">
        <v>548</v>
      </c>
      <c r="J198" t="s">
        <v>550</v>
      </c>
      <c r="L198" t="s">
        <v>572</v>
      </c>
    </row>
    <row r="199" spans="1:12">
      <c r="A199" s="1">
        <f>HYPERLINK("https://lsnyc.legalserver.org/matter/dynamic-profile/view/1894075","19-1894075")</f>
        <v>0</v>
      </c>
      <c r="B199" t="s">
        <v>14</v>
      </c>
      <c r="C199" t="s">
        <v>26</v>
      </c>
      <c r="D199" t="s">
        <v>228</v>
      </c>
      <c r="E199" t="s">
        <v>513</v>
      </c>
      <c r="F199" t="s">
        <v>532</v>
      </c>
      <c r="J199" t="s">
        <v>550</v>
      </c>
      <c r="K199" t="s">
        <v>557</v>
      </c>
      <c r="L199" t="s">
        <v>565</v>
      </c>
    </row>
    <row r="200" spans="1:12">
      <c r="A200" s="1">
        <f>HYPERLINK("https://lsnyc.legalserver.org/matter/dynamic-profile/view/1907794","19-1907794")</f>
        <v>0</v>
      </c>
      <c r="B200" t="s">
        <v>14</v>
      </c>
      <c r="C200" t="s">
        <v>23</v>
      </c>
      <c r="D200" t="s">
        <v>229</v>
      </c>
      <c r="E200" t="s">
        <v>513</v>
      </c>
      <c r="J200" t="s">
        <v>549</v>
      </c>
      <c r="K200" t="s">
        <v>557</v>
      </c>
      <c r="L200" t="s">
        <v>565</v>
      </c>
    </row>
    <row r="201" spans="1:12">
      <c r="A201" s="1">
        <f>HYPERLINK("https://lsnyc.legalserver.org/matter/dynamic-profile/view/1887109","19-1887109")</f>
        <v>0</v>
      </c>
      <c r="B201" t="s">
        <v>15</v>
      </c>
      <c r="C201" t="s">
        <v>27</v>
      </c>
      <c r="D201" t="s">
        <v>230</v>
      </c>
      <c r="E201" t="s">
        <v>513</v>
      </c>
      <c r="I201" t="s">
        <v>548</v>
      </c>
      <c r="J201" t="s">
        <v>549</v>
      </c>
      <c r="K201" t="s">
        <v>557</v>
      </c>
      <c r="L201" t="s">
        <v>565</v>
      </c>
    </row>
    <row r="202" spans="1:12">
      <c r="A202" s="1">
        <f>HYPERLINK("https://lsnyc.legalserver.org/matter/dynamic-profile/view/1915477","19-1915477")</f>
        <v>0</v>
      </c>
      <c r="B202" t="s">
        <v>15</v>
      </c>
      <c r="C202" t="s">
        <v>28</v>
      </c>
      <c r="D202" t="s">
        <v>231</v>
      </c>
      <c r="H202" t="s">
        <v>547</v>
      </c>
      <c r="J202" t="s">
        <v>549</v>
      </c>
      <c r="L202" t="s">
        <v>566</v>
      </c>
    </row>
    <row r="203" spans="1:12">
      <c r="A203" s="1">
        <f>HYPERLINK("https://lsnyc.legalserver.org/matter/dynamic-profile/view/1915386","19-1915386")</f>
        <v>0</v>
      </c>
      <c r="B203" t="s">
        <v>15</v>
      </c>
      <c r="C203" t="s">
        <v>28</v>
      </c>
      <c r="D203" t="s">
        <v>232</v>
      </c>
      <c r="E203" t="s">
        <v>513</v>
      </c>
      <c r="F203" t="s">
        <v>536</v>
      </c>
      <c r="J203" t="s">
        <v>550</v>
      </c>
      <c r="K203" t="s">
        <v>557</v>
      </c>
      <c r="L203" t="s">
        <v>565</v>
      </c>
    </row>
    <row r="204" spans="1:12">
      <c r="A204" s="1">
        <f>HYPERLINK("https://lsnyc.legalserver.org/matter/dynamic-profile/view/1915273","19-1915273")</f>
        <v>0</v>
      </c>
      <c r="B204" t="s">
        <v>15</v>
      </c>
      <c r="C204" t="s">
        <v>28</v>
      </c>
      <c r="D204" t="s">
        <v>233</v>
      </c>
      <c r="E204" t="s">
        <v>513</v>
      </c>
      <c r="J204" t="s">
        <v>549</v>
      </c>
      <c r="L204" t="s">
        <v>565</v>
      </c>
    </row>
    <row r="205" spans="1:12">
      <c r="A205" s="1">
        <f>HYPERLINK("https://lsnyc.legalserver.org/matter/dynamic-profile/view/1914929","19-1914929")</f>
        <v>0</v>
      </c>
      <c r="B205" t="s">
        <v>15</v>
      </c>
      <c r="C205" t="s">
        <v>28</v>
      </c>
      <c r="D205" t="s">
        <v>234</v>
      </c>
      <c r="H205" t="s">
        <v>547</v>
      </c>
      <c r="J205" t="s">
        <v>549</v>
      </c>
      <c r="L205" t="s">
        <v>566</v>
      </c>
    </row>
    <row r="206" spans="1:12">
      <c r="A206" s="1">
        <f>HYPERLINK("https://lsnyc.legalserver.org/matter/dynamic-profile/view/1914787","19-1914787")</f>
        <v>0</v>
      </c>
      <c r="B206" t="s">
        <v>15</v>
      </c>
      <c r="C206" t="s">
        <v>28</v>
      </c>
      <c r="D206" t="s">
        <v>235</v>
      </c>
      <c r="E206" t="s">
        <v>513</v>
      </c>
      <c r="F206" t="s">
        <v>536</v>
      </c>
      <c r="G206" t="s">
        <v>546</v>
      </c>
      <c r="J206" t="s">
        <v>549</v>
      </c>
      <c r="K206" t="s">
        <v>557</v>
      </c>
      <c r="L206" t="s">
        <v>570</v>
      </c>
    </row>
    <row r="207" spans="1:12">
      <c r="A207" s="1">
        <f>HYPERLINK("https://lsnyc.legalserver.org/matter/dynamic-profile/view/1914607","19-1914607")</f>
        <v>0</v>
      </c>
      <c r="B207" t="s">
        <v>15</v>
      </c>
      <c r="C207" t="s">
        <v>28</v>
      </c>
      <c r="D207" t="s">
        <v>236</v>
      </c>
      <c r="E207" t="s">
        <v>513</v>
      </c>
      <c r="F207" t="s">
        <v>536</v>
      </c>
      <c r="J207" t="s">
        <v>549</v>
      </c>
      <c r="K207" t="s">
        <v>557</v>
      </c>
      <c r="L207" t="s">
        <v>565</v>
      </c>
    </row>
    <row r="208" spans="1:12">
      <c r="A208" s="1">
        <f>HYPERLINK("https://lsnyc.legalserver.org/matter/dynamic-profile/view/1914599","19-1914599")</f>
        <v>0</v>
      </c>
      <c r="B208" t="s">
        <v>15</v>
      </c>
      <c r="C208" t="s">
        <v>28</v>
      </c>
      <c r="D208" t="s">
        <v>237</v>
      </c>
      <c r="H208" t="s">
        <v>547</v>
      </c>
      <c r="J208" t="s">
        <v>549</v>
      </c>
      <c r="L208" t="s">
        <v>566</v>
      </c>
    </row>
    <row r="209" spans="1:12">
      <c r="A209" s="1">
        <f>HYPERLINK("https://lsnyc.legalserver.org/matter/dynamic-profile/view/1914615","19-1914615")</f>
        <v>0</v>
      </c>
      <c r="B209" t="s">
        <v>15</v>
      </c>
      <c r="C209" t="s">
        <v>28</v>
      </c>
      <c r="D209" t="s">
        <v>238</v>
      </c>
      <c r="E209" t="s">
        <v>513</v>
      </c>
      <c r="F209" t="s">
        <v>536</v>
      </c>
      <c r="J209" t="s">
        <v>549</v>
      </c>
      <c r="K209" t="s">
        <v>557</v>
      </c>
      <c r="L209" t="s">
        <v>565</v>
      </c>
    </row>
    <row r="210" spans="1:12">
      <c r="A210" s="1">
        <f>HYPERLINK("https://lsnyc.legalserver.org/matter/dynamic-profile/view/1914536","19-1914536")</f>
        <v>0</v>
      </c>
      <c r="B210" t="s">
        <v>15</v>
      </c>
      <c r="C210" t="s">
        <v>28</v>
      </c>
      <c r="D210" t="s">
        <v>239</v>
      </c>
      <c r="H210" t="s">
        <v>547</v>
      </c>
      <c r="J210" t="s">
        <v>549</v>
      </c>
      <c r="L210" t="s">
        <v>566</v>
      </c>
    </row>
    <row r="211" spans="1:12">
      <c r="A211" s="1">
        <f>HYPERLINK("https://lsnyc.legalserver.org/matter/dynamic-profile/view/1914219","19-1914219")</f>
        <v>0</v>
      </c>
      <c r="B211" t="s">
        <v>15</v>
      </c>
      <c r="C211" t="s">
        <v>28</v>
      </c>
      <c r="D211" t="s">
        <v>240</v>
      </c>
      <c r="H211" t="s">
        <v>547</v>
      </c>
      <c r="J211" t="s">
        <v>550</v>
      </c>
      <c r="L211" t="s">
        <v>566</v>
      </c>
    </row>
    <row r="212" spans="1:12">
      <c r="A212" s="1">
        <f>HYPERLINK("https://lsnyc.legalserver.org/matter/dynamic-profile/view/1914245","19-1914245")</f>
        <v>0</v>
      </c>
      <c r="B212" t="s">
        <v>15</v>
      </c>
      <c r="C212" t="s">
        <v>28</v>
      </c>
      <c r="D212" t="s">
        <v>241</v>
      </c>
      <c r="H212" t="s">
        <v>547</v>
      </c>
      <c r="J212" t="s">
        <v>549</v>
      </c>
      <c r="L212" t="s">
        <v>566</v>
      </c>
    </row>
    <row r="213" spans="1:12">
      <c r="A213" s="1">
        <f>HYPERLINK("https://lsnyc.legalserver.org/matter/dynamic-profile/view/1914281","19-1914281")</f>
        <v>0</v>
      </c>
      <c r="B213" t="s">
        <v>15</v>
      </c>
      <c r="C213" t="s">
        <v>28</v>
      </c>
      <c r="D213" t="s">
        <v>242</v>
      </c>
      <c r="H213" t="s">
        <v>547</v>
      </c>
      <c r="J213" t="s">
        <v>549</v>
      </c>
      <c r="L213" t="s">
        <v>566</v>
      </c>
    </row>
    <row r="214" spans="1:12">
      <c r="A214" s="1">
        <f>HYPERLINK("https://lsnyc.legalserver.org/matter/dynamic-profile/view/1914183","19-1914183")</f>
        <v>0</v>
      </c>
      <c r="B214" t="s">
        <v>15</v>
      </c>
      <c r="C214" t="s">
        <v>28</v>
      </c>
      <c r="D214" t="s">
        <v>243</v>
      </c>
      <c r="E214" t="s">
        <v>513</v>
      </c>
      <c r="F214" t="s">
        <v>536</v>
      </c>
      <c r="J214" t="s">
        <v>549</v>
      </c>
      <c r="K214" t="s">
        <v>557</v>
      </c>
      <c r="L214" t="s">
        <v>570</v>
      </c>
    </row>
    <row r="215" spans="1:12">
      <c r="A215" s="1">
        <f>HYPERLINK("https://lsnyc.legalserver.org/matter/dynamic-profile/view/1913704","19-1913704")</f>
        <v>0</v>
      </c>
      <c r="B215" t="s">
        <v>15</v>
      </c>
      <c r="C215" t="s">
        <v>28</v>
      </c>
      <c r="D215" t="s">
        <v>244</v>
      </c>
      <c r="H215" t="s">
        <v>547</v>
      </c>
      <c r="J215" t="s">
        <v>549</v>
      </c>
      <c r="L215" t="s">
        <v>566</v>
      </c>
    </row>
    <row r="216" spans="1:12">
      <c r="A216" s="1">
        <f>HYPERLINK("https://lsnyc.legalserver.org/matter/dynamic-profile/view/1913757","19-1913757")</f>
        <v>0</v>
      </c>
      <c r="B216" t="s">
        <v>15</v>
      </c>
      <c r="C216" t="s">
        <v>28</v>
      </c>
      <c r="D216" t="s">
        <v>245</v>
      </c>
      <c r="H216" t="s">
        <v>547</v>
      </c>
      <c r="J216" t="s">
        <v>549</v>
      </c>
      <c r="L216" t="s">
        <v>566</v>
      </c>
    </row>
    <row r="217" spans="1:12">
      <c r="A217" s="1">
        <f>HYPERLINK("https://lsnyc.legalserver.org/matter/dynamic-profile/view/1913593","19-1913593")</f>
        <v>0</v>
      </c>
      <c r="B217" t="s">
        <v>15</v>
      </c>
      <c r="C217" t="s">
        <v>28</v>
      </c>
      <c r="D217" t="s">
        <v>246</v>
      </c>
      <c r="E217" t="s">
        <v>513</v>
      </c>
      <c r="F217" t="s">
        <v>536</v>
      </c>
      <c r="J217" t="s">
        <v>549</v>
      </c>
      <c r="K217" t="s">
        <v>557</v>
      </c>
      <c r="L217" t="s">
        <v>565</v>
      </c>
    </row>
    <row r="218" spans="1:12">
      <c r="A218" s="1">
        <f>HYPERLINK("https://lsnyc.legalserver.org/matter/dynamic-profile/view/1913117","19-1913117")</f>
        <v>0</v>
      </c>
      <c r="B218" t="s">
        <v>15</v>
      </c>
      <c r="C218" t="s">
        <v>28</v>
      </c>
      <c r="D218" t="s">
        <v>247</v>
      </c>
      <c r="H218" t="s">
        <v>547</v>
      </c>
      <c r="J218" t="s">
        <v>549</v>
      </c>
      <c r="L218" t="s">
        <v>566</v>
      </c>
    </row>
    <row r="219" spans="1:12">
      <c r="A219" s="1">
        <f>HYPERLINK("https://lsnyc.legalserver.org/matter/dynamic-profile/view/1913135","19-1913135")</f>
        <v>0</v>
      </c>
      <c r="B219" t="s">
        <v>15</v>
      </c>
      <c r="C219" t="s">
        <v>28</v>
      </c>
      <c r="D219" t="s">
        <v>248</v>
      </c>
      <c r="E219" t="s">
        <v>513</v>
      </c>
      <c r="J219" t="s">
        <v>549</v>
      </c>
      <c r="L219" t="s">
        <v>565</v>
      </c>
    </row>
    <row r="220" spans="1:12">
      <c r="A220" s="1">
        <f>HYPERLINK("https://lsnyc.legalserver.org/matter/dynamic-profile/view/1913029","19-1913029")</f>
        <v>0</v>
      </c>
      <c r="B220" t="s">
        <v>15</v>
      </c>
      <c r="C220" t="s">
        <v>28</v>
      </c>
      <c r="D220" t="s">
        <v>249</v>
      </c>
      <c r="E220" t="s">
        <v>513</v>
      </c>
      <c r="F220" t="s">
        <v>536</v>
      </c>
      <c r="G220" t="s">
        <v>546</v>
      </c>
      <c r="J220" t="s">
        <v>549</v>
      </c>
      <c r="K220" t="s">
        <v>557</v>
      </c>
      <c r="L220" t="s">
        <v>565</v>
      </c>
    </row>
    <row r="221" spans="1:12">
      <c r="A221" s="1">
        <f>HYPERLINK("https://lsnyc.legalserver.org/matter/dynamic-profile/view/1913046","19-1913046")</f>
        <v>0</v>
      </c>
      <c r="B221" t="s">
        <v>15</v>
      </c>
      <c r="C221" t="s">
        <v>28</v>
      </c>
      <c r="D221" t="s">
        <v>250</v>
      </c>
      <c r="E221" t="s">
        <v>513</v>
      </c>
      <c r="F221" t="s">
        <v>536</v>
      </c>
      <c r="J221" t="s">
        <v>550</v>
      </c>
      <c r="K221" t="s">
        <v>557</v>
      </c>
      <c r="L221" t="s">
        <v>570</v>
      </c>
    </row>
    <row r="222" spans="1:12">
      <c r="A222" s="1">
        <f>HYPERLINK("https://lsnyc.legalserver.org/matter/dynamic-profile/view/1913077","19-1913077")</f>
        <v>0</v>
      </c>
      <c r="B222" t="s">
        <v>15</v>
      </c>
      <c r="C222" t="s">
        <v>28</v>
      </c>
      <c r="D222" t="s">
        <v>251</v>
      </c>
      <c r="H222" t="s">
        <v>547</v>
      </c>
      <c r="J222" t="s">
        <v>549</v>
      </c>
      <c r="L222" t="s">
        <v>566</v>
      </c>
    </row>
    <row r="223" spans="1:12">
      <c r="A223" s="1">
        <f>HYPERLINK("https://lsnyc.legalserver.org/matter/dynamic-profile/view/1912733","19-1912733")</f>
        <v>0</v>
      </c>
      <c r="B223" t="s">
        <v>15</v>
      </c>
      <c r="C223" t="s">
        <v>28</v>
      </c>
      <c r="D223" t="s">
        <v>252</v>
      </c>
      <c r="E223" t="s">
        <v>513</v>
      </c>
      <c r="F223" t="s">
        <v>536</v>
      </c>
      <c r="J223" t="s">
        <v>549</v>
      </c>
      <c r="K223" t="s">
        <v>557</v>
      </c>
      <c r="L223" t="s">
        <v>570</v>
      </c>
    </row>
    <row r="224" spans="1:12">
      <c r="A224" s="1">
        <f>HYPERLINK("https://lsnyc.legalserver.org/matter/dynamic-profile/view/1913034","19-1913034")</f>
        <v>0</v>
      </c>
      <c r="B224" t="s">
        <v>15</v>
      </c>
      <c r="C224" t="s">
        <v>28</v>
      </c>
      <c r="D224" t="s">
        <v>253</v>
      </c>
      <c r="H224" t="s">
        <v>547</v>
      </c>
      <c r="J224" t="s">
        <v>549</v>
      </c>
      <c r="L224" t="s">
        <v>566</v>
      </c>
    </row>
    <row r="225" spans="1:12">
      <c r="A225" s="1">
        <f>HYPERLINK("https://lsnyc.legalserver.org/matter/dynamic-profile/view/1912634","19-1912634")</f>
        <v>0</v>
      </c>
      <c r="B225" t="s">
        <v>15</v>
      </c>
      <c r="C225" t="s">
        <v>28</v>
      </c>
      <c r="D225" t="s">
        <v>254</v>
      </c>
      <c r="E225" t="s">
        <v>513</v>
      </c>
      <c r="F225" t="s">
        <v>536</v>
      </c>
      <c r="J225" t="s">
        <v>549</v>
      </c>
      <c r="K225" t="s">
        <v>557</v>
      </c>
      <c r="L225" t="s">
        <v>565</v>
      </c>
    </row>
    <row r="226" spans="1:12">
      <c r="A226" s="1">
        <f>HYPERLINK("https://lsnyc.legalserver.org/matter/dynamic-profile/view/1911989","19-1911989")</f>
        <v>0</v>
      </c>
      <c r="B226" t="s">
        <v>15</v>
      </c>
      <c r="C226" t="s">
        <v>28</v>
      </c>
      <c r="D226" t="s">
        <v>255</v>
      </c>
      <c r="H226" t="s">
        <v>547</v>
      </c>
      <c r="J226" t="s">
        <v>549</v>
      </c>
      <c r="L226" t="s">
        <v>566</v>
      </c>
    </row>
    <row r="227" spans="1:12">
      <c r="A227" s="1">
        <f>HYPERLINK("https://lsnyc.legalserver.org/matter/dynamic-profile/view/1911856","19-1911856")</f>
        <v>0</v>
      </c>
      <c r="B227" t="s">
        <v>15</v>
      </c>
      <c r="C227" t="s">
        <v>28</v>
      </c>
      <c r="D227" t="s">
        <v>256</v>
      </c>
      <c r="H227" t="s">
        <v>547</v>
      </c>
      <c r="J227" t="s">
        <v>549</v>
      </c>
      <c r="L227" t="s">
        <v>566</v>
      </c>
    </row>
    <row r="228" spans="1:12">
      <c r="A228" s="1">
        <f>HYPERLINK("https://lsnyc.legalserver.org/matter/dynamic-profile/view/1911748","19-1911748")</f>
        <v>0</v>
      </c>
      <c r="B228" t="s">
        <v>15</v>
      </c>
      <c r="C228" t="s">
        <v>28</v>
      </c>
      <c r="D228" t="s">
        <v>257</v>
      </c>
      <c r="H228" t="s">
        <v>547</v>
      </c>
      <c r="J228" t="s">
        <v>549</v>
      </c>
      <c r="L228" t="s">
        <v>566</v>
      </c>
    </row>
    <row r="229" spans="1:12">
      <c r="A229" s="1">
        <f>HYPERLINK("https://lsnyc.legalserver.org/matter/dynamic-profile/view/1911620","19-1911620")</f>
        <v>0</v>
      </c>
      <c r="B229" t="s">
        <v>15</v>
      </c>
      <c r="C229" t="s">
        <v>28</v>
      </c>
      <c r="D229" t="s">
        <v>258</v>
      </c>
      <c r="E229" t="s">
        <v>513</v>
      </c>
      <c r="F229" t="s">
        <v>536</v>
      </c>
      <c r="J229" t="s">
        <v>549</v>
      </c>
      <c r="K229" t="s">
        <v>557</v>
      </c>
      <c r="L229" t="s">
        <v>565</v>
      </c>
    </row>
    <row r="230" spans="1:12">
      <c r="A230" s="1">
        <f>HYPERLINK("https://lsnyc.legalserver.org/matter/dynamic-profile/view/1910789","19-1910789")</f>
        <v>0</v>
      </c>
      <c r="B230" t="s">
        <v>15</v>
      </c>
      <c r="C230" t="s">
        <v>28</v>
      </c>
      <c r="D230" t="s">
        <v>259</v>
      </c>
      <c r="E230" t="s">
        <v>513</v>
      </c>
      <c r="F230" t="s">
        <v>536</v>
      </c>
      <c r="J230" t="s">
        <v>549</v>
      </c>
      <c r="K230" t="s">
        <v>557</v>
      </c>
      <c r="L230" t="s">
        <v>565</v>
      </c>
    </row>
    <row r="231" spans="1:12">
      <c r="A231" s="1">
        <f>HYPERLINK("https://lsnyc.legalserver.org/matter/dynamic-profile/view/1910841","19-1910841")</f>
        <v>0</v>
      </c>
      <c r="B231" t="s">
        <v>15</v>
      </c>
      <c r="C231" t="s">
        <v>28</v>
      </c>
      <c r="D231" t="s">
        <v>260</v>
      </c>
      <c r="E231" t="s">
        <v>513</v>
      </c>
      <c r="J231" t="s">
        <v>549</v>
      </c>
      <c r="L231" t="s">
        <v>570</v>
      </c>
    </row>
    <row r="232" spans="1:12">
      <c r="A232" s="1">
        <f>HYPERLINK("https://lsnyc.legalserver.org/matter/dynamic-profile/view/1910416","19-1910416")</f>
        <v>0</v>
      </c>
      <c r="B232" t="s">
        <v>15</v>
      </c>
      <c r="C232" t="s">
        <v>28</v>
      </c>
      <c r="D232" t="s">
        <v>261</v>
      </c>
      <c r="E232" t="s">
        <v>513</v>
      </c>
      <c r="F232" t="s">
        <v>536</v>
      </c>
      <c r="J232" t="s">
        <v>549</v>
      </c>
      <c r="K232" t="s">
        <v>557</v>
      </c>
      <c r="L232" t="s">
        <v>570</v>
      </c>
    </row>
    <row r="233" spans="1:12">
      <c r="A233" s="1">
        <f>HYPERLINK("https://lsnyc.legalserver.org/matter/dynamic-profile/view/1910164","19-1910164")</f>
        <v>0</v>
      </c>
      <c r="B233" t="s">
        <v>15</v>
      </c>
      <c r="C233" t="s">
        <v>28</v>
      </c>
      <c r="D233" t="s">
        <v>262</v>
      </c>
      <c r="E233" t="s">
        <v>513</v>
      </c>
      <c r="F233" t="s">
        <v>536</v>
      </c>
      <c r="J233" t="s">
        <v>549</v>
      </c>
      <c r="K233" t="s">
        <v>557</v>
      </c>
      <c r="L233" t="s">
        <v>565</v>
      </c>
    </row>
    <row r="234" spans="1:12">
      <c r="A234" s="1">
        <f>HYPERLINK("https://lsnyc.legalserver.org/matter/dynamic-profile/view/1910159","19-1910159")</f>
        <v>0</v>
      </c>
      <c r="B234" t="s">
        <v>15</v>
      </c>
      <c r="C234" t="s">
        <v>28</v>
      </c>
      <c r="D234" t="s">
        <v>263</v>
      </c>
      <c r="E234" t="s">
        <v>513</v>
      </c>
      <c r="F234" t="s">
        <v>536</v>
      </c>
      <c r="J234" t="s">
        <v>549</v>
      </c>
      <c r="K234" t="s">
        <v>557</v>
      </c>
      <c r="L234" t="s">
        <v>565</v>
      </c>
    </row>
    <row r="235" spans="1:12">
      <c r="A235" s="1">
        <f>HYPERLINK("https://lsnyc.legalserver.org/matter/dynamic-profile/view/1910178","19-1910178")</f>
        <v>0</v>
      </c>
      <c r="B235" t="s">
        <v>15</v>
      </c>
      <c r="C235" t="s">
        <v>28</v>
      </c>
      <c r="D235" t="s">
        <v>264</v>
      </c>
      <c r="E235" t="s">
        <v>513</v>
      </c>
      <c r="F235" t="s">
        <v>536</v>
      </c>
      <c r="J235" t="s">
        <v>549</v>
      </c>
      <c r="K235" t="s">
        <v>557</v>
      </c>
      <c r="L235" t="s">
        <v>565</v>
      </c>
    </row>
    <row r="236" spans="1:12">
      <c r="A236" s="1">
        <f>HYPERLINK("https://lsnyc.legalserver.org/matter/dynamic-profile/view/1910256","19-1910256")</f>
        <v>0</v>
      </c>
      <c r="B236" t="s">
        <v>15</v>
      </c>
      <c r="C236" t="s">
        <v>28</v>
      </c>
      <c r="D236" t="s">
        <v>265</v>
      </c>
      <c r="E236" t="s">
        <v>513</v>
      </c>
      <c r="J236" t="s">
        <v>550</v>
      </c>
      <c r="L236" t="s">
        <v>565</v>
      </c>
    </row>
    <row r="237" spans="1:12">
      <c r="A237" s="1">
        <f>HYPERLINK("https://lsnyc.legalserver.org/matter/dynamic-profile/view/1909913","19-1909913")</f>
        <v>0</v>
      </c>
      <c r="B237" t="s">
        <v>15</v>
      </c>
      <c r="C237" t="s">
        <v>28</v>
      </c>
      <c r="D237" t="s">
        <v>266</v>
      </c>
      <c r="E237" t="s">
        <v>513</v>
      </c>
      <c r="J237" t="s">
        <v>549</v>
      </c>
      <c r="L237" t="s">
        <v>565</v>
      </c>
    </row>
    <row r="238" spans="1:12">
      <c r="A238" s="1">
        <f>HYPERLINK("https://lsnyc.legalserver.org/matter/dynamic-profile/view/1909833","19-1909833")</f>
        <v>0</v>
      </c>
      <c r="B238" t="s">
        <v>15</v>
      </c>
      <c r="C238" t="s">
        <v>28</v>
      </c>
      <c r="D238" t="s">
        <v>267</v>
      </c>
      <c r="E238" t="s">
        <v>513</v>
      </c>
      <c r="F238" t="s">
        <v>536</v>
      </c>
      <c r="J238" t="s">
        <v>549</v>
      </c>
      <c r="K238" t="s">
        <v>557</v>
      </c>
      <c r="L238" t="s">
        <v>570</v>
      </c>
    </row>
    <row r="239" spans="1:12">
      <c r="A239" s="1">
        <f>HYPERLINK("https://lsnyc.legalserver.org/matter/dynamic-profile/view/1909849","19-1909849")</f>
        <v>0</v>
      </c>
      <c r="B239" t="s">
        <v>15</v>
      </c>
      <c r="C239" t="s">
        <v>28</v>
      </c>
      <c r="D239" t="s">
        <v>268</v>
      </c>
      <c r="E239" t="s">
        <v>513</v>
      </c>
      <c r="F239" t="s">
        <v>536</v>
      </c>
      <c r="J239" t="s">
        <v>549</v>
      </c>
      <c r="K239" t="s">
        <v>557</v>
      </c>
      <c r="L239" t="s">
        <v>565</v>
      </c>
    </row>
    <row r="240" spans="1:12">
      <c r="A240" s="1">
        <f>HYPERLINK("https://lsnyc.legalserver.org/matter/dynamic-profile/view/1909756","19-1909756")</f>
        <v>0</v>
      </c>
      <c r="B240" t="s">
        <v>15</v>
      </c>
      <c r="C240" t="s">
        <v>28</v>
      </c>
      <c r="D240" t="s">
        <v>269</v>
      </c>
      <c r="E240" t="s">
        <v>516</v>
      </c>
      <c r="F240" t="s">
        <v>536</v>
      </c>
      <c r="G240" t="s">
        <v>546</v>
      </c>
      <c r="J240" t="s">
        <v>549</v>
      </c>
      <c r="K240" t="s">
        <v>557</v>
      </c>
      <c r="L240" t="s">
        <v>571</v>
      </c>
    </row>
    <row r="241" spans="1:12">
      <c r="A241" s="1">
        <f>HYPERLINK("https://lsnyc.legalserver.org/matter/dynamic-profile/view/1909601","19-1909601")</f>
        <v>0</v>
      </c>
      <c r="B241" t="s">
        <v>15</v>
      </c>
      <c r="C241" t="s">
        <v>28</v>
      </c>
      <c r="D241" t="s">
        <v>270</v>
      </c>
      <c r="E241" t="s">
        <v>513</v>
      </c>
      <c r="F241" t="s">
        <v>536</v>
      </c>
      <c r="J241" t="s">
        <v>549</v>
      </c>
      <c r="K241" t="s">
        <v>557</v>
      </c>
      <c r="L241" t="s">
        <v>565</v>
      </c>
    </row>
    <row r="242" spans="1:12">
      <c r="A242" s="1">
        <f>HYPERLINK("https://lsnyc.legalserver.org/matter/dynamic-profile/view/1909629","19-1909629")</f>
        <v>0</v>
      </c>
      <c r="B242" t="s">
        <v>15</v>
      </c>
      <c r="C242" t="s">
        <v>28</v>
      </c>
      <c r="D242" t="s">
        <v>271</v>
      </c>
      <c r="E242" t="s">
        <v>513</v>
      </c>
      <c r="F242" t="s">
        <v>536</v>
      </c>
      <c r="J242" t="s">
        <v>549</v>
      </c>
      <c r="K242" t="s">
        <v>557</v>
      </c>
      <c r="L242" t="s">
        <v>565</v>
      </c>
    </row>
    <row r="243" spans="1:12">
      <c r="A243" s="1">
        <f>HYPERLINK("https://lsnyc.legalserver.org/matter/dynamic-profile/view/1909326","19-1909326")</f>
        <v>0</v>
      </c>
      <c r="B243" t="s">
        <v>15</v>
      </c>
      <c r="C243" t="s">
        <v>28</v>
      </c>
      <c r="D243" t="s">
        <v>272</v>
      </c>
      <c r="E243" t="s">
        <v>513</v>
      </c>
      <c r="F243" t="s">
        <v>536</v>
      </c>
      <c r="J243" t="s">
        <v>549</v>
      </c>
      <c r="K243" t="s">
        <v>557</v>
      </c>
      <c r="L243" t="s">
        <v>565</v>
      </c>
    </row>
    <row r="244" spans="1:12">
      <c r="A244" s="1">
        <f>HYPERLINK("https://lsnyc.legalserver.org/matter/dynamic-profile/view/1909008","19-1909008")</f>
        <v>0</v>
      </c>
      <c r="B244" t="s">
        <v>15</v>
      </c>
      <c r="C244" t="s">
        <v>28</v>
      </c>
      <c r="D244" t="s">
        <v>273</v>
      </c>
      <c r="E244" t="s">
        <v>513</v>
      </c>
      <c r="F244" t="s">
        <v>536</v>
      </c>
      <c r="J244" t="s">
        <v>549</v>
      </c>
      <c r="K244" t="s">
        <v>557</v>
      </c>
      <c r="L244" t="s">
        <v>565</v>
      </c>
    </row>
    <row r="245" spans="1:12">
      <c r="A245" s="1">
        <f>HYPERLINK("https://lsnyc.legalserver.org/matter/dynamic-profile/view/1909015","19-1909015")</f>
        <v>0</v>
      </c>
      <c r="B245" t="s">
        <v>15</v>
      </c>
      <c r="C245" t="s">
        <v>28</v>
      </c>
      <c r="D245" t="s">
        <v>274</v>
      </c>
      <c r="E245" t="s">
        <v>518</v>
      </c>
      <c r="F245" t="s">
        <v>536</v>
      </c>
      <c r="J245" t="s">
        <v>549</v>
      </c>
      <c r="K245" t="s">
        <v>557</v>
      </c>
      <c r="L245" t="s">
        <v>565</v>
      </c>
    </row>
    <row r="246" spans="1:12">
      <c r="A246" s="1">
        <f>HYPERLINK("https://lsnyc.legalserver.org/matter/dynamic-profile/view/1909063","19-1909063")</f>
        <v>0</v>
      </c>
      <c r="B246" t="s">
        <v>15</v>
      </c>
      <c r="C246" t="s">
        <v>28</v>
      </c>
      <c r="D246" t="s">
        <v>275</v>
      </c>
      <c r="E246" t="s">
        <v>513</v>
      </c>
      <c r="F246" t="s">
        <v>536</v>
      </c>
      <c r="J246" t="s">
        <v>549</v>
      </c>
      <c r="K246" t="s">
        <v>557</v>
      </c>
      <c r="L246" t="s">
        <v>565</v>
      </c>
    </row>
    <row r="247" spans="1:12">
      <c r="A247" s="1">
        <f>HYPERLINK("https://lsnyc.legalserver.org/matter/dynamic-profile/view/1908763","19-1908763")</f>
        <v>0</v>
      </c>
      <c r="B247" t="s">
        <v>15</v>
      </c>
      <c r="C247" t="s">
        <v>28</v>
      </c>
      <c r="D247" t="s">
        <v>276</v>
      </c>
      <c r="E247" t="s">
        <v>513</v>
      </c>
      <c r="F247" t="s">
        <v>536</v>
      </c>
      <c r="J247" t="s">
        <v>549</v>
      </c>
      <c r="K247" t="s">
        <v>557</v>
      </c>
      <c r="L247" t="s">
        <v>570</v>
      </c>
    </row>
    <row r="248" spans="1:12">
      <c r="A248" s="1">
        <f>HYPERLINK("https://lsnyc.legalserver.org/matter/dynamic-profile/view/1908825","19-1908825")</f>
        <v>0</v>
      </c>
      <c r="B248" t="s">
        <v>15</v>
      </c>
      <c r="C248" t="s">
        <v>28</v>
      </c>
      <c r="D248" t="s">
        <v>277</v>
      </c>
      <c r="E248" t="s">
        <v>513</v>
      </c>
      <c r="F248" t="s">
        <v>536</v>
      </c>
      <c r="J248" t="s">
        <v>549</v>
      </c>
      <c r="K248" t="s">
        <v>557</v>
      </c>
      <c r="L248" t="s">
        <v>565</v>
      </c>
    </row>
    <row r="249" spans="1:12">
      <c r="A249" s="1">
        <f>HYPERLINK("https://lsnyc.legalserver.org/matter/dynamic-profile/view/1908830","19-1908830")</f>
        <v>0</v>
      </c>
      <c r="B249" t="s">
        <v>15</v>
      </c>
      <c r="C249" t="s">
        <v>28</v>
      </c>
      <c r="D249" t="s">
        <v>278</v>
      </c>
      <c r="E249" t="s">
        <v>513</v>
      </c>
      <c r="F249" t="s">
        <v>536</v>
      </c>
      <c r="J249" t="s">
        <v>549</v>
      </c>
      <c r="K249" t="s">
        <v>557</v>
      </c>
      <c r="L249" t="s">
        <v>565</v>
      </c>
    </row>
    <row r="250" spans="1:12">
      <c r="A250" s="1">
        <f>HYPERLINK("https://lsnyc.legalserver.org/matter/dynamic-profile/view/1908861","19-1908861")</f>
        <v>0</v>
      </c>
      <c r="B250" t="s">
        <v>15</v>
      </c>
      <c r="C250" t="s">
        <v>28</v>
      </c>
      <c r="D250" t="s">
        <v>279</v>
      </c>
      <c r="E250" t="s">
        <v>513</v>
      </c>
      <c r="F250" t="s">
        <v>536</v>
      </c>
      <c r="J250" t="s">
        <v>549</v>
      </c>
      <c r="K250" t="s">
        <v>557</v>
      </c>
      <c r="L250" t="s">
        <v>565</v>
      </c>
    </row>
    <row r="251" spans="1:12">
      <c r="A251" s="1">
        <f>HYPERLINK("https://lsnyc.legalserver.org/matter/dynamic-profile/view/1908719","19-1908719")</f>
        <v>0</v>
      </c>
      <c r="B251" t="s">
        <v>15</v>
      </c>
      <c r="C251" t="s">
        <v>28</v>
      </c>
      <c r="D251" t="s">
        <v>280</v>
      </c>
      <c r="E251" t="s">
        <v>516</v>
      </c>
      <c r="F251" t="s">
        <v>536</v>
      </c>
      <c r="J251" t="s">
        <v>549</v>
      </c>
      <c r="L251" t="s">
        <v>571</v>
      </c>
    </row>
    <row r="252" spans="1:12">
      <c r="A252" s="1">
        <f>HYPERLINK("https://lsnyc.legalserver.org/matter/dynamic-profile/view/1908617","19-1908617")</f>
        <v>0</v>
      </c>
      <c r="B252" t="s">
        <v>15</v>
      </c>
      <c r="C252" t="s">
        <v>28</v>
      </c>
      <c r="D252" t="s">
        <v>281</v>
      </c>
      <c r="E252" t="s">
        <v>513</v>
      </c>
      <c r="F252" t="s">
        <v>536</v>
      </c>
      <c r="J252" t="s">
        <v>549</v>
      </c>
      <c r="K252" t="s">
        <v>557</v>
      </c>
      <c r="L252" t="s">
        <v>570</v>
      </c>
    </row>
    <row r="253" spans="1:12">
      <c r="A253" s="1">
        <f>HYPERLINK("https://lsnyc.legalserver.org/matter/dynamic-profile/view/1908565","19-1908565")</f>
        <v>0</v>
      </c>
      <c r="B253" t="s">
        <v>15</v>
      </c>
      <c r="C253" t="s">
        <v>28</v>
      </c>
      <c r="D253" t="s">
        <v>282</v>
      </c>
      <c r="E253" t="s">
        <v>513</v>
      </c>
      <c r="F253" t="s">
        <v>536</v>
      </c>
      <c r="J253" t="s">
        <v>549</v>
      </c>
      <c r="K253" t="s">
        <v>557</v>
      </c>
      <c r="L253" t="s">
        <v>565</v>
      </c>
    </row>
    <row r="254" spans="1:12">
      <c r="A254" s="1">
        <f>HYPERLINK("https://lsnyc.legalserver.org/matter/dynamic-profile/view/1908422","19-1908422")</f>
        <v>0</v>
      </c>
      <c r="B254" t="s">
        <v>15</v>
      </c>
      <c r="C254" t="s">
        <v>28</v>
      </c>
      <c r="D254" t="s">
        <v>283</v>
      </c>
      <c r="E254" t="s">
        <v>513</v>
      </c>
      <c r="F254" t="s">
        <v>536</v>
      </c>
      <c r="J254" t="s">
        <v>549</v>
      </c>
      <c r="K254" t="s">
        <v>557</v>
      </c>
      <c r="L254" t="s">
        <v>565</v>
      </c>
    </row>
    <row r="255" spans="1:12">
      <c r="A255" s="1">
        <f>HYPERLINK("https://lsnyc.legalserver.org/matter/dynamic-profile/view/1908305","19-1908305")</f>
        <v>0</v>
      </c>
      <c r="B255" t="s">
        <v>15</v>
      </c>
      <c r="C255" t="s">
        <v>28</v>
      </c>
      <c r="D255" t="s">
        <v>284</v>
      </c>
      <c r="E255" t="s">
        <v>513</v>
      </c>
      <c r="F255" t="s">
        <v>536</v>
      </c>
      <c r="J255" t="s">
        <v>549</v>
      </c>
      <c r="K255" t="s">
        <v>557</v>
      </c>
      <c r="L255" t="s">
        <v>565</v>
      </c>
    </row>
    <row r="256" spans="1:12">
      <c r="A256" s="1">
        <f>HYPERLINK("https://lsnyc.legalserver.org/matter/dynamic-profile/view/1908169","19-1908169")</f>
        <v>0</v>
      </c>
      <c r="B256" t="s">
        <v>15</v>
      </c>
      <c r="C256" t="s">
        <v>28</v>
      </c>
      <c r="D256" t="s">
        <v>285</v>
      </c>
      <c r="E256" t="s">
        <v>513</v>
      </c>
      <c r="F256" t="s">
        <v>536</v>
      </c>
      <c r="J256" t="s">
        <v>549</v>
      </c>
      <c r="K256" t="s">
        <v>557</v>
      </c>
      <c r="L256" t="s">
        <v>565</v>
      </c>
    </row>
    <row r="257" spans="1:12">
      <c r="A257" s="1">
        <f>HYPERLINK("https://lsnyc.legalserver.org/matter/dynamic-profile/view/1908220","19-1908220")</f>
        <v>0</v>
      </c>
      <c r="B257" t="s">
        <v>15</v>
      </c>
      <c r="C257" t="s">
        <v>28</v>
      </c>
      <c r="D257" t="s">
        <v>286</v>
      </c>
      <c r="E257" t="s">
        <v>513</v>
      </c>
      <c r="F257" t="s">
        <v>536</v>
      </c>
      <c r="J257" t="s">
        <v>549</v>
      </c>
      <c r="K257" t="s">
        <v>557</v>
      </c>
      <c r="L257" t="s">
        <v>565</v>
      </c>
    </row>
    <row r="258" spans="1:12">
      <c r="A258" s="1">
        <f>HYPERLINK("https://lsnyc.legalserver.org/matter/dynamic-profile/view/1908081","19-1908081")</f>
        <v>0</v>
      </c>
      <c r="B258" t="s">
        <v>15</v>
      </c>
      <c r="C258" t="s">
        <v>28</v>
      </c>
      <c r="D258" t="s">
        <v>287</v>
      </c>
      <c r="E258" t="s">
        <v>513</v>
      </c>
      <c r="F258" t="s">
        <v>536</v>
      </c>
      <c r="J258" t="s">
        <v>549</v>
      </c>
      <c r="K258" t="s">
        <v>557</v>
      </c>
      <c r="L258" t="s">
        <v>570</v>
      </c>
    </row>
    <row r="259" spans="1:12">
      <c r="A259" s="1">
        <f>HYPERLINK("https://lsnyc.legalserver.org/matter/dynamic-profile/view/1907333","19-1907333")</f>
        <v>0</v>
      </c>
      <c r="B259" t="s">
        <v>15</v>
      </c>
      <c r="C259" t="s">
        <v>28</v>
      </c>
      <c r="D259" t="s">
        <v>288</v>
      </c>
      <c r="E259" t="s">
        <v>513</v>
      </c>
      <c r="F259" t="s">
        <v>536</v>
      </c>
      <c r="J259" t="s">
        <v>549</v>
      </c>
      <c r="K259" t="s">
        <v>557</v>
      </c>
      <c r="L259" t="s">
        <v>565</v>
      </c>
    </row>
    <row r="260" spans="1:12">
      <c r="A260" s="1">
        <f>HYPERLINK("https://lsnyc.legalserver.org/matter/dynamic-profile/view/1907286","19-1907286")</f>
        <v>0</v>
      </c>
      <c r="B260" t="s">
        <v>15</v>
      </c>
      <c r="C260" t="s">
        <v>28</v>
      </c>
      <c r="D260" t="s">
        <v>289</v>
      </c>
      <c r="E260" t="s">
        <v>513</v>
      </c>
      <c r="F260" t="s">
        <v>536</v>
      </c>
      <c r="J260" t="s">
        <v>549</v>
      </c>
      <c r="L260" t="s">
        <v>565</v>
      </c>
    </row>
    <row r="261" spans="1:12">
      <c r="A261" s="1">
        <f>HYPERLINK("https://lsnyc.legalserver.org/matter/dynamic-profile/view/1906940","19-1906940")</f>
        <v>0</v>
      </c>
      <c r="B261" t="s">
        <v>15</v>
      </c>
      <c r="C261" t="s">
        <v>28</v>
      </c>
      <c r="D261" t="s">
        <v>290</v>
      </c>
      <c r="E261" t="s">
        <v>513</v>
      </c>
      <c r="F261" t="s">
        <v>536</v>
      </c>
      <c r="J261" t="s">
        <v>549</v>
      </c>
      <c r="K261" t="s">
        <v>557</v>
      </c>
      <c r="L261" t="s">
        <v>570</v>
      </c>
    </row>
    <row r="262" spans="1:12">
      <c r="A262" s="1">
        <f>HYPERLINK("https://lsnyc.legalserver.org/matter/dynamic-profile/view/1906847","19-1906847")</f>
        <v>0</v>
      </c>
      <c r="B262" t="s">
        <v>15</v>
      </c>
      <c r="C262" t="s">
        <v>28</v>
      </c>
      <c r="D262" t="s">
        <v>291</v>
      </c>
      <c r="E262" t="s">
        <v>513</v>
      </c>
      <c r="J262" t="s">
        <v>549</v>
      </c>
      <c r="K262" t="s">
        <v>557</v>
      </c>
      <c r="L262" t="s">
        <v>565</v>
      </c>
    </row>
    <row r="263" spans="1:12">
      <c r="A263" s="1">
        <f>HYPERLINK("https://lsnyc.legalserver.org/matter/dynamic-profile/view/1906725","19-1906725")</f>
        <v>0</v>
      </c>
      <c r="B263" t="s">
        <v>15</v>
      </c>
      <c r="C263" t="s">
        <v>28</v>
      </c>
      <c r="D263" t="s">
        <v>292</v>
      </c>
      <c r="E263" t="s">
        <v>513</v>
      </c>
      <c r="F263" t="s">
        <v>536</v>
      </c>
      <c r="G263" t="s">
        <v>546</v>
      </c>
      <c r="J263" t="s">
        <v>549</v>
      </c>
      <c r="K263" t="s">
        <v>557</v>
      </c>
      <c r="L263" t="s">
        <v>565</v>
      </c>
    </row>
    <row r="264" spans="1:12">
      <c r="A264" s="1">
        <f>HYPERLINK("https://lsnyc.legalserver.org/matter/dynamic-profile/view/1906554","19-1906554")</f>
        <v>0</v>
      </c>
      <c r="B264" t="s">
        <v>15</v>
      </c>
      <c r="C264" t="s">
        <v>28</v>
      </c>
      <c r="D264" t="s">
        <v>293</v>
      </c>
      <c r="E264" t="s">
        <v>513</v>
      </c>
      <c r="F264" t="s">
        <v>536</v>
      </c>
      <c r="J264" t="s">
        <v>549</v>
      </c>
      <c r="K264" t="s">
        <v>557</v>
      </c>
      <c r="L264" t="s">
        <v>565</v>
      </c>
    </row>
    <row r="265" spans="1:12">
      <c r="A265" s="1">
        <f>HYPERLINK("https://lsnyc.legalserver.org/matter/dynamic-profile/view/1906206","19-1906206")</f>
        <v>0</v>
      </c>
      <c r="B265" t="s">
        <v>15</v>
      </c>
      <c r="C265" t="s">
        <v>28</v>
      </c>
      <c r="D265" t="s">
        <v>294</v>
      </c>
      <c r="E265" t="s">
        <v>513</v>
      </c>
      <c r="F265" t="s">
        <v>536</v>
      </c>
      <c r="J265" t="s">
        <v>549</v>
      </c>
      <c r="K265" t="s">
        <v>557</v>
      </c>
      <c r="L265" t="s">
        <v>565</v>
      </c>
    </row>
    <row r="266" spans="1:12">
      <c r="A266" s="1">
        <f>HYPERLINK("https://lsnyc.legalserver.org/matter/dynamic-profile/view/1906088","19-1906088")</f>
        <v>0</v>
      </c>
      <c r="B266" t="s">
        <v>15</v>
      </c>
      <c r="C266" t="s">
        <v>28</v>
      </c>
      <c r="D266" t="s">
        <v>295</v>
      </c>
      <c r="E266" t="s">
        <v>513</v>
      </c>
      <c r="F266" t="s">
        <v>536</v>
      </c>
      <c r="G266" t="s">
        <v>546</v>
      </c>
      <c r="J266" t="s">
        <v>549</v>
      </c>
      <c r="K266" t="s">
        <v>557</v>
      </c>
      <c r="L266" t="s">
        <v>565</v>
      </c>
    </row>
    <row r="267" spans="1:12">
      <c r="A267" s="1">
        <f>HYPERLINK("https://lsnyc.legalserver.org/matter/dynamic-profile/view/1906072","19-1906072")</f>
        <v>0</v>
      </c>
      <c r="B267" t="s">
        <v>15</v>
      </c>
      <c r="C267" t="s">
        <v>28</v>
      </c>
      <c r="D267" t="s">
        <v>296</v>
      </c>
      <c r="E267" t="s">
        <v>513</v>
      </c>
      <c r="F267" t="s">
        <v>536</v>
      </c>
      <c r="J267" t="s">
        <v>549</v>
      </c>
      <c r="L267" t="s">
        <v>565</v>
      </c>
    </row>
    <row r="268" spans="1:12">
      <c r="A268" s="1">
        <f>HYPERLINK("https://lsnyc.legalserver.org/matter/dynamic-profile/view/1905982","19-1905982")</f>
        <v>0</v>
      </c>
      <c r="B268" t="s">
        <v>15</v>
      </c>
      <c r="C268" t="s">
        <v>28</v>
      </c>
      <c r="D268" t="s">
        <v>297</v>
      </c>
      <c r="E268" t="s">
        <v>513</v>
      </c>
      <c r="F268" t="s">
        <v>536</v>
      </c>
      <c r="J268" t="s">
        <v>550</v>
      </c>
      <c r="K268" t="s">
        <v>557</v>
      </c>
      <c r="L268" t="s">
        <v>565</v>
      </c>
    </row>
    <row r="269" spans="1:12">
      <c r="A269" s="1">
        <f>HYPERLINK("https://lsnyc.legalserver.org/matter/dynamic-profile/view/1905983","19-1905983")</f>
        <v>0</v>
      </c>
      <c r="B269" t="s">
        <v>15</v>
      </c>
      <c r="C269" t="s">
        <v>28</v>
      </c>
      <c r="D269" t="s">
        <v>298</v>
      </c>
      <c r="E269" t="s">
        <v>513</v>
      </c>
      <c r="F269" t="s">
        <v>536</v>
      </c>
      <c r="J269" t="s">
        <v>549</v>
      </c>
      <c r="K269" t="s">
        <v>557</v>
      </c>
      <c r="L269" t="s">
        <v>570</v>
      </c>
    </row>
    <row r="270" spans="1:12">
      <c r="A270" s="1">
        <f>HYPERLINK("https://lsnyc.legalserver.org/matter/dynamic-profile/view/1905549","19-1905549")</f>
        <v>0</v>
      </c>
      <c r="B270" t="s">
        <v>15</v>
      </c>
      <c r="C270" t="s">
        <v>28</v>
      </c>
      <c r="D270" t="s">
        <v>299</v>
      </c>
      <c r="E270" t="s">
        <v>513</v>
      </c>
      <c r="F270" t="s">
        <v>536</v>
      </c>
      <c r="J270" t="s">
        <v>549</v>
      </c>
      <c r="K270" t="s">
        <v>557</v>
      </c>
      <c r="L270" t="s">
        <v>565</v>
      </c>
    </row>
    <row r="271" spans="1:12">
      <c r="A271" s="1">
        <f>HYPERLINK("https://lsnyc.legalserver.org/matter/dynamic-profile/view/1905614","19-1905614")</f>
        <v>0</v>
      </c>
      <c r="B271" t="s">
        <v>15</v>
      </c>
      <c r="C271" t="s">
        <v>28</v>
      </c>
      <c r="D271" t="s">
        <v>300</v>
      </c>
      <c r="E271" t="s">
        <v>513</v>
      </c>
      <c r="F271" t="s">
        <v>536</v>
      </c>
      <c r="J271" t="s">
        <v>549</v>
      </c>
      <c r="K271" t="s">
        <v>557</v>
      </c>
      <c r="L271" t="s">
        <v>565</v>
      </c>
    </row>
    <row r="272" spans="1:12">
      <c r="A272" s="1">
        <f>HYPERLINK("https://lsnyc.legalserver.org/matter/dynamic-profile/view/1905450","19-1905450")</f>
        <v>0</v>
      </c>
      <c r="B272" t="s">
        <v>15</v>
      </c>
      <c r="C272" t="s">
        <v>28</v>
      </c>
      <c r="D272" t="s">
        <v>301</v>
      </c>
      <c r="E272" t="s">
        <v>513</v>
      </c>
      <c r="F272" t="s">
        <v>536</v>
      </c>
      <c r="J272" t="s">
        <v>549</v>
      </c>
      <c r="K272" t="s">
        <v>557</v>
      </c>
      <c r="L272" t="s">
        <v>565</v>
      </c>
    </row>
    <row r="273" spans="1:12">
      <c r="A273" s="1">
        <f>HYPERLINK("https://lsnyc.legalserver.org/matter/dynamic-profile/view/1905471","19-1905471")</f>
        <v>0</v>
      </c>
      <c r="B273" t="s">
        <v>15</v>
      </c>
      <c r="C273" t="s">
        <v>28</v>
      </c>
      <c r="D273" t="s">
        <v>302</v>
      </c>
      <c r="E273" t="s">
        <v>513</v>
      </c>
      <c r="G273" t="s">
        <v>546</v>
      </c>
      <c r="J273" t="s">
        <v>549</v>
      </c>
      <c r="L273" t="s">
        <v>565</v>
      </c>
    </row>
    <row r="274" spans="1:12">
      <c r="A274" s="1">
        <f>HYPERLINK("https://lsnyc.legalserver.org/matter/dynamic-profile/view/1905486","19-1905486")</f>
        <v>0</v>
      </c>
      <c r="B274" t="s">
        <v>15</v>
      </c>
      <c r="C274" t="s">
        <v>28</v>
      </c>
      <c r="D274" t="s">
        <v>303</v>
      </c>
      <c r="E274" t="s">
        <v>513</v>
      </c>
      <c r="F274" t="s">
        <v>536</v>
      </c>
      <c r="J274" t="s">
        <v>549</v>
      </c>
      <c r="L274" t="s">
        <v>565</v>
      </c>
    </row>
    <row r="275" spans="1:12">
      <c r="A275" s="1">
        <f>HYPERLINK("https://lsnyc.legalserver.org/matter/dynamic-profile/view/1905150","19-1905150")</f>
        <v>0</v>
      </c>
      <c r="B275" t="s">
        <v>15</v>
      </c>
      <c r="C275" t="s">
        <v>28</v>
      </c>
      <c r="D275" t="s">
        <v>304</v>
      </c>
      <c r="E275" t="s">
        <v>513</v>
      </c>
      <c r="F275" t="s">
        <v>536</v>
      </c>
      <c r="G275" t="s">
        <v>546</v>
      </c>
      <c r="J275" t="s">
        <v>549</v>
      </c>
      <c r="L275" t="s">
        <v>570</v>
      </c>
    </row>
    <row r="276" spans="1:12">
      <c r="A276" s="1">
        <f>HYPERLINK("https://lsnyc.legalserver.org/matter/dynamic-profile/view/1904964","19-1904964")</f>
        <v>0</v>
      </c>
      <c r="B276" t="s">
        <v>15</v>
      </c>
      <c r="C276" t="s">
        <v>28</v>
      </c>
      <c r="D276" t="s">
        <v>305</v>
      </c>
      <c r="E276" t="s">
        <v>513</v>
      </c>
      <c r="F276" t="s">
        <v>536</v>
      </c>
      <c r="J276" t="s">
        <v>549</v>
      </c>
      <c r="K276" t="s">
        <v>557</v>
      </c>
      <c r="L276" t="s">
        <v>565</v>
      </c>
    </row>
    <row r="277" spans="1:12">
      <c r="A277" s="1">
        <f>HYPERLINK("https://lsnyc.legalserver.org/matter/dynamic-profile/view/1904995","19-1904995")</f>
        <v>0</v>
      </c>
      <c r="B277" t="s">
        <v>15</v>
      </c>
      <c r="C277" t="s">
        <v>28</v>
      </c>
      <c r="D277" t="s">
        <v>306</v>
      </c>
      <c r="E277" t="s">
        <v>513</v>
      </c>
      <c r="F277" t="s">
        <v>536</v>
      </c>
      <c r="G277" t="s">
        <v>546</v>
      </c>
      <c r="J277" t="s">
        <v>549</v>
      </c>
      <c r="L277" t="s">
        <v>565</v>
      </c>
    </row>
    <row r="278" spans="1:12">
      <c r="A278" s="1">
        <f>HYPERLINK("https://lsnyc.legalserver.org/matter/dynamic-profile/view/1904867","19-1904867")</f>
        <v>0</v>
      </c>
      <c r="B278" t="s">
        <v>15</v>
      </c>
      <c r="C278" t="s">
        <v>28</v>
      </c>
      <c r="D278" t="s">
        <v>307</v>
      </c>
      <c r="E278" t="s">
        <v>516</v>
      </c>
      <c r="F278" t="s">
        <v>536</v>
      </c>
      <c r="G278" t="s">
        <v>546</v>
      </c>
      <c r="J278" t="s">
        <v>549</v>
      </c>
      <c r="L278" t="s">
        <v>571</v>
      </c>
    </row>
    <row r="279" spans="1:12">
      <c r="A279" s="1">
        <f>HYPERLINK("https://lsnyc.legalserver.org/matter/dynamic-profile/view/1904520","19-1904520")</f>
        <v>0</v>
      </c>
      <c r="B279" t="s">
        <v>15</v>
      </c>
      <c r="C279" t="s">
        <v>28</v>
      </c>
      <c r="D279" t="s">
        <v>308</v>
      </c>
      <c r="E279" t="s">
        <v>513</v>
      </c>
      <c r="F279" t="s">
        <v>536</v>
      </c>
      <c r="J279" t="s">
        <v>549</v>
      </c>
      <c r="K279" t="s">
        <v>557</v>
      </c>
      <c r="L279" t="s">
        <v>565</v>
      </c>
    </row>
    <row r="280" spans="1:12">
      <c r="A280" s="1">
        <f>HYPERLINK("https://lsnyc.legalserver.org/matter/dynamic-profile/view/1904295","19-1904295")</f>
        <v>0</v>
      </c>
      <c r="B280" t="s">
        <v>15</v>
      </c>
      <c r="C280" t="s">
        <v>28</v>
      </c>
      <c r="D280" t="s">
        <v>309</v>
      </c>
      <c r="E280" t="s">
        <v>513</v>
      </c>
      <c r="F280" t="s">
        <v>536</v>
      </c>
      <c r="J280" t="s">
        <v>549</v>
      </c>
      <c r="K280" t="s">
        <v>557</v>
      </c>
      <c r="L280" t="s">
        <v>565</v>
      </c>
    </row>
    <row r="281" spans="1:12">
      <c r="A281" s="1">
        <f>HYPERLINK("https://lsnyc.legalserver.org/matter/dynamic-profile/view/1904218","19-1904218")</f>
        <v>0</v>
      </c>
      <c r="B281" t="s">
        <v>15</v>
      </c>
      <c r="C281" t="s">
        <v>28</v>
      </c>
      <c r="D281" t="s">
        <v>310</v>
      </c>
      <c r="E281" t="s">
        <v>516</v>
      </c>
      <c r="F281" t="s">
        <v>536</v>
      </c>
      <c r="J281" t="s">
        <v>549</v>
      </c>
      <c r="L281" t="s">
        <v>571</v>
      </c>
    </row>
    <row r="282" spans="1:12">
      <c r="A282" s="1">
        <f>HYPERLINK("https://lsnyc.legalserver.org/matter/dynamic-profile/view/1904222","19-1904222")</f>
        <v>0</v>
      </c>
      <c r="B282" t="s">
        <v>15</v>
      </c>
      <c r="C282" t="s">
        <v>28</v>
      </c>
      <c r="D282" t="s">
        <v>311</v>
      </c>
      <c r="E282" t="s">
        <v>513</v>
      </c>
      <c r="F282" t="s">
        <v>536</v>
      </c>
      <c r="J282" t="s">
        <v>549</v>
      </c>
      <c r="L282" t="s">
        <v>570</v>
      </c>
    </row>
    <row r="283" spans="1:12">
      <c r="A283" s="1">
        <f>HYPERLINK("https://lsnyc.legalserver.org/matter/dynamic-profile/view/1904102","19-1904102")</f>
        <v>0</v>
      </c>
      <c r="B283" t="s">
        <v>15</v>
      </c>
      <c r="C283" t="s">
        <v>28</v>
      </c>
      <c r="D283" t="s">
        <v>312</v>
      </c>
      <c r="E283" t="s">
        <v>513</v>
      </c>
      <c r="F283" t="s">
        <v>536</v>
      </c>
      <c r="J283" t="s">
        <v>549</v>
      </c>
      <c r="K283" t="s">
        <v>557</v>
      </c>
      <c r="L283" t="s">
        <v>565</v>
      </c>
    </row>
    <row r="284" spans="1:12">
      <c r="A284" s="1">
        <f>HYPERLINK("https://lsnyc.legalserver.org/matter/dynamic-profile/view/1904062","19-1904062")</f>
        <v>0</v>
      </c>
      <c r="B284" t="s">
        <v>15</v>
      </c>
      <c r="C284" t="s">
        <v>28</v>
      </c>
      <c r="D284" t="s">
        <v>313</v>
      </c>
      <c r="E284" t="s">
        <v>513</v>
      </c>
      <c r="F284" t="s">
        <v>536</v>
      </c>
      <c r="J284" t="s">
        <v>549</v>
      </c>
      <c r="K284" t="s">
        <v>557</v>
      </c>
      <c r="L284" t="s">
        <v>570</v>
      </c>
    </row>
    <row r="285" spans="1:12">
      <c r="A285" s="1">
        <f>HYPERLINK("https://lsnyc.legalserver.org/matter/dynamic-profile/view/1904012","19-1904012")</f>
        <v>0</v>
      </c>
      <c r="B285" t="s">
        <v>15</v>
      </c>
      <c r="C285" t="s">
        <v>28</v>
      </c>
      <c r="D285" t="s">
        <v>314</v>
      </c>
      <c r="E285" t="s">
        <v>513</v>
      </c>
      <c r="F285" t="s">
        <v>536</v>
      </c>
      <c r="J285" t="s">
        <v>549</v>
      </c>
      <c r="L285" t="s">
        <v>565</v>
      </c>
    </row>
    <row r="286" spans="1:12">
      <c r="A286" s="1">
        <f>HYPERLINK("https://lsnyc.legalserver.org/matter/dynamic-profile/view/1903771","19-1903771")</f>
        <v>0</v>
      </c>
      <c r="B286" t="s">
        <v>15</v>
      </c>
      <c r="C286" t="s">
        <v>28</v>
      </c>
      <c r="D286" t="s">
        <v>315</v>
      </c>
      <c r="E286" t="s">
        <v>513</v>
      </c>
      <c r="F286" t="s">
        <v>536</v>
      </c>
      <c r="J286" t="s">
        <v>549</v>
      </c>
      <c r="K286" t="s">
        <v>557</v>
      </c>
      <c r="L286" t="s">
        <v>565</v>
      </c>
    </row>
    <row r="287" spans="1:12">
      <c r="A287" s="1">
        <f>HYPERLINK("https://lsnyc.legalserver.org/matter/dynamic-profile/view/1903682","19-1903682")</f>
        <v>0</v>
      </c>
      <c r="B287" t="s">
        <v>15</v>
      </c>
      <c r="C287" t="s">
        <v>28</v>
      </c>
      <c r="D287" t="s">
        <v>316</v>
      </c>
      <c r="E287" t="s">
        <v>513</v>
      </c>
      <c r="F287" t="s">
        <v>536</v>
      </c>
      <c r="I287" t="s">
        <v>548</v>
      </c>
      <c r="J287" t="s">
        <v>549</v>
      </c>
      <c r="K287" t="s">
        <v>557</v>
      </c>
      <c r="L287" t="s">
        <v>565</v>
      </c>
    </row>
    <row r="288" spans="1:12">
      <c r="A288" s="1">
        <f>HYPERLINK("https://lsnyc.legalserver.org/matter/dynamic-profile/view/1903474","19-1903474")</f>
        <v>0</v>
      </c>
      <c r="B288" t="s">
        <v>15</v>
      </c>
      <c r="C288" t="s">
        <v>28</v>
      </c>
      <c r="D288" t="s">
        <v>317</v>
      </c>
      <c r="E288" t="s">
        <v>513</v>
      </c>
      <c r="F288" t="s">
        <v>536</v>
      </c>
      <c r="G288" t="s">
        <v>546</v>
      </c>
      <c r="J288" t="s">
        <v>549</v>
      </c>
      <c r="K288" t="s">
        <v>557</v>
      </c>
      <c r="L288" t="s">
        <v>565</v>
      </c>
    </row>
    <row r="289" spans="1:12">
      <c r="A289" s="1">
        <f>HYPERLINK("https://lsnyc.legalserver.org/matter/dynamic-profile/view/1902907","19-1902907")</f>
        <v>0</v>
      </c>
      <c r="B289" t="s">
        <v>15</v>
      </c>
      <c r="C289" t="s">
        <v>28</v>
      </c>
      <c r="D289" t="s">
        <v>318</v>
      </c>
      <c r="E289" t="s">
        <v>513</v>
      </c>
      <c r="F289" t="s">
        <v>536</v>
      </c>
      <c r="I289" t="s">
        <v>548</v>
      </c>
      <c r="J289" t="s">
        <v>549</v>
      </c>
      <c r="L289" t="s">
        <v>565</v>
      </c>
    </row>
    <row r="290" spans="1:12">
      <c r="A290" s="1">
        <f>HYPERLINK("https://lsnyc.legalserver.org/matter/dynamic-profile/view/1902591","19-1902591")</f>
        <v>0</v>
      </c>
      <c r="B290" t="s">
        <v>15</v>
      </c>
      <c r="C290" t="s">
        <v>28</v>
      </c>
      <c r="D290" t="s">
        <v>319</v>
      </c>
      <c r="E290" t="s">
        <v>513</v>
      </c>
      <c r="F290" t="s">
        <v>536</v>
      </c>
      <c r="I290" t="s">
        <v>548</v>
      </c>
      <c r="J290" t="s">
        <v>549</v>
      </c>
      <c r="K290" t="s">
        <v>557</v>
      </c>
      <c r="L290" t="s">
        <v>565</v>
      </c>
    </row>
    <row r="291" spans="1:12">
      <c r="A291" s="1">
        <f>HYPERLINK("https://lsnyc.legalserver.org/matter/dynamic-profile/view/1901886","19-1901886")</f>
        <v>0</v>
      </c>
      <c r="B291" t="s">
        <v>15</v>
      </c>
      <c r="C291" t="s">
        <v>28</v>
      </c>
      <c r="D291" t="s">
        <v>320</v>
      </c>
      <c r="E291" t="s">
        <v>513</v>
      </c>
      <c r="F291" t="s">
        <v>536</v>
      </c>
      <c r="I291" t="s">
        <v>548</v>
      </c>
      <c r="J291" t="s">
        <v>549</v>
      </c>
      <c r="K291" t="s">
        <v>557</v>
      </c>
      <c r="L291" t="s">
        <v>565</v>
      </c>
    </row>
    <row r="292" spans="1:12">
      <c r="A292" s="1">
        <f>HYPERLINK("https://lsnyc.legalserver.org/matter/dynamic-profile/view/1901620","19-1901620")</f>
        <v>0</v>
      </c>
      <c r="B292" t="s">
        <v>15</v>
      </c>
      <c r="C292" t="s">
        <v>28</v>
      </c>
      <c r="D292" t="s">
        <v>321</v>
      </c>
      <c r="E292" t="s">
        <v>513</v>
      </c>
      <c r="F292" t="s">
        <v>536</v>
      </c>
      <c r="I292" t="s">
        <v>548</v>
      </c>
      <c r="J292" t="s">
        <v>549</v>
      </c>
      <c r="L292" t="s">
        <v>570</v>
      </c>
    </row>
    <row r="293" spans="1:12">
      <c r="A293" s="1">
        <f>HYPERLINK("https://lsnyc.legalserver.org/matter/dynamic-profile/view/1901469","19-1901469")</f>
        <v>0</v>
      </c>
      <c r="B293" t="s">
        <v>15</v>
      </c>
      <c r="C293" t="s">
        <v>28</v>
      </c>
      <c r="D293" t="s">
        <v>322</v>
      </c>
      <c r="E293" t="s">
        <v>513</v>
      </c>
      <c r="F293" t="s">
        <v>536</v>
      </c>
      <c r="I293" t="s">
        <v>548</v>
      </c>
      <c r="J293" t="s">
        <v>549</v>
      </c>
      <c r="K293" t="s">
        <v>558</v>
      </c>
      <c r="L293" t="s">
        <v>570</v>
      </c>
    </row>
    <row r="294" spans="1:12">
      <c r="A294" s="1">
        <f>HYPERLINK("https://lsnyc.legalserver.org/matter/dynamic-profile/view/1901352","19-1901352")</f>
        <v>0</v>
      </c>
      <c r="B294" t="s">
        <v>15</v>
      </c>
      <c r="C294" t="s">
        <v>28</v>
      </c>
      <c r="D294" t="s">
        <v>323</v>
      </c>
      <c r="E294" t="s">
        <v>513</v>
      </c>
      <c r="F294" t="s">
        <v>536</v>
      </c>
      <c r="I294" t="s">
        <v>548</v>
      </c>
      <c r="J294" t="s">
        <v>549</v>
      </c>
      <c r="K294" t="s">
        <v>557</v>
      </c>
      <c r="L294" t="s">
        <v>570</v>
      </c>
    </row>
    <row r="295" spans="1:12">
      <c r="A295" s="1">
        <f>HYPERLINK("https://lsnyc.legalserver.org/matter/dynamic-profile/view/1901349","19-1901349")</f>
        <v>0</v>
      </c>
      <c r="B295" t="s">
        <v>15</v>
      </c>
      <c r="C295" t="s">
        <v>28</v>
      </c>
      <c r="D295" t="s">
        <v>324</v>
      </c>
      <c r="E295" t="s">
        <v>516</v>
      </c>
      <c r="F295" t="s">
        <v>536</v>
      </c>
      <c r="J295" t="s">
        <v>549</v>
      </c>
      <c r="L295" t="s">
        <v>571</v>
      </c>
    </row>
    <row r="296" spans="1:12">
      <c r="A296" s="1">
        <f>HYPERLINK("https://lsnyc.legalserver.org/matter/dynamic-profile/view/1901010","19-1901010")</f>
        <v>0</v>
      </c>
      <c r="B296" t="s">
        <v>15</v>
      </c>
      <c r="C296" t="s">
        <v>28</v>
      </c>
      <c r="D296" t="s">
        <v>325</v>
      </c>
      <c r="E296" t="s">
        <v>513</v>
      </c>
      <c r="F296" t="s">
        <v>536</v>
      </c>
      <c r="I296" t="s">
        <v>548</v>
      </c>
      <c r="J296" t="s">
        <v>549</v>
      </c>
      <c r="K296" t="s">
        <v>557</v>
      </c>
      <c r="L296" t="s">
        <v>565</v>
      </c>
    </row>
    <row r="297" spans="1:12">
      <c r="A297" s="1">
        <f>HYPERLINK("https://lsnyc.legalserver.org/matter/dynamic-profile/view/1901000","19-1901000")</f>
        <v>0</v>
      </c>
      <c r="B297" t="s">
        <v>15</v>
      </c>
      <c r="C297" t="s">
        <v>28</v>
      </c>
      <c r="D297" t="s">
        <v>326</v>
      </c>
      <c r="E297" t="s">
        <v>513</v>
      </c>
      <c r="F297" t="s">
        <v>536</v>
      </c>
      <c r="I297" t="s">
        <v>548</v>
      </c>
      <c r="J297" t="s">
        <v>549</v>
      </c>
      <c r="K297" t="s">
        <v>558</v>
      </c>
      <c r="L297" t="s">
        <v>570</v>
      </c>
    </row>
    <row r="298" spans="1:12">
      <c r="A298" s="1">
        <f>HYPERLINK("https://lsnyc.legalserver.org/matter/dynamic-profile/view/1900877","19-1900877")</f>
        <v>0</v>
      </c>
      <c r="B298" t="s">
        <v>15</v>
      </c>
      <c r="C298" t="s">
        <v>28</v>
      </c>
      <c r="D298" t="s">
        <v>327</v>
      </c>
      <c r="E298" t="s">
        <v>513</v>
      </c>
      <c r="F298" t="s">
        <v>536</v>
      </c>
      <c r="I298" t="s">
        <v>548</v>
      </c>
      <c r="J298" t="s">
        <v>549</v>
      </c>
      <c r="K298" t="s">
        <v>557</v>
      </c>
      <c r="L298" t="s">
        <v>570</v>
      </c>
    </row>
    <row r="299" spans="1:12">
      <c r="A299" s="1">
        <f>HYPERLINK("https://lsnyc.legalserver.org/matter/dynamic-profile/view/1900689","19-1900689")</f>
        <v>0</v>
      </c>
      <c r="B299" t="s">
        <v>15</v>
      </c>
      <c r="C299" t="s">
        <v>28</v>
      </c>
      <c r="D299" t="s">
        <v>328</v>
      </c>
      <c r="E299" t="s">
        <v>513</v>
      </c>
      <c r="F299" t="s">
        <v>536</v>
      </c>
      <c r="I299" t="s">
        <v>548</v>
      </c>
      <c r="J299" t="s">
        <v>549</v>
      </c>
      <c r="K299" t="s">
        <v>557</v>
      </c>
      <c r="L299" t="s">
        <v>565</v>
      </c>
    </row>
    <row r="300" spans="1:12">
      <c r="A300" s="1">
        <f>HYPERLINK("https://lsnyc.legalserver.org/matter/dynamic-profile/view/1900681","19-1900681")</f>
        <v>0</v>
      </c>
      <c r="B300" t="s">
        <v>15</v>
      </c>
      <c r="C300" t="s">
        <v>28</v>
      </c>
      <c r="D300" t="s">
        <v>207</v>
      </c>
      <c r="E300" t="s">
        <v>513</v>
      </c>
      <c r="F300" t="s">
        <v>536</v>
      </c>
      <c r="I300" t="s">
        <v>548</v>
      </c>
      <c r="J300" t="s">
        <v>549</v>
      </c>
      <c r="L300" t="s">
        <v>570</v>
      </c>
    </row>
    <row r="301" spans="1:12">
      <c r="A301" s="1">
        <f>HYPERLINK("https://lsnyc.legalserver.org/matter/dynamic-profile/view/1900426","19-1900426")</f>
        <v>0</v>
      </c>
      <c r="B301" t="s">
        <v>15</v>
      </c>
      <c r="C301" t="s">
        <v>28</v>
      </c>
      <c r="D301" t="s">
        <v>329</v>
      </c>
      <c r="E301" t="s">
        <v>513</v>
      </c>
      <c r="F301" t="s">
        <v>536</v>
      </c>
      <c r="I301" t="s">
        <v>548</v>
      </c>
      <c r="J301" t="s">
        <v>549</v>
      </c>
      <c r="K301" t="s">
        <v>557</v>
      </c>
      <c r="L301" t="s">
        <v>565</v>
      </c>
    </row>
    <row r="302" spans="1:12">
      <c r="A302" s="1">
        <f>HYPERLINK("https://lsnyc.legalserver.org/matter/dynamic-profile/view/1900441","19-1900441")</f>
        <v>0</v>
      </c>
      <c r="B302" t="s">
        <v>15</v>
      </c>
      <c r="C302" t="s">
        <v>28</v>
      </c>
      <c r="D302" t="s">
        <v>330</v>
      </c>
      <c r="E302" t="s">
        <v>513</v>
      </c>
      <c r="F302" t="s">
        <v>536</v>
      </c>
      <c r="G302" t="s">
        <v>546</v>
      </c>
      <c r="J302" t="s">
        <v>549</v>
      </c>
      <c r="K302" t="s">
        <v>557</v>
      </c>
      <c r="L302" t="s">
        <v>565</v>
      </c>
    </row>
    <row r="303" spans="1:12">
      <c r="A303" s="1">
        <f>HYPERLINK("https://lsnyc.legalserver.org/matter/dynamic-profile/view/1900126","19-1900126")</f>
        <v>0</v>
      </c>
      <c r="B303" t="s">
        <v>15</v>
      </c>
      <c r="C303" t="s">
        <v>28</v>
      </c>
      <c r="D303" t="s">
        <v>331</v>
      </c>
      <c r="E303" t="s">
        <v>513</v>
      </c>
      <c r="F303" t="s">
        <v>536</v>
      </c>
      <c r="I303" t="s">
        <v>548</v>
      </c>
      <c r="J303" t="s">
        <v>549</v>
      </c>
      <c r="K303" t="s">
        <v>557</v>
      </c>
      <c r="L303" t="s">
        <v>565</v>
      </c>
    </row>
    <row r="304" spans="1:12">
      <c r="A304" s="1">
        <f>HYPERLINK("https://lsnyc.legalserver.org/matter/dynamic-profile/view/1899811","19-1899811")</f>
        <v>0</v>
      </c>
      <c r="B304" t="s">
        <v>15</v>
      </c>
      <c r="C304" t="s">
        <v>28</v>
      </c>
      <c r="D304" t="s">
        <v>332</v>
      </c>
      <c r="E304" t="s">
        <v>513</v>
      </c>
      <c r="F304" t="s">
        <v>536</v>
      </c>
      <c r="I304" t="s">
        <v>548</v>
      </c>
      <c r="J304" t="s">
        <v>550</v>
      </c>
      <c r="K304" t="s">
        <v>557</v>
      </c>
      <c r="L304" t="s">
        <v>565</v>
      </c>
    </row>
    <row r="305" spans="1:12">
      <c r="A305" s="1">
        <f>HYPERLINK("https://lsnyc.legalserver.org/matter/dynamic-profile/view/1899693","19-1899693")</f>
        <v>0</v>
      </c>
      <c r="B305" t="s">
        <v>15</v>
      </c>
      <c r="C305" t="s">
        <v>28</v>
      </c>
      <c r="D305" t="s">
        <v>333</v>
      </c>
      <c r="E305" t="s">
        <v>513</v>
      </c>
      <c r="F305" t="s">
        <v>536</v>
      </c>
      <c r="I305" t="s">
        <v>548</v>
      </c>
      <c r="J305" t="s">
        <v>549</v>
      </c>
      <c r="K305" t="s">
        <v>558</v>
      </c>
      <c r="L305" t="s">
        <v>570</v>
      </c>
    </row>
    <row r="306" spans="1:12">
      <c r="A306" s="1">
        <f>HYPERLINK("https://lsnyc.legalserver.org/matter/dynamic-profile/view/1899568","19-1899568")</f>
        <v>0</v>
      </c>
      <c r="B306" t="s">
        <v>15</v>
      </c>
      <c r="C306" t="s">
        <v>28</v>
      </c>
      <c r="D306" t="s">
        <v>334</v>
      </c>
      <c r="E306" t="s">
        <v>513</v>
      </c>
      <c r="F306" t="s">
        <v>536</v>
      </c>
      <c r="I306" t="s">
        <v>548</v>
      </c>
      <c r="J306" t="s">
        <v>549</v>
      </c>
      <c r="K306" t="s">
        <v>557</v>
      </c>
      <c r="L306" t="s">
        <v>565</v>
      </c>
    </row>
    <row r="307" spans="1:12">
      <c r="A307" s="1">
        <f>HYPERLINK("https://lsnyc.legalserver.org/matter/dynamic-profile/view/1899447","19-1899447")</f>
        <v>0</v>
      </c>
      <c r="B307" t="s">
        <v>15</v>
      </c>
      <c r="C307" t="s">
        <v>28</v>
      </c>
      <c r="D307" t="s">
        <v>335</v>
      </c>
      <c r="E307" t="s">
        <v>513</v>
      </c>
      <c r="F307" t="s">
        <v>536</v>
      </c>
      <c r="I307" t="s">
        <v>548</v>
      </c>
      <c r="J307" t="s">
        <v>549</v>
      </c>
      <c r="L307" t="s">
        <v>565</v>
      </c>
    </row>
    <row r="308" spans="1:12">
      <c r="A308" s="1">
        <f>HYPERLINK("https://lsnyc.legalserver.org/matter/dynamic-profile/view/1899361","19-1899361")</f>
        <v>0</v>
      </c>
      <c r="B308" t="s">
        <v>15</v>
      </c>
      <c r="C308" t="s">
        <v>28</v>
      </c>
      <c r="D308" t="s">
        <v>336</v>
      </c>
      <c r="E308" t="s">
        <v>513</v>
      </c>
      <c r="F308" t="s">
        <v>536</v>
      </c>
      <c r="I308" t="s">
        <v>548</v>
      </c>
      <c r="J308" t="s">
        <v>549</v>
      </c>
      <c r="K308" t="s">
        <v>558</v>
      </c>
      <c r="L308" t="s">
        <v>570</v>
      </c>
    </row>
    <row r="309" spans="1:12">
      <c r="A309" s="1">
        <f>HYPERLINK("https://lsnyc.legalserver.org/matter/dynamic-profile/view/1899369","19-1899369")</f>
        <v>0</v>
      </c>
      <c r="B309" t="s">
        <v>15</v>
      </c>
      <c r="C309" t="s">
        <v>28</v>
      </c>
      <c r="D309" t="s">
        <v>337</v>
      </c>
      <c r="E309" t="s">
        <v>513</v>
      </c>
      <c r="F309" t="s">
        <v>536</v>
      </c>
      <c r="I309" t="s">
        <v>548</v>
      </c>
      <c r="J309" t="s">
        <v>549</v>
      </c>
      <c r="K309" t="s">
        <v>557</v>
      </c>
      <c r="L309" t="s">
        <v>565</v>
      </c>
    </row>
    <row r="310" spans="1:12">
      <c r="A310" s="1">
        <f>HYPERLINK("https://lsnyc.legalserver.org/matter/dynamic-profile/view/1899377","19-1899377")</f>
        <v>0</v>
      </c>
      <c r="B310" t="s">
        <v>15</v>
      </c>
      <c r="C310" t="s">
        <v>28</v>
      </c>
      <c r="D310" t="s">
        <v>338</v>
      </c>
      <c r="E310" t="s">
        <v>513</v>
      </c>
      <c r="F310" t="s">
        <v>536</v>
      </c>
      <c r="I310" t="s">
        <v>548</v>
      </c>
      <c r="J310" t="s">
        <v>549</v>
      </c>
      <c r="K310" t="s">
        <v>557</v>
      </c>
      <c r="L310" t="s">
        <v>565</v>
      </c>
    </row>
    <row r="311" spans="1:12">
      <c r="A311" s="1">
        <f>HYPERLINK("https://lsnyc.legalserver.org/matter/dynamic-profile/view/1899174","19-1899174")</f>
        <v>0</v>
      </c>
      <c r="B311" t="s">
        <v>15</v>
      </c>
      <c r="C311" t="s">
        <v>28</v>
      </c>
      <c r="D311" t="s">
        <v>339</v>
      </c>
      <c r="E311" t="s">
        <v>513</v>
      </c>
      <c r="F311" t="s">
        <v>536</v>
      </c>
      <c r="I311" t="s">
        <v>548</v>
      </c>
      <c r="J311" t="s">
        <v>549</v>
      </c>
      <c r="K311" t="s">
        <v>557</v>
      </c>
      <c r="L311" t="s">
        <v>565</v>
      </c>
    </row>
    <row r="312" spans="1:12">
      <c r="A312" s="1">
        <f>HYPERLINK("https://lsnyc.legalserver.org/matter/dynamic-profile/view/1899167","19-1899167")</f>
        <v>0</v>
      </c>
      <c r="B312" t="s">
        <v>15</v>
      </c>
      <c r="C312" t="s">
        <v>28</v>
      </c>
      <c r="D312" t="s">
        <v>340</v>
      </c>
      <c r="E312" t="s">
        <v>513</v>
      </c>
      <c r="F312" t="s">
        <v>536</v>
      </c>
      <c r="I312" t="s">
        <v>548</v>
      </c>
      <c r="J312" t="s">
        <v>549</v>
      </c>
      <c r="K312" t="s">
        <v>558</v>
      </c>
      <c r="L312" t="s">
        <v>570</v>
      </c>
    </row>
    <row r="313" spans="1:12">
      <c r="A313" s="1">
        <f>HYPERLINK("https://lsnyc.legalserver.org/matter/dynamic-profile/view/1898742","19-1898742")</f>
        <v>0</v>
      </c>
      <c r="B313" t="s">
        <v>15</v>
      </c>
      <c r="C313" t="s">
        <v>28</v>
      </c>
      <c r="D313" t="s">
        <v>341</v>
      </c>
      <c r="E313" t="s">
        <v>513</v>
      </c>
      <c r="F313" t="s">
        <v>536</v>
      </c>
      <c r="I313" t="s">
        <v>548</v>
      </c>
      <c r="J313" t="s">
        <v>549</v>
      </c>
      <c r="K313" t="s">
        <v>557</v>
      </c>
      <c r="L313" t="s">
        <v>565</v>
      </c>
    </row>
    <row r="314" spans="1:12">
      <c r="A314" s="1">
        <f>HYPERLINK("https://lsnyc.legalserver.org/matter/dynamic-profile/view/1898581","19-1898581")</f>
        <v>0</v>
      </c>
      <c r="B314" t="s">
        <v>15</v>
      </c>
      <c r="C314" t="s">
        <v>28</v>
      </c>
      <c r="D314" t="s">
        <v>342</v>
      </c>
      <c r="E314" t="s">
        <v>513</v>
      </c>
      <c r="F314" t="s">
        <v>536</v>
      </c>
      <c r="I314" t="s">
        <v>548</v>
      </c>
      <c r="J314" t="s">
        <v>550</v>
      </c>
      <c r="K314" t="s">
        <v>557</v>
      </c>
      <c r="L314" t="s">
        <v>565</v>
      </c>
    </row>
    <row r="315" spans="1:12">
      <c r="A315" s="1">
        <f>HYPERLINK("https://lsnyc.legalserver.org/matter/dynamic-profile/view/1898527","19-1898527")</f>
        <v>0</v>
      </c>
      <c r="B315" t="s">
        <v>15</v>
      </c>
      <c r="C315" t="s">
        <v>28</v>
      </c>
      <c r="D315" t="s">
        <v>343</v>
      </c>
      <c r="E315" t="s">
        <v>513</v>
      </c>
      <c r="F315" t="s">
        <v>536</v>
      </c>
      <c r="I315" t="s">
        <v>548</v>
      </c>
      <c r="J315" t="s">
        <v>549</v>
      </c>
      <c r="K315" t="s">
        <v>557</v>
      </c>
      <c r="L315" t="s">
        <v>570</v>
      </c>
    </row>
    <row r="316" spans="1:12">
      <c r="A316" s="1">
        <f>HYPERLINK("https://lsnyc.legalserver.org/matter/dynamic-profile/view/1898432","19-1898432")</f>
        <v>0</v>
      </c>
      <c r="B316" t="s">
        <v>15</v>
      </c>
      <c r="C316" t="s">
        <v>28</v>
      </c>
      <c r="D316" t="s">
        <v>344</v>
      </c>
      <c r="E316" t="s">
        <v>516</v>
      </c>
      <c r="F316" t="s">
        <v>536</v>
      </c>
      <c r="J316" t="s">
        <v>553</v>
      </c>
      <c r="K316" t="s">
        <v>562</v>
      </c>
      <c r="L316" t="s">
        <v>571</v>
      </c>
    </row>
    <row r="317" spans="1:12">
      <c r="A317" s="1">
        <f>HYPERLINK("https://lsnyc.legalserver.org/matter/dynamic-profile/view/1898078","19-1898078")</f>
        <v>0</v>
      </c>
      <c r="B317" t="s">
        <v>15</v>
      </c>
      <c r="C317" t="s">
        <v>28</v>
      </c>
      <c r="D317" t="s">
        <v>345</v>
      </c>
      <c r="E317" t="s">
        <v>513</v>
      </c>
      <c r="F317" t="s">
        <v>536</v>
      </c>
      <c r="I317" t="s">
        <v>548</v>
      </c>
      <c r="J317" t="s">
        <v>549</v>
      </c>
      <c r="K317" t="s">
        <v>557</v>
      </c>
      <c r="L317" t="s">
        <v>570</v>
      </c>
    </row>
    <row r="318" spans="1:12">
      <c r="A318" s="1">
        <f>HYPERLINK("https://lsnyc.legalserver.org/matter/dynamic-profile/view/1897879","19-1897879")</f>
        <v>0</v>
      </c>
      <c r="B318" t="s">
        <v>15</v>
      </c>
      <c r="C318" t="s">
        <v>28</v>
      </c>
      <c r="D318" t="s">
        <v>346</v>
      </c>
      <c r="E318" t="s">
        <v>513</v>
      </c>
      <c r="F318" t="s">
        <v>536</v>
      </c>
      <c r="I318" t="s">
        <v>548</v>
      </c>
      <c r="J318" t="s">
        <v>549</v>
      </c>
      <c r="K318" t="s">
        <v>557</v>
      </c>
      <c r="L318" t="s">
        <v>570</v>
      </c>
    </row>
    <row r="319" spans="1:12">
      <c r="A319" s="1">
        <f>HYPERLINK("https://lsnyc.legalserver.org/matter/dynamic-profile/view/1897882","19-1897882")</f>
        <v>0</v>
      </c>
      <c r="B319" t="s">
        <v>15</v>
      </c>
      <c r="C319" t="s">
        <v>28</v>
      </c>
      <c r="D319" t="s">
        <v>347</v>
      </c>
      <c r="E319" t="s">
        <v>513</v>
      </c>
      <c r="F319" t="s">
        <v>536</v>
      </c>
      <c r="I319" t="s">
        <v>548</v>
      </c>
      <c r="J319" t="s">
        <v>550</v>
      </c>
      <c r="K319" t="s">
        <v>557</v>
      </c>
      <c r="L319" t="s">
        <v>565</v>
      </c>
    </row>
    <row r="320" spans="1:12">
      <c r="A320" s="1">
        <f>HYPERLINK("https://lsnyc.legalserver.org/matter/dynamic-profile/view/1897786","19-1897786")</f>
        <v>0</v>
      </c>
      <c r="B320" t="s">
        <v>15</v>
      </c>
      <c r="C320" t="s">
        <v>28</v>
      </c>
      <c r="D320" t="s">
        <v>348</v>
      </c>
      <c r="E320" t="s">
        <v>516</v>
      </c>
      <c r="F320" t="s">
        <v>536</v>
      </c>
      <c r="I320" t="s">
        <v>548</v>
      </c>
      <c r="J320" t="s">
        <v>550</v>
      </c>
      <c r="K320" t="s">
        <v>563</v>
      </c>
      <c r="L320" t="s">
        <v>571</v>
      </c>
    </row>
    <row r="321" spans="1:12">
      <c r="A321" s="1">
        <f>HYPERLINK("https://lsnyc.legalserver.org/matter/dynamic-profile/view/1897351","19-1897351")</f>
        <v>0</v>
      </c>
      <c r="B321" t="s">
        <v>15</v>
      </c>
      <c r="C321" t="s">
        <v>28</v>
      </c>
      <c r="D321" t="s">
        <v>349</v>
      </c>
      <c r="E321" t="s">
        <v>513</v>
      </c>
      <c r="F321" t="s">
        <v>536</v>
      </c>
      <c r="I321" t="s">
        <v>548</v>
      </c>
      <c r="J321" t="s">
        <v>550</v>
      </c>
      <c r="K321" t="s">
        <v>557</v>
      </c>
      <c r="L321" t="s">
        <v>565</v>
      </c>
    </row>
    <row r="322" spans="1:12">
      <c r="A322" s="1">
        <f>HYPERLINK("https://lsnyc.legalserver.org/matter/dynamic-profile/view/1896568","19-1896568")</f>
        <v>0</v>
      </c>
      <c r="B322" t="s">
        <v>15</v>
      </c>
      <c r="C322" t="s">
        <v>28</v>
      </c>
      <c r="D322" t="s">
        <v>350</v>
      </c>
      <c r="E322" t="s">
        <v>513</v>
      </c>
      <c r="F322" t="s">
        <v>536</v>
      </c>
      <c r="I322" t="s">
        <v>548</v>
      </c>
      <c r="J322" t="s">
        <v>549</v>
      </c>
      <c r="K322" t="s">
        <v>557</v>
      </c>
      <c r="L322" t="s">
        <v>565</v>
      </c>
    </row>
    <row r="323" spans="1:12">
      <c r="A323" s="1">
        <f>HYPERLINK("https://lsnyc.legalserver.org/matter/dynamic-profile/view/1896343","19-1896343")</f>
        <v>0</v>
      </c>
      <c r="B323" t="s">
        <v>15</v>
      </c>
      <c r="C323" t="s">
        <v>28</v>
      </c>
      <c r="D323" t="s">
        <v>351</v>
      </c>
      <c r="E323" t="s">
        <v>513</v>
      </c>
      <c r="I323" t="s">
        <v>548</v>
      </c>
      <c r="J323" t="s">
        <v>549</v>
      </c>
      <c r="K323" t="s">
        <v>557</v>
      </c>
      <c r="L323" t="s">
        <v>565</v>
      </c>
    </row>
    <row r="324" spans="1:12">
      <c r="A324" s="1">
        <f>HYPERLINK("https://lsnyc.legalserver.org/matter/dynamic-profile/view/1895941","19-1895941")</f>
        <v>0</v>
      </c>
      <c r="B324" t="s">
        <v>15</v>
      </c>
      <c r="C324" t="s">
        <v>28</v>
      </c>
      <c r="D324" t="s">
        <v>352</v>
      </c>
      <c r="E324" t="s">
        <v>513</v>
      </c>
      <c r="F324" t="s">
        <v>536</v>
      </c>
      <c r="I324" t="s">
        <v>548</v>
      </c>
      <c r="J324" t="s">
        <v>549</v>
      </c>
      <c r="K324" t="s">
        <v>557</v>
      </c>
      <c r="L324" t="s">
        <v>565</v>
      </c>
    </row>
    <row r="325" spans="1:12">
      <c r="A325" s="1">
        <f>HYPERLINK("https://lsnyc.legalserver.org/matter/dynamic-profile/view/1895480","19-1895480")</f>
        <v>0</v>
      </c>
      <c r="B325" t="s">
        <v>15</v>
      </c>
      <c r="C325" t="s">
        <v>28</v>
      </c>
      <c r="D325" t="s">
        <v>353</v>
      </c>
      <c r="E325" t="s">
        <v>513</v>
      </c>
      <c r="F325" t="s">
        <v>536</v>
      </c>
      <c r="I325" t="s">
        <v>548</v>
      </c>
      <c r="J325" t="s">
        <v>549</v>
      </c>
      <c r="K325" t="s">
        <v>557</v>
      </c>
      <c r="L325" t="s">
        <v>570</v>
      </c>
    </row>
    <row r="326" spans="1:12">
      <c r="A326" s="1">
        <f>HYPERLINK("https://lsnyc.legalserver.org/matter/dynamic-profile/view/1895017","19-1895017")</f>
        <v>0</v>
      </c>
      <c r="B326" t="s">
        <v>15</v>
      </c>
      <c r="C326" t="s">
        <v>28</v>
      </c>
      <c r="D326" t="s">
        <v>354</v>
      </c>
      <c r="E326" t="s">
        <v>513</v>
      </c>
      <c r="F326" t="s">
        <v>536</v>
      </c>
      <c r="G326" t="s">
        <v>546</v>
      </c>
      <c r="J326" t="s">
        <v>549</v>
      </c>
      <c r="K326" t="s">
        <v>558</v>
      </c>
      <c r="L326" t="s">
        <v>570</v>
      </c>
    </row>
    <row r="327" spans="1:12">
      <c r="A327" s="1">
        <f>HYPERLINK("https://lsnyc.legalserver.org/matter/dynamic-profile/view/1895104","19-1895104")</f>
        <v>0</v>
      </c>
      <c r="B327" t="s">
        <v>15</v>
      </c>
      <c r="C327" t="s">
        <v>28</v>
      </c>
      <c r="D327" t="s">
        <v>355</v>
      </c>
      <c r="E327" t="s">
        <v>513</v>
      </c>
      <c r="F327" t="s">
        <v>536</v>
      </c>
      <c r="I327" t="s">
        <v>548</v>
      </c>
      <c r="J327" t="s">
        <v>549</v>
      </c>
      <c r="K327" t="s">
        <v>557</v>
      </c>
      <c r="L327" t="s">
        <v>565</v>
      </c>
    </row>
    <row r="328" spans="1:12">
      <c r="A328" s="1">
        <f>HYPERLINK("https://lsnyc.legalserver.org/matter/dynamic-profile/view/1894866","19-1894866")</f>
        <v>0</v>
      </c>
      <c r="B328" t="s">
        <v>15</v>
      </c>
      <c r="C328" t="s">
        <v>28</v>
      </c>
      <c r="D328" t="s">
        <v>356</v>
      </c>
      <c r="E328" t="s">
        <v>513</v>
      </c>
      <c r="F328" t="s">
        <v>536</v>
      </c>
      <c r="G328" t="s">
        <v>546</v>
      </c>
      <c r="J328" t="s">
        <v>549</v>
      </c>
      <c r="K328" t="s">
        <v>557</v>
      </c>
      <c r="L328" t="s">
        <v>565</v>
      </c>
    </row>
    <row r="329" spans="1:12">
      <c r="A329" s="1">
        <f>HYPERLINK("https://lsnyc.legalserver.org/matter/dynamic-profile/view/1894736","19-1894736")</f>
        <v>0</v>
      </c>
      <c r="B329" t="s">
        <v>15</v>
      </c>
      <c r="C329" t="s">
        <v>28</v>
      </c>
      <c r="D329" t="s">
        <v>357</v>
      </c>
      <c r="E329" t="s">
        <v>513</v>
      </c>
      <c r="F329" t="s">
        <v>536</v>
      </c>
      <c r="G329" t="s">
        <v>546</v>
      </c>
      <c r="J329" t="s">
        <v>549</v>
      </c>
      <c r="K329" t="s">
        <v>557</v>
      </c>
      <c r="L329" t="s">
        <v>565</v>
      </c>
    </row>
    <row r="330" spans="1:12">
      <c r="A330" s="1">
        <f>HYPERLINK("https://lsnyc.legalserver.org/matter/dynamic-profile/view/1894693","19-1894693")</f>
        <v>0</v>
      </c>
      <c r="B330" t="s">
        <v>15</v>
      </c>
      <c r="C330" t="s">
        <v>28</v>
      </c>
      <c r="D330" t="s">
        <v>358</v>
      </c>
      <c r="E330" t="s">
        <v>513</v>
      </c>
      <c r="F330" t="s">
        <v>536</v>
      </c>
      <c r="G330" t="s">
        <v>546</v>
      </c>
      <c r="J330" t="s">
        <v>549</v>
      </c>
      <c r="K330" t="s">
        <v>557</v>
      </c>
      <c r="L330" t="s">
        <v>570</v>
      </c>
    </row>
    <row r="331" spans="1:12">
      <c r="A331" s="1">
        <f>HYPERLINK("https://lsnyc.legalserver.org/matter/dynamic-profile/view/1894334","19-1894334")</f>
        <v>0</v>
      </c>
      <c r="B331" t="s">
        <v>15</v>
      </c>
      <c r="C331" t="s">
        <v>28</v>
      </c>
      <c r="D331" t="s">
        <v>359</v>
      </c>
      <c r="E331" t="s">
        <v>513</v>
      </c>
      <c r="F331" t="s">
        <v>536</v>
      </c>
      <c r="I331" t="s">
        <v>548</v>
      </c>
      <c r="J331" t="s">
        <v>550</v>
      </c>
      <c r="K331" t="s">
        <v>557</v>
      </c>
      <c r="L331" t="s">
        <v>565</v>
      </c>
    </row>
    <row r="332" spans="1:12">
      <c r="A332" s="1">
        <f>HYPERLINK("https://lsnyc.legalserver.org/matter/dynamic-profile/view/1893880","19-1893880")</f>
        <v>0</v>
      </c>
      <c r="B332" t="s">
        <v>15</v>
      </c>
      <c r="C332" t="s">
        <v>28</v>
      </c>
      <c r="D332" t="s">
        <v>360</v>
      </c>
      <c r="E332" t="s">
        <v>513</v>
      </c>
      <c r="F332" t="s">
        <v>536</v>
      </c>
      <c r="I332" t="s">
        <v>548</v>
      </c>
      <c r="J332" t="s">
        <v>549</v>
      </c>
      <c r="K332" t="s">
        <v>557</v>
      </c>
      <c r="L332" t="s">
        <v>565</v>
      </c>
    </row>
    <row r="333" spans="1:12">
      <c r="A333" s="1">
        <f>HYPERLINK("https://lsnyc.legalserver.org/matter/dynamic-profile/view/1893939","19-1893939")</f>
        <v>0</v>
      </c>
      <c r="B333" t="s">
        <v>15</v>
      </c>
      <c r="C333" t="s">
        <v>28</v>
      </c>
      <c r="D333" t="s">
        <v>361</v>
      </c>
      <c r="E333" t="s">
        <v>513</v>
      </c>
      <c r="F333" t="s">
        <v>536</v>
      </c>
      <c r="I333" t="s">
        <v>548</v>
      </c>
      <c r="J333" t="s">
        <v>549</v>
      </c>
      <c r="K333" t="s">
        <v>557</v>
      </c>
      <c r="L333" t="s">
        <v>565</v>
      </c>
    </row>
    <row r="334" spans="1:12">
      <c r="A334" s="1">
        <f>HYPERLINK("https://lsnyc.legalserver.org/matter/dynamic-profile/view/1893475","19-1893475")</f>
        <v>0</v>
      </c>
      <c r="B334" t="s">
        <v>15</v>
      </c>
      <c r="C334" t="s">
        <v>28</v>
      </c>
      <c r="D334" t="s">
        <v>362</v>
      </c>
      <c r="E334" t="s">
        <v>513</v>
      </c>
      <c r="F334" t="s">
        <v>536</v>
      </c>
      <c r="I334" t="s">
        <v>548</v>
      </c>
      <c r="J334" t="s">
        <v>550</v>
      </c>
      <c r="K334" t="s">
        <v>557</v>
      </c>
      <c r="L334" t="s">
        <v>565</v>
      </c>
    </row>
    <row r="335" spans="1:12">
      <c r="A335" s="1">
        <f>HYPERLINK("https://lsnyc.legalserver.org/matter/dynamic-profile/view/1893297","19-1893297")</f>
        <v>0</v>
      </c>
      <c r="B335" t="s">
        <v>15</v>
      </c>
      <c r="C335" t="s">
        <v>28</v>
      </c>
      <c r="D335" t="s">
        <v>363</v>
      </c>
      <c r="E335" t="s">
        <v>516</v>
      </c>
      <c r="I335" t="s">
        <v>548</v>
      </c>
      <c r="J335" t="s">
        <v>549</v>
      </c>
      <c r="L335" t="s">
        <v>571</v>
      </c>
    </row>
    <row r="336" spans="1:12">
      <c r="A336" s="1">
        <f>HYPERLINK("https://lsnyc.legalserver.org/matter/dynamic-profile/view/1893241","19-1893241")</f>
        <v>0</v>
      </c>
      <c r="B336" t="s">
        <v>15</v>
      </c>
      <c r="C336" t="s">
        <v>28</v>
      </c>
      <c r="D336" t="s">
        <v>364</v>
      </c>
      <c r="E336" t="s">
        <v>513</v>
      </c>
      <c r="I336" t="s">
        <v>548</v>
      </c>
      <c r="J336" t="s">
        <v>549</v>
      </c>
      <c r="K336" t="s">
        <v>557</v>
      </c>
      <c r="L336" t="s">
        <v>570</v>
      </c>
    </row>
    <row r="337" spans="1:12">
      <c r="A337" s="1">
        <f>HYPERLINK("https://lsnyc.legalserver.org/matter/dynamic-profile/view/1893156","19-1893156")</f>
        <v>0</v>
      </c>
      <c r="B337" t="s">
        <v>15</v>
      </c>
      <c r="C337" t="s">
        <v>28</v>
      </c>
      <c r="D337" t="s">
        <v>365</v>
      </c>
      <c r="E337" t="s">
        <v>513</v>
      </c>
      <c r="F337" t="s">
        <v>536</v>
      </c>
      <c r="I337" t="s">
        <v>548</v>
      </c>
      <c r="J337" t="s">
        <v>549</v>
      </c>
      <c r="K337" t="s">
        <v>557</v>
      </c>
      <c r="L337" t="s">
        <v>570</v>
      </c>
    </row>
    <row r="338" spans="1:12">
      <c r="A338" s="1">
        <f>HYPERLINK("https://lsnyc.legalserver.org/matter/dynamic-profile/view/1893221","19-1893221")</f>
        <v>0</v>
      </c>
      <c r="B338" t="s">
        <v>15</v>
      </c>
      <c r="C338" t="s">
        <v>28</v>
      </c>
      <c r="D338" t="s">
        <v>366</v>
      </c>
      <c r="F338" t="s">
        <v>536</v>
      </c>
      <c r="H338" t="s">
        <v>547</v>
      </c>
      <c r="I338" t="s">
        <v>548</v>
      </c>
      <c r="J338" t="s">
        <v>549</v>
      </c>
      <c r="K338" t="s">
        <v>558</v>
      </c>
      <c r="L338" t="s">
        <v>566</v>
      </c>
    </row>
    <row r="339" spans="1:12">
      <c r="A339" s="1">
        <f>HYPERLINK("https://lsnyc.legalserver.org/matter/dynamic-profile/view/1893005","19-1893005")</f>
        <v>0</v>
      </c>
      <c r="B339" t="s">
        <v>15</v>
      </c>
      <c r="C339" t="s">
        <v>28</v>
      </c>
      <c r="D339" t="s">
        <v>367</v>
      </c>
      <c r="F339" t="s">
        <v>536</v>
      </c>
      <c r="H339" t="s">
        <v>547</v>
      </c>
      <c r="I339" t="s">
        <v>548</v>
      </c>
      <c r="J339" t="s">
        <v>549</v>
      </c>
      <c r="K339" t="s">
        <v>558</v>
      </c>
      <c r="L339" t="s">
        <v>566</v>
      </c>
    </row>
    <row r="340" spans="1:12">
      <c r="A340" s="1">
        <f>HYPERLINK("https://lsnyc.legalserver.org/matter/dynamic-profile/view/1892610","19-1892610")</f>
        <v>0</v>
      </c>
      <c r="B340" t="s">
        <v>15</v>
      </c>
      <c r="C340" t="s">
        <v>28</v>
      </c>
      <c r="D340" t="s">
        <v>368</v>
      </c>
      <c r="E340" t="s">
        <v>513</v>
      </c>
      <c r="F340" t="s">
        <v>536</v>
      </c>
      <c r="G340" t="s">
        <v>546</v>
      </c>
      <c r="J340" t="s">
        <v>549</v>
      </c>
      <c r="K340" t="s">
        <v>557</v>
      </c>
      <c r="L340" t="s">
        <v>565</v>
      </c>
    </row>
    <row r="341" spans="1:12">
      <c r="A341" s="1">
        <f>HYPERLINK("https://lsnyc.legalserver.org/matter/dynamic-profile/view/1892582","19-1892582")</f>
        <v>0</v>
      </c>
      <c r="B341" t="s">
        <v>15</v>
      </c>
      <c r="C341" t="s">
        <v>28</v>
      </c>
      <c r="D341" t="s">
        <v>369</v>
      </c>
      <c r="E341" t="s">
        <v>516</v>
      </c>
      <c r="F341" t="s">
        <v>536</v>
      </c>
      <c r="I341" t="s">
        <v>548</v>
      </c>
      <c r="J341" t="s">
        <v>549</v>
      </c>
      <c r="K341" t="s">
        <v>563</v>
      </c>
      <c r="L341" t="s">
        <v>571</v>
      </c>
    </row>
    <row r="342" spans="1:12">
      <c r="A342" s="1">
        <f>HYPERLINK("https://lsnyc.legalserver.org/matter/dynamic-profile/view/1892374","19-1892374")</f>
        <v>0</v>
      </c>
      <c r="B342" t="s">
        <v>15</v>
      </c>
      <c r="C342" t="s">
        <v>28</v>
      </c>
      <c r="D342" t="s">
        <v>370</v>
      </c>
      <c r="E342" t="s">
        <v>513</v>
      </c>
      <c r="F342" t="s">
        <v>536</v>
      </c>
      <c r="I342" t="s">
        <v>548</v>
      </c>
      <c r="J342" t="s">
        <v>549</v>
      </c>
      <c r="K342" t="s">
        <v>557</v>
      </c>
      <c r="L342" t="s">
        <v>565</v>
      </c>
    </row>
    <row r="343" spans="1:12">
      <c r="A343" s="1">
        <f>HYPERLINK("https://lsnyc.legalserver.org/matter/dynamic-profile/view/1890615","19-1890615")</f>
        <v>0</v>
      </c>
      <c r="B343" t="s">
        <v>15</v>
      </c>
      <c r="C343" t="s">
        <v>28</v>
      </c>
      <c r="D343" t="s">
        <v>371</v>
      </c>
      <c r="E343" t="s">
        <v>513</v>
      </c>
      <c r="F343" t="s">
        <v>536</v>
      </c>
      <c r="I343" t="s">
        <v>548</v>
      </c>
      <c r="J343" t="s">
        <v>550</v>
      </c>
      <c r="K343" t="s">
        <v>557</v>
      </c>
      <c r="L343" t="s">
        <v>565</v>
      </c>
    </row>
    <row r="344" spans="1:12">
      <c r="A344" s="1">
        <f>HYPERLINK("https://lsnyc.legalserver.org/matter/dynamic-profile/view/1889761","19-1889761")</f>
        <v>0</v>
      </c>
      <c r="B344" t="s">
        <v>15</v>
      </c>
      <c r="C344" t="s">
        <v>28</v>
      </c>
      <c r="D344" t="s">
        <v>372</v>
      </c>
      <c r="E344" t="s">
        <v>513</v>
      </c>
      <c r="F344" t="s">
        <v>536</v>
      </c>
      <c r="I344" t="s">
        <v>548</v>
      </c>
      <c r="J344" t="s">
        <v>553</v>
      </c>
      <c r="K344" t="s">
        <v>557</v>
      </c>
      <c r="L344" t="s">
        <v>565</v>
      </c>
    </row>
    <row r="345" spans="1:12">
      <c r="A345" s="1">
        <f>HYPERLINK("https://lsnyc.legalserver.org/matter/dynamic-profile/view/1889855","19-1889855")</f>
        <v>0</v>
      </c>
      <c r="B345" t="s">
        <v>15</v>
      </c>
      <c r="C345" t="s">
        <v>28</v>
      </c>
      <c r="D345" t="s">
        <v>373</v>
      </c>
      <c r="E345" t="s">
        <v>513</v>
      </c>
      <c r="F345" t="s">
        <v>536</v>
      </c>
      <c r="I345" t="s">
        <v>548</v>
      </c>
      <c r="J345" t="s">
        <v>549</v>
      </c>
      <c r="K345" t="s">
        <v>557</v>
      </c>
      <c r="L345" t="s">
        <v>565</v>
      </c>
    </row>
    <row r="346" spans="1:12">
      <c r="A346" s="1">
        <f>HYPERLINK("https://lsnyc.legalserver.org/matter/dynamic-profile/view/1889689","19-1889689")</f>
        <v>0</v>
      </c>
      <c r="B346" t="s">
        <v>15</v>
      </c>
      <c r="C346" t="s">
        <v>28</v>
      </c>
      <c r="D346" t="s">
        <v>374</v>
      </c>
      <c r="E346" t="s">
        <v>513</v>
      </c>
      <c r="F346" t="s">
        <v>536</v>
      </c>
      <c r="I346" t="s">
        <v>548</v>
      </c>
      <c r="J346" t="s">
        <v>549</v>
      </c>
      <c r="K346" t="s">
        <v>557</v>
      </c>
      <c r="L346" t="s">
        <v>565</v>
      </c>
    </row>
    <row r="347" spans="1:12">
      <c r="A347" s="1">
        <f>HYPERLINK("https://lsnyc.legalserver.org/matter/dynamic-profile/view/1889437","19-1889437")</f>
        <v>0</v>
      </c>
      <c r="B347" t="s">
        <v>15</v>
      </c>
      <c r="C347" t="s">
        <v>28</v>
      </c>
      <c r="D347" t="s">
        <v>375</v>
      </c>
      <c r="E347" t="s">
        <v>513</v>
      </c>
      <c r="F347" t="s">
        <v>536</v>
      </c>
      <c r="I347" t="s">
        <v>548</v>
      </c>
      <c r="J347" t="s">
        <v>549</v>
      </c>
      <c r="K347" t="s">
        <v>557</v>
      </c>
      <c r="L347" t="s">
        <v>565</v>
      </c>
    </row>
    <row r="348" spans="1:12">
      <c r="A348" s="1">
        <f>HYPERLINK("https://lsnyc.legalserver.org/matter/dynamic-profile/view/1889209","19-1889209")</f>
        <v>0</v>
      </c>
      <c r="B348" t="s">
        <v>15</v>
      </c>
      <c r="C348" t="s">
        <v>28</v>
      </c>
      <c r="D348" t="s">
        <v>376</v>
      </c>
      <c r="E348" t="s">
        <v>513</v>
      </c>
      <c r="F348" t="s">
        <v>536</v>
      </c>
      <c r="I348" t="s">
        <v>548</v>
      </c>
      <c r="J348" t="s">
        <v>549</v>
      </c>
      <c r="K348" t="s">
        <v>557</v>
      </c>
      <c r="L348" t="s">
        <v>570</v>
      </c>
    </row>
    <row r="349" spans="1:12">
      <c r="A349" s="1">
        <f>HYPERLINK("https://lsnyc.legalserver.org/matter/dynamic-profile/view/1889079","19-1889079")</f>
        <v>0</v>
      </c>
      <c r="B349" t="s">
        <v>15</v>
      </c>
      <c r="C349" t="s">
        <v>28</v>
      </c>
      <c r="D349" t="s">
        <v>377</v>
      </c>
      <c r="E349" t="s">
        <v>513</v>
      </c>
      <c r="F349" t="s">
        <v>536</v>
      </c>
      <c r="I349" t="s">
        <v>548</v>
      </c>
      <c r="J349" t="s">
        <v>549</v>
      </c>
      <c r="K349" t="s">
        <v>557</v>
      </c>
      <c r="L349" t="s">
        <v>570</v>
      </c>
    </row>
    <row r="350" spans="1:12">
      <c r="A350" s="1">
        <f>HYPERLINK("https://lsnyc.legalserver.org/matter/dynamic-profile/view/1887168","19-1887168")</f>
        <v>0</v>
      </c>
      <c r="B350" t="s">
        <v>15</v>
      </c>
      <c r="C350" t="s">
        <v>28</v>
      </c>
      <c r="D350" t="s">
        <v>378</v>
      </c>
      <c r="E350" t="s">
        <v>513</v>
      </c>
      <c r="F350" t="s">
        <v>536</v>
      </c>
      <c r="I350" t="s">
        <v>548</v>
      </c>
      <c r="J350" t="s">
        <v>549</v>
      </c>
      <c r="K350" t="s">
        <v>557</v>
      </c>
      <c r="L350" t="s">
        <v>565</v>
      </c>
    </row>
    <row r="351" spans="1:12">
      <c r="A351" s="1">
        <f>HYPERLINK("https://lsnyc.legalserver.org/matter/dynamic-profile/view/1887083","19-1887083")</f>
        <v>0</v>
      </c>
      <c r="B351" t="s">
        <v>15</v>
      </c>
      <c r="C351" t="s">
        <v>28</v>
      </c>
      <c r="D351" t="s">
        <v>379</v>
      </c>
      <c r="E351" t="s">
        <v>513</v>
      </c>
      <c r="F351" t="s">
        <v>536</v>
      </c>
      <c r="I351" t="s">
        <v>548</v>
      </c>
      <c r="J351" t="s">
        <v>549</v>
      </c>
      <c r="K351" t="s">
        <v>557</v>
      </c>
      <c r="L351" t="s">
        <v>565</v>
      </c>
    </row>
    <row r="352" spans="1:12">
      <c r="A352" s="1">
        <f>HYPERLINK("https://lsnyc.legalserver.org/matter/dynamic-profile/view/1886864","19-1886864")</f>
        <v>0</v>
      </c>
      <c r="B352" t="s">
        <v>15</v>
      </c>
      <c r="C352" t="s">
        <v>28</v>
      </c>
      <c r="D352" t="s">
        <v>380</v>
      </c>
      <c r="F352" t="s">
        <v>536</v>
      </c>
      <c r="H352" t="s">
        <v>547</v>
      </c>
      <c r="I352" t="s">
        <v>548</v>
      </c>
      <c r="J352" t="s">
        <v>550</v>
      </c>
      <c r="K352" t="s">
        <v>558</v>
      </c>
      <c r="L352" t="s">
        <v>566</v>
      </c>
    </row>
    <row r="353" spans="1:12">
      <c r="A353" s="1">
        <f>HYPERLINK("https://lsnyc.legalserver.org/matter/dynamic-profile/view/1884375","18-1884375")</f>
        <v>0</v>
      </c>
      <c r="B353" t="s">
        <v>15</v>
      </c>
      <c r="C353" t="s">
        <v>28</v>
      </c>
      <c r="D353" t="s">
        <v>381</v>
      </c>
      <c r="E353" t="s">
        <v>513</v>
      </c>
      <c r="I353" t="s">
        <v>548</v>
      </c>
      <c r="J353" t="s">
        <v>549</v>
      </c>
      <c r="K353" t="s">
        <v>557</v>
      </c>
      <c r="L353" t="s">
        <v>565</v>
      </c>
    </row>
    <row r="354" spans="1:12">
      <c r="A354" s="1">
        <f>HYPERLINK("https://lsnyc.legalserver.org/matter/dynamic-profile/view/1884403","18-1884403")</f>
        <v>0</v>
      </c>
      <c r="B354" t="s">
        <v>15</v>
      </c>
      <c r="C354" t="s">
        <v>28</v>
      </c>
      <c r="D354" t="s">
        <v>382</v>
      </c>
      <c r="E354" t="s">
        <v>513</v>
      </c>
      <c r="I354" t="s">
        <v>548</v>
      </c>
      <c r="J354" t="s">
        <v>549</v>
      </c>
      <c r="K354" t="s">
        <v>557</v>
      </c>
      <c r="L354" t="s">
        <v>565</v>
      </c>
    </row>
    <row r="355" spans="1:12">
      <c r="A355" s="1">
        <f>HYPERLINK("https://lsnyc.legalserver.org/matter/dynamic-profile/view/1884473","18-1884473")</f>
        <v>0</v>
      </c>
      <c r="B355" t="s">
        <v>15</v>
      </c>
      <c r="C355" t="s">
        <v>28</v>
      </c>
      <c r="D355" t="s">
        <v>383</v>
      </c>
      <c r="E355" t="s">
        <v>516</v>
      </c>
      <c r="I355" t="s">
        <v>548</v>
      </c>
      <c r="J355" t="s">
        <v>549</v>
      </c>
      <c r="K355" t="s">
        <v>557</v>
      </c>
      <c r="L355" t="s">
        <v>571</v>
      </c>
    </row>
    <row r="356" spans="1:12">
      <c r="A356" s="1">
        <f>HYPERLINK("https://lsnyc.legalserver.org/matter/dynamic-profile/view/0793059","15-0793059")</f>
        <v>0</v>
      </c>
      <c r="B356" t="s">
        <v>15</v>
      </c>
      <c r="C356" t="s">
        <v>28</v>
      </c>
      <c r="D356" t="s">
        <v>384</v>
      </c>
      <c r="J356" t="s">
        <v>550</v>
      </c>
      <c r="K356" t="s">
        <v>558</v>
      </c>
      <c r="L356" t="s">
        <v>566</v>
      </c>
    </row>
    <row r="357" spans="1:12">
      <c r="A357" s="1">
        <f>HYPERLINK("https://lsnyc.legalserver.org/matter/dynamic-profile/view/1899729","19-1899729")</f>
        <v>0</v>
      </c>
      <c r="B357" t="s">
        <v>15</v>
      </c>
      <c r="C357" t="s">
        <v>29</v>
      </c>
      <c r="D357" t="s">
        <v>385</v>
      </c>
      <c r="E357" t="s">
        <v>516</v>
      </c>
      <c r="F357" t="s">
        <v>526</v>
      </c>
      <c r="J357" t="s">
        <v>549</v>
      </c>
      <c r="L357" t="s">
        <v>568</v>
      </c>
    </row>
    <row r="358" spans="1:12">
      <c r="A358" s="1">
        <f>HYPERLINK("https://lsnyc.legalserver.org/matter/dynamic-profile/view/1888366","19-1888366")</f>
        <v>0</v>
      </c>
      <c r="B358" t="s">
        <v>15</v>
      </c>
      <c r="C358" t="s">
        <v>29</v>
      </c>
      <c r="D358" t="s">
        <v>386</v>
      </c>
      <c r="E358" t="s">
        <v>516</v>
      </c>
      <c r="F358" t="s">
        <v>528</v>
      </c>
      <c r="K358" t="s">
        <v>564</v>
      </c>
      <c r="L358" t="s">
        <v>568</v>
      </c>
    </row>
    <row r="359" spans="1:12">
      <c r="A359" s="1">
        <f>HYPERLINK("https://lsnyc.legalserver.org/matter/dynamic-profile/view/1914072","19-1914072")</f>
        <v>0</v>
      </c>
      <c r="B359" t="s">
        <v>15</v>
      </c>
      <c r="C359" t="s">
        <v>30</v>
      </c>
      <c r="D359" t="s">
        <v>387</v>
      </c>
      <c r="H359" t="s">
        <v>547</v>
      </c>
      <c r="J359" t="s">
        <v>549</v>
      </c>
      <c r="K359" t="s">
        <v>558</v>
      </c>
      <c r="L359" t="s">
        <v>566</v>
      </c>
    </row>
    <row r="360" spans="1:12">
      <c r="A360" s="1">
        <f>HYPERLINK("https://lsnyc.legalserver.org/matter/dynamic-profile/view/1912484","19-1912484")</f>
        <v>0</v>
      </c>
      <c r="B360" t="s">
        <v>15</v>
      </c>
      <c r="C360" t="s">
        <v>30</v>
      </c>
      <c r="D360" t="s">
        <v>388</v>
      </c>
      <c r="F360" t="s">
        <v>524</v>
      </c>
      <c r="H360" t="s">
        <v>547</v>
      </c>
      <c r="J360" t="s">
        <v>549</v>
      </c>
      <c r="L360" t="s">
        <v>566</v>
      </c>
    </row>
    <row r="361" spans="1:12">
      <c r="A361" s="1">
        <f>HYPERLINK("https://lsnyc.legalserver.org/matter/dynamic-profile/view/1912247","19-1912247")</f>
        <v>0</v>
      </c>
      <c r="B361" t="s">
        <v>15</v>
      </c>
      <c r="C361" t="s">
        <v>30</v>
      </c>
      <c r="D361" t="s">
        <v>389</v>
      </c>
      <c r="E361" t="s">
        <v>513</v>
      </c>
      <c r="F361" t="s">
        <v>524</v>
      </c>
      <c r="J361" t="s">
        <v>549</v>
      </c>
      <c r="L361" t="s">
        <v>565</v>
      </c>
    </row>
    <row r="362" spans="1:12">
      <c r="A362" s="1">
        <f>HYPERLINK("https://lsnyc.legalserver.org/matter/dynamic-profile/view/1914715","19-1914715")</f>
        <v>0</v>
      </c>
      <c r="B362" t="s">
        <v>15</v>
      </c>
      <c r="C362" t="s">
        <v>31</v>
      </c>
      <c r="D362" t="s">
        <v>390</v>
      </c>
      <c r="H362" t="s">
        <v>547</v>
      </c>
      <c r="J362" t="s">
        <v>549</v>
      </c>
      <c r="L362" t="s">
        <v>566</v>
      </c>
    </row>
    <row r="363" spans="1:12">
      <c r="A363" s="1">
        <f>HYPERLINK("https://lsnyc.legalserver.org/matter/dynamic-profile/view/1914778","19-1914778")</f>
        <v>0</v>
      </c>
      <c r="B363" t="s">
        <v>15</v>
      </c>
      <c r="C363" t="s">
        <v>31</v>
      </c>
      <c r="D363" t="s">
        <v>391</v>
      </c>
      <c r="H363" t="s">
        <v>547</v>
      </c>
      <c r="J363" t="s">
        <v>550</v>
      </c>
      <c r="L363" t="s">
        <v>566</v>
      </c>
    </row>
    <row r="364" spans="1:12">
      <c r="A364" s="1">
        <f>HYPERLINK("https://lsnyc.legalserver.org/matter/dynamic-profile/view/1914478","19-1914478")</f>
        <v>0</v>
      </c>
      <c r="B364" t="s">
        <v>15</v>
      </c>
      <c r="C364" t="s">
        <v>31</v>
      </c>
      <c r="D364" t="s">
        <v>392</v>
      </c>
      <c r="F364" t="s">
        <v>536</v>
      </c>
      <c r="H364" t="s">
        <v>547</v>
      </c>
      <c r="J364" t="s">
        <v>549</v>
      </c>
      <c r="L364" t="s">
        <v>566</v>
      </c>
    </row>
    <row r="365" spans="1:12">
      <c r="A365" s="1">
        <f>HYPERLINK("https://lsnyc.legalserver.org/matter/dynamic-profile/view/1913013","19-1913013")</f>
        <v>0</v>
      </c>
      <c r="B365" t="s">
        <v>15</v>
      </c>
      <c r="C365" t="s">
        <v>31</v>
      </c>
      <c r="D365" t="s">
        <v>393</v>
      </c>
      <c r="H365" t="s">
        <v>547</v>
      </c>
      <c r="J365" t="s">
        <v>550</v>
      </c>
      <c r="L365" t="s">
        <v>566</v>
      </c>
    </row>
    <row r="366" spans="1:12">
      <c r="A366" s="1">
        <f>HYPERLINK("https://lsnyc.legalserver.org/matter/dynamic-profile/view/1913027","19-1913027")</f>
        <v>0</v>
      </c>
      <c r="B366" t="s">
        <v>15</v>
      </c>
      <c r="C366" t="s">
        <v>31</v>
      </c>
      <c r="D366" t="s">
        <v>253</v>
      </c>
      <c r="F366" t="s">
        <v>537</v>
      </c>
      <c r="H366" t="s">
        <v>547</v>
      </c>
      <c r="J366" t="s">
        <v>549</v>
      </c>
      <c r="K366" t="s">
        <v>557</v>
      </c>
      <c r="L366" t="s">
        <v>566</v>
      </c>
    </row>
    <row r="367" spans="1:12">
      <c r="A367" s="1">
        <f>HYPERLINK("https://lsnyc.legalserver.org/matter/dynamic-profile/view/1912480","19-1912480")</f>
        <v>0</v>
      </c>
      <c r="B367" t="s">
        <v>15</v>
      </c>
      <c r="C367" t="s">
        <v>31</v>
      </c>
      <c r="D367" t="s">
        <v>394</v>
      </c>
      <c r="H367" t="s">
        <v>547</v>
      </c>
      <c r="J367" t="s">
        <v>549</v>
      </c>
      <c r="L367" t="s">
        <v>566</v>
      </c>
    </row>
    <row r="368" spans="1:12">
      <c r="A368" s="1">
        <f>HYPERLINK("https://lsnyc.legalserver.org/matter/dynamic-profile/view/1912492","19-1912492")</f>
        <v>0</v>
      </c>
      <c r="B368" t="s">
        <v>15</v>
      </c>
      <c r="C368" t="s">
        <v>31</v>
      </c>
      <c r="D368" t="s">
        <v>395</v>
      </c>
      <c r="F368" t="s">
        <v>527</v>
      </c>
      <c r="H368" t="s">
        <v>547</v>
      </c>
      <c r="J368" t="s">
        <v>549</v>
      </c>
      <c r="K368" t="s">
        <v>557</v>
      </c>
      <c r="L368" t="s">
        <v>566</v>
      </c>
    </row>
    <row r="369" spans="1:12">
      <c r="A369" s="1">
        <f>HYPERLINK("https://lsnyc.legalserver.org/matter/dynamic-profile/view/1912320","19-1912320")</f>
        <v>0</v>
      </c>
      <c r="B369" t="s">
        <v>15</v>
      </c>
      <c r="C369" t="s">
        <v>31</v>
      </c>
      <c r="D369" t="s">
        <v>396</v>
      </c>
      <c r="E369" t="s">
        <v>513</v>
      </c>
      <c r="F369" t="s">
        <v>539</v>
      </c>
      <c r="J369" t="s">
        <v>549</v>
      </c>
      <c r="L369" t="s">
        <v>565</v>
      </c>
    </row>
    <row r="370" spans="1:12">
      <c r="A370" s="1">
        <f>HYPERLINK("https://lsnyc.legalserver.org/matter/dynamic-profile/view/1912195","19-1912195")</f>
        <v>0</v>
      </c>
      <c r="B370" t="s">
        <v>15</v>
      </c>
      <c r="C370" t="s">
        <v>31</v>
      </c>
      <c r="D370" t="s">
        <v>397</v>
      </c>
      <c r="E370" t="s">
        <v>513</v>
      </c>
      <c r="F370" t="s">
        <v>520</v>
      </c>
      <c r="J370" t="s">
        <v>549</v>
      </c>
      <c r="K370" t="s">
        <v>557</v>
      </c>
      <c r="L370" t="s">
        <v>565</v>
      </c>
    </row>
    <row r="371" spans="1:12">
      <c r="A371" s="1">
        <f>HYPERLINK("https://lsnyc.legalserver.org/matter/dynamic-profile/view/1912191","19-1912191")</f>
        <v>0</v>
      </c>
      <c r="B371" t="s">
        <v>15</v>
      </c>
      <c r="C371" t="s">
        <v>31</v>
      </c>
      <c r="D371" t="s">
        <v>398</v>
      </c>
      <c r="E371" t="s">
        <v>513</v>
      </c>
      <c r="J371" t="s">
        <v>549</v>
      </c>
      <c r="L371" t="s">
        <v>565</v>
      </c>
    </row>
    <row r="372" spans="1:12">
      <c r="A372" s="1">
        <f>HYPERLINK("https://lsnyc.legalserver.org/matter/dynamic-profile/view/1911402","19-1911402")</f>
        <v>0</v>
      </c>
      <c r="B372" t="s">
        <v>15</v>
      </c>
      <c r="C372" t="s">
        <v>31</v>
      </c>
      <c r="D372" t="s">
        <v>399</v>
      </c>
      <c r="H372" t="s">
        <v>547</v>
      </c>
      <c r="J372" t="s">
        <v>549</v>
      </c>
      <c r="L372" t="s">
        <v>566</v>
      </c>
    </row>
    <row r="373" spans="1:12">
      <c r="A373" s="1">
        <f>HYPERLINK("https://lsnyc.legalserver.org/matter/dynamic-profile/view/1911422","19-1911422")</f>
        <v>0</v>
      </c>
      <c r="B373" t="s">
        <v>15</v>
      </c>
      <c r="C373" t="s">
        <v>31</v>
      </c>
      <c r="D373" t="s">
        <v>400</v>
      </c>
      <c r="E373" t="s">
        <v>518</v>
      </c>
      <c r="J373" t="s">
        <v>549</v>
      </c>
      <c r="L373" t="s">
        <v>565</v>
      </c>
    </row>
    <row r="374" spans="1:12">
      <c r="A374" s="1">
        <f>HYPERLINK("https://lsnyc.legalserver.org/matter/dynamic-profile/view/1911280","19-1911280")</f>
        <v>0</v>
      </c>
      <c r="B374" t="s">
        <v>15</v>
      </c>
      <c r="C374" t="s">
        <v>31</v>
      </c>
      <c r="D374" t="s">
        <v>401</v>
      </c>
      <c r="E374" t="s">
        <v>513</v>
      </c>
      <c r="J374" t="s">
        <v>549</v>
      </c>
      <c r="K374" t="s">
        <v>557</v>
      </c>
      <c r="L374" t="s">
        <v>565</v>
      </c>
    </row>
    <row r="375" spans="1:12">
      <c r="A375" s="1">
        <f>HYPERLINK("https://lsnyc.legalserver.org/matter/dynamic-profile/view/1910306","19-1910306")</f>
        <v>0</v>
      </c>
      <c r="B375" t="s">
        <v>15</v>
      </c>
      <c r="C375" t="s">
        <v>31</v>
      </c>
      <c r="D375" t="s">
        <v>402</v>
      </c>
      <c r="H375" t="s">
        <v>547</v>
      </c>
      <c r="J375" t="s">
        <v>549</v>
      </c>
      <c r="L375" t="s">
        <v>566</v>
      </c>
    </row>
    <row r="376" spans="1:12">
      <c r="A376" s="1">
        <f>HYPERLINK("https://lsnyc.legalserver.org/matter/dynamic-profile/view/1908912","19-1908912")</f>
        <v>0</v>
      </c>
      <c r="B376" t="s">
        <v>15</v>
      </c>
      <c r="C376" t="s">
        <v>31</v>
      </c>
      <c r="D376" t="s">
        <v>403</v>
      </c>
      <c r="E376" t="s">
        <v>513</v>
      </c>
      <c r="F376" t="s">
        <v>536</v>
      </c>
      <c r="J376" t="s">
        <v>550</v>
      </c>
      <c r="K376" t="s">
        <v>557</v>
      </c>
      <c r="L376" t="s">
        <v>565</v>
      </c>
    </row>
    <row r="377" spans="1:12">
      <c r="A377" s="1">
        <f>HYPERLINK("https://lsnyc.legalserver.org/matter/dynamic-profile/view/1908929","19-1908929")</f>
        <v>0</v>
      </c>
      <c r="B377" t="s">
        <v>15</v>
      </c>
      <c r="C377" t="s">
        <v>31</v>
      </c>
      <c r="D377" t="s">
        <v>404</v>
      </c>
      <c r="H377" t="s">
        <v>547</v>
      </c>
      <c r="J377" t="s">
        <v>549</v>
      </c>
      <c r="L377" t="s">
        <v>566</v>
      </c>
    </row>
    <row r="378" spans="1:12">
      <c r="A378" s="1">
        <f>HYPERLINK("https://lsnyc.legalserver.org/matter/dynamic-profile/view/1908014","19-1908014")</f>
        <v>0</v>
      </c>
      <c r="B378" t="s">
        <v>15</v>
      </c>
      <c r="C378" t="s">
        <v>31</v>
      </c>
      <c r="D378" t="s">
        <v>405</v>
      </c>
      <c r="H378" t="s">
        <v>547</v>
      </c>
      <c r="J378" t="s">
        <v>552</v>
      </c>
      <c r="L378" t="s">
        <v>566</v>
      </c>
    </row>
    <row r="379" spans="1:12">
      <c r="A379" s="1">
        <f>HYPERLINK("https://lsnyc.legalserver.org/matter/dynamic-profile/view/1907987","19-1907987")</f>
        <v>0</v>
      </c>
      <c r="B379" t="s">
        <v>15</v>
      </c>
      <c r="C379" t="s">
        <v>31</v>
      </c>
      <c r="D379" t="s">
        <v>406</v>
      </c>
      <c r="E379" t="s">
        <v>513</v>
      </c>
      <c r="F379" t="s">
        <v>532</v>
      </c>
      <c r="G379" t="s">
        <v>546</v>
      </c>
      <c r="J379" t="s">
        <v>549</v>
      </c>
      <c r="K379" t="s">
        <v>557</v>
      </c>
      <c r="L379" t="s">
        <v>565</v>
      </c>
    </row>
    <row r="380" spans="1:12">
      <c r="A380" s="1">
        <f>HYPERLINK("https://lsnyc.legalserver.org/matter/dynamic-profile/view/1907343","19-1907343")</f>
        <v>0</v>
      </c>
      <c r="B380" t="s">
        <v>15</v>
      </c>
      <c r="C380" t="s">
        <v>31</v>
      </c>
      <c r="D380" t="s">
        <v>407</v>
      </c>
      <c r="E380" t="s">
        <v>518</v>
      </c>
      <c r="F380" t="s">
        <v>543</v>
      </c>
      <c r="J380" t="s">
        <v>549</v>
      </c>
      <c r="L380" t="s">
        <v>570</v>
      </c>
    </row>
    <row r="381" spans="1:12">
      <c r="A381" s="1">
        <f>HYPERLINK("https://lsnyc.legalserver.org/matter/dynamic-profile/view/1907386","19-1907386")</f>
        <v>0</v>
      </c>
      <c r="B381" t="s">
        <v>15</v>
      </c>
      <c r="C381" t="s">
        <v>31</v>
      </c>
      <c r="D381" t="s">
        <v>408</v>
      </c>
      <c r="H381" t="s">
        <v>547</v>
      </c>
      <c r="J381" t="s">
        <v>549</v>
      </c>
      <c r="L381" t="s">
        <v>566</v>
      </c>
    </row>
    <row r="382" spans="1:12">
      <c r="A382" s="1">
        <f>HYPERLINK("https://lsnyc.legalserver.org/matter/dynamic-profile/view/1907293","19-1907293")</f>
        <v>0</v>
      </c>
      <c r="B382" t="s">
        <v>15</v>
      </c>
      <c r="C382" t="s">
        <v>31</v>
      </c>
      <c r="D382" t="s">
        <v>409</v>
      </c>
      <c r="E382" t="s">
        <v>513</v>
      </c>
      <c r="J382" t="s">
        <v>549</v>
      </c>
      <c r="K382" t="s">
        <v>557</v>
      </c>
      <c r="L382" t="s">
        <v>565</v>
      </c>
    </row>
    <row r="383" spans="1:12">
      <c r="A383" s="1">
        <f>HYPERLINK("https://lsnyc.legalserver.org/matter/dynamic-profile/view/1907147","19-1907147")</f>
        <v>0</v>
      </c>
      <c r="B383" t="s">
        <v>15</v>
      </c>
      <c r="C383" t="s">
        <v>31</v>
      </c>
      <c r="D383" t="s">
        <v>403</v>
      </c>
      <c r="H383" t="s">
        <v>547</v>
      </c>
      <c r="J383" t="s">
        <v>550</v>
      </c>
      <c r="L383" t="s">
        <v>566</v>
      </c>
    </row>
    <row r="384" spans="1:12">
      <c r="A384" s="1">
        <f>HYPERLINK("https://lsnyc.legalserver.org/matter/dynamic-profile/view/1907162","19-1907162")</f>
        <v>0</v>
      </c>
      <c r="B384" t="s">
        <v>15</v>
      </c>
      <c r="C384" t="s">
        <v>31</v>
      </c>
      <c r="D384" t="s">
        <v>410</v>
      </c>
      <c r="E384" t="s">
        <v>513</v>
      </c>
      <c r="J384" t="s">
        <v>549</v>
      </c>
      <c r="L384" t="s">
        <v>565</v>
      </c>
    </row>
    <row r="385" spans="1:12">
      <c r="A385" s="1">
        <f>HYPERLINK("https://lsnyc.legalserver.org/matter/dynamic-profile/view/1906425","19-1906425")</f>
        <v>0</v>
      </c>
      <c r="B385" t="s">
        <v>15</v>
      </c>
      <c r="C385" t="s">
        <v>31</v>
      </c>
      <c r="D385" t="s">
        <v>411</v>
      </c>
      <c r="H385" t="s">
        <v>547</v>
      </c>
      <c r="J385" t="s">
        <v>549</v>
      </c>
      <c r="L385" t="s">
        <v>566</v>
      </c>
    </row>
    <row r="386" spans="1:12">
      <c r="A386" s="1">
        <f>HYPERLINK("https://lsnyc.legalserver.org/matter/dynamic-profile/view/1906314","19-1906314")</f>
        <v>0</v>
      </c>
      <c r="B386" t="s">
        <v>15</v>
      </c>
      <c r="C386" t="s">
        <v>31</v>
      </c>
      <c r="D386" t="s">
        <v>412</v>
      </c>
      <c r="H386" t="s">
        <v>547</v>
      </c>
      <c r="J386" t="s">
        <v>549</v>
      </c>
      <c r="L386" t="s">
        <v>566</v>
      </c>
    </row>
    <row r="387" spans="1:12">
      <c r="A387" s="1">
        <f>HYPERLINK("https://lsnyc.legalserver.org/matter/dynamic-profile/view/1906024","19-1906024")</f>
        <v>0</v>
      </c>
      <c r="B387" t="s">
        <v>15</v>
      </c>
      <c r="C387" t="s">
        <v>31</v>
      </c>
      <c r="D387" t="s">
        <v>413</v>
      </c>
      <c r="F387" t="s">
        <v>521</v>
      </c>
      <c r="H387" t="s">
        <v>547</v>
      </c>
      <c r="J387" t="s">
        <v>549</v>
      </c>
      <c r="L387" t="s">
        <v>566</v>
      </c>
    </row>
    <row r="388" spans="1:12">
      <c r="A388" s="1">
        <f>HYPERLINK("https://lsnyc.legalserver.org/matter/dynamic-profile/view/1906224","19-1906224")</f>
        <v>0</v>
      </c>
      <c r="B388" t="s">
        <v>15</v>
      </c>
      <c r="C388" t="s">
        <v>31</v>
      </c>
      <c r="D388" t="s">
        <v>414</v>
      </c>
      <c r="E388" t="s">
        <v>513</v>
      </c>
      <c r="F388" t="s">
        <v>535</v>
      </c>
      <c r="J388" t="s">
        <v>549</v>
      </c>
      <c r="L388" t="s">
        <v>565</v>
      </c>
    </row>
    <row r="389" spans="1:12">
      <c r="A389" s="1">
        <f>HYPERLINK("https://lsnyc.legalserver.org/matter/dynamic-profile/view/1906231","19-1906231")</f>
        <v>0</v>
      </c>
      <c r="B389" t="s">
        <v>15</v>
      </c>
      <c r="C389" t="s">
        <v>31</v>
      </c>
      <c r="D389" t="s">
        <v>414</v>
      </c>
      <c r="E389" t="s">
        <v>513</v>
      </c>
      <c r="J389" t="s">
        <v>549</v>
      </c>
      <c r="K389" t="s">
        <v>557</v>
      </c>
      <c r="L389" t="s">
        <v>570</v>
      </c>
    </row>
    <row r="390" spans="1:12">
      <c r="A390" s="1">
        <f>HYPERLINK("https://lsnyc.legalserver.org/matter/dynamic-profile/view/1905260","19-1905260")</f>
        <v>0</v>
      </c>
      <c r="B390" t="s">
        <v>15</v>
      </c>
      <c r="C390" t="s">
        <v>31</v>
      </c>
      <c r="D390" t="s">
        <v>415</v>
      </c>
      <c r="F390" t="s">
        <v>535</v>
      </c>
      <c r="H390" t="s">
        <v>547</v>
      </c>
      <c r="J390" t="s">
        <v>555</v>
      </c>
      <c r="L390" t="s">
        <v>566</v>
      </c>
    </row>
    <row r="391" spans="1:12">
      <c r="A391" s="1">
        <f>HYPERLINK("https://lsnyc.legalserver.org/matter/dynamic-profile/view/1904591","19-1904591")</f>
        <v>0</v>
      </c>
      <c r="B391" t="s">
        <v>15</v>
      </c>
      <c r="C391" t="s">
        <v>31</v>
      </c>
      <c r="D391" t="s">
        <v>416</v>
      </c>
      <c r="E391" t="s">
        <v>518</v>
      </c>
      <c r="F391" t="s">
        <v>531</v>
      </c>
      <c r="J391" t="s">
        <v>550</v>
      </c>
      <c r="L391" t="s">
        <v>565</v>
      </c>
    </row>
    <row r="392" spans="1:12">
      <c r="A392" s="1">
        <f>HYPERLINK("https://lsnyc.legalserver.org/matter/dynamic-profile/view/1904057","19-1904057")</f>
        <v>0</v>
      </c>
      <c r="B392" t="s">
        <v>15</v>
      </c>
      <c r="C392" t="s">
        <v>31</v>
      </c>
      <c r="D392" t="s">
        <v>417</v>
      </c>
      <c r="F392" t="s">
        <v>531</v>
      </c>
      <c r="H392" t="s">
        <v>547</v>
      </c>
      <c r="J392" t="s">
        <v>549</v>
      </c>
      <c r="K392" t="s">
        <v>557</v>
      </c>
      <c r="L392" t="s">
        <v>566</v>
      </c>
    </row>
    <row r="393" spans="1:12">
      <c r="A393" s="1">
        <f>HYPERLINK("https://lsnyc.legalserver.org/matter/dynamic-profile/view/1903747","19-1903747")</f>
        <v>0</v>
      </c>
      <c r="B393" t="s">
        <v>15</v>
      </c>
      <c r="C393" t="s">
        <v>31</v>
      </c>
      <c r="D393" t="s">
        <v>418</v>
      </c>
      <c r="J393" t="s">
        <v>550</v>
      </c>
      <c r="L393" t="s">
        <v>566</v>
      </c>
    </row>
    <row r="394" spans="1:12">
      <c r="A394" s="1">
        <f>HYPERLINK("https://lsnyc.legalserver.org/matter/dynamic-profile/view/1903550","19-1903550")</f>
        <v>0</v>
      </c>
      <c r="B394" t="s">
        <v>15</v>
      </c>
      <c r="C394" t="s">
        <v>31</v>
      </c>
      <c r="D394" t="s">
        <v>390</v>
      </c>
      <c r="E394" t="s">
        <v>519</v>
      </c>
      <c r="F394" t="s">
        <v>521</v>
      </c>
      <c r="I394" t="s">
        <v>548</v>
      </c>
      <c r="J394" t="s">
        <v>549</v>
      </c>
      <c r="L394" t="s">
        <v>568</v>
      </c>
    </row>
    <row r="395" spans="1:12">
      <c r="A395" s="1">
        <f>HYPERLINK("https://lsnyc.legalserver.org/matter/dynamic-profile/view/1902797","19-1902797")</f>
        <v>0</v>
      </c>
      <c r="B395" t="s">
        <v>15</v>
      </c>
      <c r="C395" t="s">
        <v>31</v>
      </c>
      <c r="D395" t="s">
        <v>419</v>
      </c>
      <c r="H395" t="s">
        <v>547</v>
      </c>
      <c r="J395" t="s">
        <v>550</v>
      </c>
      <c r="L395" t="s">
        <v>566</v>
      </c>
    </row>
    <row r="396" spans="1:12">
      <c r="A396" s="1">
        <f>HYPERLINK("https://lsnyc.legalserver.org/matter/dynamic-profile/view/1901736","19-1901736")</f>
        <v>0</v>
      </c>
      <c r="B396" t="s">
        <v>15</v>
      </c>
      <c r="C396" t="s">
        <v>31</v>
      </c>
      <c r="D396" t="s">
        <v>420</v>
      </c>
      <c r="E396" t="s">
        <v>513</v>
      </c>
      <c r="F396" t="s">
        <v>544</v>
      </c>
      <c r="I396" t="s">
        <v>548</v>
      </c>
      <c r="J396" t="s">
        <v>549</v>
      </c>
      <c r="K396" t="s">
        <v>557</v>
      </c>
      <c r="L396" t="s">
        <v>565</v>
      </c>
    </row>
    <row r="397" spans="1:12">
      <c r="A397" s="1">
        <f>HYPERLINK("https://lsnyc.legalserver.org/matter/dynamic-profile/view/1901463","19-1901463")</f>
        <v>0</v>
      </c>
      <c r="B397" t="s">
        <v>15</v>
      </c>
      <c r="C397" t="s">
        <v>31</v>
      </c>
      <c r="D397" t="s">
        <v>421</v>
      </c>
      <c r="E397" t="s">
        <v>518</v>
      </c>
      <c r="F397" t="s">
        <v>537</v>
      </c>
      <c r="I397" t="s">
        <v>548</v>
      </c>
      <c r="J397" t="s">
        <v>549</v>
      </c>
      <c r="K397" t="s">
        <v>557</v>
      </c>
      <c r="L397" t="s">
        <v>570</v>
      </c>
    </row>
    <row r="398" spans="1:12">
      <c r="A398" s="1">
        <f>HYPERLINK("https://lsnyc.legalserver.org/matter/dynamic-profile/view/1901383","19-1901383")</f>
        <v>0</v>
      </c>
      <c r="B398" t="s">
        <v>15</v>
      </c>
      <c r="C398" t="s">
        <v>31</v>
      </c>
      <c r="D398" t="s">
        <v>422</v>
      </c>
      <c r="E398" t="s">
        <v>513</v>
      </c>
      <c r="I398" t="s">
        <v>548</v>
      </c>
      <c r="J398" t="s">
        <v>549</v>
      </c>
      <c r="K398" t="s">
        <v>557</v>
      </c>
      <c r="L398" t="s">
        <v>565</v>
      </c>
    </row>
    <row r="399" spans="1:12">
      <c r="A399" s="1">
        <f>HYPERLINK("https://lsnyc.legalserver.org/matter/dynamic-profile/view/1900443","19-1900443")</f>
        <v>0</v>
      </c>
      <c r="B399" t="s">
        <v>15</v>
      </c>
      <c r="C399" t="s">
        <v>31</v>
      </c>
      <c r="D399" t="s">
        <v>423</v>
      </c>
      <c r="E399" t="s">
        <v>513</v>
      </c>
      <c r="F399" t="s">
        <v>537</v>
      </c>
      <c r="I399" t="s">
        <v>548</v>
      </c>
      <c r="J399" t="s">
        <v>549</v>
      </c>
      <c r="K399" t="s">
        <v>557</v>
      </c>
      <c r="L399" t="s">
        <v>565</v>
      </c>
    </row>
    <row r="400" spans="1:12">
      <c r="A400" s="1">
        <f>HYPERLINK("https://lsnyc.legalserver.org/matter/dynamic-profile/view/1900469","19-1900469")</f>
        <v>0</v>
      </c>
      <c r="B400" t="s">
        <v>15</v>
      </c>
      <c r="C400" t="s">
        <v>31</v>
      </c>
      <c r="D400" t="s">
        <v>424</v>
      </c>
      <c r="E400" t="s">
        <v>513</v>
      </c>
      <c r="F400" t="s">
        <v>531</v>
      </c>
      <c r="I400" t="s">
        <v>548</v>
      </c>
      <c r="J400" t="s">
        <v>549</v>
      </c>
      <c r="K400" t="s">
        <v>557</v>
      </c>
      <c r="L400" t="s">
        <v>565</v>
      </c>
    </row>
    <row r="401" spans="1:12">
      <c r="A401" s="1">
        <f>HYPERLINK("https://lsnyc.legalserver.org/matter/dynamic-profile/view/1900492","19-1900492")</f>
        <v>0</v>
      </c>
      <c r="B401" t="s">
        <v>15</v>
      </c>
      <c r="C401" t="s">
        <v>31</v>
      </c>
      <c r="D401" t="s">
        <v>425</v>
      </c>
      <c r="E401" t="s">
        <v>513</v>
      </c>
      <c r="F401" t="s">
        <v>520</v>
      </c>
      <c r="I401" t="s">
        <v>548</v>
      </c>
      <c r="J401" t="s">
        <v>549</v>
      </c>
      <c r="K401" t="s">
        <v>557</v>
      </c>
      <c r="L401" t="s">
        <v>565</v>
      </c>
    </row>
    <row r="402" spans="1:12">
      <c r="A402" s="1">
        <f>HYPERLINK("https://lsnyc.legalserver.org/matter/dynamic-profile/view/1899943","19-1899943")</f>
        <v>0</v>
      </c>
      <c r="B402" t="s">
        <v>15</v>
      </c>
      <c r="C402" t="s">
        <v>31</v>
      </c>
      <c r="D402" t="s">
        <v>426</v>
      </c>
      <c r="E402" t="s">
        <v>513</v>
      </c>
      <c r="F402" t="s">
        <v>537</v>
      </c>
      <c r="I402" t="s">
        <v>548</v>
      </c>
      <c r="K402" t="s">
        <v>557</v>
      </c>
      <c r="L402" t="s">
        <v>570</v>
      </c>
    </row>
    <row r="403" spans="1:12">
      <c r="A403" s="1">
        <f>HYPERLINK("https://lsnyc.legalserver.org/matter/dynamic-profile/view/1899413","19-1899413")</f>
        <v>0</v>
      </c>
      <c r="B403" t="s">
        <v>15</v>
      </c>
      <c r="C403" t="s">
        <v>31</v>
      </c>
      <c r="D403" t="s">
        <v>427</v>
      </c>
      <c r="E403" t="s">
        <v>513</v>
      </c>
      <c r="F403" t="s">
        <v>537</v>
      </c>
      <c r="I403" t="s">
        <v>548</v>
      </c>
      <c r="J403" t="s">
        <v>549</v>
      </c>
      <c r="K403" t="s">
        <v>557</v>
      </c>
      <c r="L403" t="s">
        <v>565</v>
      </c>
    </row>
    <row r="404" spans="1:12">
      <c r="A404" s="1">
        <f>HYPERLINK("https://lsnyc.legalserver.org/matter/dynamic-profile/view/1898397","19-1898397")</f>
        <v>0</v>
      </c>
      <c r="B404" t="s">
        <v>15</v>
      </c>
      <c r="C404" t="s">
        <v>31</v>
      </c>
      <c r="D404" t="s">
        <v>428</v>
      </c>
      <c r="F404" t="s">
        <v>531</v>
      </c>
      <c r="I404" t="s">
        <v>548</v>
      </c>
      <c r="J404" t="s">
        <v>550</v>
      </c>
      <c r="K404" t="s">
        <v>557</v>
      </c>
      <c r="L404" t="s">
        <v>566</v>
      </c>
    </row>
    <row r="405" spans="1:12">
      <c r="A405" s="1">
        <f>HYPERLINK("https://lsnyc.legalserver.org/matter/dynamic-profile/view/1897903","19-1897903")</f>
        <v>0</v>
      </c>
      <c r="B405" t="s">
        <v>15</v>
      </c>
      <c r="C405" t="s">
        <v>31</v>
      </c>
      <c r="D405" t="s">
        <v>429</v>
      </c>
      <c r="H405" t="s">
        <v>547</v>
      </c>
      <c r="I405" t="s">
        <v>548</v>
      </c>
      <c r="J405" t="s">
        <v>549</v>
      </c>
      <c r="L405" t="s">
        <v>566</v>
      </c>
    </row>
    <row r="406" spans="1:12">
      <c r="A406" s="1">
        <f>HYPERLINK("https://lsnyc.legalserver.org/matter/dynamic-profile/view/1896315","19-1896315")</f>
        <v>0</v>
      </c>
      <c r="B406" t="s">
        <v>15</v>
      </c>
      <c r="C406" t="s">
        <v>31</v>
      </c>
      <c r="D406" t="s">
        <v>430</v>
      </c>
      <c r="E406" t="s">
        <v>513</v>
      </c>
      <c r="F406" t="s">
        <v>537</v>
      </c>
      <c r="I406" t="s">
        <v>548</v>
      </c>
      <c r="J406" t="s">
        <v>549</v>
      </c>
      <c r="K406" t="s">
        <v>557</v>
      </c>
      <c r="L406" t="s">
        <v>570</v>
      </c>
    </row>
    <row r="407" spans="1:12">
      <c r="A407" s="1">
        <f>HYPERLINK("https://lsnyc.legalserver.org/matter/dynamic-profile/view/1895134","19-1895134")</f>
        <v>0</v>
      </c>
      <c r="B407" t="s">
        <v>15</v>
      </c>
      <c r="C407" t="s">
        <v>31</v>
      </c>
      <c r="D407" t="s">
        <v>431</v>
      </c>
      <c r="E407" t="s">
        <v>518</v>
      </c>
      <c r="F407" t="s">
        <v>537</v>
      </c>
      <c r="I407" t="s">
        <v>548</v>
      </c>
      <c r="J407" t="s">
        <v>549</v>
      </c>
      <c r="K407" t="s">
        <v>557</v>
      </c>
      <c r="L407" t="s">
        <v>565</v>
      </c>
    </row>
    <row r="408" spans="1:12">
      <c r="A408" s="1">
        <f>HYPERLINK("https://lsnyc.legalserver.org/matter/dynamic-profile/view/1894215","19-1894215")</f>
        <v>0</v>
      </c>
      <c r="B408" t="s">
        <v>15</v>
      </c>
      <c r="C408" t="s">
        <v>31</v>
      </c>
      <c r="D408" t="s">
        <v>432</v>
      </c>
      <c r="E408" t="s">
        <v>513</v>
      </c>
      <c r="F408" t="s">
        <v>523</v>
      </c>
      <c r="I408" t="s">
        <v>548</v>
      </c>
      <c r="J408" t="s">
        <v>549</v>
      </c>
      <c r="K408" t="s">
        <v>557</v>
      </c>
      <c r="L408" t="s">
        <v>565</v>
      </c>
    </row>
    <row r="409" spans="1:12">
      <c r="A409" s="1">
        <f>HYPERLINK("https://lsnyc.legalserver.org/matter/dynamic-profile/view/1893669","19-1893669")</f>
        <v>0</v>
      </c>
      <c r="B409" t="s">
        <v>15</v>
      </c>
      <c r="C409" t="s">
        <v>31</v>
      </c>
      <c r="D409" t="s">
        <v>433</v>
      </c>
      <c r="E409" t="s">
        <v>513</v>
      </c>
      <c r="F409" t="s">
        <v>537</v>
      </c>
      <c r="I409" t="s">
        <v>548</v>
      </c>
      <c r="J409" t="s">
        <v>549</v>
      </c>
      <c r="K409" t="s">
        <v>557</v>
      </c>
      <c r="L409" t="s">
        <v>570</v>
      </c>
    </row>
    <row r="410" spans="1:12">
      <c r="A410" s="1">
        <f>HYPERLINK("https://lsnyc.legalserver.org/matter/dynamic-profile/view/1892286","19-1892286")</f>
        <v>0</v>
      </c>
      <c r="B410" t="s">
        <v>15</v>
      </c>
      <c r="C410" t="s">
        <v>31</v>
      </c>
      <c r="D410" t="s">
        <v>434</v>
      </c>
      <c r="E410" t="s">
        <v>519</v>
      </c>
      <c r="F410" t="s">
        <v>531</v>
      </c>
      <c r="J410" t="s">
        <v>550</v>
      </c>
      <c r="K410" t="s">
        <v>561</v>
      </c>
      <c r="L410" t="s">
        <v>572</v>
      </c>
    </row>
    <row r="411" spans="1:12">
      <c r="A411" s="1">
        <f>HYPERLINK("https://lsnyc.legalserver.org/matter/dynamic-profile/view/1890917","19-1890917")</f>
        <v>0</v>
      </c>
      <c r="B411" t="s">
        <v>15</v>
      </c>
      <c r="C411" t="s">
        <v>31</v>
      </c>
      <c r="D411" t="s">
        <v>435</v>
      </c>
      <c r="E411" t="s">
        <v>513</v>
      </c>
      <c r="F411" t="s">
        <v>533</v>
      </c>
      <c r="I411" t="s">
        <v>548</v>
      </c>
      <c r="J411" t="s">
        <v>549</v>
      </c>
      <c r="L411" t="s">
        <v>565</v>
      </c>
    </row>
    <row r="412" spans="1:12">
      <c r="A412" s="1">
        <f>HYPERLINK("https://lsnyc.legalserver.org/matter/dynamic-profile/view/1889443","19-1889443")</f>
        <v>0</v>
      </c>
      <c r="B412" t="s">
        <v>15</v>
      </c>
      <c r="C412" t="s">
        <v>31</v>
      </c>
      <c r="D412" t="s">
        <v>436</v>
      </c>
      <c r="E412" t="s">
        <v>513</v>
      </c>
      <c r="F412" t="s">
        <v>523</v>
      </c>
      <c r="J412" t="s">
        <v>550</v>
      </c>
      <c r="K412" t="s">
        <v>557</v>
      </c>
      <c r="L412" t="s">
        <v>570</v>
      </c>
    </row>
    <row r="413" spans="1:12">
      <c r="A413" s="1">
        <f>HYPERLINK("https://lsnyc.legalserver.org/matter/dynamic-profile/view/1889458","19-1889458")</f>
        <v>0</v>
      </c>
      <c r="B413" t="s">
        <v>15</v>
      </c>
      <c r="C413" t="s">
        <v>31</v>
      </c>
      <c r="D413" t="s">
        <v>436</v>
      </c>
      <c r="I413" t="s">
        <v>548</v>
      </c>
      <c r="J413" t="s">
        <v>550</v>
      </c>
      <c r="L413" t="s">
        <v>566</v>
      </c>
    </row>
    <row r="414" spans="1:12">
      <c r="A414" s="1">
        <f>HYPERLINK("https://lsnyc.legalserver.org/matter/dynamic-profile/view/1889551","19-1889551")</f>
        <v>0</v>
      </c>
      <c r="B414" t="s">
        <v>15</v>
      </c>
      <c r="C414" t="s">
        <v>31</v>
      </c>
      <c r="D414" t="s">
        <v>437</v>
      </c>
      <c r="E414" t="s">
        <v>517</v>
      </c>
      <c r="I414" t="s">
        <v>548</v>
      </c>
      <c r="J414" t="s">
        <v>549</v>
      </c>
      <c r="L414" t="s">
        <v>566</v>
      </c>
    </row>
    <row r="415" spans="1:12">
      <c r="A415" s="1">
        <f>HYPERLINK("https://lsnyc.legalserver.org/matter/dynamic-profile/view/1888730","19-1888730")</f>
        <v>0</v>
      </c>
      <c r="B415" t="s">
        <v>15</v>
      </c>
      <c r="C415" t="s">
        <v>31</v>
      </c>
      <c r="D415" t="s">
        <v>438</v>
      </c>
      <c r="E415" t="s">
        <v>513</v>
      </c>
      <c r="F415" t="s">
        <v>545</v>
      </c>
      <c r="I415" t="s">
        <v>548</v>
      </c>
      <c r="J415" t="s">
        <v>550</v>
      </c>
      <c r="K415" t="s">
        <v>557</v>
      </c>
      <c r="L415" t="s">
        <v>570</v>
      </c>
    </row>
    <row r="416" spans="1:12">
      <c r="A416" s="1">
        <f>HYPERLINK("https://lsnyc.legalserver.org/matter/dynamic-profile/view/1888904","19-1888904")</f>
        <v>0</v>
      </c>
      <c r="B416" t="s">
        <v>15</v>
      </c>
      <c r="C416" t="s">
        <v>31</v>
      </c>
      <c r="D416" t="s">
        <v>439</v>
      </c>
      <c r="F416" t="s">
        <v>535</v>
      </c>
      <c r="I416" t="s">
        <v>548</v>
      </c>
      <c r="J416" t="s">
        <v>549</v>
      </c>
      <c r="L416" t="s">
        <v>566</v>
      </c>
    </row>
    <row r="417" spans="1:12">
      <c r="A417" s="1">
        <f>HYPERLINK("https://lsnyc.legalserver.org/matter/dynamic-profile/view/1888053","19-1888053")</f>
        <v>0</v>
      </c>
      <c r="B417" t="s">
        <v>15</v>
      </c>
      <c r="C417" t="s">
        <v>31</v>
      </c>
      <c r="D417" t="s">
        <v>440</v>
      </c>
      <c r="E417" t="s">
        <v>518</v>
      </c>
      <c r="F417" t="s">
        <v>535</v>
      </c>
      <c r="I417" t="s">
        <v>548</v>
      </c>
      <c r="J417" t="s">
        <v>549</v>
      </c>
      <c r="K417" t="s">
        <v>557</v>
      </c>
      <c r="L417" t="s">
        <v>570</v>
      </c>
    </row>
    <row r="418" spans="1:12">
      <c r="A418" s="1">
        <f>HYPERLINK("https://lsnyc.legalserver.org/matter/dynamic-profile/view/1887952","19-1887952")</f>
        <v>0</v>
      </c>
      <c r="B418" t="s">
        <v>15</v>
      </c>
      <c r="C418" t="s">
        <v>31</v>
      </c>
      <c r="D418" t="s">
        <v>441</v>
      </c>
      <c r="E418" t="s">
        <v>515</v>
      </c>
      <c r="F418" t="s">
        <v>536</v>
      </c>
      <c r="I418" t="s">
        <v>548</v>
      </c>
      <c r="J418" t="s">
        <v>549</v>
      </c>
      <c r="L418" t="s">
        <v>571</v>
      </c>
    </row>
    <row r="419" spans="1:12">
      <c r="A419" s="1">
        <f>HYPERLINK("https://lsnyc.legalserver.org/matter/dynamic-profile/view/1886465","18-1886465")</f>
        <v>0</v>
      </c>
      <c r="B419" t="s">
        <v>15</v>
      </c>
      <c r="C419" t="s">
        <v>31</v>
      </c>
      <c r="D419" t="s">
        <v>442</v>
      </c>
      <c r="E419" t="s">
        <v>513</v>
      </c>
      <c r="F419" t="s">
        <v>520</v>
      </c>
      <c r="I419" t="s">
        <v>548</v>
      </c>
      <c r="J419" t="s">
        <v>549</v>
      </c>
      <c r="K419" t="s">
        <v>557</v>
      </c>
      <c r="L419" t="s">
        <v>565</v>
      </c>
    </row>
    <row r="420" spans="1:12">
      <c r="A420" s="1">
        <f>HYPERLINK("https://lsnyc.legalserver.org/matter/dynamic-profile/view/1884478","18-1884478")</f>
        <v>0</v>
      </c>
      <c r="B420" t="s">
        <v>15</v>
      </c>
      <c r="C420" t="s">
        <v>31</v>
      </c>
      <c r="D420" t="s">
        <v>443</v>
      </c>
      <c r="E420" t="s">
        <v>513</v>
      </c>
      <c r="I420" t="s">
        <v>548</v>
      </c>
      <c r="J420" t="s">
        <v>549</v>
      </c>
      <c r="K420" t="s">
        <v>557</v>
      </c>
      <c r="L420" t="s">
        <v>570</v>
      </c>
    </row>
    <row r="421" spans="1:12">
      <c r="A421" s="1">
        <f>HYPERLINK("https://lsnyc.legalserver.org/matter/dynamic-profile/view/1877393","18-1877393")</f>
        <v>0</v>
      </c>
      <c r="B421" t="s">
        <v>15</v>
      </c>
      <c r="C421" t="s">
        <v>31</v>
      </c>
      <c r="D421" t="s">
        <v>444</v>
      </c>
      <c r="E421" t="s">
        <v>513</v>
      </c>
      <c r="I421" t="s">
        <v>548</v>
      </c>
      <c r="J421" t="s">
        <v>549</v>
      </c>
      <c r="L421" t="s">
        <v>565</v>
      </c>
    </row>
    <row r="422" spans="1:12">
      <c r="A422" s="1">
        <f>HYPERLINK("https://lsnyc.legalserver.org/matter/dynamic-profile/view/1873725","18-1873725")</f>
        <v>0</v>
      </c>
      <c r="B422" t="s">
        <v>15</v>
      </c>
      <c r="C422" t="s">
        <v>31</v>
      </c>
      <c r="D422" t="s">
        <v>445</v>
      </c>
      <c r="E422" t="s">
        <v>513</v>
      </c>
      <c r="I422" t="s">
        <v>548</v>
      </c>
      <c r="J422" t="s">
        <v>549</v>
      </c>
      <c r="L422" t="s">
        <v>565</v>
      </c>
    </row>
    <row r="423" spans="1:12">
      <c r="A423" s="1">
        <f>HYPERLINK("https://lsnyc.legalserver.org/matter/dynamic-profile/view/1908988","19-1908988")</f>
        <v>0</v>
      </c>
      <c r="B423" t="s">
        <v>16</v>
      </c>
      <c r="C423" t="s">
        <v>32</v>
      </c>
      <c r="D423" t="s">
        <v>446</v>
      </c>
      <c r="E423" t="s">
        <v>517</v>
      </c>
      <c r="F423" t="s">
        <v>536</v>
      </c>
      <c r="H423" t="s">
        <v>547</v>
      </c>
      <c r="J423" t="s">
        <v>549</v>
      </c>
      <c r="L423" t="s">
        <v>566</v>
      </c>
    </row>
    <row r="424" spans="1:12">
      <c r="A424" s="1">
        <f>HYPERLINK("https://lsnyc.legalserver.org/matter/dynamic-profile/view/1902222","19-1902222")</f>
        <v>0</v>
      </c>
      <c r="B424" t="s">
        <v>16</v>
      </c>
      <c r="C424" t="s">
        <v>32</v>
      </c>
      <c r="D424" t="s">
        <v>447</v>
      </c>
      <c r="E424" t="s">
        <v>516</v>
      </c>
      <c r="F424" t="s">
        <v>536</v>
      </c>
      <c r="J424" t="s">
        <v>550</v>
      </c>
      <c r="K424" t="s">
        <v>560</v>
      </c>
      <c r="L424" t="s">
        <v>571</v>
      </c>
    </row>
    <row r="425" spans="1:12">
      <c r="A425" s="1">
        <f>HYPERLINK("https://lsnyc.legalserver.org/matter/dynamic-profile/view/1901708","19-1901708")</f>
        <v>0</v>
      </c>
      <c r="B425" t="s">
        <v>16</v>
      </c>
      <c r="C425" t="s">
        <v>32</v>
      </c>
      <c r="D425" t="s">
        <v>448</v>
      </c>
      <c r="E425" t="s">
        <v>518</v>
      </c>
      <c r="J425" t="s">
        <v>549</v>
      </c>
      <c r="K425" t="s">
        <v>557</v>
      </c>
      <c r="L425" t="s">
        <v>570</v>
      </c>
    </row>
    <row r="426" spans="1:12">
      <c r="A426" s="1">
        <f>HYPERLINK("https://lsnyc.legalserver.org/matter/dynamic-profile/view/1897474","19-1897474")</f>
        <v>0</v>
      </c>
      <c r="B426" t="s">
        <v>16</v>
      </c>
      <c r="C426" t="s">
        <v>32</v>
      </c>
      <c r="D426" t="s">
        <v>449</v>
      </c>
      <c r="E426" t="s">
        <v>513</v>
      </c>
      <c r="J426" t="s">
        <v>549</v>
      </c>
      <c r="K426" t="s">
        <v>557</v>
      </c>
      <c r="L426" t="s">
        <v>570</v>
      </c>
    </row>
    <row r="427" spans="1:12">
      <c r="A427" s="1">
        <f>HYPERLINK("https://lsnyc.legalserver.org/matter/dynamic-profile/view/1895603","19-1895603")</f>
        <v>0</v>
      </c>
      <c r="B427" t="s">
        <v>16</v>
      </c>
      <c r="C427" t="s">
        <v>32</v>
      </c>
      <c r="D427" t="s">
        <v>450</v>
      </c>
      <c r="E427" t="s">
        <v>516</v>
      </c>
      <c r="F427" t="s">
        <v>536</v>
      </c>
      <c r="J427" t="s">
        <v>549</v>
      </c>
      <c r="K427" t="s">
        <v>558</v>
      </c>
      <c r="L427" t="s">
        <v>571</v>
      </c>
    </row>
    <row r="428" spans="1:12">
      <c r="A428" s="1">
        <f>HYPERLINK("https://lsnyc.legalserver.org/matter/dynamic-profile/view/1915475","19-1915475")</f>
        <v>0</v>
      </c>
      <c r="B428" t="s">
        <v>16</v>
      </c>
      <c r="C428" t="s">
        <v>26</v>
      </c>
      <c r="D428" t="s">
        <v>451</v>
      </c>
      <c r="H428" t="s">
        <v>547</v>
      </c>
      <c r="J428" t="s">
        <v>549</v>
      </c>
      <c r="L428" t="s">
        <v>566</v>
      </c>
    </row>
    <row r="429" spans="1:12">
      <c r="A429" s="1">
        <f>HYPERLINK("https://lsnyc.legalserver.org/matter/dynamic-profile/view/1915355","19-1915355")</f>
        <v>0</v>
      </c>
      <c r="B429" t="s">
        <v>16</v>
      </c>
      <c r="C429" t="s">
        <v>26</v>
      </c>
      <c r="D429" t="s">
        <v>452</v>
      </c>
      <c r="H429" t="s">
        <v>547</v>
      </c>
      <c r="J429" t="s">
        <v>549</v>
      </c>
      <c r="L429" t="s">
        <v>566</v>
      </c>
    </row>
    <row r="430" spans="1:12">
      <c r="A430" s="1">
        <f>HYPERLINK("https://lsnyc.legalserver.org/matter/dynamic-profile/view/1915218","19-1915218")</f>
        <v>0</v>
      </c>
      <c r="B430" t="s">
        <v>16</v>
      </c>
      <c r="C430" t="s">
        <v>26</v>
      </c>
      <c r="D430" t="s">
        <v>453</v>
      </c>
      <c r="H430" t="s">
        <v>547</v>
      </c>
      <c r="J430" t="s">
        <v>549</v>
      </c>
      <c r="L430" t="s">
        <v>566</v>
      </c>
    </row>
    <row r="431" spans="1:12">
      <c r="A431" s="1">
        <f>HYPERLINK("https://lsnyc.legalserver.org/matter/dynamic-profile/view/1915141","19-1915141")</f>
        <v>0</v>
      </c>
      <c r="B431" t="s">
        <v>16</v>
      </c>
      <c r="C431" t="s">
        <v>26</v>
      </c>
      <c r="D431" t="s">
        <v>454</v>
      </c>
      <c r="H431" t="s">
        <v>547</v>
      </c>
      <c r="J431" t="s">
        <v>549</v>
      </c>
      <c r="L431" t="s">
        <v>566</v>
      </c>
    </row>
    <row r="432" spans="1:12">
      <c r="A432" s="1">
        <f>HYPERLINK("https://lsnyc.legalserver.org/matter/dynamic-profile/view/1914817","19-1914817")</f>
        <v>0</v>
      </c>
      <c r="B432" t="s">
        <v>16</v>
      </c>
      <c r="C432" t="s">
        <v>26</v>
      </c>
      <c r="D432" t="s">
        <v>455</v>
      </c>
      <c r="H432" t="s">
        <v>547</v>
      </c>
      <c r="J432" t="s">
        <v>549</v>
      </c>
      <c r="L432" t="s">
        <v>566</v>
      </c>
    </row>
    <row r="433" spans="1:12">
      <c r="A433" s="1">
        <f>HYPERLINK("https://lsnyc.legalserver.org/matter/dynamic-profile/view/1914355","19-1914355")</f>
        <v>0</v>
      </c>
      <c r="B433" t="s">
        <v>16</v>
      </c>
      <c r="C433" t="s">
        <v>26</v>
      </c>
      <c r="D433" t="s">
        <v>456</v>
      </c>
      <c r="H433" t="s">
        <v>547</v>
      </c>
      <c r="J433" t="s">
        <v>549</v>
      </c>
      <c r="L433" t="s">
        <v>566</v>
      </c>
    </row>
    <row r="434" spans="1:12">
      <c r="A434" s="1">
        <f>HYPERLINK("https://lsnyc.legalserver.org/matter/dynamic-profile/view/1913947","19-1913947")</f>
        <v>0</v>
      </c>
      <c r="B434" t="s">
        <v>16</v>
      </c>
      <c r="C434" t="s">
        <v>26</v>
      </c>
      <c r="D434" t="s">
        <v>457</v>
      </c>
      <c r="H434" t="s">
        <v>547</v>
      </c>
      <c r="J434" t="s">
        <v>550</v>
      </c>
      <c r="L434" t="s">
        <v>566</v>
      </c>
    </row>
    <row r="435" spans="1:12">
      <c r="A435" s="1">
        <f>HYPERLINK("https://lsnyc.legalserver.org/matter/dynamic-profile/view/1913999","19-1913999")</f>
        <v>0</v>
      </c>
      <c r="B435" t="s">
        <v>16</v>
      </c>
      <c r="C435" t="s">
        <v>26</v>
      </c>
      <c r="D435" t="s">
        <v>458</v>
      </c>
      <c r="H435" t="s">
        <v>547</v>
      </c>
      <c r="J435" t="s">
        <v>549</v>
      </c>
      <c r="L435" t="s">
        <v>566</v>
      </c>
    </row>
    <row r="436" spans="1:12">
      <c r="A436" s="1">
        <f>HYPERLINK("https://lsnyc.legalserver.org/matter/dynamic-profile/view/1912503","19-1912503")</f>
        <v>0</v>
      </c>
      <c r="B436" t="s">
        <v>16</v>
      </c>
      <c r="C436" t="s">
        <v>26</v>
      </c>
      <c r="D436" t="s">
        <v>459</v>
      </c>
      <c r="H436" t="s">
        <v>547</v>
      </c>
      <c r="J436" t="s">
        <v>549</v>
      </c>
      <c r="L436" t="s">
        <v>566</v>
      </c>
    </row>
    <row r="437" spans="1:12">
      <c r="A437" s="1">
        <f>HYPERLINK("https://lsnyc.legalserver.org/matter/dynamic-profile/view/1911960","19-1911960")</f>
        <v>0</v>
      </c>
      <c r="B437" t="s">
        <v>16</v>
      </c>
      <c r="C437" t="s">
        <v>26</v>
      </c>
      <c r="D437" t="s">
        <v>460</v>
      </c>
      <c r="H437" t="s">
        <v>547</v>
      </c>
      <c r="J437" t="s">
        <v>549</v>
      </c>
      <c r="L437" t="s">
        <v>566</v>
      </c>
    </row>
    <row r="438" spans="1:12">
      <c r="A438" s="1">
        <f>HYPERLINK("https://lsnyc.legalserver.org/matter/dynamic-profile/view/1911877","19-1911877")</f>
        <v>0</v>
      </c>
      <c r="B438" t="s">
        <v>16</v>
      </c>
      <c r="C438" t="s">
        <v>26</v>
      </c>
      <c r="D438" t="s">
        <v>461</v>
      </c>
      <c r="H438" t="s">
        <v>547</v>
      </c>
      <c r="J438" t="s">
        <v>549</v>
      </c>
      <c r="L438" t="s">
        <v>566</v>
      </c>
    </row>
    <row r="439" spans="1:12">
      <c r="A439" s="1">
        <f>HYPERLINK("https://lsnyc.legalserver.org/matter/dynamic-profile/view/1911701","19-1911701")</f>
        <v>0</v>
      </c>
      <c r="B439" t="s">
        <v>16</v>
      </c>
      <c r="C439" t="s">
        <v>26</v>
      </c>
      <c r="D439" t="s">
        <v>462</v>
      </c>
      <c r="H439" t="s">
        <v>547</v>
      </c>
      <c r="J439" t="s">
        <v>549</v>
      </c>
      <c r="L439" t="s">
        <v>566</v>
      </c>
    </row>
    <row r="440" spans="1:12">
      <c r="A440" s="1">
        <f>HYPERLINK("https://lsnyc.legalserver.org/matter/dynamic-profile/view/1910589","19-1910589")</f>
        <v>0</v>
      </c>
      <c r="B440" t="s">
        <v>16</v>
      </c>
      <c r="C440" t="s">
        <v>26</v>
      </c>
      <c r="D440" t="s">
        <v>463</v>
      </c>
      <c r="E440" t="s">
        <v>513</v>
      </c>
      <c r="F440" t="s">
        <v>536</v>
      </c>
      <c r="J440" t="s">
        <v>550</v>
      </c>
      <c r="K440" t="s">
        <v>557</v>
      </c>
      <c r="L440" t="s">
        <v>565</v>
      </c>
    </row>
    <row r="441" spans="1:12">
      <c r="A441" s="1">
        <f>HYPERLINK("https://lsnyc.legalserver.org/matter/dynamic-profile/view/1910607","19-1910607")</f>
        <v>0</v>
      </c>
      <c r="B441" t="s">
        <v>16</v>
      </c>
      <c r="C441" t="s">
        <v>26</v>
      </c>
      <c r="D441" t="s">
        <v>464</v>
      </c>
      <c r="E441" t="s">
        <v>517</v>
      </c>
      <c r="F441" t="s">
        <v>536</v>
      </c>
      <c r="H441" t="s">
        <v>547</v>
      </c>
      <c r="J441" t="s">
        <v>549</v>
      </c>
      <c r="K441" t="s">
        <v>557</v>
      </c>
      <c r="L441" t="s">
        <v>566</v>
      </c>
    </row>
    <row r="442" spans="1:12">
      <c r="A442" s="1">
        <f>HYPERLINK("https://lsnyc.legalserver.org/matter/dynamic-profile/view/1910423","19-1910423")</f>
        <v>0</v>
      </c>
      <c r="B442" t="s">
        <v>16</v>
      </c>
      <c r="C442" t="s">
        <v>26</v>
      </c>
      <c r="D442" t="s">
        <v>465</v>
      </c>
      <c r="E442" t="s">
        <v>513</v>
      </c>
      <c r="F442" t="s">
        <v>536</v>
      </c>
      <c r="J442" t="s">
        <v>549</v>
      </c>
      <c r="L442" t="s">
        <v>565</v>
      </c>
    </row>
    <row r="443" spans="1:12">
      <c r="A443" s="1">
        <f>HYPERLINK("https://lsnyc.legalserver.org/matter/dynamic-profile/view/1910345","19-1910345")</f>
        <v>0</v>
      </c>
      <c r="B443" t="s">
        <v>16</v>
      </c>
      <c r="C443" t="s">
        <v>26</v>
      </c>
      <c r="D443" t="s">
        <v>466</v>
      </c>
      <c r="E443" t="s">
        <v>513</v>
      </c>
      <c r="J443" t="s">
        <v>549</v>
      </c>
      <c r="K443" t="s">
        <v>557</v>
      </c>
      <c r="L443" t="s">
        <v>565</v>
      </c>
    </row>
    <row r="444" spans="1:12">
      <c r="A444" s="1">
        <f>HYPERLINK("https://lsnyc.legalserver.org/matter/dynamic-profile/view/1910257","19-1910257")</f>
        <v>0</v>
      </c>
      <c r="B444" t="s">
        <v>16</v>
      </c>
      <c r="C444" t="s">
        <v>26</v>
      </c>
      <c r="D444" t="s">
        <v>467</v>
      </c>
      <c r="E444" t="s">
        <v>513</v>
      </c>
      <c r="F444" t="s">
        <v>536</v>
      </c>
      <c r="J444" t="s">
        <v>549</v>
      </c>
      <c r="K444" t="s">
        <v>557</v>
      </c>
      <c r="L444" t="s">
        <v>565</v>
      </c>
    </row>
    <row r="445" spans="1:12">
      <c r="A445" s="1">
        <f>HYPERLINK("https://lsnyc.legalserver.org/matter/dynamic-profile/view/1910044","19-1910044")</f>
        <v>0</v>
      </c>
      <c r="B445" t="s">
        <v>16</v>
      </c>
      <c r="C445" t="s">
        <v>26</v>
      </c>
      <c r="D445" t="s">
        <v>468</v>
      </c>
      <c r="E445" t="s">
        <v>513</v>
      </c>
      <c r="F445" t="s">
        <v>536</v>
      </c>
      <c r="J445" t="s">
        <v>549</v>
      </c>
      <c r="K445" t="s">
        <v>557</v>
      </c>
      <c r="L445" t="s">
        <v>565</v>
      </c>
    </row>
    <row r="446" spans="1:12">
      <c r="A446" s="1">
        <f>HYPERLINK("https://lsnyc.legalserver.org/matter/dynamic-profile/view/1910123","19-1910123")</f>
        <v>0</v>
      </c>
      <c r="B446" t="s">
        <v>16</v>
      </c>
      <c r="C446" t="s">
        <v>26</v>
      </c>
      <c r="D446" t="s">
        <v>469</v>
      </c>
      <c r="E446" t="s">
        <v>513</v>
      </c>
      <c r="F446" t="s">
        <v>536</v>
      </c>
      <c r="J446" t="s">
        <v>549</v>
      </c>
      <c r="K446" t="s">
        <v>557</v>
      </c>
      <c r="L446" t="s">
        <v>565</v>
      </c>
    </row>
    <row r="447" spans="1:12">
      <c r="A447" s="1">
        <f>HYPERLINK("https://lsnyc.legalserver.org/matter/dynamic-profile/view/1909958","19-1909958")</f>
        <v>0</v>
      </c>
      <c r="B447" t="s">
        <v>16</v>
      </c>
      <c r="C447" t="s">
        <v>26</v>
      </c>
      <c r="D447" t="s">
        <v>470</v>
      </c>
      <c r="E447" t="s">
        <v>513</v>
      </c>
      <c r="F447" t="s">
        <v>536</v>
      </c>
      <c r="J447" t="s">
        <v>549</v>
      </c>
      <c r="K447" t="s">
        <v>557</v>
      </c>
      <c r="L447" t="s">
        <v>570</v>
      </c>
    </row>
    <row r="448" spans="1:12">
      <c r="A448" s="1">
        <f>HYPERLINK("https://lsnyc.legalserver.org/matter/dynamic-profile/view/1909550","19-1909550")</f>
        <v>0</v>
      </c>
      <c r="B448" t="s">
        <v>16</v>
      </c>
      <c r="C448" t="s">
        <v>26</v>
      </c>
      <c r="D448" t="s">
        <v>471</v>
      </c>
      <c r="E448" t="s">
        <v>513</v>
      </c>
      <c r="F448" t="s">
        <v>536</v>
      </c>
      <c r="J448" t="s">
        <v>549</v>
      </c>
      <c r="K448" t="s">
        <v>557</v>
      </c>
      <c r="L448" t="s">
        <v>565</v>
      </c>
    </row>
    <row r="449" spans="1:12">
      <c r="A449" s="1">
        <f>HYPERLINK("https://lsnyc.legalserver.org/matter/dynamic-profile/view/1909076","19-1909076")</f>
        <v>0</v>
      </c>
      <c r="B449" t="s">
        <v>16</v>
      </c>
      <c r="C449" t="s">
        <v>26</v>
      </c>
      <c r="D449" t="s">
        <v>472</v>
      </c>
      <c r="E449" t="s">
        <v>513</v>
      </c>
      <c r="F449" t="s">
        <v>536</v>
      </c>
      <c r="J449" t="s">
        <v>549</v>
      </c>
      <c r="K449" t="s">
        <v>557</v>
      </c>
      <c r="L449" t="s">
        <v>565</v>
      </c>
    </row>
    <row r="450" spans="1:12">
      <c r="A450" s="1">
        <f>HYPERLINK("https://lsnyc.legalserver.org/matter/dynamic-profile/view/1908963","19-1908963")</f>
        <v>0</v>
      </c>
      <c r="B450" t="s">
        <v>16</v>
      </c>
      <c r="C450" t="s">
        <v>26</v>
      </c>
      <c r="D450" t="s">
        <v>473</v>
      </c>
      <c r="E450" t="s">
        <v>513</v>
      </c>
      <c r="F450" t="s">
        <v>536</v>
      </c>
      <c r="J450" t="s">
        <v>549</v>
      </c>
      <c r="K450" t="s">
        <v>557</v>
      </c>
      <c r="L450" t="s">
        <v>565</v>
      </c>
    </row>
    <row r="451" spans="1:12">
      <c r="A451" s="1">
        <f>HYPERLINK("https://lsnyc.legalserver.org/matter/dynamic-profile/view/1908795","19-1908795")</f>
        <v>0</v>
      </c>
      <c r="B451" t="s">
        <v>16</v>
      </c>
      <c r="C451" t="s">
        <v>26</v>
      </c>
      <c r="D451" t="s">
        <v>474</v>
      </c>
      <c r="E451" t="s">
        <v>516</v>
      </c>
      <c r="F451" t="s">
        <v>536</v>
      </c>
      <c r="J451" t="s">
        <v>549</v>
      </c>
      <c r="K451" t="s">
        <v>562</v>
      </c>
      <c r="L451" t="s">
        <v>571</v>
      </c>
    </row>
    <row r="452" spans="1:12">
      <c r="A452" s="1">
        <f>HYPERLINK("https://lsnyc.legalserver.org/matter/dynamic-profile/view/1908668","19-1908668")</f>
        <v>0</v>
      </c>
      <c r="B452" t="s">
        <v>16</v>
      </c>
      <c r="C452" t="s">
        <v>26</v>
      </c>
      <c r="D452" t="s">
        <v>475</v>
      </c>
      <c r="E452" t="s">
        <v>513</v>
      </c>
      <c r="F452" t="s">
        <v>536</v>
      </c>
      <c r="J452" t="s">
        <v>549</v>
      </c>
      <c r="K452" t="s">
        <v>557</v>
      </c>
      <c r="L452" t="s">
        <v>570</v>
      </c>
    </row>
    <row r="453" spans="1:12">
      <c r="A453" s="1">
        <f>HYPERLINK("https://lsnyc.legalserver.org/matter/dynamic-profile/view/1908594","19-1908594")</f>
        <v>0</v>
      </c>
      <c r="B453" t="s">
        <v>16</v>
      </c>
      <c r="C453" t="s">
        <v>26</v>
      </c>
      <c r="D453" t="s">
        <v>476</v>
      </c>
      <c r="E453" t="s">
        <v>513</v>
      </c>
      <c r="F453" t="s">
        <v>536</v>
      </c>
      <c r="J453" t="s">
        <v>549</v>
      </c>
      <c r="K453" t="s">
        <v>557</v>
      </c>
      <c r="L453" t="s">
        <v>565</v>
      </c>
    </row>
    <row r="454" spans="1:12">
      <c r="A454" s="1">
        <f>HYPERLINK("https://lsnyc.legalserver.org/matter/dynamic-profile/view/1907495","19-1907495")</f>
        <v>0</v>
      </c>
      <c r="B454" t="s">
        <v>16</v>
      </c>
      <c r="C454" t="s">
        <v>26</v>
      </c>
      <c r="D454" t="s">
        <v>477</v>
      </c>
      <c r="E454" t="s">
        <v>513</v>
      </c>
      <c r="F454" t="s">
        <v>536</v>
      </c>
      <c r="J454" t="s">
        <v>549</v>
      </c>
      <c r="K454" t="s">
        <v>557</v>
      </c>
      <c r="L454" t="s">
        <v>565</v>
      </c>
    </row>
    <row r="455" spans="1:12">
      <c r="A455" s="1">
        <f>HYPERLINK("https://lsnyc.legalserver.org/matter/dynamic-profile/view/1906901","19-1906901")</f>
        <v>0</v>
      </c>
      <c r="B455" t="s">
        <v>16</v>
      </c>
      <c r="C455" t="s">
        <v>26</v>
      </c>
      <c r="D455" t="s">
        <v>478</v>
      </c>
      <c r="E455" t="s">
        <v>513</v>
      </c>
      <c r="F455" t="s">
        <v>536</v>
      </c>
      <c r="J455" t="s">
        <v>549</v>
      </c>
      <c r="K455" t="s">
        <v>557</v>
      </c>
      <c r="L455" t="s">
        <v>565</v>
      </c>
    </row>
    <row r="456" spans="1:12">
      <c r="A456" s="1">
        <f>HYPERLINK("https://lsnyc.legalserver.org/matter/dynamic-profile/view/1906911","19-1906911")</f>
        <v>0</v>
      </c>
      <c r="B456" t="s">
        <v>16</v>
      </c>
      <c r="C456" t="s">
        <v>26</v>
      </c>
      <c r="D456" t="s">
        <v>479</v>
      </c>
      <c r="E456" t="s">
        <v>513</v>
      </c>
      <c r="F456" t="s">
        <v>536</v>
      </c>
      <c r="J456" t="s">
        <v>549</v>
      </c>
      <c r="K456" t="s">
        <v>557</v>
      </c>
      <c r="L456" t="s">
        <v>570</v>
      </c>
    </row>
    <row r="457" spans="1:12">
      <c r="A457" s="1">
        <f>HYPERLINK("https://lsnyc.legalserver.org/matter/dynamic-profile/view/1906763","19-1906763")</f>
        <v>0</v>
      </c>
      <c r="B457" t="s">
        <v>16</v>
      </c>
      <c r="C457" t="s">
        <v>26</v>
      </c>
      <c r="D457" t="s">
        <v>480</v>
      </c>
      <c r="E457" t="s">
        <v>513</v>
      </c>
      <c r="J457" t="s">
        <v>549</v>
      </c>
      <c r="K457" t="s">
        <v>557</v>
      </c>
      <c r="L457" t="s">
        <v>565</v>
      </c>
    </row>
    <row r="458" spans="1:12">
      <c r="A458" s="1">
        <f>HYPERLINK("https://lsnyc.legalserver.org/matter/dynamic-profile/view/1906659","19-1906659")</f>
        <v>0</v>
      </c>
      <c r="B458" t="s">
        <v>16</v>
      </c>
      <c r="C458" t="s">
        <v>26</v>
      </c>
      <c r="D458" t="s">
        <v>481</v>
      </c>
      <c r="E458" t="s">
        <v>513</v>
      </c>
      <c r="J458" t="s">
        <v>549</v>
      </c>
      <c r="K458" t="s">
        <v>557</v>
      </c>
      <c r="L458" t="s">
        <v>565</v>
      </c>
    </row>
    <row r="459" spans="1:12">
      <c r="A459" s="1">
        <f>HYPERLINK("https://lsnyc.legalserver.org/matter/dynamic-profile/view/1906518","19-1906518")</f>
        <v>0</v>
      </c>
      <c r="B459" t="s">
        <v>16</v>
      </c>
      <c r="C459" t="s">
        <v>26</v>
      </c>
      <c r="D459" t="s">
        <v>482</v>
      </c>
      <c r="E459" t="s">
        <v>513</v>
      </c>
      <c r="J459" t="s">
        <v>549</v>
      </c>
      <c r="K459" t="s">
        <v>557</v>
      </c>
      <c r="L459" t="s">
        <v>570</v>
      </c>
    </row>
    <row r="460" spans="1:12">
      <c r="A460" s="1">
        <f>HYPERLINK("https://lsnyc.legalserver.org/matter/dynamic-profile/view/1906445","19-1906445")</f>
        <v>0</v>
      </c>
      <c r="B460" t="s">
        <v>16</v>
      </c>
      <c r="C460" t="s">
        <v>26</v>
      </c>
      <c r="D460" t="s">
        <v>483</v>
      </c>
      <c r="E460" t="s">
        <v>513</v>
      </c>
      <c r="J460" t="s">
        <v>549</v>
      </c>
      <c r="K460" t="s">
        <v>557</v>
      </c>
      <c r="L460" t="s">
        <v>565</v>
      </c>
    </row>
    <row r="461" spans="1:12">
      <c r="A461" s="1">
        <f>HYPERLINK("https://lsnyc.legalserver.org/matter/dynamic-profile/view/1905817","19-1905817")</f>
        <v>0</v>
      </c>
      <c r="B461" t="s">
        <v>16</v>
      </c>
      <c r="C461" t="s">
        <v>26</v>
      </c>
      <c r="D461" t="s">
        <v>484</v>
      </c>
      <c r="E461" t="s">
        <v>513</v>
      </c>
      <c r="J461" t="s">
        <v>549</v>
      </c>
      <c r="K461" t="s">
        <v>557</v>
      </c>
      <c r="L461" t="s">
        <v>565</v>
      </c>
    </row>
    <row r="462" spans="1:12">
      <c r="A462" s="1">
        <f>HYPERLINK("https://lsnyc.legalserver.org/matter/dynamic-profile/view/1905671","19-1905671")</f>
        <v>0</v>
      </c>
      <c r="B462" t="s">
        <v>16</v>
      </c>
      <c r="C462" t="s">
        <v>26</v>
      </c>
      <c r="D462" t="s">
        <v>485</v>
      </c>
      <c r="E462" t="s">
        <v>513</v>
      </c>
      <c r="J462" t="s">
        <v>549</v>
      </c>
      <c r="K462" t="s">
        <v>557</v>
      </c>
      <c r="L462" t="s">
        <v>570</v>
      </c>
    </row>
    <row r="463" spans="1:12">
      <c r="A463" s="1">
        <f>HYPERLINK("https://lsnyc.legalserver.org/matter/dynamic-profile/view/1905198","19-1905198")</f>
        <v>0</v>
      </c>
      <c r="B463" t="s">
        <v>16</v>
      </c>
      <c r="C463" t="s">
        <v>26</v>
      </c>
      <c r="D463" t="s">
        <v>486</v>
      </c>
      <c r="E463" t="s">
        <v>513</v>
      </c>
      <c r="F463" t="s">
        <v>536</v>
      </c>
      <c r="G463" t="s">
        <v>546</v>
      </c>
      <c r="J463" t="s">
        <v>549</v>
      </c>
      <c r="K463" t="s">
        <v>557</v>
      </c>
      <c r="L463" t="s">
        <v>565</v>
      </c>
    </row>
    <row r="464" spans="1:12">
      <c r="A464" s="1">
        <f>HYPERLINK("https://lsnyc.legalserver.org/matter/dynamic-profile/view/1905307","19-1905307")</f>
        <v>0</v>
      </c>
      <c r="B464" t="s">
        <v>16</v>
      </c>
      <c r="C464" t="s">
        <v>26</v>
      </c>
      <c r="D464" t="s">
        <v>487</v>
      </c>
      <c r="E464" t="s">
        <v>513</v>
      </c>
      <c r="F464" t="s">
        <v>536</v>
      </c>
      <c r="J464" t="s">
        <v>549</v>
      </c>
      <c r="K464" t="s">
        <v>557</v>
      </c>
      <c r="L464" t="s">
        <v>565</v>
      </c>
    </row>
    <row r="465" spans="1:12">
      <c r="A465" s="1">
        <f>HYPERLINK("https://lsnyc.legalserver.org/matter/dynamic-profile/view/1905264","19-1905264")</f>
        <v>0</v>
      </c>
      <c r="B465" t="s">
        <v>16</v>
      </c>
      <c r="C465" t="s">
        <v>26</v>
      </c>
      <c r="D465" t="s">
        <v>488</v>
      </c>
      <c r="E465" t="s">
        <v>513</v>
      </c>
      <c r="F465" t="s">
        <v>536</v>
      </c>
      <c r="J465" t="s">
        <v>549</v>
      </c>
      <c r="K465" t="s">
        <v>557</v>
      </c>
      <c r="L465" t="s">
        <v>565</v>
      </c>
    </row>
    <row r="466" spans="1:12">
      <c r="A466" s="1">
        <f>HYPERLINK("https://lsnyc.legalserver.org/matter/dynamic-profile/view/1903520","19-1903520")</f>
        <v>0</v>
      </c>
      <c r="B466" t="s">
        <v>16</v>
      </c>
      <c r="C466" t="s">
        <v>26</v>
      </c>
      <c r="D466" t="s">
        <v>489</v>
      </c>
      <c r="E466" t="s">
        <v>513</v>
      </c>
      <c r="J466" t="s">
        <v>549</v>
      </c>
      <c r="K466" t="s">
        <v>557</v>
      </c>
      <c r="L466" t="s">
        <v>565</v>
      </c>
    </row>
    <row r="467" spans="1:12">
      <c r="A467" s="1">
        <f>HYPERLINK("https://lsnyc.legalserver.org/matter/dynamic-profile/view/1903234","19-1903234")</f>
        <v>0</v>
      </c>
      <c r="B467" t="s">
        <v>16</v>
      </c>
      <c r="C467" t="s">
        <v>26</v>
      </c>
      <c r="D467" t="s">
        <v>490</v>
      </c>
      <c r="E467" t="s">
        <v>513</v>
      </c>
      <c r="J467" t="s">
        <v>549</v>
      </c>
      <c r="K467" t="s">
        <v>557</v>
      </c>
      <c r="L467" t="s">
        <v>565</v>
      </c>
    </row>
    <row r="468" spans="1:12">
      <c r="A468" s="1">
        <f>HYPERLINK("https://lsnyc.legalserver.org/matter/dynamic-profile/view/1903239","19-1903239")</f>
        <v>0</v>
      </c>
      <c r="B468" t="s">
        <v>16</v>
      </c>
      <c r="C468" t="s">
        <v>26</v>
      </c>
      <c r="D468" t="s">
        <v>491</v>
      </c>
      <c r="E468" t="s">
        <v>513</v>
      </c>
      <c r="J468" t="s">
        <v>549</v>
      </c>
      <c r="K468" t="s">
        <v>557</v>
      </c>
      <c r="L468" t="s">
        <v>565</v>
      </c>
    </row>
    <row r="469" spans="1:12">
      <c r="A469" s="1">
        <f>HYPERLINK("https://lsnyc.legalserver.org/matter/dynamic-profile/view/1903010","19-1903010")</f>
        <v>0</v>
      </c>
      <c r="B469" t="s">
        <v>16</v>
      </c>
      <c r="C469" t="s">
        <v>26</v>
      </c>
      <c r="D469" t="s">
        <v>492</v>
      </c>
      <c r="E469" t="s">
        <v>513</v>
      </c>
      <c r="G469" t="s">
        <v>546</v>
      </c>
      <c r="J469" t="s">
        <v>550</v>
      </c>
      <c r="K469" t="s">
        <v>557</v>
      </c>
      <c r="L469" t="s">
        <v>565</v>
      </c>
    </row>
    <row r="470" spans="1:12">
      <c r="A470" s="1">
        <f>HYPERLINK("https://lsnyc.legalserver.org/matter/dynamic-profile/view/1902567","19-1902567")</f>
        <v>0</v>
      </c>
      <c r="B470" t="s">
        <v>16</v>
      </c>
      <c r="C470" t="s">
        <v>26</v>
      </c>
      <c r="D470" t="s">
        <v>493</v>
      </c>
      <c r="E470" t="s">
        <v>513</v>
      </c>
      <c r="J470" t="s">
        <v>549</v>
      </c>
      <c r="K470" t="s">
        <v>557</v>
      </c>
      <c r="L470" t="s">
        <v>565</v>
      </c>
    </row>
    <row r="471" spans="1:12">
      <c r="A471" s="1">
        <f>HYPERLINK("https://lsnyc.legalserver.org/matter/dynamic-profile/view/1902169","19-1902169")</f>
        <v>0</v>
      </c>
      <c r="B471" t="s">
        <v>16</v>
      </c>
      <c r="C471" t="s">
        <v>26</v>
      </c>
      <c r="D471" t="s">
        <v>494</v>
      </c>
      <c r="E471" t="s">
        <v>513</v>
      </c>
      <c r="I471" t="s">
        <v>548</v>
      </c>
      <c r="J471" t="s">
        <v>550</v>
      </c>
      <c r="K471" t="s">
        <v>557</v>
      </c>
      <c r="L471" t="s">
        <v>570</v>
      </c>
    </row>
    <row r="472" spans="1:12">
      <c r="A472" s="1">
        <f>HYPERLINK("https://lsnyc.legalserver.org/matter/dynamic-profile/view/1902228","19-1902228")</f>
        <v>0</v>
      </c>
      <c r="B472" t="s">
        <v>16</v>
      </c>
      <c r="C472" t="s">
        <v>26</v>
      </c>
      <c r="D472" t="s">
        <v>495</v>
      </c>
      <c r="E472" t="s">
        <v>513</v>
      </c>
      <c r="J472" t="s">
        <v>549</v>
      </c>
      <c r="K472" t="s">
        <v>557</v>
      </c>
      <c r="L472" t="s">
        <v>565</v>
      </c>
    </row>
    <row r="473" spans="1:12">
      <c r="A473" s="1">
        <f>HYPERLINK("https://lsnyc.legalserver.org/matter/dynamic-profile/view/1901202","19-1901202")</f>
        <v>0</v>
      </c>
      <c r="B473" t="s">
        <v>16</v>
      </c>
      <c r="C473" t="s">
        <v>26</v>
      </c>
      <c r="D473" t="s">
        <v>496</v>
      </c>
      <c r="E473" t="s">
        <v>513</v>
      </c>
      <c r="I473" t="s">
        <v>548</v>
      </c>
      <c r="J473" t="s">
        <v>549</v>
      </c>
      <c r="K473" t="s">
        <v>557</v>
      </c>
      <c r="L473" t="s">
        <v>565</v>
      </c>
    </row>
    <row r="474" spans="1:12">
      <c r="A474" s="1">
        <f>HYPERLINK("https://lsnyc.legalserver.org/matter/dynamic-profile/view/1901158","19-1901158")</f>
        <v>0</v>
      </c>
      <c r="B474" t="s">
        <v>16</v>
      </c>
      <c r="C474" t="s">
        <v>26</v>
      </c>
      <c r="D474" t="s">
        <v>497</v>
      </c>
      <c r="E474" t="s">
        <v>513</v>
      </c>
      <c r="F474" t="s">
        <v>536</v>
      </c>
      <c r="I474" t="s">
        <v>548</v>
      </c>
      <c r="J474" t="s">
        <v>549</v>
      </c>
      <c r="K474" t="s">
        <v>557</v>
      </c>
      <c r="L474" t="s">
        <v>565</v>
      </c>
    </row>
    <row r="475" spans="1:12">
      <c r="A475" s="1">
        <f>HYPERLINK("https://lsnyc.legalserver.org/matter/dynamic-profile/view/1901079","19-1901079")</f>
        <v>0</v>
      </c>
      <c r="B475" t="s">
        <v>16</v>
      </c>
      <c r="C475" t="s">
        <v>26</v>
      </c>
      <c r="D475" t="s">
        <v>498</v>
      </c>
      <c r="E475" t="s">
        <v>513</v>
      </c>
      <c r="F475" t="s">
        <v>536</v>
      </c>
      <c r="I475" t="s">
        <v>548</v>
      </c>
      <c r="J475" t="s">
        <v>556</v>
      </c>
      <c r="K475" t="s">
        <v>557</v>
      </c>
      <c r="L475" t="s">
        <v>565</v>
      </c>
    </row>
    <row r="476" spans="1:12">
      <c r="A476" s="1">
        <f>HYPERLINK("https://lsnyc.legalserver.org/matter/dynamic-profile/view/1900105","19-1900105")</f>
        <v>0</v>
      </c>
      <c r="B476" t="s">
        <v>16</v>
      </c>
      <c r="C476" t="s">
        <v>26</v>
      </c>
      <c r="D476" t="s">
        <v>499</v>
      </c>
      <c r="E476" t="s">
        <v>513</v>
      </c>
      <c r="I476" t="s">
        <v>548</v>
      </c>
      <c r="J476" t="s">
        <v>549</v>
      </c>
      <c r="K476" t="s">
        <v>557</v>
      </c>
      <c r="L476" t="s">
        <v>565</v>
      </c>
    </row>
    <row r="477" spans="1:12">
      <c r="A477" s="1">
        <f>HYPERLINK("https://lsnyc.legalserver.org/matter/dynamic-profile/view/1900134","19-1900134")</f>
        <v>0</v>
      </c>
      <c r="B477" t="s">
        <v>16</v>
      </c>
      <c r="C477" t="s">
        <v>26</v>
      </c>
      <c r="D477" t="s">
        <v>500</v>
      </c>
      <c r="E477" t="s">
        <v>513</v>
      </c>
      <c r="I477" t="s">
        <v>548</v>
      </c>
      <c r="J477" t="s">
        <v>549</v>
      </c>
      <c r="K477" t="s">
        <v>557</v>
      </c>
      <c r="L477" t="s">
        <v>565</v>
      </c>
    </row>
    <row r="478" spans="1:12">
      <c r="A478" s="1">
        <f>HYPERLINK("https://lsnyc.legalserver.org/matter/dynamic-profile/view/1899571","19-1899571")</f>
        <v>0</v>
      </c>
      <c r="B478" t="s">
        <v>16</v>
      </c>
      <c r="C478" t="s">
        <v>26</v>
      </c>
      <c r="D478" t="s">
        <v>501</v>
      </c>
      <c r="E478" t="s">
        <v>513</v>
      </c>
      <c r="I478" t="s">
        <v>548</v>
      </c>
      <c r="J478" t="s">
        <v>549</v>
      </c>
      <c r="K478" t="s">
        <v>557</v>
      </c>
      <c r="L478" t="s">
        <v>565</v>
      </c>
    </row>
    <row r="479" spans="1:12">
      <c r="A479" s="1">
        <f>HYPERLINK("https://lsnyc.legalserver.org/matter/dynamic-profile/view/1899603","19-1899603")</f>
        <v>0</v>
      </c>
      <c r="B479" t="s">
        <v>16</v>
      </c>
      <c r="C479" t="s">
        <v>26</v>
      </c>
      <c r="D479" t="s">
        <v>502</v>
      </c>
      <c r="E479" t="s">
        <v>513</v>
      </c>
      <c r="I479" t="s">
        <v>548</v>
      </c>
      <c r="J479" t="s">
        <v>549</v>
      </c>
      <c r="K479" t="s">
        <v>557</v>
      </c>
      <c r="L479" t="s">
        <v>565</v>
      </c>
    </row>
    <row r="480" spans="1:12">
      <c r="A480" s="1">
        <f>HYPERLINK("https://lsnyc.legalserver.org/matter/dynamic-profile/view/1898994","19-1898994")</f>
        <v>0</v>
      </c>
      <c r="B480" t="s">
        <v>16</v>
      </c>
      <c r="C480" t="s">
        <v>26</v>
      </c>
      <c r="D480" t="s">
        <v>503</v>
      </c>
      <c r="E480" t="s">
        <v>513</v>
      </c>
      <c r="I480" t="s">
        <v>548</v>
      </c>
      <c r="J480" t="s">
        <v>549</v>
      </c>
      <c r="K480" t="s">
        <v>557</v>
      </c>
      <c r="L480" t="s">
        <v>565</v>
      </c>
    </row>
    <row r="481" spans="1:12">
      <c r="A481" s="1">
        <f>HYPERLINK("https://lsnyc.legalserver.org/matter/dynamic-profile/view/1898905","19-1898905")</f>
        <v>0</v>
      </c>
      <c r="B481" t="s">
        <v>16</v>
      </c>
      <c r="C481" t="s">
        <v>26</v>
      </c>
      <c r="D481" t="s">
        <v>504</v>
      </c>
      <c r="E481" t="s">
        <v>513</v>
      </c>
      <c r="J481" t="s">
        <v>549</v>
      </c>
      <c r="K481" t="s">
        <v>557</v>
      </c>
      <c r="L481" t="s">
        <v>570</v>
      </c>
    </row>
    <row r="482" spans="1:12">
      <c r="A482" s="1">
        <f>HYPERLINK("https://lsnyc.legalserver.org/matter/dynamic-profile/view/1897891","19-1897891")</f>
        <v>0</v>
      </c>
      <c r="B482" t="s">
        <v>16</v>
      </c>
      <c r="C482" t="s">
        <v>26</v>
      </c>
      <c r="D482" t="s">
        <v>505</v>
      </c>
      <c r="E482" t="s">
        <v>516</v>
      </c>
      <c r="I482" t="s">
        <v>548</v>
      </c>
      <c r="J482" t="s">
        <v>549</v>
      </c>
      <c r="K482" t="s">
        <v>560</v>
      </c>
      <c r="L482" t="s">
        <v>571</v>
      </c>
    </row>
    <row r="483" spans="1:12">
      <c r="A483" s="1">
        <f>HYPERLINK("https://lsnyc.legalserver.org/matter/dynamic-profile/view/1897754","19-1897754")</f>
        <v>0</v>
      </c>
      <c r="B483" t="s">
        <v>16</v>
      </c>
      <c r="C483" t="s">
        <v>26</v>
      </c>
      <c r="D483" t="s">
        <v>506</v>
      </c>
      <c r="E483" t="s">
        <v>513</v>
      </c>
      <c r="I483" t="s">
        <v>548</v>
      </c>
      <c r="J483" t="s">
        <v>549</v>
      </c>
      <c r="K483" t="s">
        <v>557</v>
      </c>
      <c r="L483" t="s">
        <v>570</v>
      </c>
    </row>
    <row r="484" spans="1:12">
      <c r="A484" s="1">
        <f>HYPERLINK("https://lsnyc.legalserver.org/matter/dynamic-profile/view/1897068","19-1897068")</f>
        <v>0</v>
      </c>
      <c r="B484" t="s">
        <v>16</v>
      </c>
      <c r="C484" t="s">
        <v>26</v>
      </c>
      <c r="D484" t="s">
        <v>507</v>
      </c>
      <c r="E484" t="s">
        <v>513</v>
      </c>
      <c r="I484" t="s">
        <v>548</v>
      </c>
      <c r="J484" t="s">
        <v>549</v>
      </c>
      <c r="K484" t="s">
        <v>557</v>
      </c>
      <c r="L484" t="s">
        <v>565</v>
      </c>
    </row>
    <row r="485" spans="1:12">
      <c r="A485" s="1">
        <f>HYPERLINK("https://lsnyc.legalserver.org/matter/dynamic-profile/view/1896394","19-1896394")</f>
        <v>0</v>
      </c>
      <c r="B485" t="s">
        <v>16</v>
      </c>
      <c r="C485" t="s">
        <v>26</v>
      </c>
      <c r="D485" t="s">
        <v>508</v>
      </c>
      <c r="E485" t="s">
        <v>513</v>
      </c>
      <c r="I485" t="s">
        <v>548</v>
      </c>
      <c r="J485" t="s">
        <v>550</v>
      </c>
      <c r="K485" t="s">
        <v>557</v>
      </c>
      <c r="L485" t="s">
        <v>565</v>
      </c>
    </row>
    <row r="486" spans="1:12">
      <c r="A486" s="1">
        <f>HYPERLINK("https://lsnyc.legalserver.org/matter/dynamic-profile/view/1895684","19-1895684")</f>
        <v>0</v>
      </c>
      <c r="B486" t="s">
        <v>16</v>
      </c>
      <c r="C486" t="s">
        <v>26</v>
      </c>
      <c r="D486" t="s">
        <v>509</v>
      </c>
      <c r="E486" t="s">
        <v>513</v>
      </c>
      <c r="I486" t="s">
        <v>548</v>
      </c>
      <c r="J486" t="s">
        <v>549</v>
      </c>
      <c r="K486" t="s">
        <v>557</v>
      </c>
      <c r="L486" t="s">
        <v>565</v>
      </c>
    </row>
    <row r="487" spans="1:12">
      <c r="A487" s="1">
        <f>HYPERLINK("https://lsnyc.legalserver.org/matter/dynamic-profile/view/1895145","19-1895145")</f>
        <v>0</v>
      </c>
      <c r="B487" t="s">
        <v>16</v>
      </c>
      <c r="C487" t="s">
        <v>26</v>
      </c>
      <c r="D487" t="s">
        <v>510</v>
      </c>
      <c r="E487" t="s">
        <v>513</v>
      </c>
      <c r="J487" t="s">
        <v>550</v>
      </c>
      <c r="K487" t="s">
        <v>558</v>
      </c>
      <c r="L487" t="s">
        <v>565</v>
      </c>
    </row>
    <row r="488" spans="1:12">
      <c r="A488" s="1">
        <f>HYPERLINK("https://lsnyc.legalserver.org/matter/dynamic-profile/view/1893884","19-1893884")</f>
        <v>0</v>
      </c>
      <c r="B488" t="s">
        <v>16</v>
      </c>
      <c r="C488" t="s">
        <v>26</v>
      </c>
      <c r="D488" t="s">
        <v>511</v>
      </c>
      <c r="E488" t="s">
        <v>513</v>
      </c>
      <c r="I488" t="s">
        <v>548</v>
      </c>
      <c r="J488" t="s">
        <v>549</v>
      </c>
      <c r="K488" t="s">
        <v>557</v>
      </c>
      <c r="L488" t="s">
        <v>570</v>
      </c>
    </row>
    <row r="489" spans="1:12">
      <c r="A489" s="1">
        <f>HYPERLINK("https://lsnyc.legalserver.org/matter/dynamic-profile/view/1893182","19-1893182")</f>
        <v>0</v>
      </c>
      <c r="B489" t="s">
        <v>16</v>
      </c>
      <c r="C489" t="s">
        <v>26</v>
      </c>
      <c r="D489" t="s">
        <v>512</v>
      </c>
      <c r="E489" t="s">
        <v>513</v>
      </c>
      <c r="I489" t="s">
        <v>548</v>
      </c>
      <c r="J489" t="s">
        <v>549</v>
      </c>
      <c r="K489" t="s">
        <v>557</v>
      </c>
      <c r="L489" t="s">
        <v>565</v>
      </c>
    </row>
  </sheetData>
  <conditionalFormatting sqref="E1:E100000">
    <cfRule type="cellIs" dxfId="0" priority="1" operator="equal">
      <formula>""</formula>
    </cfRule>
  </conditionalFormatting>
  <conditionalFormatting sqref="F1:F100000">
    <cfRule type="cellIs" dxfId="0" priority="2" operator="equal">
      <formula>"***Needs SPLC***"</formula>
    </cfRule>
  </conditionalFormatting>
  <conditionalFormatting sqref="G1:G100000">
    <cfRule type="cellIs" dxfId="0" priority="3" operator="equal">
      <formula>"Needs Income Waiver"</formula>
    </cfRule>
  </conditionalFormatting>
  <conditionalFormatting sqref="H1:H100000">
    <cfRule type="cellIs" dxfId="0" priority="4" operator="equal">
      <formula>"Needs DHCI"</formula>
    </cfRule>
  </conditionalFormatting>
  <conditionalFormatting sqref="I1:I100000">
    <cfRule type="cellIs" dxfId="0" priority="5" operator="equal">
      <formula>"Needs Substantial Activity in FY20"</formula>
    </cfRule>
  </conditionalFormatting>
  <conditionalFormatting sqref="J1:J100000">
    <cfRule type="cellIs" dxfId="0" priority="6" operator="equal">
      <formula>""</formula>
    </cfRule>
  </conditionalFormatting>
  <conditionalFormatting sqref="K1:K100000">
    <cfRule type="cellIs" dxfId="0" priority="7" operator="equal">
      <formula>"**Needs Outcome**"</formula>
    </cfRule>
    <cfRule type="cellIs" dxfId="0" priority="8" operator="equal">
      <formula>"**Needs Outcome Date**"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2019-12-05T14:03:44Z</dcterms:created>
  <dcterms:modified xsi:type="dcterms:W3CDTF">2019-12-05T14:03:44Z</dcterms:modified>
</cp:coreProperties>
</file>